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1.xml" ContentType="application/vnd.openxmlformats-officedocument.spreadsheetml.comments+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pivotTables/pivotTable1.xml" ContentType="application/vnd.openxmlformats-officedocument.spreadsheetml.pivotTable+xml"/>
  <Override PartName="/xl/drawings/drawing5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3.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54.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updateLinks="always" codeName="ThisWorkbook" hidePivotFieldList="1" defaultThemeVersion="202300"/>
  <mc:AlternateContent xmlns:mc="http://schemas.openxmlformats.org/markup-compatibility/2006">
    <mc:Choice Requires="x15">
      <x15ac:absPath xmlns:x15ac="http://schemas.microsoft.com/office/spreadsheetml/2010/11/ac" url="/Users/dacm/udd/redco_proyect/pilar_a/data/Archivos 2026/"/>
    </mc:Choice>
  </mc:AlternateContent>
  <xr:revisionPtr revIDLastSave="0" documentId="13_ncr:1_{2710ABB8-DDF3-B54F-A22A-F32B993E9143}" xr6:coauthVersionLast="47" xr6:coauthVersionMax="47" xr10:uidLastSave="{00000000-0000-0000-0000-000000000000}"/>
  <bookViews>
    <workbookView xWindow="540" yWindow="1620" windowWidth="27960" windowHeight="15800" firstSheet="14" activeTab="49" xr2:uid="{64ECBEC5-40B2-48C5-BAAC-1BC33187BC8D}"/>
  </bookViews>
  <sheets>
    <sheet name="Resumen" sheetId="50" r:id="rId1"/>
    <sheet name="Listado Proyectos" sheetId="19" r:id="rId2"/>
    <sheet name="Listado Profesionales" sheetId="18" r:id="rId3"/>
    <sheet name="Calendario" sheetId="169" r:id="rId4"/>
    <sheet name="AuraMinerals_Proyecto Paiol PFS" sheetId="135" state="hidden" r:id="rId5"/>
    <sheet name="GPT cache" sheetId="17" state="veryHidden" r:id="rId6"/>
    <sheet name="EroCopper_Scoping Furnas" sheetId="136" state="hidden" r:id="rId7"/>
    <sheet name="Alpayana_Estudio de Sismicidad" sheetId="98" state="hidden" r:id="rId8"/>
    <sheet name="Seligdar_Kyuchus" sheetId="121" state="hidden" r:id="rId9"/>
    <sheet name="Polyus_Blagodatnoye" sheetId="180" state="hidden" r:id="rId10"/>
    <sheet name="Polyus_Olimpiada Cutback" sheetId="174" state="hidden" r:id="rId11"/>
    <sheet name="AtlasMining_Ley de corte" sheetId="122" state="hidden" r:id="rId12"/>
    <sheet name="Glencore_Estrategia Propiedades" sheetId="142" state="hidden" r:id="rId13"/>
    <sheet name="Miskimayo_Evaluación Transporte" sheetId="141" state="hidden" r:id="rId14"/>
    <sheet name="Collahuasi_Incorporación Chx03 " sheetId="145" state="hidden" r:id="rId15"/>
    <sheet name="ERG_Modelo Estructural" sheetId="146" state="hidden" r:id="rId16"/>
    <sheet name="SPM_FS Labores Subterraneas" sheetId="175" state="hidden" r:id="rId17"/>
    <sheet name="Hochschild_Metodo Minado Tesoro" sheetId="150" state="hidden" r:id="rId18"/>
    <sheet name="Resolution_General Review" sheetId="126" r:id="rId19"/>
    <sheet name="ERG_Estabilidad taludes" sheetId="181" r:id="rId20"/>
    <sheet name="Minsur_LOM Integrado SR 2026" sheetId="172" r:id="rId21"/>
    <sheet name="Emincar_Los Castellanos_UG" sheetId="148" state="hidden" r:id="rId22"/>
    <sheet name="Los Calatos_DD" sheetId="165" state="hidden" r:id="rId23"/>
    <sheet name="Los Calatos_RDP" sheetId="152" state="hidden" r:id="rId24"/>
    <sheet name="ElBrocal_Estudio Estabilidad" sheetId="151" r:id="rId25"/>
    <sheet name="Freeport_GBC Restart Strategy" sheetId="160" r:id="rId26"/>
    <sheet name="Codelco_Auditoria R&amp;R" sheetId="153" state="hidden" r:id="rId27"/>
    <sheet name="Collahuasi_Mine Compliance 2026" sheetId="154" r:id="rId28"/>
    <sheet name="Barrick_Production at Risk" sheetId="161" state="hidden" r:id="rId29"/>
    <sheet name="Mosaic_Cajati LOM Open Pit" sheetId="170" r:id="rId30"/>
    <sheet name="Glencore_Mining Simulation Mara" sheetId="171" state="hidden" r:id="rId31"/>
    <sheet name="South32_Clark Project" sheetId="176" r:id="rId32"/>
    <sheet name="Hecla_Lucky Friday Mine" sheetId="177" r:id="rId33"/>
    <sheet name="Miskimayo_R&amp;R Bayovar" sheetId="182" r:id="rId34"/>
    <sheet name="Hudbay_Peligro Sismico" sheetId="183" state="hidden" r:id="rId35"/>
    <sheet name="Mosaic_Análisis de Estabilidad" sheetId="184" r:id="rId36"/>
    <sheet name="EroCopper_Surubim OP Mine" sheetId="185" r:id="rId37"/>
    <sheet name="AESA_Construccion Rampas" sheetId="186" state="hidden" r:id="rId38"/>
    <sheet name="CMS_PAD" sheetId="187" state="hidden" r:id="rId39"/>
    <sheet name="MineriaIman_PEA Proyecto Iman" sheetId="188" r:id="rId40"/>
    <sheet name="Stantec_I80 Archimedes UG FS" sheetId="191" r:id="rId41"/>
    <sheet name="Codelco_DET Rajo Sur" sheetId="190" r:id="rId42"/>
    <sheet name="Collahuasi_Mining Simulation St" sheetId="189" state="hidden" r:id="rId43"/>
    <sheet name="REDCO_Otras Actividades Ing." sheetId="168" state="hidden" r:id="rId44"/>
    <sheet name="SeabridgeGold_HoV KSM" sheetId="196" r:id="rId45"/>
    <sheet name="EroCopper_Expansión Xavantina" sheetId="195" r:id="rId46"/>
    <sheet name="Codelco_Peritaje DET" sheetId="194" r:id="rId47"/>
    <sheet name="EroCopper_PEA Update Furnas" sheetId="193" r:id="rId48"/>
    <sheet name="Highlander_Diag Geomecánico" sheetId="192" r:id="rId49"/>
    <sheet name="Fortuna_Sismicidad Inducida" sheetId="197" r:id="rId50"/>
    <sheet name="Volcan_Simulación Transporte" sheetId="198" r:id="rId51"/>
    <sheet name="Minsur_Proceso adherencia" sheetId="199" r:id="rId52"/>
    <sheet name="South32_HoV and optimized CoG" sheetId="200" r:id="rId53"/>
    <sheet name="Hojas y Proyectos" sheetId="108" r:id="rId54"/>
    <sheet name="Resumen EDP POM" sheetId="156" r:id="rId55"/>
    <sheet name="Proyeccion de pago a 3os PBI" sheetId="120" r:id="rId56"/>
    <sheet name="Resumen HH POM" sheetId="164" r:id="rId57"/>
    <sheet name="Update EDPs POM Gerentes" sheetId="162" r:id="rId58"/>
    <sheet name="Hoja2" sheetId="130" r:id="rId59"/>
    <sheet name="Hoja1" sheetId="143" r:id="rId60"/>
    <sheet name="Reporte POM PBI" sheetId="48" r:id="rId61"/>
    <sheet name="Resultados Intermedios" sheetId="163" r:id="rId62"/>
    <sheet name="Resumen Personal" sheetId="90" r:id="rId63"/>
    <sheet name="Summary HH POM" sheetId="91" r:id="rId64"/>
    <sheet name="macro" sheetId="92" r:id="rId65"/>
    <sheet name="CHECK PBI" sheetId="107" r:id="rId66"/>
  </sheets>
  <externalReferences>
    <externalReference r:id="rId67"/>
    <externalReference r:id="rId68"/>
    <externalReference r:id="rId69"/>
  </externalReference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FALSE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10</definedName>
    <definedName name="_AtRisk_SimSetting_MultipleCPUManualCount" hidden="1">10</definedName>
    <definedName name="_AtRisk_SimSetting_MultipleCPUMode" hidden="1">1</definedName>
    <definedName name="_AtRisk_SimSetting_MultipleCPUModeV8" hidden="1">1</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37" hidden="1">'AESA_Construccion Rampas'!$B$36:$AN$115</definedName>
    <definedName name="_xlnm._FilterDatabase" localSheetId="7" hidden="1">'Alpayana_Estudio de Sismicidad'!$B$39:$AN$169</definedName>
    <definedName name="_xlnm._FilterDatabase" localSheetId="11" hidden="1">'AtlasMining_Ley de corte'!$B$36:$G$145</definedName>
    <definedName name="_xlnm._FilterDatabase" localSheetId="4" hidden="1">'AuraMinerals_Proyecto Paiol PFS'!$A$48:$AN$126</definedName>
    <definedName name="_xlnm._FilterDatabase" localSheetId="28" hidden="1">'Barrick_Production at Risk'!$B$36:$AN$115</definedName>
    <definedName name="_xlnm._FilterDatabase" localSheetId="38" hidden="1">CMS_PAD!$B$36:$AN$115</definedName>
    <definedName name="_xlnm._FilterDatabase" localSheetId="26" hidden="1">'Codelco_Auditoria R&amp;R'!$B$36:$AN$178</definedName>
    <definedName name="_xlnm._FilterDatabase" localSheetId="41" hidden="1">'Codelco_DET Rajo Sur'!$B$36:$AN$115</definedName>
    <definedName name="_xlnm._FilterDatabase" localSheetId="46" hidden="1">'Codelco_Peritaje DET'!$B$36:$AN$115</definedName>
    <definedName name="_xlnm._FilterDatabase" localSheetId="14" hidden="1">'Collahuasi_Incorporación Chx03 '!$B$36:$AN$113</definedName>
    <definedName name="_xlnm._FilterDatabase" localSheetId="27" hidden="1">'Collahuasi_Mine Compliance 2026'!$B$36:$AN$119</definedName>
    <definedName name="_xlnm._FilterDatabase" localSheetId="42" hidden="1">'Collahuasi_Mining Simulation St'!$B$36:$AN$115</definedName>
    <definedName name="_xlnm._FilterDatabase" localSheetId="24" hidden="1">'ElBrocal_Estudio Estabilidad'!$B$36:$AN$120</definedName>
    <definedName name="_xlnm._FilterDatabase" localSheetId="21" hidden="1">'Emincar_Los Castellanos_UG'!$A$33:$AN$33</definedName>
    <definedName name="_xlnm._FilterDatabase" localSheetId="19" hidden="1">'ERG_Estabilidad taludes'!$B$36:$AN$121</definedName>
    <definedName name="_xlnm._FilterDatabase" localSheetId="15" hidden="1">'ERG_Modelo Estructural'!$B$36:$AN$119</definedName>
    <definedName name="_xlnm._FilterDatabase" localSheetId="45" hidden="1">'EroCopper_Expansión Xavantina'!$B$36:$AN$115</definedName>
    <definedName name="_xlnm._FilterDatabase" localSheetId="47" hidden="1">'EroCopper_PEA Update Furnas'!$B$36:$AN$115</definedName>
    <definedName name="_xlnm._FilterDatabase" localSheetId="6" hidden="1">'EroCopper_Scoping Furnas'!$B$46:$AN$185</definedName>
    <definedName name="_xlnm._FilterDatabase" localSheetId="36" hidden="1">'EroCopper_Surubim OP Mine'!$B$36:$AN$115</definedName>
    <definedName name="_xlnm._FilterDatabase" localSheetId="49" hidden="1">'Fortuna_Sismicidad Inducida'!$B$36:$AN$115</definedName>
    <definedName name="_xlnm._FilterDatabase" localSheetId="25" hidden="1">'Freeport_GBC Restart Strategy'!$B$36:$AN$115</definedName>
    <definedName name="_xlnm._FilterDatabase" localSheetId="12" hidden="1">'Glencore_Estrategia Propiedades'!$B$36:$AN$115</definedName>
    <definedName name="_xlnm._FilterDatabase" localSheetId="30" hidden="1">'Glencore_Mining Simulation Mara'!$B$36:$AN$115</definedName>
    <definedName name="_xlnm._FilterDatabase" localSheetId="32" hidden="1">'Hecla_Lucky Friday Mine'!$B$36:$AN$115</definedName>
    <definedName name="_xlnm._FilterDatabase" localSheetId="48" hidden="1">'Highlander_Diag Geomecánico'!$B$36:$AN$115</definedName>
    <definedName name="_xlnm._FilterDatabase" localSheetId="17" hidden="1">'Hochschild_Metodo Minado Tesoro'!$B$36:$AN$118</definedName>
    <definedName name="_xlnm._FilterDatabase" localSheetId="53" hidden="1">'Hojas y Proyectos'!$C$7:$H$73</definedName>
    <definedName name="_xlnm._FilterDatabase" localSheetId="34" hidden="1">'Hudbay_Peligro Sismico'!$B$36:$AN$115</definedName>
    <definedName name="_xlnm._FilterDatabase" localSheetId="2" hidden="1">'Listado Profesionales'!$A$4:$U$4</definedName>
    <definedName name="_xlnm._FilterDatabase" localSheetId="1" hidden="1">'Listado Proyectos'!$A$1:$J$1</definedName>
    <definedName name="_xlnm._FilterDatabase" localSheetId="22" hidden="1">'Los Calatos_DD'!$B$36:$AN$115</definedName>
    <definedName name="_xlnm._FilterDatabase" localSheetId="23" hidden="1">'Los Calatos_RDP'!$B$36:$AN$115</definedName>
    <definedName name="_xlnm._FilterDatabase" localSheetId="39" hidden="1">'MineriaIman_PEA Proyecto Iman'!$B$36:$AN$115</definedName>
    <definedName name="_xlnm._FilterDatabase" localSheetId="20" hidden="1">'Minsur_LOM Integrado SR 2026'!$B$36:$AN$115</definedName>
    <definedName name="_xlnm._FilterDatabase" localSheetId="51" hidden="1">'Minsur_Proceso adherencia'!$B$36:$AN$112</definedName>
    <definedName name="_xlnm._FilterDatabase" localSheetId="13" hidden="1">'Miskimayo_Evaluación Transporte'!$B$36:$AN$119</definedName>
    <definedName name="_xlnm._FilterDatabase" localSheetId="33" hidden="1">'Miskimayo_R&amp;R Bayovar'!$B$36:$AN$118</definedName>
    <definedName name="_xlnm._FilterDatabase" localSheetId="35" hidden="1">'Mosaic_Análisis de Estabilidad'!$B$36:$AN$116</definedName>
    <definedName name="_xlnm._FilterDatabase" localSheetId="29" hidden="1">'Mosaic_Cajati LOM Open Pit'!$B$36:$AN$115</definedName>
    <definedName name="_xlnm._FilterDatabase" localSheetId="9" hidden="1">Polyus_Blagodatnoye!$A$39:$AN$148</definedName>
    <definedName name="_xlnm._FilterDatabase" localSheetId="10" hidden="1">'Polyus_Olimpiada Cutback'!$A$36:$AN$100</definedName>
    <definedName name="_xlnm._FilterDatabase" localSheetId="55" hidden="1">'Proyeccion de pago a 3os PBI'!$A$1:$F$14</definedName>
    <definedName name="_xlnm._FilterDatabase" localSheetId="43" hidden="1">'REDCO_Otras Actividades Ing.'!$B$36:$AN$115</definedName>
    <definedName name="_xlnm._FilterDatabase" localSheetId="60" hidden="1">'Reporte POM PBI'!$A$1:$H$1608</definedName>
    <definedName name="_xlnm._FilterDatabase" localSheetId="18" hidden="1">'Resolution_General Review'!$B$36:$E$173</definedName>
    <definedName name="_xlnm._FilterDatabase" localSheetId="61" hidden="1">'Resultados Intermedios'!$A$1:$E$1414</definedName>
    <definedName name="_xlnm._FilterDatabase" localSheetId="54" hidden="1">'Resumen EDP POM'!$A$1:$K$22</definedName>
    <definedName name="_xlnm._FilterDatabase" localSheetId="62" hidden="1">'Resumen Personal'!$A$1:$K$1</definedName>
    <definedName name="_xlnm._FilterDatabase" localSheetId="44" hidden="1">'SeabridgeGold_HoV KSM'!$B$36:$AN$115</definedName>
    <definedName name="_xlnm._FilterDatabase" localSheetId="8" hidden="1">Seligdar_Kyuchus!$A$39:$AN$148</definedName>
    <definedName name="_xlnm._FilterDatabase" localSheetId="31" hidden="1">'South32_Clark Project'!$B$36:$AN$115</definedName>
    <definedName name="_xlnm._FilterDatabase" localSheetId="52" hidden="1">'South32_HoV and optimized CoG'!$B$36:$AN$115</definedName>
    <definedName name="_xlnm._FilterDatabase" localSheetId="16" hidden="1">'SPM_FS Labores Subterraneas'!$B$36:$AN$115</definedName>
    <definedName name="_xlnm._FilterDatabase" localSheetId="40" hidden="1">'Stantec_I80 Archimedes UG FS'!$B$36:$AN$135</definedName>
    <definedName name="_xlnm._FilterDatabase" localSheetId="63" hidden="1">'Summary HH POM'!$B$1:$D$1</definedName>
    <definedName name="_xlnm._FilterDatabase" localSheetId="50" hidden="1">'Volcan_Simulación Transporte'!$B$36:$AN$115</definedName>
    <definedName name="_xlchart.v1.0" hidden="1">'Summary HH POM'!$B$2:$B$54</definedName>
    <definedName name="_xlchart.v1.1" hidden="1">'Summary HH POM'!$C$1</definedName>
    <definedName name="_xlchart.v1.2" hidden="1">'Summary HH POM'!$C$2:$C$54</definedName>
    <definedName name="NombresProfesionales" localSheetId="10">'[1]Listado Profesionales'!$B$5:$B$1048576</definedName>
    <definedName name="NombresProfesionales">'Listado Profesionales'!$B$5:$B$1048576</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TRUE</definedName>
    <definedName name="RiskNumIterations" hidden="1">50000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TRUE</definedName>
    <definedName name="RiskUseMultipleCPUs" hidden="1">TRUE</definedName>
    <definedName name="SegmentaciónDeDatos_Nombre">#N/A</definedName>
  </definedNames>
  <calcPr calcId="191028"/>
  <pivotCaches>
    <pivotCache cacheId="79" r:id="rId70"/>
    <pivotCache cacheId="80" r:id="rId71"/>
    <pivotCache cacheId="81" r:id="rId72"/>
    <pivotCache cacheId="82" r:id="rId73"/>
    <pivotCache cacheId="83" r:id="rId74"/>
  </pivotCaches>
  <extLst>
    <ext xmlns:x14="http://schemas.microsoft.com/office/spreadsheetml/2009/9/main" uri="{BBE1A952-AA13-448e-AADC-164F8A28A991}">
      <x14:slicerCaches>
        <x14:slicerCache r:id="rId7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82" l="1"/>
  <c r="I2" i="156"/>
  <c r="K17" i="185"/>
  <c r="E33" i="162"/>
  <c r="E31" i="162"/>
  <c r="C10" i="156"/>
  <c r="E2" i="163"/>
  <c r="E3" i="163"/>
  <c r="E4" i="163"/>
  <c r="E5" i="163"/>
  <c r="E6" i="163"/>
  <c r="E7" i="163"/>
  <c r="E8" i="163"/>
  <c r="E9" i="163"/>
  <c r="E10" i="163"/>
  <c r="E11" i="163"/>
  <c r="E12" i="163"/>
  <c r="E13" i="163"/>
  <c r="E14" i="163"/>
  <c r="E15" i="163"/>
  <c r="E16" i="163"/>
  <c r="E17" i="163"/>
  <c r="E18" i="163"/>
  <c r="E19" i="163"/>
  <c r="E20" i="163"/>
  <c r="E21" i="163"/>
  <c r="E22" i="163"/>
  <c r="E23" i="163"/>
  <c r="E24" i="163"/>
  <c r="E25" i="163"/>
  <c r="E26" i="163"/>
  <c r="E27" i="163"/>
  <c r="E28" i="163"/>
  <c r="E29" i="163"/>
  <c r="E30" i="163"/>
  <c r="E31" i="163"/>
  <c r="E32" i="163"/>
  <c r="E33" i="163"/>
  <c r="E34" i="163"/>
  <c r="E35" i="163"/>
  <c r="E36" i="163"/>
  <c r="E37" i="163"/>
  <c r="E38" i="163"/>
  <c r="E39" i="163"/>
  <c r="E40" i="163"/>
  <c r="E41" i="163"/>
  <c r="E42" i="163"/>
  <c r="E43" i="163"/>
  <c r="E44" i="163"/>
  <c r="E45" i="163"/>
  <c r="E46" i="163"/>
  <c r="E47" i="163"/>
  <c r="E48" i="163"/>
  <c r="E49" i="163"/>
  <c r="E50" i="163"/>
  <c r="E51" i="163"/>
  <c r="E52" i="163"/>
  <c r="E53" i="163"/>
  <c r="E54" i="163"/>
  <c r="E55" i="163"/>
  <c r="E56" i="163"/>
  <c r="E57" i="163"/>
  <c r="E58" i="163"/>
  <c r="E59" i="163"/>
  <c r="E60" i="163"/>
  <c r="E61" i="163"/>
  <c r="E62" i="163"/>
  <c r="E63" i="163"/>
  <c r="E64" i="163"/>
  <c r="E65" i="163"/>
  <c r="E66" i="163"/>
  <c r="E67" i="163"/>
  <c r="E68" i="163"/>
  <c r="E69" i="163"/>
  <c r="E70" i="163"/>
  <c r="E71" i="163"/>
  <c r="E72" i="163"/>
  <c r="E73" i="163"/>
  <c r="E74" i="163"/>
  <c r="E75" i="163"/>
  <c r="E76" i="163"/>
  <c r="E77" i="163"/>
  <c r="E78" i="163"/>
  <c r="E79" i="163"/>
  <c r="E80" i="163"/>
  <c r="E81" i="163"/>
  <c r="E82" i="163"/>
  <c r="E83" i="163"/>
  <c r="E84" i="163"/>
  <c r="E85" i="163"/>
  <c r="E86" i="163"/>
  <c r="E87" i="163"/>
  <c r="E88" i="163"/>
  <c r="E89" i="163"/>
  <c r="E90" i="163"/>
  <c r="E91" i="163"/>
  <c r="E92" i="163"/>
  <c r="E93" i="163"/>
  <c r="E94" i="163"/>
  <c r="E95" i="163"/>
  <c r="E96" i="163"/>
  <c r="E97" i="163"/>
  <c r="E98" i="163"/>
  <c r="E99" i="163"/>
  <c r="E100" i="163"/>
  <c r="E101" i="163"/>
  <c r="E102" i="163"/>
  <c r="E103" i="163"/>
  <c r="E104" i="163"/>
  <c r="E105" i="163"/>
  <c r="E106" i="163"/>
  <c r="E107" i="163"/>
  <c r="E108" i="163"/>
  <c r="E109" i="163"/>
  <c r="E110" i="163"/>
  <c r="E111" i="163"/>
  <c r="E112" i="163"/>
  <c r="E113" i="163"/>
  <c r="E114" i="163"/>
  <c r="E115" i="163"/>
  <c r="E116" i="163"/>
  <c r="E117" i="163"/>
  <c r="E118" i="163"/>
  <c r="E119" i="163"/>
  <c r="E120" i="163"/>
  <c r="E121" i="163"/>
  <c r="E122" i="163"/>
  <c r="E123" i="163"/>
  <c r="E124" i="163"/>
  <c r="E125" i="163"/>
  <c r="E126" i="163"/>
  <c r="E127" i="163"/>
  <c r="E128" i="163"/>
  <c r="E129" i="163"/>
  <c r="E130" i="163"/>
  <c r="E131" i="163"/>
  <c r="E132" i="163"/>
  <c r="E133" i="163"/>
  <c r="E134" i="163"/>
  <c r="E135" i="163"/>
  <c r="E136" i="163"/>
  <c r="E137" i="163"/>
  <c r="E138" i="163"/>
  <c r="E139" i="163"/>
  <c r="E140" i="163"/>
  <c r="E141" i="163"/>
  <c r="E142" i="163"/>
  <c r="E143" i="163"/>
  <c r="E144" i="163"/>
  <c r="E145" i="163"/>
  <c r="E146" i="163"/>
  <c r="E147" i="163"/>
  <c r="E148" i="163"/>
  <c r="E149" i="163"/>
  <c r="E150" i="163"/>
  <c r="E151" i="163"/>
  <c r="E152" i="163"/>
  <c r="E153" i="163"/>
  <c r="E154" i="163"/>
  <c r="E155" i="163"/>
  <c r="E156" i="163"/>
  <c r="E157" i="163"/>
  <c r="E158" i="163"/>
  <c r="E159" i="163"/>
  <c r="E160" i="163"/>
  <c r="E161" i="163"/>
  <c r="E162" i="163"/>
  <c r="E163" i="163"/>
  <c r="E164" i="163"/>
  <c r="E165" i="163"/>
  <c r="E166" i="163"/>
  <c r="E167" i="163"/>
  <c r="E168" i="163"/>
  <c r="E169" i="163"/>
  <c r="E170" i="163"/>
  <c r="E171" i="163"/>
  <c r="E172" i="163"/>
  <c r="E173" i="163"/>
  <c r="E174" i="163"/>
  <c r="E175" i="163"/>
  <c r="E176" i="163"/>
  <c r="E177" i="163"/>
  <c r="E178" i="163"/>
  <c r="E179" i="163"/>
  <c r="E180" i="163"/>
  <c r="E181" i="163"/>
  <c r="E182" i="163"/>
  <c r="E183" i="163"/>
  <c r="E184" i="163"/>
  <c r="E185" i="163"/>
  <c r="E186" i="163"/>
  <c r="E187" i="163"/>
  <c r="E188" i="163"/>
  <c r="E189" i="163"/>
  <c r="E190" i="163"/>
  <c r="E191" i="163"/>
  <c r="E192" i="163"/>
  <c r="E193" i="163"/>
  <c r="E194" i="163"/>
  <c r="E195" i="163"/>
  <c r="E196" i="163"/>
  <c r="E197" i="163"/>
  <c r="E198" i="163"/>
  <c r="E199" i="163"/>
  <c r="E200" i="163"/>
  <c r="E201" i="163"/>
  <c r="E202" i="163"/>
  <c r="E203" i="163"/>
  <c r="E204" i="163"/>
  <c r="E205" i="163"/>
  <c r="E206" i="163"/>
  <c r="E207" i="163"/>
  <c r="E208" i="163"/>
  <c r="E209" i="163"/>
  <c r="E210" i="163"/>
  <c r="E211" i="163"/>
  <c r="E212" i="163"/>
  <c r="E213" i="163"/>
  <c r="E214" i="163"/>
  <c r="E215" i="163"/>
  <c r="E216" i="163"/>
  <c r="E217" i="163"/>
  <c r="E218" i="163"/>
  <c r="E219" i="163"/>
  <c r="E220" i="163"/>
  <c r="E221" i="163"/>
  <c r="E222" i="163"/>
  <c r="E223" i="163"/>
  <c r="E224" i="163"/>
  <c r="E225" i="163"/>
  <c r="E226" i="163"/>
  <c r="E227" i="163"/>
  <c r="E228" i="163"/>
  <c r="E229" i="163"/>
  <c r="E230" i="163"/>
  <c r="E231" i="163"/>
  <c r="E232" i="163"/>
  <c r="E233" i="163"/>
  <c r="E234" i="163"/>
  <c r="E235" i="163"/>
  <c r="E236" i="163"/>
  <c r="E237" i="163"/>
  <c r="E238" i="163"/>
  <c r="E239" i="163"/>
  <c r="E240" i="163"/>
  <c r="E241" i="163"/>
  <c r="E242" i="163"/>
  <c r="E243" i="163"/>
  <c r="E244" i="163"/>
  <c r="E245" i="163"/>
  <c r="E246" i="163"/>
  <c r="E247" i="163"/>
  <c r="E248" i="163"/>
  <c r="E249" i="163"/>
  <c r="E250" i="163"/>
  <c r="E251" i="163"/>
  <c r="E252" i="163"/>
  <c r="E253" i="163"/>
  <c r="E254" i="163"/>
  <c r="E255" i="163"/>
  <c r="E256" i="163"/>
  <c r="E257" i="163"/>
  <c r="E258" i="163"/>
  <c r="E259" i="163"/>
  <c r="E260" i="163"/>
  <c r="E261" i="163"/>
  <c r="E262" i="163"/>
  <c r="E263" i="163"/>
  <c r="E264" i="163"/>
  <c r="E265" i="163"/>
  <c r="E266" i="163"/>
  <c r="E267" i="163"/>
  <c r="E268" i="163"/>
  <c r="E269" i="163"/>
  <c r="E270" i="163"/>
  <c r="E271" i="163"/>
  <c r="E272" i="163"/>
  <c r="E273" i="163"/>
  <c r="E274" i="163"/>
  <c r="E275" i="163"/>
  <c r="E276" i="163"/>
  <c r="E277" i="163"/>
  <c r="E278" i="163"/>
  <c r="E279" i="163"/>
  <c r="E280" i="163"/>
  <c r="E281" i="163"/>
  <c r="E282" i="163"/>
  <c r="E283" i="163"/>
  <c r="E284" i="163"/>
  <c r="E285" i="163"/>
  <c r="E286" i="163"/>
  <c r="E287" i="163"/>
  <c r="E288" i="163"/>
  <c r="E289" i="163"/>
  <c r="E290" i="163"/>
  <c r="E291" i="163"/>
  <c r="E292" i="163"/>
  <c r="E293" i="163"/>
  <c r="E294" i="163"/>
  <c r="E295" i="163"/>
  <c r="E296" i="163"/>
  <c r="E297" i="163"/>
  <c r="E298" i="163"/>
  <c r="E299" i="163"/>
  <c r="E300" i="163"/>
  <c r="E301" i="163"/>
  <c r="E302" i="163"/>
  <c r="E303" i="163"/>
  <c r="E304" i="163"/>
  <c r="E305" i="163"/>
  <c r="E306" i="163"/>
  <c r="E307" i="163"/>
  <c r="E308" i="163"/>
  <c r="E309" i="163"/>
  <c r="E310" i="163"/>
  <c r="E311" i="163"/>
  <c r="E312" i="163"/>
  <c r="E313" i="163"/>
  <c r="E314" i="163"/>
  <c r="E315" i="163"/>
  <c r="E316" i="163"/>
  <c r="E317" i="163"/>
  <c r="E318" i="163"/>
  <c r="E319" i="163"/>
  <c r="E320" i="163"/>
  <c r="E321" i="163"/>
  <c r="E322" i="163"/>
  <c r="E323" i="163"/>
  <c r="E324" i="163"/>
  <c r="E325" i="163"/>
  <c r="E326" i="163"/>
  <c r="E327" i="163"/>
  <c r="E328" i="163"/>
  <c r="E329" i="163"/>
  <c r="E330" i="163"/>
  <c r="E331" i="163"/>
  <c r="E332" i="163"/>
  <c r="E333" i="163"/>
  <c r="E334" i="163"/>
  <c r="E335" i="163"/>
  <c r="E336" i="163"/>
  <c r="E337" i="163"/>
  <c r="E338" i="163"/>
  <c r="E339" i="163"/>
  <c r="E340" i="163"/>
  <c r="E341" i="163"/>
  <c r="E342" i="163"/>
  <c r="E343" i="163"/>
  <c r="E344" i="163"/>
  <c r="E345" i="163"/>
  <c r="E346" i="163"/>
  <c r="E347" i="163"/>
  <c r="E348" i="163"/>
  <c r="E349" i="163"/>
  <c r="E350" i="163"/>
  <c r="E351" i="163"/>
  <c r="E352" i="163"/>
  <c r="E353" i="163"/>
  <c r="E354" i="163"/>
  <c r="E355" i="163"/>
  <c r="E356" i="163"/>
  <c r="E357" i="163"/>
  <c r="E358" i="163"/>
  <c r="E359" i="163"/>
  <c r="E360" i="163"/>
  <c r="E361" i="163"/>
  <c r="E362" i="163"/>
  <c r="E363" i="163"/>
  <c r="E364" i="163"/>
  <c r="E365" i="163"/>
  <c r="E366" i="163"/>
  <c r="E367" i="163"/>
  <c r="E368" i="163"/>
  <c r="E369" i="163"/>
  <c r="E370" i="163"/>
  <c r="E371" i="163"/>
  <c r="E372" i="163"/>
  <c r="E373" i="163"/>
  <c r="E374" i="163"/>
  <c r="E375" i="163"/>
  <c r="E376" i="163"/>
  <c r="E377" i="163"/>
  <c r="E378" i="163"/>
  <c r="E379" i="163"/>
  <c r="E380" i="163"/>
  <c r="E381" i="163"/>
  <c r="E382" i="163"/>
  <c r="E383" i="163"/>
  <c r="E384" i="163"/>
  <c r="E385" i="163"/>
  <c r="E386" i="163"/>
  <c r="E387" i="163"/>
  <c r="E388" i="163"/>
  <c r="E389" i="163"/>
  <c r="E390" i="163"/>
  <c r="E391" i="163"/>
  <c r="E392" i="163"/>
  <c r="E393" i="163"/>
  <c r="E394" i="163"/>
  <c r="E395" i="163"/>
  <c r="E396" i="163"/>
  <c r="E397" i="163"/>
  <c r="E398" i="163"/>
  <c r="E399" i="163"/>
  <c r="E400" i="163"/>
  <c r="E401" i="163"/>
  <c r="E402" i="163"/>
  <c r="E403" i="163"/>
  <c r="E404" i="163"/>
  <c r="E405" i="163"/>
  <c r="E406" i="163"/>
  <c r="E407" i="163"/>
  <c r="E408" i="163"/>
  <c r="E409" i="163"/>
  <c r="E410" i="163"/>
  <c r="E411" i="163"/>
  <c r="E412" i="163"/>
  <c r="E413" i="163"/>
  <c r="E414" i="163"/>
  <c r="E415" i="163"/>
  <c r="E416" i="163"/>
  <c r="E417" i="163"/>
  <c r="E418" i="163"/>
  <c r="E419" i="163"/>
  <c r="E420" i="163"/>
  <c r="E421" i="163"/>
  <c r="E422" i="163"/>
  <c r="E423" i="163"/>
  <c r="E424" i="163"/>
  <c r="E425" i="163"/>
  <c r="E426" i="163"/>
  <c r="E427" i="163"/>
  <c r="E428" i="163"/>
  <c r="E429" i="163"/>
  <c r="E430" i="163"/>
  <c r="E431" i="163"/>
  <c r="E432" i="163"/>
  <c r="E433" i="163"/>
  <c r="E434" i="163"/>
  <c r="E435" i="163"/>
  <c r="E436" i="163"/>
  <c r="E437" i="163"/>
  <c r="E438" i="163"/>
  <c r="E439" i="163"/>
  <c r="E440" i="163"/>
  <c r="E441" i="163"/>
  <c r="E442" i="163"/>
  <c r="E443" i="163"/>
  <c r="E444" i="163"/>
  <c r="E445" i="163"/>
  <c r="E446" i="163"/>
  <c r="E447" i="163"/>
  <c r="E448" i="163"/>
  <c r="E449" i="163"/>
  <c r="E450" i="163"/>
  <c r="E451" i="163"/>
  <c r="E452" i="163"/>
  <c r="E453" i="163"/>
  <c r="E454" i="163"/>
  <c r="E455" i="163"/>
  <c r="E456" i="163"/>
  <c r="E457" i="163"/>
  <c r="E458" i="163"/>
  <c r="E459" i="163"/>
  <c r="E460" i="163"/>
  <c r="E461" i="163"/>
  <c r="E462" i="163"/>
  <c r="E463" i="163"/>
  <c r="E464" i="163"/>
  <c r="E465" i="163"/>
  <c r="E466" i="163"/>
  <c r="E467" i="163"/>
  <c r="E468" i="163"/>
  <c r="E469" i="163"/>
  <c r="E470" i="163"/>
  <c r="E471" i="163"/>
  <c r="E472" i="163"/>
  <c r="E473" i="163"/>
  <c r="E474" i="163"/>
  <c r="E475" i="163"/>
  <c r="E476" i="163"/>
  <c r="E477" i="163"/>
  <c r="E478" i="163"/>
  <c r="E479" i="163"/>
  <c r="E480" i="163"/>
  <c r="E481" i="163"/>
  <c r="E482" i="163"/>
  <c r="E483" i="163"/>
  <c r="E484" i="163"/>
  <c r="E485" i="163"/>
  <c r="E486" i="163"/>
  <c r="E487" i="163"/>
  <c r="E488" i="163"/>
  <c r="E489" i="163"/>
  <c r="E490" i="163"/>
  <c r="E491" i="163"/>
  <c r="E492" i="163"/>
  <c r="E493" i="163"/>
  <c r="E494" i="163"/>
  <c r="E495" i="163"/>
  <c r="E496" i="163"/>
  <c r="E497" i="163"/>
  <c r="E498" i="163"/>
  <c r="E499" i="163"/>
  <c r="E500" i="163"/>
  <c r="E501" i="163"/>
  <c r="E502" i="163"/>
  <c r="E503" i="163"/>
  <c r="E504" i="163"/>
  <c r="E505" i="163"/>
  <c r="E506" i="163"/>
  <c r="E507" i="163"/>
  <c r="E508" i="163"/>
  <c r="E509" i="163"/>
  <c r="E510" i="163"/>
  <c r="E511" i="163"/>
  <c r="E512" i="163"/>
  <c r="E513" i="163"/>
  <c r="E514" i="163"/>
  <c r="E515" i="163"/>
  <c r="E516" i="163"/>
  <c r="E517" i="163"/>
  <c r="E518" i="163"/>
  <c r="E519" i="163"/>
  <c r="E520" i="163"/>
  <c r="E521" i="163"/>
  <c r="E522" i="163"/>
  <c r="E523" i="163"/>
  <c r="E524" i="163"/>
  <c r="E525" i="163"/>
  <c r="E526" i="163"/>
  <c r="E527" i="163"/>
  <c r="E528" i="163"/>
  <c r="E529" i="163"/>
  <c r="E530" i="163"/>
  <c r="E531" i="163"/>
  <c r="E532" i="163"/>
  <c r="E533" i="163"/>
  <c r="E534" i="163"/>
  <c r="E535" i="163"/>
  <c r="E536" i="163"/>
  <c r="E537" i="163"/>
  <c r="E538" i="163"/>
  <c r="E539" i="163"/>
  <c r="E540" i="163"/>
  <c r="E541" i="163"/>
  <c r="E542" i="163"/>
  <c r="E543" i="163"/>
  <c r="E544" i="163"/>
  <c r="E545" i="163"/>
  <c r="E546" i="163"/>
  <c r="E547" i="163"/>
  <c r="E548" i="163"/>
  <c r="E549" i="163"/>
  <c r="E550" i="163"/>
  <c r="E551" i="163"/>
  <c r="E552" i="163"/>
  <c r="E553" i="163"/>
  <c r="E554" i="163"/>
  <c r="E555" i="163"/>
  <c r="E556" i="163"/>
  <c r="E557" i="163"/>
  <c r="E558" i="163"/>
  <c r="E559" i="163"/>
  <c r="E560" i="163"/>
  <c r="E561" i="163"/>
  <c r="E562" i="163"/>
  <c r="E563" i="163"/>
  <c r="E564" i="163"/>
  <c r="E565" i="163"/>
  <c r="E566" i="163"/>
  <c r="E567" i="163"/>
  <c r="E568" i="163"/>
  <c r="E569" i="163"/>
  <c r="E570" i="163"/>
  <c r="E571" i="163"/>
  <c r="E572" i="163"/>
  <c r="E573" i="163"/>
  <c r="E574" i="163"/>
  <c r="E575" i="163"/>
  <c r="E576" i="163"/>
  <c r="E577" i="163"/>
  <c r="E578" i="163"/>
  <c r="E579" i="163"/>
  <c r="E580" i="163"/>
  <c r="E581" i="163"/>
  <c r="E582" i="163"/>
  <c r="E583" i="163"/>
  <c r="E584" i="163"/>
  <c r="E585" i="163"/>
  <c r="E586" i="163"/>
  <c r="E587" i="163"/>
  <c r="E588" i="163"/>
  <c r="E589" i="163"/>
  <c r="E590" i="163"/>
  <c r="E591" i="163"/>
  <c r="E592" i="163"/>
  <c r="E593" i="163"/>
  <c r="E594" i="163"/>
  <c r="E595" i="163"/>
  <c r="E596" i="163"/>
  <c r="E597" i="163"/>
  <c r="E598" i="163"/>
  <c r="E599" i="163"/>
  <c r="E600" i="163"/>
  <c r="E601" i="163"/>
  <c r="E602" i="163"/>
  <c r="E603" i="163"/>
  <c r="E604" i="163"/>
  <c r="E605" i="163"/>
  <c r="E606" i="163"/>
  <c r="E607" i="163"/>
  <c r="E608" i="163"/>
  <c r="E609" i="163"/>
  <c r="E610" i="163"/>
  <c r="E611" i="163"/>
  <c r="E612" i="163"/>
  <c r="E613" i="163"/>
  <c r="E614" i="163"/>
  <c r="E615" i="163"/>
  <c r="E616" i="163"/>
  <c r="E617" i="163"/>
  <c r="E618" i="163"/>
  <c r="E619" i="163"/>
  <c r="E620" i="163"/>
  <c r="E621" i="163"/>
  <c r="E622" i="163"/>
  <c r="E623" i="163"/>
  <c r="E624" i="163"/>
  <c r="E625" i="163"/>
  <c r="E626" i="163"/>
  <c r="E627" i="163"/>
  <c r="E628" i="163"/>
  <c r="E629" i="163"/>
  <c r="E630" i="163"/>
  <c r="E631" i="163"/>
  <c r="E632" i="163"/>
  <c r="E633" i="163"/>
  <c r="E634" i="163"/>
  <c r="E635" i="163"/>
  <c r="E636" i="163"/>
  <c r="E637" i="163"/>
  <c r="E638" i="163"/>
  <c r="E639" i="163"/>
  <c r="E640" i="163"/>
  <c r="E641" i="163"/>
  <c r="E642" i="163"/>
  <c r="E643" i="163"/>
  <c r="E644" i="163"/>
  <c r="E645" i="163"/>
  <c r="E646" i="163"/>
  <c r="E647" i="163"/>
  <c r="E648" i="163"/>
  <c r="E649" i="163"/>
  <c r="E650" i="163"/>
  <c r="E651" i="163"/>
  <c r="E652" i="163"/>
  <c r="E653" i="163"/>
  <c r="E654" i="163"/>
  <c r="E655" i="163"/>
  <c r="E656" i="163"/>
  <c r="E657" i="163"/>
  <c r="E658" i="163"/>
  <c r="E659" i="163"/>
  <c r="E660" i="163"/>
  <c r="E661" i="163"/>
  <c r="E662" i="163"/>
  <c r="E663" i="163"/>
  <c r="E664" i="163"/>
  <c r="E665" i="163"/>
  <c r="E666" i="163"/>
  <c r="E667" i="163"/>
  <c r="E668" i="163"/>
  <c r="E669" i="163"/>
  <c r="E670" i="163"/>
  <c r="E671" i="163"/>
  <c r="E672" i="163"/>
  <c r="E673" i="163"/>
  <c r="E674" i="163"/>
  <c r="E675" i="163"/>
  <c r="E676" i="163"/>
  <c r="E677" i="163"/>
  <c r="E678" i="163"/>
  <c r="E679" i="163"/>
  <c r="E680" i="163"/>
  <c r="E681" i="163"/>
  <c r="E682" i="163"/>
  <c r="E683" i="163"/>
  <c r="E684" i="163"/>
  <c r="E685" i="163"/>
  <c r="E686" i="163"/>
  <c r="E687" i="163"/>
  <c r="E688" i="163"/>
  <c r="E689" i="163"/>
  <c r="E690" i="163"/>
  <c r="E691" i="163"/>
  <c r="E692" i="163"/>
  <c r="E693" i="163"/>
  <c r="E694" i="163"/>
  <c r="E695" i="163"/>
  <c r="E696" i="163"/>
  <c r="E697" i="163"/>
  <c r="E698" i="163"/>
  <c r="E699" i="163"/>
  <c r="E700" i="163"/>
  <c r="E701" i="163"/>
  <c r="E702" i="163"/>
  <c r="E703" i="163"/>
  <c r="E704" i="163"/>
  <c r="E705" i="163"/>
  <c r="E706" i="163"/>
  <c r="E707" i="163"/>
  <c r="E708" i="163"/>
  <c r="E709" i="163"/>
  <c r="E710" i="163"/>
  <c r="E711" i="163"/>
  <c r="E712" i="163"/>
  <c r="E713" i="163"/>
  <c r="E714" i="163"/>
  <c r="E715" i="163"/>
  <c r="E716" i="163"/>
  <c r="E717" i="163"/>
  <c r="E718" i="163"/>
  <c r="E719" i="163"/>
  <c r="E720" i="163"/>
  <c r="E721" i="163"/>
  <c r="E722" i="163"/>
  <c r="E723" i="163"/>
  <c r="E724" i="163"/>
  <c r="E725" i="163"/>
  <c r="E726" i="163"/>
  <c r="E727" i="163"/>
  <c r="E728" i="163"/>
  <c r="E729" i="163"/>
  <c r="E730" i="163"/>
  <c r="E731" i="163"/>
  <c r="E732" i="163"/>
  <c r="E733" i="163"/>
  <c r="E734" i="163"/>
  <c r="E735" i="163"/>
  <c r="E736" i="163"/>
  <c r="E737" i="163"/>
  <c r="E738" i="163"/>
  <c r="E739" i="163"/>
  <c r="E740" i="163"/>
  <c r="E741" i="163"/>
  <c r="E742" i="163"/>
  <c r="E743" i="163"/>
  <c r="E744" i="163"/>
  <c r="E745" i="163"/>
  <c r="E746" i="163"/>
  <c r="E747" i="163"/>
  <c r="E748" i="163"/>
  <c r="E749" i="163"/>
  <c r="E750" i="163"/>
  <c r="E751" i="163"/>
  <c r="E752" i="163"/>
  <c r="E753" i="163"/>
  <c r="E754" i="163"/>
  <c r="E755" i="163"/>
  <c r="E756" i="163"/>
  <c r="E757" i="163"/>
  <c r="E758" i="163"/>
  <c r="E759" i="163"/>
  <c r="E760" i="163"/>
  <c r="E761" i="163"/>
  <c r="E762" i="163"/>
  <c r="E763" i="163"/>
  <c r="E764" i="163"/>
  <c r="E765" i="163"/>
  <c r="E766" i="163"/>
  <c r="E767" i="163"/>
  <c r="E768" i="163"/>
  <c r="E769" i="163"/>
  <c r="E770" i="163"/>
  <c r="E771" i="163"/>
  <c r="E772" i="163"/>
  <c r="E773" i="163"/>
  <c r="E774" i="163"/>
  <c r="E775" i="163"/>
  <c r="E776" i="163"/>
  <c r="E777" i="163"/>
  <c r="E778" i="163"/>
  <c r="E779" i="163"/>
  <c r="E780" i="163"/>
  <c r="E781" i="163"/>
  <c r="E782" i="163"/>
  <c r="E783" i="163"/>
  <c r="E784" i="163"/>
  <c r="E785" i="163"/>
  <c r="E786" i="163"/>
  <c r="E787" i="163"/>
  <c r="E788" i="163"/>
  <c r="E789" i="163"/>
  <c r="E790" i="163"/>
  <c r="E791" i="163"/>
  <c r="E792" i="163"/>
  <c r="E793" i="163"/>
  <c r="E794" i="163"/>
  <c r="E795" i="163"/>
  <c r="E796" i="163"/>
  <c r="E797" i="163"/>
  <c r="E798" i="163"/>
  <c r="E799" i="163"/>
  <c r="E800" i="163"/>
  <c r="E801" i="163"/>
  <c r="E802" i="163"/>
  <c r="E803" i="163"/>
  <c r="E804" i="163"/>
  <c r="E805" i="163"/>
  <c r="E806" i="163"/>
  <c r="E807" i="163"/>
  <c r="E808" i="163"/>
  <c r="E809" i="163"/>
  <c r="E810" i="163"/>
  <c r="E811" i="163"/>
  <c r="E812" i="163"/>
  <c r="E813" i="163"/>
  <c r="E814" i="163"/>
  <c r="E815" i="163"/>
  <c r="E816" i="163"/>
  <c r="E817" i="163"/>
  <c r="E818" i="163"/>
  <c r="E819" i="163"/>
  <c r="E820" i="163"/>
  <c r="E821" i="163"/>
  <c r="E822" i="163"/>
  <c r="E823" i="163"/>
  <c r="E824" i="163"/>
  <c r="E825" i="163"/>
  <c r="E826" i="163"/>
  <c r="E827" i="163"/>
  <c r="E828" i="163"/>
  <c r="E829" i="163"/>
  <c r="E830" i="163"/>
  <c r="E831" i="163"/>
  <c r="E832" i="163"/>
  <c r="E833" i="163"/>
  <c r="E834" i="163"/>
  <c r="E835" i="163"/>
  <c r="E836" i="163"/>
  <c r="E837" i="163"/>
  <c r="E838" i="163"/>
  <c r="E839" i="163"/>
  <c r="E840" i="163"/>
  <c r="E841" i="163"/>
  <c r="E842" i="163"/>
  <c r="E843" i="163"/>
  <c r="E844" i="163"/>
  <c r="E845" i="163"/>
  <c r="E846" i="163"/>
  <c r="E847" i="163"/>
  <c r="E848" i="163"/>
  <c r="E849" i="163"/>
  <c r="E850" i="163"/>
  <c r="E851" i="163"/>
  <c r="E852" i="163"/>
  <c r="E853" i="163"/>
  <c r="E854" i="163"/>
  <c r="E855" i="163"/>
  <c r="E856" i="163"/>
  <c r="E857" i="163"/>
  <c r="E858" i="163"/>
  <c r="E859" i="163"/>
  <c r="E860" i="163"/>
  <c r="E861" i="163"/>
  <c r="E862" i="163"/>
  <c r="E863" i="163"/>
  <c r="E864" i="163"/>
  <c r="E865" i="163"/>
  <c r="E866" i="163"/>
  <c r="E867" i="163"/>
  <c r="E868" i="163"/>
  <c r="E869" i="163"/>
  <c r="E870" i="163"/>
  <c r="E871" i="163"/>
  <c r="E872" i="163"/>
  <c r="E873" i="163"/>
  <c r="E874" i="163"/>
  <c r="E875" i="163"/>
  <c r="E876" i="163"/>
  <c r="E877" i="163"/>
  <c r="E878" i="163"/>
  <c r="E879" i="163"/>
  <c r="E880" i="163"/>
  <c r="E881" i="163"/>
  <c r="E882" i="163"/>
  <c r="E883" i="163"/>
  <c r="E884" i="163"/>
  <c r="E885" i="163"/>
  <c r="E886" i="163"/>
  <c r="E887" i="163"/>
  <c r="E888" i="163"/>
  <c r="E889" i="163"/>
  <c r="E890" i="163"/>
  <c r="E891" i="163"/>
  <c r="E892" i="163"/>
  <c r="E893" i="163"/>
  <c r="E894" i="163"/>
  <c r="E895" i="163"/>
  <c r="E896" i="163"/>
  <c r="E897" i="163"/>
  <c r="E898" i="163"/>
  <c r="E899" i="163"/>
  <c r="E900" i="163"/>
  <c r="E901" i="163"/>
  <c r="E902" i="163"/>
  <c r="E903" i="163"/>
  <c r="E904" i="163"/>
  <c r="E905" i="163"/>
  <c r="E906" i="163"/>
  <c r="E907" i="163"/>
  <c r="E908" i="163"/>
  <c r="E909" i="163"/>
  <c r="E910" i="163"/>
  <c r="E911" i="163"/>
  <c r="E912" i="163"/>
  <c r="E913" i="163"/>
  <c r="E914" i="163"/>
  <c r="E915" i="163"/>
  <c r="E916" i="163"/>
  <c r="E917" i="163"/>
  <c r="E918" i="163"/>
  <c r="E919" i="163"/>
  <c r="E920" i="163"/>
  <c r="E921" i="163"/>
  <c r="E922" i="163"/>
  <c r="E923" i="163"/>
  <c r="E924" i="163"/>
  <c r="E925" i="163"/>
  <c r="E926" i="163"/>
  <c r="E927" i="163"/>
  <c r="E928" i="163"/>
  <c r="E929" i="163"/>
  <c r="E930" i="163"/>
  <c r="E931" i="163"/>
  <c r="E932" i="163"/>
  <c r="E933" i="163"/>
  <c r="E934" i="163"/>
  <c r="E935" i="163"/>
  <c r="E936" i="163"/>
  <c r="E937" i="163"/>
  <c r="E938" i="163"/>
  <c r="E939" i="163"/>
  <c r="E940" i="163"/>
  <c r="E941" i="163"/>
  <c r="E942" i="163"/>
  <c r="E943" i="163"/>
  <c r="E944" i="163"/>
  <c r="E945" i="163"/>
  <c r="E946" i="163"/>
  <c r="E947" i="163"/>
  <c r="E948" i="163"/>
  <c r="E949" i="163"/>
  <c r="E950" i="163"/>
  <c r="E951" i="163"/>
  <c r="E952" i="163"/>
  <c r="E953" i="163"/>
  <c r="E954" i="163"/>
  <c r="E955" i="163"/>
  <c r="E956" i="163"/>
  <c r="E957" i="163"/>
  <c r="E958" i="163"/>
  <c r="E959" i="163"/>
  <c r="E960" i="163"/>
  <c r="E961" i="163"/>
  <c r="E962" i="163"/>
  <c r="E963" i="163"/>
  <c r="E964" i="163"/>
  <c r="E965" i="163"/>
  <c r="E966" i="163"/>
  <c r="E967" i="163"/>
  <c r="E968" i="163"/>
  <c r="E969" i="163"/>
  <c r="E970" i="163"/>
  <c r="E971" i="163"/>
  <c r="E972" i="163"/>
  <c r="E973" i="163"/>
  <c r="E974" i="163"/>
  <c r="E975" i="163"/>
  <c r="E976" i="163"/>
  <c r="E977" i="163"/>
  <c r="E978" i="163"/>
  <c r="E979" i="163"/>
  <c r="E980" i="163"/>
  <c r="E981" i="163"/>
  <c r="E982" i="163"/>
  <c r="E983" i="163"/>
  <c r="E984" i="163"/>
  <c r="E985" i="163"/>
  <c r="E986" i="163"/>
  <c r="E987" i="163"/>
  <c r="E988" i="163"/>
  <c r="E989" i="163"/>
  <c r="E990" i="163"/>
  <c r="E991" i="163"/>
  <c r="E992" i="163"/>
  <c r="E993" i="163"/>
  <c r="E994" i="163"/>
  <c r="E995" i="163"/>
  <c r="E996" i="163"/>
  <c r="E997" i="163"/>
  <c r="E998" i="163"/>
  <c r="E999" i="163"/>
  <c r="E1000" i="163"/>
  <c r="E1001" i="163"/>
  <c r="E1002" i="163"/>
  <c r="E1003" i="163"/>
  <c r="E1004" i="163"/>
  <c r="E1005" i="163"/>
  <c r="E1006" i="163"/>
  <c r="E1007" i="163"/>
  <c r="E1008" i="163"/>
  <c r="E1009" i="163"/>
  <c r="E1010" i="163"/>
  <c r="E1011" i="163"/>
  <c r="E1012" i="163"/>
  <c r="E1013" i="163"/>
  <c r="E1014" i="163"/>
  <c r="E1015" i="163"/>
  <c r="E1016" i="163"/>
  <c r="E1017" i="163"/>
  <c r="E1018" i="163"/>
  <c r="E1019" i="163"/>
  <c r="E1020" i="163"/>
  <c r="E1021" i="163"/>
  <c r="E1022" i="163"/>
  <c r="E1023" i="163"/>
  <c r="E1024" i="163"/>
  <c r="E1025" i="163"/>
  <c r="E1026" i="163"/>
  <c r="E1027" i="163"/>
  <c r="E1028" i="163"/>
  <c r="E1029" i="163"/>
  <c r="E1030" i="163"/>
  <c r="E1031" i="163"/>
  <c r="E1032" i="163"/>
  <c r="E1033" i="163"/>
  <c r="E1034" i="163"/>
  <c r="E1035" i="163"/>
  <c r="E1036" i="163"/>
  <c r="E1037" i="163"/>
  <c r="E1038" i="163"/>
  <c r="E1039" i="163"/>
  <c r="E1040" i="163"/>
  <c r="E1041" i="163"/>
  <c r="E1042" i="163"/>
  <c r="E1043" i="163"/>
  <c r="E1044" i="163"/>
  <c r="E1045" i="163"/>
  <c r="E1046" i="163"/>
  <c r="E1047" i="163"/>
  <c r="E1048" i="163"/>
  <c r="E1049" i="163"/>
  <c r="E1050" i="163"/>
  <c r="E1051" i="163"/>
  <c r="E1052" i="163"/>
  <c r="E1053" i="163"/>
  <c r="E1054" i="163"/>
  <c r="E1055" i="163"/>
  <c r="E1056" i="163"/>
  <c r="E1057" i="163"/>
  <c r="E1058" i="163"/>
  <c r="E1059" i="163"/>
  <c r="E1060" i="163"/>
  <c r="E1061" i="163"/>
  <c r="E1062" i="163"/>
  <c r="E1063" i="163"/>
  <c r="E1064" i="163"/>
  <c r="E1065" i="163"/>
  <c r="E1066" i="163"/>
  <c r="E1067" i="163"/>
  <c r="E1068" i="163"/>
  <c r="E1069" i="163"/>
  <c r="E1070" i="163"/>
  <c r="E1071" i="163"/>
  <c r="E1072" i="163"/>
  <c r="E1073" i="163"/>
  <c r="E1074" i="163"/>
  <c r="E1075" i="163"/>
  <c r="E1076" i="163"/>
  <c r="E1077" i="163"/>
  <c r="E1078" i="163"/>
  <c r="E1079" i="163"/>
  <c r="E1080" i="163"/>
  <c r="E1081" i="163"/>
  <c r="E1082" i="163"/>
  <c r="E1083" i="163"/>
  <c r="E1084" i="163"/>
  <c r="E1085" i="163"/>
  <c r="E1086" i="163"/>
  <c r="E1087" i="163"/>
  <c r="E1088" i="163"/>
  <c r="E1089" i="163"/>
  <c r="E1090" i="163"/>
  <c r="E1091" i="163"/>
  <c r="E1092" i="163"/>
  <c r="E1093" i="163"/>
  <c r="E1094" i="163"/>
  <c r="E1095" i="163"/>
  <c r="E1096" i="163"/>
  <c r="E1097" i="163"/>
  <c r="E1098" i="163"/>
  <c r="E1099" i="163"/>
  <c r="E1100" i="163"/>
  <c r="E1101" i="163"/>
  <c r="E1102" i="163"/>
  <c r="E1103" i="163"/>
  <c r="E1104" i="163"/>
  <c r="E1105" i="163"/>
  <c r="E1106" i="163"/>
  <c r="E1107" i="163"/>
  <c r="E1108" i="163"/>
  <c r="E1109" i="163"/>
  <c r="E1110" i="163"/>
  <c r="E1111" i="163"/>
  <c r="E1112" i="163"/>
  <c r="E1113" i="163"/>
  <c r="E1114" i="163"/>
  <c r="E1115" i="163"/>
  <c r="E1116" i="163"/>
  <c r="E1117" i="163"/>
  <c r="E1118" i="163"/>
  <c r="E1119" i="163"/>
  <c r="E1120" i="163"/>
  <c r="E1121" i="163"/>
  <c r="E1122" i="163"/>
  <c r="E1123" i="163"/>
  <c r="E1124" i="163"/>
  <c r="E1125" i="163"/>
  <c r="E1126" i="163"/>
  <c r="E1127" i="163"/>
  <c r="E1128" i="163"/>
  <c r="E1129" i="163"/>
  <c r="E1130" i="163"/>
  <c r="E1131" i="163"/>
  <c r="E1132" i="163"/>
  <c r="E1133" i="163"/>
  <c r="E1134" i="163"/>
  <c r="E1135" i="163"/>
  <c r="E1136" i="163"/>
  <c r="E1137" i="163"/>
  <c r="E1138" i="163"/>
  <c r="E1139" i="163"/>
  <c r="E1140" i="163"/>
  <c r="E1141" i="163"/>
  <c r="E1142" i="163"/>
  <c r="E1143" i="163"/>
  <c r="E1144" i="163"/>
  <c r="E1145" i="163"/>
  <c r="E1146" i="163"/>
  <c r="E1147" i="163"/>
  <c r="E1148" i="163"/>
  <c r="E1149" i="163"/>
  <c r="E1150" i="163"/>
  <c r="E1151" i="163"/>
  <c r="E1152" i="163"/>
  <c r="E1153" i="163"/>
  <c r="E1154" i="163"/>
  <c r="E1155" i="163"/>
  <c r="E1156" i="163"/>
  <c r="E1157" i="163"/>
  <c r="E1158" i="163"/>
  <c r="E1159" i="163"/>
  <c r="E1160" i="163"/>
  <c r="E1161" i="163"/>
  <c r="E1162" i="163"/>
  <c r="E1163" i="163"/>
  <c r="E1164" i="163"/>
  <c r="E1165" i="163"/>
  <c r="E1166" i="163"/>
  <c r="E1167" i="163"/>
  <c r="E1168" i="163"/>
  <c r="E1169" i="163"/>
  <c r="E1170" i="163"/>
  <c r="E1171" i="163"/>
  <c r="E1172" i="163"/>
  <c r="E1173" i="163"/>
  <c r="E1174" i="163"/>
  <c r="E1175" i="163"/>
  <c r="E1176" i="163"/>
  <c r="E1177" i="163"/>
  <c r="E1178" i="163"/>
  <c r="E1179" i="163"/>
  <c r="E1180" i="163"/>
  <c r="E1181" i="163"/>
  <c r="E1182" i="163"/>
  <c r="E1183" i="163"/>
  <c r="E1184" i="163"/>
  <c r="E1185" i="163"/>
  <c r="E1186" i="163"/>
  <c r="E1187" i="163"/>
  <c r="E1188" i="163"/>
  <c r="E1189" i="163"/>
  <c r="E1190" i="163"/>
  <c r="E1191" i="163"/>
  <c r="E1192" i="163"/>
  <c r="E1193" i="163"/>
  <c r="E1194" i="163"/>
  <c r="E1195" i="163"/>
  <c r="E1196" i="163"/>
  <c r="E1197" i="163"/>
  <c r="E1198" i="163"/>
  <c r="E1199" i="163"/>
  <c r="E1200" i="163"/>
  <c r="E1201" i="163"/>
  <c r="E1202" i="163"/>
  <c r="E1203" i="163"/>
  <c r="E1204" i="163"/>
  <c r="E1205" i="163"/>
  <c r="E1206" i="163"/>
  <c r="E1207" i="163"/>
  <c r="E1208" i="163"/>
  <c r="E1209" i="163"/>
  <c r="E1210" i="163"/>
  <c r="E1211" i="163"/>
  <c r="E1212" i="163"/>
  <c r="E1213" i="163"/>
  <c r="E1214" i="163"/>
  <c r="E1215" i="163"/>
  <c r="E1216" i="163"/>
  <c r="E1217" i="163"/>
  <c r="E1218" i="163"/>
  <c r="E1219" i="163"/>
  <c r="E1220" i="163"/>
  <c r="E1221" i="163"/>
  <c r="E1222" i="163"/>
  <c r="E1223" i="163"/>
  <c r="E1224" i="163"/>
  <c r="E1225" i="163"/>
  <c r="E1226" i="163"/>
  <c r="E1227" i="163"/>
  <c r="E1228" i="163"/>
  <c r="E1229" i="163"/>
  <c r="E1230" i="163"/>
  <c r="E1231" i="163"/>
  <c r="E1232" i="163"/>
  <c r="E1233" i="163"/>
  <c r="E1234" i="163"/>
  <c r="E1235" i="163"/>
  <c r="E1236" i="163"/>
  <c r="E1237" i="163"/>
  <c r="E1238" i="163"/>
  <c r="E1239" i="163"/>
  <c r="E1240" i="163"/>
  <c r="E1241" i="163"/>
  <c r="E1242" i="163"/>
  <c r="E1243" i="163"/>
  <c r="E1244" i="163"/>
  <c r="E1245" i="163"/>
  <c r="E1246" i="163"/>
  <c r="E1247" i="163"/>
  <c r="E1248" i="163"/>
  <c r="E1249" i="163"/>
  <c r="E1250" i="163"/>
  <c r="E1251" i="163"/>
  <c r="E1252" i="163"/>
  <c r="E1253" i="163"/>
  <c r="E1254" i="163"/>
  <c r="E1255" i="163"/>
  <c r="E1256" i="163"/>
  <c r="E1257" i="163"/>
  <c r="E1258" i="163"/>
  <c r="E1259" i="163"/>
  <c r="E1260" i="163"/>
  <c r="E1261" i="163"/>
  <c r="E1262" i="163"/>
  <c r="E1263" i="163"/>
  <c r="E1264" i="163"/>
  <c r="E1265" i="163"/>
  <c r="E1266" i="163"/>
  <c r="E1267" i="163"/>
  <c r="E1268" i="163"/>
  <c r="E1269" i="163"/>
  <c r="E1270" i="163"/>
  <c r="E1271" i="163"/>
  <c r="E1272" i="163"/>
  <c r="E1273" i="163"/>
  <c r="E1274" i="163"/>
  <c r="E1275" i="163"/>
  <c r="E1276" i="163"/>
  <c r="E1277" i="163"/>
  <c r="E1278" i="163"/>
  <c r="E1279" i="163"/>
  <c r="E1280" i="163"/>
  <c r="E1281" i="163"/>
  <c r="E1282" i="163"/>
  <c r="E1283" i="163"/>
  <c r="E1284" i="163"/>
  <c r="E1285" i="163"/>
  <c r="E1286" i="163"/>
  <c r="E1287" i="163"/>
  <c r="E1288" i="163"/>
  <c r="E1289" i="163"/>
  <c r="E1290" i="163"/>
  <c r="E1291" i="163"/>
  <c r="E1292" i="163"/>
  <c r="E1293" i="163"/>
  <c r="E1294" i="163"/>
  <c r="E1295" i="163"/>
  <c r="E1296" i="163"/>
  <c r="E1297" i="163"/>
  <c r="E1298" i="163"/>
  <c r="E1299" i="163"/>
  <c r="E1300" i="163"/>
  <c r="E1301" i="163"/>
  <c r="E1302" i="163"/>
  <c r="E1303" i="163"/>
  <c r="E1304" i="163"/>
  <c r="E1305" i="163"/>
  <c r="E1306" i="163"/>
  <c r="E1307" i="163"/>
  <c r="E1308" i="163"/>
  <c r="E1309" i="163"/>
  <c r="E1310" i="163"/>
  <c r="E1311" i="163"/>
  <c r="E1312" i="163"/>
  <c r="E1313" i="163"/>
  <c r="E1314" i="163"/>
  <c r="E1315" i="163"/>
  <c r="E1316" i="163"/>
  <c r="E1317" i="163"/>
  <c r="E1318" i="163"/>
  <c r="E1319" i="163"/>
  <c r="E1320" i="163"/>
  <c r="E1321" i="163"/>
  <c r="E1322" i="163"/>
  <c r="E1323" i="163"/>
  <c r="E1324" i="163"/>
  <c r="E1325" i="163"/>
  <c r="E1326" i="163"/>
  <c r="E1327" i="163"/>
  <c r="E1328" i="163"/>
  <c r="E1329" i="163"/>
  <c r="E1330" i="163"/>
  <c r="E1331" i="163"/>
  <c r="E1332" i="163"/>
  <c r="E1333" i="163"/>
  <c r="E1334" i="163"/>
  <c r="E1335" i="163"/>
  <c r="E1336" i="163"/>
  <c r="E1337" i="163"/>
  <c r="E1338" i="163"/>
  <c r="E1339" i="163"/>
  <c r="E1340" i="163"/>
  <c r="E1341" i="163"/>
  <c r="E1342" i="163"/>
  <c r="E1343" i="163"/>
  <c r="E1344" i="163"/>
  <c r="E1345" i="163"/>
  <c r="E1346" i="163"/>
  <c r="E1347" i="163"/>
  <c r="E1348" i="163"/>
  <c r="E1349" i="163"/>
  <c r="E1350" i="163"/>
  <c r="E1351" i="163"/>
  <c r="E1352" i="163"/>
  <c r="E1353" i="163"/>
  <c r="E1354" i="163"/>
  <c r="E1355" i="163"/>
  <c r="E1356" i="163"/>
  <c r="E1357" i="163"/>
  <c r="E1358" i="163"/>
  <c r="E1359" i="163"/>
  <c r="E1360" i="163"/>
  <c r="E1361" i="163"/>
  <c r="E1362" i="163"/>
  <c r="E1363" i="163"/>
  <c r="E1364" i="163"/>
  <c r="E1365" i="163"/>
  <c r="E1366" i="163"/>
  <c r="E1367" i="163"/>
  <c r="E1368" i="163"/>
  <c r="E1369" i="163"/>
  <c r="E1370" i="163"/>
  <c r="E1371" i="163"/>
  <c r="E1372" i="163"/>
  <c r="E1373" i="163"/>
  <c r="E1374" i="163"/>
  <c r="E1375" i="163"/>
  <c r="E1376" i="163"/>
  <c r="E1377" i="163"/>
  <c r="E1378" i="163"/>
  <c r="E1379" i="163"/>
  <c r="E1380" i="163"/>
  <c r="E1381" i="163"/>
  <c r="E1" i="163"/>
  <c r="C9" i="156"/>
  <c r="F9" i="156"/>
  <c r="I9" i="156"/>
  <c r="C18" i="156"/>
  <c r="F18" i="156"/>
  <c r="I18" i="156"/>
  <c r="C5" i="156"/>
  <c r="F5" i="156"/>
  <c r="I5" i="156"/>
  <c r="C19" i="156"/>
  <c r="F19" i="156"/>
  <c r="I19" i="156"/>
  <c r="C20" i="156"/>
  <c r="F20" i="156"/>
  <c r="I20" i="156"/>
  <c r="C2" i="156"/>
  <c r="F2" i="156"/>
  <c r="C7" i="156"/>
  <c r="F7" i="156"/>
  <c r="I7" i="156"/>
  <c r="C6" i="156"/>
  <c r="F6" i="156"/>
  <c r="I6" i="156"/>
  <c r="C3" i="156"/>
  <c r="F3" i="156"/>
  <c r="I3" i="156"/>
  <c r="C13" i="156"/>
  <c r="F13" i="156"/>
  <c r="I13" i="156"/>
  <c r="C16" i="156"/>
  <c r="F16" i="156"/>
  <c r="I16" i="156"/>
  <c r="C14" i="156"/>
  <c r="F14" i="156"/>
  <c r="I14" i="156"/>
  <c r="I10" i="156"/>
  <c r="C12" i="156"/>
  <c r="F12" i="156"/>
  <c r="I12" i="156"/>
  <c r="C8" i="156"/>
  <c r="F8" i="156"/>
  <c r="I8" i="156"/>
  <c r="C17" i="156"/>
  <c r="F17" i="156"/>
  <c r="I17" i="156"/>
  <c r="C22" i="156"/>
  <c r="F22" i="156"/>
  <c r="I22" i="156"/>
  <c r="C11" i="156"/>
  <c r="F11" i="156"/>
  <c r="I11" i="156"/>
  <c r="C4" i="156"/>
  <c r="F4" i="156"/>
  <c r="I4" i="156"/>
  <c r="C15" i="156"/>
  <c r="F15" i="156"/>
  <c r="I15" i="156"/>
  <c r="C21" i="156"/>
  <c r="F21" i="156"/>
  <c r="I21" i="156"/>
  <c r="I23" i="156" l="1"/>
  <c r="B39" i="151"/>
  <c r="B40" i="151"/>
  <c r="B41" i="151"/>
  <c r="B42" i="151" s="1"/>
  <c r="B43" i="151" s="1"/>
  <c r="B44" i="151" s="1"/>
  <c r="B45" i="151" s="1"/>
  <c r="B46" i="151" s="1"/>
  <c r="B47" i="151" s="1"/>
  <c r="B48" i="151" s="1"/>
  <c r="B49" i="151" s="1"/>
  <c r="B50" i="151" s="1"/>
  <c r="B51" i="151" s="1"/>
  <c r="B52" i="151" s="1"/>
  <c r="B53" i="151" s="1"/>
  <c r="B54" i="151" s="1"/>
  <c r="B55" i="151" s="1"/>
  <c r="B56" i="151" s="1"/>
  <c r="B57" i="151" s="1"/>
  <c r="B58" i="151" s="1"/>
  <c r="B59" i="151" s="1"/>
  <c r="B60" i="151" s="1"/>
  <c r="B61" i="151" s="1"/>
  <c r="B62" i="151" s="1"/>
  <c r="B63" i="151" s="1"/>
  <c r="B64" i="151" s="1"/>
  <c r="B65" i="151" s="1"/>
  <c r="B66" i="151" s="1"/>
  <c r="B67" i="151" s="1"/>
  <c r="B68" i="151" s="1"/>
  <c r="B69" i="151" s="1"/>
  <c r="B70" i="151" s="1"/>
  <c r="B71" i="151" s="1"/>
  <c r="B72" i="151" s="1"/>
  <c r="B73" i="151" s="1"/>
  <c r="B74" i="151" s="1"/>
  <c r="B75" i="151" s="1"/>
  <c r="B76" i="151" s="1"/>
  <c r="B77" i="151" s="1"/>
  <c r="B78" i="151" s="1"/>
  <c r="B79" i="151" s="1"/>
  <c r="B80" i="151" s="1"/>
  <c r="B81" i="151" s="1"/>
  <c r="B82" i="151" s="1"/>
  <c r="B83" i="151" s="1"/>
  <c r="B84" i="151" s="1"/>
  <c r="B85" i="151" s="1"/>
  <c r="B86" i="151" s="1"/>
  <c r="B87" i="151" s="1"/>
  <c r="B88" i="151" s="1"/>
  <c r="B89" i="151" s="1"/>
  <c r="B90" i="151" s="1"/>
  <c r="B91" i="151" s="1"/>
  <c r="B92" i="151" s="1"/>
  <c r="B93" i="151" s="1"/>
  <c r="B94" i="151" s="1"/>
  <c r="B95" i="151" s="1"/>
  <c r="B96" i="151" s="1"/>
  <c r="B97" i="151" s="1"/>
  <c r="B98" i="151" s="1"/>
  <c r="B99" i="151" s="1"/>
  <c r="B100" i="151" s="1"/>
  <c r="B101" i="151" s="1"/>
  <c r="B102" i="151" s="1"/>
  <c r="B103" i="151" s="1"/>
  <c r="B104" i="151" s="1"/>
  <c r="B105" i="151" s="1"/>
  <c r="B106" i="151" s="1"/>
  <c r="B107" i="151" s="1"/>
  <c r="B108" i="151" s="1"/>
  <c r="B109" i="151" s="1"/>
  <c r="B110" i="151" s="1"/>
  <c r="B111" i="151" s="1"/>
  <c r="B112" i="151" s="1"/>
  <c r="B113" i="151" s="1"/>
  <c r="B114" i="151" s="1"/>
  <c r="B115" i="151" s="1"/>
  <c r="B116" i="151" s="1"/>
  <c r="B117" i="151" s="1"/>
  <c r="B118" i="151" s="1"/>
  <c r="B119" i="151" s="1"/>
  <c r="B120" i="151" s="1"/>
  <c r="E66" i="191"/>
  <c r="E67" i="191"/>
  <c r="AN18" i="191"/>
  <c r="AM18" i="191"/>
  <c r="AL18" i="191"/>
  <c r="AK18" i="191"/>
  <c r="AJ18" i="191"/>
  <c r="AG18" i="191"/>
  <c r="AF18" i="191"/>
  <c r="AE18" i="191"/>
  <c r="AD18" i="191"/>
  <c r="AC18" i="191"/>
  <c r="Z18" i="191"/>
  <c r="Y18" i="191"/>
  <c r="X18" i="191"/>
  <c r="W18" i="191"/>
  <c r="V18" i="191"/>
  <c r="S18" i="191"/>
  <c r="R18" i="191"/>
  <c r="Q18" i="191"/>
  <c r="P18" i="191"/>
  <c r="O18" i="191"/>
  <c r="L18" i="191"/>
  <c r="K18" i="191"/>
  <c r="J18" i="191"/>
  <c r="I18" i="191"/>
  <c r="H18" i="191"/>
  <c r="AN17" i="191"/>
  <c r="AM17" i="191"/>
  <c r="AL17" i="191"/>
  <c r="AK17" i="191"/>
  <c r="AJ17" i="191"/>
  <c r="AG17" i="191"/>
  <c r="AF17" i="191"/>
  <c r="AE17" i="191"/>
  <c r="AD17" i="191"/>
  <c r="AC17" i="191"/>
  <c r="Z17" i="191"/>
  <c r="Y17" i="191"/>
  <c r="X17" i="191"/>
  <c r="W17" i="191"/>
  <c r="V17" i="191"/>
  <c r="S17" i="191"/>
  <c r="R17" i="191"/>
  <c r="Q17" i="191"/>
  <c r="P17" i="191"/>
  <c r="O17" i="191"/>
  <c r="L17" i="191"/>
  <c r="K17" i="191"/>
  <c r="J17" i="191"/>
  <c r="I17" i="191"/>
  <c r="H17" i="191"/>
  <c r="AN16" i="191"/>
  <c r="AM16" i="191"/>
  <c r="AL16" i="191"/>
  <c r="AK16" i="191"/>
  <c r="AJ16" i="191"/>
  <c r="AG16" i="191"/>
  <c r="AF16" i="191"/>
  <c r="AE16" i="191"/>
  <c r="AD16" i="191"/>
  <c r="AC16" i="191"/>
  <c r="Z16" i="191"/>
  <c r="Y16" i="191"/>
  <c r="X16" i="191"/>
  <c r="W16" i="191"/>
  <c r="V16" i="191"/>
  <c r="S16" i="191"/>
  <c r="R16" i="191"/>
  <c r="Q16" i="191"/>
  <c r="P16" i="191"/>
  <c r="O16" i="191"/>
  <c r="L16" i="191"/>
  <c r="K16" i="191"/>
  <c r="J16" i="191"/>
  <c r="I16" i="191"/>
  <c r="H16" i="191"/>
  <c r="E64" i="191"/>
  <c r="E63" i="191"/>
  <c r="E60" i="191"/>
  <c r="E61" i="191"/>
  <c r="E62" i="191"/>
  <c r="E41" i="191"/>
  <c r="E42" i="191"/>
  <c r="E43" i="191"/>
  <c r="E44" i="191"/>
  <c r="E45" i="191"/>
  <c r="E46" i="191"/>
  <c r="E47" i="191"/>
  <c r="E48" i="191"/>
  <c r="E49" i="191"/>
  <c r="E50" i="191"/>
  <c r="E51" i="191"/>
  <c r="E52" i="191"/>
  <c r="E53" i="191"/>
  <c r="E54" i="191"/>
  <c r="E55" i="191"/>
  <c r="E56" i="191"/>
  <c r="E57" i="191"/>
  <c r="E58" i="191"/>
  <c r="E59" i="191"/>
  <c r="E65" i="191"/>
  <c r="E68" i="191"/>
  <c r="E69" i="191"/>
  <c r="E70" i="191"/>
  <c r="E71" i="191"/>
  <c r="E72" i="191"/>
  <c r="E73" i="191"/>
  <c r="E74" i="191"/>
  <c r="E75" i="191"/>
  <c r="E76" i="191"/>
  <c r="E77" i="191"/>
  <c r="E38" i="191"/>
  <c r="E39" i="191"/>
  <c r="E40" i="191"/>
  <c r="E37" i="191"/>
  <c r="AG22" i="151" l="1"/>
  <c r="AJ18" i="151"/>
  <c r="AJ19" i="151"/>
  <c r="AJ20" i="151"/>
  <c r="AJ21" i="151"/>
  <c r="AJ22" i="151"/>
  <c r="AJ23" i="151"/>
  <c r="AJ24" i="151"/>
  <c r="D15" i="181" l="1"/>
  <c r="H16" i="181"/>
  <c r="I16" i="181"/>
  <c r="J16" i="181"/>
  <c r="K16" i="181"/>
  <c r="L16" i="181"/>
  <c r="H17" i="181"/>
  <c r="I17" i="181"/>
  <c r="J17" i="181"/>
  <c r="K17" i="181"/>
  <c r="L17" i="181"/>
  <c r="D15" i="172" l="1"/>
  <c r="D13" i="199" l="1"/>
  <c r="B66" i="198" l="1"/>
  <c r="B68" i="198"/>
  <c r="B70" i="198"/>
  <c r="B72" i="198"/>
  <c r="B74" i="198"/>
  <c r="B76" i="198"/>
  <c r="B78" i="198"/>
  <c r="B80" i="198"/>
  <c r="B82" i="198"/>
  <c r="B84" i="198"/>
  <c r="B86" i="198"/>
  <c r="B88" i="198"/>
  <c r="B90" i="198"/>
  <c r="B92" i="198"/>
  <c r="B94" i="198"/>
  <c r="B96" i="198"/>
  <c r="B98" i="198"/>
  <c r="B100" i="198"/>
  <c r="B102" i="198"/>
  <c r="B104" i="198"/>
  <c r="B106" i="198"/>
  <c r="B108" i="198"/>
  <c r="B110" i="198"/>
  <c r="B112" i="198"/>
  <c r="B114" i="198"/>
  <c r="H73" i="108" a="1"/>
  <c r="H73" i="108" s="1"/>
  <c r="H72" i="108" a="1"/>
  <c r="H72" i="108" s="1"/>
  <c r="H71" i="108" a="1"/>
  <c r="H71" i="108" s="1"/>
  <c r="H70" i="108" a="1"/>
  <c r="H70" i="108" s="1"/>
  <c r="H36" i="200"/>
  <c r="I36" i="200" s="1"/>
  <c r="E37" i="200"/>
  <c r="B38" i="200"/>
  <c r="E38" i="200"/>
  <c r="B39" i="200"/>
  <c r="B40" i="200" s="1"/>
  <c r="B41" i="200" s="1"/>
  <c r="B42" i="200" s="1"/>
  <c r="B43" i="200" s="1"/>
  <c r="B44" i="200" s="1"/>
  <c r="B45" i="200" s="1"/>
  <c r="B46" i="200" s="1"/>
  <c r="B47" i="200" s="1"/>
  <c r="B48" i="200" s="1"/>
  <c r="B49" i="200" s="1"/>
  <c r="B50" i="200" s="1"/>
  <c r="B51" i="200" s="1"/>
  <c r="B52" i="200" s="1"/>
  <c r="B53" i="200" s="1"/>
  <c r="B54" i="200" s="1"/>
  <c r="B55" i="200" s="1"/>
  <c r="B56" i="200" s="1"/>
  <c r="B57" i="200" s="1"/>
  <c r="B58" i="200" s="1"/>
  <c r="B59" i="200" s="1"/>
  <c r="B60" i="200" s="1"/>
  <c r="B61" i="200" s="1"/>
  <c r="B62" i="200" s="1"/>
  <c r="B63" i="200" s="1"/>
  <c r="B64" i="200" s="1"/>
  <c r="B65" i="200" s="1"/>
  <c r="B66" i="200" s="1"/>
  <c r="B67" i="200" s="1"/>
  <c r="B68" i="200" s="1"/>
  <c r="B69" i="200" s="1"/>
  <c r="B70" i="200" s="1"/>
  <c r="B71" i="200" s="1"/>
  <c r="B72" i="200" s="1"/>
  <c r="B73" i="200" s="1"/>
  <c r="B74" i="200" s="1"/>
  <c r="B75" i="200" s="1"/>
  <c r="B76" i="200" s="1"/>
  <c r="B77" i="200" s="1"/>
  <c r="B78" i="200" s="1"/>
  <c r="B79" i="200" s="1"/>
  <c r="B80" i="200" s="1"/>
  <c r="B81" i="200" s="1"/>
  <c r="B82" i="200" s="1"/>
  <c r="B83" i="200" s="1"/>
  <c r="B84" i="200" s="1"/>
  <c r="B85" i="200" s="1"/>
  <c r="B86" i="200" s="1"/>
  <c r="B87" i="200" s="1"/>
  <c r="B88" i="200" s="1"/>
  <c r="B89" i="200" s="1"/>
  <c r="B90" i="200" s="1"/>
  <c r="B91" i="200" s="1"/>
  <c r="B92" i="200" s="1"/>
  <c r="B93" i="200" s="1"/>
  <c r="B94" i="200" s="1"/>
  <c r="B95" i="200" s="1"/>
  <c r="B96" i="200" s="1"/>
  <c r="B97" i="200" s="1"/>
  <c r="B98" i="200" s="1"/>
  <c r="B99" i="200" s="1"/>
  <c r="B100" i="200" s="1"/>
  <c r="B101" i="200" s="1"/>
  <c r="B102" i="200" s="1"/>
  <c r="B103" i="200" s="1"/>
  <c r="B104" i="200" s="1"/>
  <c r="B105" i="200" s="1"/>
  <c r="B106" i="200" s="1"/>
  <c r="B107" i="200" s="1"/>
  <c r="B108" i="200" s="1"/>
  <c r="B109" i="200" s="1"/>
  <c r="B110" i="200" s="1"/>
  <c r="B111" i="200" s="1"/>
  <c r="B112" i="200" s="1"/>
  <c r="B113" i="200" s="1"/>
  <c r="B114" i="200" s="1"/>
  <c r="B115" i="200" s="1"/>
  <c r="E39" i="200"/>
  <c r="E40" i="200"/>
  <c r="E41" i="200"/>
  <c r="E42" i="200"/>
  <c r="E43" i="200"/>
  <c r="E44" i="200"/>
  <c r="E45" i="200"/>
  <c r="E46" i="200"/>
  <c r="E47" i="200"/>
  <c r="E48" i="200"/>
  <c r="E49" i="200"/>
  <c r="E50" i="200"/>
  <c r="E51" i="200"/>
  <c r="E52" i="200"/>
  <c r="E53" i="200"/>
  <c r="E54" i="200"/>
  <c r="E55" i="200"/>
  <c r="E56" i="200"/>
  <c r="E57" i="200"/>
  <c r="E58" i="200"/>
  <c r="E59" i="200"/>
  <c r="E60" i="200"/>
  <c r="E61" i="200"/>
  <c r="E62" i="200"/>
  <c r="E63" i="200"/>
  <c r="E64" i="200"/>
  <c r="E65" i="200"/>
  <c r="E66" i="200"/>
  <c r="E67" i="200"/>
  <c r="E68" i="200"/>
  <c r="E69" i="200"/>
  <c r="E70" i="200"/>
  <c r="E71" i="200"/>
  <c r="E72" i="200"/>
  <c r="E73" i="200"/>
  <c r="E74" i="200"/>
  <c r="E75" i="200"/>
  <c r="E76" i="200"/>
  <c r="E77" i="200"/>
  <c r="E78" i="200"/>
  <c r="E79" i="200"/>
  <c r="E80" i="200"/>
  <c r="E81" i="200"/>
  <c r="E82" i="200"/>
  <c r="E83" i="200"/>
  <c r="E84" i="200"/>
  <c r="E85" i="200"/>
  <c r="E86" i="200"/>
  <c r="E87" i="200"/>
  <c r="E88" i="200"/>
  <c r="E89" i="200"/>
  <c r="E90" i="200"/>
  <c r="E91" i="200"/>
  <c r="E92" i="200"/>
  <c r="E93" i="200"/>
  <c r="E94" i="200"/>
  <c r="E95" i="200"/>
  <c r="E96" i="200"/>
  <c r="E97" i="200"/>
  <c r="E98" i="200"/>
  <c r="E99" i="200"/>
  <c r="E100" i="200"/>
  <c r="E101" i="200"/>
  <c r="E102" i="200"/>
  <c r="E103" i="200"/>
  <c r="E104" i="200"/>
  <c r="E105" i="200"/>
  <c r="E106" i="200"/>
  <c r="E107" i="200"/>
  <c r="E108" i="200"/>
  <c r="E109" i="200"/>
  <c r="E110" i="200"/>
  <c r="E111" i="200"/>
  <c r="E112" i="200"/>
  <c r="E113" i="200"/>
  <c r="E114" i="200"/>
  <c r="E115" i="200"/>
  <c r="H12" i="200"/>
  <c r="I12" i="200"/>
  <c r="J12" i="200"/>
  <c r="K12" i="200"/>
  <c r="L12" i="200"/>
  <c r="O12" i="200"/>
  <c r="P12" i="200"/>
  <c r="Q12" i="200"/>
  <c r="R12" i="200"/>
  <c r="S12" i="200"/>
  <c r="V12" i="200"/>
  <c r="W12" i="200"/>
  <c r="X12" i="200"/>
  <c r="Y12" i="200"/>
  <c r="Z12" i="200"/>
  <c r="AC12" i="200"/>
  <c r="AD12" i="200"/>
  <c r="AE12" i="200"/>
  <c r="AF12" i="200"/>
  <c r="AG12" i="200"/>
  <c r="AJ12" i="200"/>
  <c r="AK12" i="200"/>
  <c r="AL12" i="200"/>
  <c r="AM12" i="200"/>
  <c r="AN12" i="200"/>
  <c r="D13" i="200"/>
  <c r="H15" i="200"/>
  <c r="I15" i="200" s="1"/>
  <c r="J15" i="200" s="1"/>
  <c r="K15" i="200" s="1"/>
  <c r="L15" i="200" s="1"/>
  <c r="M15" i="200" s="1"/>
  <c r="N15" i="200" s="1"/>
  <c r="O15" i="200" s="1"/>
  <c r="P15" i="200" s="1"/>
  <c r="Q15" i="200" s="1"/>
  <c r="R15" i="200" s="1"/>
  <c r="S15" i="200" s="1"/>
  <c r="T15" i="200" s="1"/>
  <c r="U15" i="200" s="1"/>
  <c r="V15" i="200" s="1"/>
  <c r="W15" i="200" s="1"/>
  <c r="X15" i="200" s="1"/>
  <c r="Y15" i="200" s="1"/>
  <c r="Z15" i="200" s="1"/>
  <c r="AA15" i="200" s="1"/>
  <c r="AB15" i="200" s="1"/>
  <c r="AC15" i="200" s="1"/>
  <c r="AD15" i="200" s="1"/>
  <c r="AE15" i="200" s="1"/>
  <c r="AF15" i="200" s="1"/>
  <c r="AG15" i="200" s="1"/>
  <c r="AH15" i="200" s="1"/>
  <c r="AI15" i="200" s="1"/>
  <c r="AJ15" i="200" s="1"/>
  <c r="AK15" i="200" s="1"/>
  <c r="AL15" i="200" s="1"/>
  <c r="AM15" i="200" s="1"/>
  <c r="AN15" i="200" s="1"/>
  <c r="H16" i="200"/>
  <c r="I16" i="200"/>
  <c r="J16" i="200"/>
  <c r="G16" i="200" s="1"/>
  <c r="K16" i="200"/>
  <c r="L16" i="200"/>
  <c r="O16" i="200"/>
  <c r="P16" i="200"/>
  <c r="Q16" i="200"/>
  <c r="R16" i="200"/>
  <c r="S16" i="200"/>
  <c r="V16" i="200"/>
  <c r="W16" i="200"/>
  <c r="X16" i="200"/>
  <c r="Y16" i="200"/>
  <c r="Z16" i="200"/>
  <c r="AC16" i="200"/>
  <c r="AD16" i="200"/>
  <c r="AE16" i="200"/>
  <c r="AF16" i="200"/>
  <c r="AG16" i="200"/>
  <c r="AJ16" i="200"/>
  <c r="AK16" i="200"/>
  <c r="AL16" i="200"/>
  <c r="AM16" i="200"/>
  <c r="AN16" i="200"/>
  <c r="H17" i="200"/>
  <c r="G17" i="200" s="1"/>
  <c r="I17" i="200"/>
  <c r="J17" i="200"/>
  <c r="K17" i="200"/>
  <c r="L17" i="200"/>
  <c r="O17" i="200"/>
  <c r="P17" i="200"/>
  <c r="Q17" i="200"/>
  <c r="R17" i="200"/>
  <c r="S17" i="200"/>
  <c r="V17" i="200"/>
  <c r="W17" i="200"/>
  <c r="X17" i="200"/>
  <c r="Y17" i="200"/>
  <c r="Z17" i="200"/>
  <c r="AC17" i="200"/>
  <c r="AD17" i="200"/>
  <c r="AE17" i="200"/>
  <c r="AF17" i="200"/>
  <c r="AG17" i="200"/>
  <c r="AJ17" i="200"/>
  <c r="AK17" i="200"/>
  <c r="AL17" i="200"/>
  <c r="AM17" i="200"/>
  <c r="AN17" i="200"/>
  <c r="H18" i="200"/>
  <c r="G18" i="200" s="1"/>
  <c r="I18" i="200"/>
  <c r="J18" i="200"/>
  <c r="K18" i="200"/>
  <c r="L18" i="200"/>
  <c r="O18" i="200"/>
  <c r="P18" i="200"/>
  <c r="Q18" i="200"/>
  <c r="R18" i="200"/>
  <c r="S18" i="200"/>
  <c r="V18" i="200"/>
  <c r="W18" i="200"/>
  <c r="X18" i="200"/>
  <c r="Y18" i="200"/>
  <c r="Z18" i="200"/>
  <c r="AC18" i="200"/>
  <c r="AD18" i="200"/>
  <c r="AE18" i="200"/>
  <c r="AF18" i="200"/>
  <c r="AG18" i="200"/>
  <c r="AJ18" i="200"/>
  <c r="AK18" i="200"/>
  <c r="AL18" i="200"/>
  <c r="AM18" i="200"/>
  <c r="AN18" i="200"/>
  <c r="H19" i="200"/>
  <c r="I19" i="200"/>
  <c r="J19" i="200"/>
  <c r="K19" i="200"/>
  <c r="G19" i="200" s="1"/>
  <c r="L19" i="200"/>
  <c r="O19" i="200"/>
  <c r="P19" i="200"/>
  <c r="Q19" i="200"/>
  <c r="R19" i="200"/>
  <c r="S19" i="200"/>
  <c r="V19" i="200"/>
  <c r="W19" i="200"/>
  <c r="X19" i="200"/>
  <c r="Y19" i="200"/>
  <c r="Z19" i="200"/>
  <c r="AC19" i="200"/>
  <c r="AD19" i="200"/>
  <c r="AE19" i="200"/>
  <c r="AF19" i="200"/>
  <c r="AG19" i="200"/>
  <c r="AJ19" i="200"/>
  <c r="AK19" i="200"/>
  <c r="AL19" i="200"/>
  <c r="AM19" i="200"/>
  <c r="AN19" i="200"/>
  <c r="H20" i="200"/>
  <c r="I20" i="200"/>
  <c r="G20" i="200" s="1"/>
  <c r="J20" i="200"/>
  <c r="K20" i="200"/>
  <c r="L20" i="200"/>
  <c r="O20" i="200"/>
  <c r="P20" i="200"/>
  <c r="Q20" i="200"/>
  <c r="R20" i="200"/>
  <c r="S20" i="200"/>
  <c r="V20" i="200"/>
  <c r="W20" i="200"/>
  <c r="X20" i="200"/>
  <c r="Y20" i="200"/>
  <c r="Z20" i="200"/>
  <c r="AC20" i="200"/>
  <c r="AD20" i="200"/>
  <c r="AE20" i="200"/>
  <c r="AF20" i="200"/>
  <c r="AG20" i="200"/>
  <c r="AJ20" i="200"/>
  <c r="AK20" i="200"/>
  <c r="AL20" i="200"/>
  <c r="AM20" i="200"/>
  <c r="AN20" i="200"/>
  <c r="H21" i="200"/>
  <c r="G21" i="200" s="1"/>
  <c r="I21" i="200"/>
  <c r="J21" i="200"/>
  <c r="K21" i="200"/>
  <c r="L21" i="200"/>
  <c r="O21" i="200"/>
  <c r="P21" i="200"/>
  <c r="Q21" i="200"/>
  <c r="R21" i="200"/>
  <c r="S21" i="200"/>
  <c r="V21" i="200"/>
  <c r="W21" i="200"/>
  <c r="X21" i="200"/>
  <c r="Y21" i="200"/>
  <c r="Z21" i="200"/>
  <c r="AC21" i="200"/>
  <c r="AD21" i="200"/>
  <c r="AE21" i="200"/>
  <c r="AF21" i="200"/>
  <c r="AG21" i="200"/>
  <c r="AJ21" i="200"/>
  <c r="AK21" i="200"/>
  <c r="AL21" i="200"/>
  <c r="AM21" i="200"/>
  <c r="AN21" i="200"/>
  <c r="H22" i="200"/>
  <c r="G22" i="200" s="1"/>
  <c r="I22" i="200"/>
  <c r="J22" i="200"/>
  <c r="K22" i="200"/>
  <c r="L22" i="200"/>
  <c r="O22" i="200"/>
  <c r="P22" i="200"/>
  <c r="Q22" i="200"/>
  <c r="R22" i="200"/>
  <c r="S22" i="200"/>
  <c r="V22" i="200"/>
  <c r="W22" i="200"/>
  <c r="X22" i="200"/>
  <c r="Y22" i="200"/>
  <c r="Z22" i="200"/>
  <c r="AC22" i="200"/>
  <c r="AD22" i="200"/>
  <c r="AE22" i="200"/>
  <c r="AF22" i="200"/>
  <c r="AG22" i="200"/>
  <c r="AJ22" i="200"/>
  <c r="AK22" i="200"/>
  <c r="AL22" i="200"/>
  <c r="AM22" i="200"/>
  <c r="AN22" i="200"/>
  <c r="H23" i="200"/>
  <c r="I23" i="200"/>
  <c r="J23" i="200"/>
  <c r="K23" i="200"/>
  <c r="G23" i="200" s="1"/>
  <c r="L23" i="200"/>
  <c r="O23" i="200"/>
  <c r="P23" i="200"/>
  <c r="Q23" i="200"/>
  <c r="R23" i="200"/>
  <c r="S23" i="200"/>
  <c r="V23" i="200"/>
  <c r="W23" i="200"/>
  <c r="X23" i="200"/>
  <c r="Y23" i="200"/>
  <c r="Z23" i="200"/>
  <c r="AC23" i="200"/>
  <c r="AD23" i="200"/>
  <c r="AE23" i="200"/>
  <c r="AF23" i="200"/>
  <c r="AG23" i="200"/>
  <c r="AJ23" i="200"/>
  <c r="AK23" i="200"/>
  <c r="AL23" i="200"/>
  <c r="AM23" i="200"/>
  <c r="AN23" i="200"/>
  <c r="D24" i="200"/>
  <c r="H24" i="200"/>
  <c r="G24" i="200" s="1"/>
  <c r="I24" i="200"/>
  <c r="J24" i="200"/>
  <c r="K24" i="200"/>
  <c r="L24" i="200"/>
  <c r="O24" i="200"/>
  <c r="P24" i="200"/>
  <c r="Q24" i="200"/>
  <c r="R24" i="200"/>
  <c r="S24" i="200"/>
  <c r="V24" i="200"/>
  <c r="W24" i="200"/>
  <c r="X24" i="200"/>
  <c r="Y24" i="200"/>
  <c r="Z24" i="200"/>
  <c r="AC24" i="200"/>
  <c r="AD24" i="200"/>
  <c r="AE24" i="200"/>
  <c r="AF24" i="200"/>
  <c r="AG24" i="200"/>
  <c r="AJ24" i="200"/>
  <c r="AK24" i="200"/>
  <c r="AL24" i="200"/>
  <c r="AM24" i="200"/>
  <c r="AN24" i="200"/>
  <c r="H25" i="200"/>
  <c r="I25" i="200"/>
  <c r="J25" i="200"/>
  <c r="K25" i="200"/>
  <c r="L25" i="200"/>
  <c r="O25" i="200"/>
  <c r="P25" i="200"/>
  <c r="Q25" i="200"/>
  <c r="G25" i="200" s="1"/>
  <c r="R25" i="200"/>
  <c r="S25" i="200"/>
  <c r="V25" i="200"/>
  <c r="W25" i="200"/>
  <c r="X25" i="200"/>
  <c r="Y25" i="200"/>
  <c r="Z25" i="200"/>
  <c r="AC25" i="200"/>
  <c r="AD25" i="200"/>
  <c r="AE25" i="200"/>
  <c r="AF25" i="200"/>
  <c r="AG25" i="200"/>
  <c r="AJ25" i="200"/>
  <c r="AK25" i="200"/>
  <c r="AL25" i="200"/>
  <c r="AM25" i="200"/>
  <c r="AN25" i="200"/>
  <c r="H26" i="200"/>
  <c r="G26" i="200" s="1"/>
  <c r="I26" i="200"/>
  <c r="J26" i="200"/>
  <c r="K26" i="200"/>
  <c r="L26" i="200"/>
  <c r="O26" i="200"/>
  <c r="P26" i="200"/>
  <c r="Q26" i="200"/>
  <c r="R26" i="200"/>
  <c r="S26" i="200"/>
  <c r="V26" i="200"/>
  <c r="W26" i="200"/>
  <c r="X26" i="200"/>
  <c r="Y26" i="200"/>
  <c r="Z26" i="200"/>
  <c r="AC26" i="200"/>
  <c r="AD26" i="200"/>
  <c r="AE26" i="200"/>
  <c r="AF26" i="200"/>
  <c r="AG26" i="200"/>
  <c r="AJ26" i="200"/>
  <c r="AK26" i="200"/>
  <c r="AL26" i="200"/>
  <c r="AM26" i="200"/>
  <c r="AN26" i="200"/>
  <c r="H27" i="200"/>
  <c r="I27" i="200"/>
  <c r="J27" i="200"/>
  <c r="G27" i="200" s="1"/>
  <c r="K27" i="200"/>
  <c r="L27" i="200"/>
  <c r="O27" i="200"/>
  <c r="P27" i="200"/>
  <c r="Q27" i="200"/>
  <c r="R27" i="200"/>
  <c r="S27" i="200"/>
  <c r="V27" i="200"/>
  <c r="W27" i="200"/>
  <c r="X27" i="200"/>
  <c r="Y27" i="200"/>
  <c r="Z27" i="200"/>
  <c r="AC27" i="200"/>
  <c r="AD27" i="200"/>
  <c r="AE27" i="200"/>
  <c r="AF27" i="200"/>
  <c r="AG27" i="200"/>
  <c r="AJ27" i="200"/>
  <c r="AK27" i="200"/>
  <c r="AL27" i="200"/>
  <c r="AM27" i="200"/>
  <c r="AN27" i="200"/>
  <c r="H28" i="200"/>
  <c r="G28" i="200" s="1"/>
  <c r="I28" i="200"/>
  <c r="J28" i="200"/>
  <c r="K28" i="200"/>
  <c r="L28" i="200"/>
  <c r="O28" i="200"/>
  <c r="P28" i="200"/>
  <c r="Q28" i="200"/>
  <c r="R28" i="200"/>
  <c r="S28" i="200"/>
  <c r="V28" i="200"/>
  <c r="W28" i="200"/>
  <c r="X28" i="200"/>
  <c r="Y28" i="200"/>
  <c r="Z28" i="200"/>
  <c r="AC28" i="200"/>
  <c r="AD28" i="200"/>
  <c r="AE28" i="200"/>
  <c r="AF28" i="200"/>
  <c r="AG28" i="200"/>
  <c r="AJ28" i="200"/>
  <c r="AK28" i="200"/>
  <c r="AL28" i="200"/>
  <c r="AM28" i="200"/>
  <c r="AN28" i="200"/>
  <c r="C3" i="200"/>
  <c r="C4" i="200"/>
  <c r="C5" i="200"/>
  <c r="H36" i="199"/>
  <c r="H8" i="199" s="1"/>
  <c r="I36" i="199"/>
  <c r="J36" i="199" s="1"/>
  <c r="E37" i="199"/>
  <c r="B38" i="199"/>
  <c r="B39" i="199" s="1"/>
  <c r="B40" i="199" s="1"/>
  <c r="B41" i="199" s="1"/>
  <c r="B42" i="199" s="1"/>
  <c r="B43" i="199" s="1"/>
  <c r="B44" i="199" s="1"/>
  <c r="B45" i="199" s="1"/>
  <c r="B46" i="199" s="1"/>
  <c r="B47" i="199" s="1"/>
  <c r="B48" i="199" s="1"/>
  <c r="B49" i="199" s="1"/>
  <c r="B50" i="199" s="1"/>
  <c r="B51" i="199" s="1"/>
  <c r="B52" i="199" s="1"/>
  <c r="B53" i="199" s="1"/>
  <c r="B54" i="199" s="1"/>
  <c r="B55" i="199" s="1"/>
  <c r="B56" i="199" s="1"/>
  <c r="B57" i="199" s="1"/>
  <c r="B58" i="199" s="1"/>
  <c r="B59" i="199" s="1"/>
  <c r="B60" i="199" s="1"/>
  <c r="B61" i="199" s="1"/>
  <c r="B62" i="199" s="1"/>
  <c r="B63" i="199" s="1"/>
  <c r="B64" i="199" s="1"/>
  <c r="E38" i="199"/>
  <c r="E39" i="199"/>
  <c r="E40" i="199"/>
  <c r="E41" i="199"/>
  <c r="E42" i="199"/>
  <c r="E43" i="199"/>
  <c r="E44" i="199"/>
  <c r="E45" i="199"/>
  <c r="E46" i="199"/>
  <c r="E47" i="199"/>
  <c r="E48" i="199"/>
  <c r="E49" i="199"/>
  <c r="E50" i="199"/>
  <c r="E51" i="199"/>
  <c r="E52" i="199"/>
  <c r="E53" i="199"/>
  <c r="E54" i="199"/>
  <c r="E55" i="199"/>
  <c r="E56" i="199"/>
  <c r="E57" i="199"/>
  <c r="E58" i="199"/>
  <c r="E59" i="199"/>
  <c r="E60" i="199"/>
  <c r="E61" i="199"/>
  <c r="E62" i="199"/>
  <c r="E63" i="199"/>
  <c r="E64" i="199"/>
  <c r="E65" i="199"/>
  <c r="E66" i="199"/>
  <c r="E67" i="199"/>
  <c r="E68" i="199"/>
  <c r="E69" i="199"/>
  <c r="E70" i="199"/>
  <c r="E71" i="199"/>
  <c r="E72" i="199"/>
  <c r="E73" i="199"/>
  <c r="E74" i="199"/>
  <c r="E75" i="199"/>
  <c r="E76" i="199"/>
  <c r="E77" i="199"/>
  <c r="E78" i="199"/>
  <c r="E79" i="199"/>
  <c r="E80" i="199"/>
  <c r="E81" i="199"/>
  <c r="E82" i="199"/>
  <c r="E83" i="199"/>
  <c r="E84" i="199"/>
  <c r="E85" i="199"/>
  <c r="E86" i="199"/>
  <c r="E87" i="199"/>
  <c r="E88" i="199"/>
  <c r="E89" i="199"/>
  <c r="E90" i="199"/>
  <c r="E91" i="199"/>
  <c r="E92" i="199"/>
  <c r="E93" i="199"/>
  <c r="E94" i="199"/>
  <c r="E95" i="199"/>
  <c r="E96" i="199"/>
  <c r="E97" i="199"/>
  <c r="E98" i="199"/>
  <c r="E99" i="199"/>
  <c r="E100" i="199"/>
  <c r="E101" i="199"/>
  <c r="E102" i="199"/>
  <c r="E103" i="199"/>
  <c r="E104" i="199"/>
  <c r="E105" i="199"/>
  <c r="E106" i="199"/>
  <c r="E107" i="199"/>
  <c r="E108" i="199"/>
  <c r="E109" i="199"/>
  <c r="E110" i="199"/>
  <c r="E111" i="199"/>
  <c r="E112" i="199"/>
  <c r="H12" i="199"/>
  <c r="I12" i="199"/>
  <c r="J12" i="199"/>
  <c r="K12" i="199"/>
  <c r="L12" i="199"/>
  <c r="O12" i="199"/>
  <c r="P12" i="199"/>
  <c r="Q12" i="199"/>
  <c r="R12" i="199"/>
  <c r="S12" i="199"/>
  <c r="V12" i="199"/>
  <c r="W12" i="199"/>
  <c r="X12" i="199"/>
  <c r="Y12" i="199"/>
  <c r="Z12" i="199"/>
  <c r="AC12" i="199"/>
  <c r="AD12" i="199"/>
  <c r="AE12" i="199"/>
  <c r="AF12" i="199"/>
  <c r="AG12" i="199"/>
  <c r="AJ12" i="199"/>
  <c r="AK12" i="199"/>
  <c r="AL12" i="199"/>
  <c r="AM12" i="199"/>
  <c r="AN12" i="199"/>
  <c r="H15" i="199"/>
  <c r="I15" i="199" s="1"/>
  <c r="J15" i="199" s="1"/>
  <c r="K15" i="199" s="1"/>
  <c r="L15" i="199" s="1"/>
  <c r="M15" i="199" s="1"/>
  <c r="N15" i="199" s="1"/>
  <c r="O15" i="199" s="1"/>
  <c r="P15" i="199" s="1"/>
  <c r="Q15" i="199" s="1"/>
  <c r="R15" i="199" s="1"/>
  <c r="S15" i="199" s="1"/>
  <c r="T15" i="199" s="1"/>
  <c r="U15" i="199" s="1"/>
  <c r="V15" i="199" s="1"/>
  <c r="W15" i="199" s="1"/>
  <c r="X15" i="199" s="1"/>
  <c r="Y15" i="199" s="1"/>
  <c r="Z15" i="199" s="1"/>
  <c r="AA15" i="199" s="1"/>
  <c r="AB15" i="199" s="1"/>
  <c r="AC15" i="199" s="1"/>
  <c r="AD15" i="199" s="1"/>
  <c r="AE15" i="199" s="1"/>
  <c r="AF15" i="199" s="1"/>
  <c r="AG15" i="199" s="1"/>
  <c r="AH15" i="199" s="1"/>
  <c r="AI15" i="199" s="1"/>
  <c r="AJ15" i="199" s="1"/>
  <c r="AK15" i="199" s="1"/>
  <c r="AL15" i="199" s="1"/>
  <c r="AM15" i="199" s="1"/>
  <c r="AN15" i="199" s="1"/>
  <c r="H16" i="199"/>
  <c r="I16" i="199"/>
  <c r="J16" i="199"/>
  <c r="K16" i="199"/>
  <c r="L16" i="199"/>
  <c r="O16" i="199"/>
  <c r="P16" i="199"/>
  <c r="Q16" i="199"/>
  <c r="R16" i="199"/>
  <c r="S16" i="199"/>
  <c r="V16" i="199"/>
  <c r="W16" i="199"/>
  <c r="X16" i="199"/>
  <c r="Y16" i="199"/>
  <c r="Z16" i="199"/>
  <c r="AC16" i="199"/>
  <c r="AD16" i="199"/>
  <c r="AE16" i="199"/>
  <c r="AF16" i="199"/>
  <c r="AG16" i="199"/>
  <c r="AJ16" i="199"/>
  <c r="AK16" i="199"/>
  <c r="AL16" i="199"/>
  <c r="AM16" i="199"/>
  <c r="AN16" i="199"/>
  <c r="H17" i="199"/>
  <c r="I17" i="199"/>
  <c r="J17" i="199"/>
  <c r="K17" i="199"/>
  <c r="L17" i="199"/>
  <c r="O17" i="199"/>
  <c r="P17" i="199"/>
  <c r="Q17" i="199"/>
  <c r="R17" i="199"/>
  <c r="S17" i="199"/>
  <c r="V17" i="199"/>
  <c r="W17" i="199"/>
  <c r="X17" i="199"/>
  <c r="Y17" i="199"/>
  <c r="Z17" i="199"/>
  <c r="AC17" i="199"/>
  <c r="AD17" i="199"/>
  <c r="AE17" i="199"/>
  <c r="AF17" i="199"/>
  <c r="AG17" i="199"/>
  <c r="AJ17" i="199"/>
  <c r="AK17" i="199"/>
  <c r="AL17" i="199"/>
  <c r="AM17" i="199"/>
  <c r="AN17" i="199"/>
  <c r="H18" i="199"/>
  <c r="I18" i="199"/>
  <c r="J18" i="199"/>
  <c r="K18" i="199"/>
  <c r="L18" i="199"/>
  <c r="O18" i="199"/>
  <c r="P18" i="199"/>
  <c r="Q18" i="199"/>
  <c r="R18" i="199"/>
  <c r="S18" i="199"/>
  <c r="V18" i="199"/>
  <c r="W18" i="199"/>
  <c r="X18" i="199"/>
  <c r="Y18" i="199"/>
  <c r="Z18" i="199"/>
  <c r="AC18" i="199"/>
  <c r="AD18" i="199"/>
  <c r="AE18" i="199"/>
  <c r="AF18" i="199"/>
  <c r="AG18" i="199"/>
  <c r="AJ18" i="199"/>
  <c r="AK18" i="199"/>
  <c r="AL18" i="199"/>
  <c r="AM18" i="199"/>
  <c r="AN18" i="199"/>
  <c r="H19" i="199"/>
  <c r="I19" i="199"/>
  <c r="J19" i="199"/>
  <c r="K19" i="199"/>
  <c r="L19" i="199"/>
  <c r="O19" i="199"/>
  <c r="P19" i="199"/>
  <c r="Q19" i="199"/>
  <c r="R19" i="199"/>
  <c r="S19" i="199"/>
  <c r="V19" i="199"/>
  <c r="W19" i="199"/>
  <c r="X19" i="199"/>
  <c r="Y19" i="199"/>
  <c r="Z19" i="199"/>
  <c r="AC19" i="199"/>
  <c r="AD19" i="199"/>
  <c r="AE19" i="199"/>
  <c r="AF19" i="199"/>
  <c r="AG19" i="199"/>
  <c r="AJ19" i="199"/>
  <c r="AK19" i="199"/>
  <c r="AL19" i="199"/>
  <c r="AM19" i="199"/>
  <c r="AN19" i="199"/>
  <c r="H20" i="199"/>
  <c r="I20" i="199"/>
  <c r="J20" i="199"/>
  <c r="K20" i="199"/>
  <c r="L20" i="199"/>
  <c r="O20" i="199"/>
  <c r="P20" i="199"/>
  <c r="Q20" i="199"/>
  <c r="R20" i="199"/>
  <c r="S20" i="199"/>
  <c r="V20" i="199"/>
  <c r="W20" i="199"/>
  <c r="X20" i="199"/>
  <c r="Y20" i="199"/>
  <c r="Z20" i="199"/>
  <c r="AC20" i="199"/>
  <c r="AD20" i="199"/>
  <c r="AE20" i="199"/>
  <c r="AF20" i="199"/>
  <c r="AG20" i="199"/>
  <c r="AJ20" i="199"/>
  <c r="AK20" i="199"/>
  <c r="AL20" i="199"/>
  <c r="AM20" i="199"/>
  <c r="AN20" i="199"/>
  <c r="H21" i="199"/>
  <c r="I21" i="199"/>
  <c r="J21" i="199"/>
  <c r="K21" i="199"/>
  <c r="L21" i="199"/>
  <c r="O21" i="199"/>
  <c r="P21" i="199"/>
  <c r="Q21" i="199"/>
  <c r="R21" i="199"/>
  <c r="S21" i="199"/>
  <c r="V21" i="199"/>
  <c r="W21" i="199"/>
  <c r="X21" i="199"/>
  <c r="Y21" i="199"/>
  <c r="Z21" i="199"/>
  <c r="AC21" i="199"/>
  <c r="AD21" i="199"/>
  <c r="AE21" i="199"/>
  <c r="AF21" i="199"/>
  <c r="AG21" i="199"/>
  <c r="AJ21" i="199"/>
  <c r="AK21" i="199"/>
  <c r="AL21" i="199"/>
  <c r="AM21" i="199"/>
  <c r="AN21" i="199"/>
  <c r="H22" i="199"/>
  <c r="I22" i="199"/>
  <c r="J22" i="199"/>
  <c r="K22" i="199"/>
  <c r="L22" i="199"/>
  <c r="O22" i="199"/>
  <c r="P22" i="199"/>
  <c r="Q22" i="199"/>
  <c r="R22" i="199"/>
  <c r="S22" i="199"/>
  <c r="V22" i="199"/>
  <c r="W22" i="199"/>
  <c r="X22" i="199"/>
  <c r="Y22" i="199"/>
  <c r="Z22" i="199"/>
  <c r="AC22" i="199"/>
  <c r="AD22" i="199"/>
  <c r="AE22" i="199"/>
  <c r="AF22" i="199"/>
  <c r="AG22" i="199"/>
  <c r="AJ22" i="199"/>
  <c r="AK22" i="199"/>
  <c r="AL22" i="199"/>
  <c r="AM22" i="199"/>
  <c r="AN22" i="199"/>
  <c r="H23" i="199"/>
  <c r="I23" i="199"/>
  <c r="J23" i="199"/>
  <c r="K23" i="199"/>
  <c r="L23" i="199"/>
  <c r="O23" i="199"/>
  <c r="P23" i="199"/>
  <c r="Q23" i="199"/>
  <c r="R23" i="199"/>
  <c r="S23" i="199"/>
  <c r="V23" i="199"/>
  <c r="W23" i="199"/>
  <c r="X23" i="199"/>
  <c r="Y23" i="199"/>
  <c r="Z23" i="199"/>
  <c r="AC23" i="199"/>
  <c r="AD23" i="199"/>
  <c r="AE23" i="199"/>
  <c r="AF23" i="199"/>
  <c r="AG23" i="199"/>
  <c r="AJ23" i="199"/>
  <c r="AK23" i="199"/>
  <c r="AL23" i="199"/>
  <c r="AM23" i="199"/>
  <c r="AN23" i="199"/>
  <c r="D24" i="199"/>
  <c r="H24" i="199"/>
  <c r="I24" i="199"/>
  <c r="J24" i="199"/>
  <c r="K24" i="199"/>
  <c r="L24" i="199"/>
  <c r="O24" i="199"/>
  <c r="P24" i="199"/>
  <c r="Q24" i="199"/>
  <c r="R24" i="199"/>
  <c r="S24" i="199"/>
  <c r="V24" i="199"/>
  <c r="W24" i="199"/>
  <c r="X24" i="199"/>
  <c r="Y24" i="199"/>
  <c r="Z24" i="199"/>
  <c r="AC24" i="199"/>
  <c r="AD24" i="199"/>
  <c r="AE24" i="199"/>
  <c r="AF24" i="199"/>
  <c r="AG24" i="199"/>
  <c r="AJ24" i="199"/>
  <c r="AK24" i="199"/>
  <c r="AL24" i="199"/>
  <c r="AM24" i="199"/>
  <c r="AN24" i="199"/>
  <c r="H25" i="199"/>
  <c r="I25" i="199"/>
  <c r="J25" i="199"/>
  <c r="K25" i="199"/>
  <c r="L25" i="199"/>
  <c r="O25" i="199"/>
  <c r="P25" i="199"/>
  <c r="Q25" i="199"/>
  <c r="R25" i="199"/>
  <c r="S25" i="199"/>
  <c r="V25" i="199"/>
  <c r="W25" i="199"/>
  <c r="X25" i="199"/>
  <c r="Y25" i="199"/>
  <c r="Z25" i="199"/>
  <c r="AC25" i="199"/>
  <c r="AD25" i="199"/>
  <c r="AE25" i="199"/>
  <c r="AF25" i="199"/>
  <c r="AG25" i="199"/>
  <c r="AJ25" i="199"/>
  <c r="AK25" i="199"/>
  <c r="AL25" i="199"/>
  <c r="AM25" i="199"/>
  <c r="AN25" i="199"/>
  <c r="H26" i="199"/>
  <c r="I26" i="199"/>
  <c r="J26" i="199"/>
  <c r="K26" i="199"/>
  <c r="L26" i="199"/>
  <c r="O26" i="199"/>
  <c r="P26" i="199"/>
  <c r="Q26" i="199"/>
  <c r="R26" i="199"/>
  <c r="S26" i="199"/>
  <c r="V26" i="199"/>
  <c r="W26" i="199"/>
  <c r="X26" i="199"/>
  <c r="Y26" i="199"/>
  <c r="Z26" i="199"/>
  <c r="AC26" i="199"/>
  <c r="AD26" i="199"/>
  <c r="AE26" i="199"/>
  <c r="AF26" i="199"/>
  <c r="AG26" i="199"/>
  <c r="AJ26" i="199"/>
  <c r="AK26" i="199"/>
  <c r="AL26" i="199"/>
  <c r="AM26" i="199"/>
  <c r="AN26" i="199"/>
  <c r="H27" i="199"/>
  <c r="I27" i="199"/>
  <c r="J27" i="199"/>
  <c r="K27" i="199"/>
  <c r="L27" i="199"/>
  <c r="O27" i="199"/>
  <c r="P27" i="199"/>
  <c r="Q27" i="199"/>
  <c r="R27" i="199"/>
  <c r="S27" i="199"/>
  <c r="V27" i="199"/>
  <c r="W27" i="199"/>
  <c r="X27" i="199"/>
  <c r="Y27" i="199"/>
  <c r="Z27" i="199"/>
  <c r="AC27" i="199"/>
  <c r="AD27" i="199"/>
  <c r="AE27" i="199"/>
  <c r="AF27" i="199"/>
  <c r="AG27" i="199"/>
  <c r="AJ27" i="199"/>
  <c r="AK27" i="199"/>
  <c r="AL27" i="199"/>
  <c r="AM27" i="199"/>
  <c r="AN27" i="199"/>
  <c r="H28" i="199"/>
  <c r="I28" i="199"/>
  <c r="J28" i="199"/>
  <c r="K28" i="199"/>
  <c r="L28" i="199"/>
  <c r="O28" i="199"/>
  <c r="P28" i="199"/>
  <c r="Q28" i="199"/>
  <c r="R28" i="199"/>
  <c r="S28" i="199"/>
  <c r="V28" i="199"/>
  <c r="W28" i="199"/>
  <c r="X28" i="199"/>
  <c r="Y28" i="199"/>
  <c r="Z28" i="199"/>
  <c r="AC28" i="199"/>
  <c r="AD28" i="199"/>
  <c r="AE28" i="199"/>
  <c r="AF28" i="199"/>
  <c r="AG28" i="199"/>
  <c r="AJ28" i="199"/>
  <c r="AK28" i="199"/>
  <c r="AL28" i="199"/>
  <c r="AM28" i="199"/>
  <c r="AN28" i="199"/>
  <c r="C3" i="199"/>
  <c r="C4" i="199"/>
  <c r="C5" i="199"/>
  <c r="H36" i="198"/>
  <c r="I36" i="198" s="1"/>
  <c r="E37" i="198"/>
  <c r="B38" i="198"/>
  <c r="B39" i="198" s="1"/>
  <c r="B40" i="198" s="1"/>
  <c r="B41" i="198" s="1"/>
  <c r="B42" i="198" s="1"/>
  <c r="B43" i="198" s="1"/>
  <c r="B44" i="198" s="1"/>
  <c r="B45" i="198" s="1"/>
  <c r="B46" i="198" s="1"/>
  <c r="B47" i="198" s="1"/>
  <c r="B48" i="198" s="1"/>
  <c r="B49" i="198" s="1"/>
  <c r="B50" i="198" s="1"/>
  <c r="B51" i="198" s="1"/>
  <c r="B52" i="198" s="1"/>
  <c r="B53" i="198" s="1"/>
  <c r="B54" i="198" s="1"/>
  <c r="B55" i="198" s="1"/>
  <c r="B56" i="198" s="1"/>
  <c r="B57" i="198" s="1"/>
  <c r="B58" i="198" s="1"/>
  <c r="B59" i="198" s="1"/>
  <c r="B60" i="198" s="1"/>
  <c r="B61" i="198" s="1"/>
  <c r="B62" i="198" s="1"/>
  <c r="B63" i="198" s="1"/>
  <c r="B64" i="198" s="1"/>
  <c r="E38" i="198"/>
  <c r="E39" i="198"/>
  <c r="E40" i="198"/>
  <c r="E41" i="198"/>
  <c r="E42" i="198"/>
  <c r="E43" i="198"/>
  <c r="E44" i="198"/>
  <c r="E45" i="198"/>
  <c r="E46" i="198"/>
  <c r="E47" i="198"/>
  <c r="E48" i="198"/>
  <c r="E49" i="198"/>
  <c r="E50" i="198"/>
  <c r="E51" i="198"/>
  <c r="E52" i="198"/>
  <c r="E53" i="198"/>
  <c r="E54" i="198"/>
  <c r="E55" i="198"/>
  <c r="E56" i="198"/>
  <c r="E57" i="198"/>
  <c r="E58" i="198"/>
  <c r="E59" i="198"/>
  <c r="E60" i="198"/>
  <c r="E61" i="198"/>
  <c r="E62" i="198"/>
  <c r="E63" i="198"/>
  <c r="E64" i="198"/>
  <c r="E65" i="198"/>
  <c r="E66" i="198"/>
  <c r="E67" i="198"/>
  <c r="E68" i="198"/>
  <c r="E69" i="198"/>
  <c r="E70" i="198"/>
  <c r="E71" i="198"/>
  <c r="E72" i="198"/>
  <c r="E73" i="198"/>
  <c r="E74" i="198"/>
  <c r="E75" i="198"/>
  <c r="E76" i="198"/>
  <c r="E77" i="198"/>
  <c r="E78" i="198"/>
  <c r="E79" i="198"/>
  <c r="E80" i="198"/>
  <c r="E81" i="198"/>
  <c r="E82" i="198"/>
  <c r="E83" i="198"/>
  <c r="E84" i="198"/>
  <c r="E85" i="198"/>
  <c r="E86" i="198"/>
  <c r="E87" i="198"/>
  <c r="E88" i="198"/>
  <c r="E89" i="198"/>
  <c r="E90" i="198"/>
  <c r="E91" i="198"/>
  <c r="E92" i="198"/>
  <c r="E93" i="198"/>
  <c r="E94" i="198"/>
  <c r="E95" i="198"/>
  <c r="E96" i="198"/>
  <c r="E97" i="198"/>
  <c r="E98" i="198"/>
  <c r="E99" i="198"/>
  <c r="E100" i="198"/>
  <c r="E101" i="198"/>
  <c r="E102" i="198"/>
  <c r="E103" i="198"/>
  <c r="E104" i="198"/>
  <c r="E105" i="198"/>
  <c r="E106" i="198"/>
  <c r="E107" i="198"/>
  <c r="E108" i="198"/>
  <c r="E109" i="198"/>
  <c r="E110" i="198"/>
  <c r="E111" i="198"/>
  <c r="E112" i="198"/>
  <c r="E113" i="198"/>
  <c r="E114" i="198"/>
  <c r="E115" i="198"/>
  <c r="H8" i="198"/>
  <c r="H12" i="198"/>
  <c r="I12" i="198"/>
  <c r="J12" i="198"/>
  <c r="K12" i="198"/>
  <c r="L12" i="198"/>
  <c r="O12" i="198"/>
  <c r="P12" i="198"/>
  <c r="Q12" i="198"/>
  <c r="R12" i="198"/>
  <c r="S12" i="198"/>
  <c r="V12" i="198"/>
  <c r="W12" i="198"/>
  <c r="X12" i="198"/>
  <c r="Y12" i="198"/>
  <c r="Z12" i="198"/>
  <c r="AC12" i="198"/>
  <c r="AD12" i="198"/>
  <c r="AE12" i="198"/>
  <c r="AF12" i="198"/>
  <c r="AG12" i="198"/>
  <c r="AJ12" i="198"/>
  <c r="AK12" i="198"/>
  <c r="AL12" i="198"/>
  <c r="AM12" i="198"/>
  <c r="AN12" i="198"/>
  <c r="D13" i="198"/>
  <c r="H15" i="198"/>
  <c r="I15" i="198" s="1"/>
  <c r="J15" i="198" s="1"/>
  <c r="K15" i="198" s="1"/>
  <c r="L15" i="198" s="1"/>
  <c r="M15" i="198" s="1"/>
  <c r="N15" i="198" s="1"/>
  <c r="O15" i="198" s="1"/>
  <c r="P15" i="198" s="1"/>
  <c r="Q15" i="198" s="1"/>
  <c r="R15" i="198" s="1"/>
  <c r="S15" i="198" s="1"/>
  <c r="T15" i="198" s="1"/>
  <c r="U15" i="198" s="1"/>
  <c r="V15" i="198" s="1"/>
  <c r="W15" i="198" s="1"/>
  <c r="X15" i="198" s="1"/>
  <c r="Y15" i="198" s="1"/>
  <c r="Z15" i="198" s="1"/>
  <c r="AA15" i="198" s="1"/>
  <c r="AB15" i="198" s="1"/>
  <c r="AC15" i="198" s="1"/>
  <c r="AD15" i="198" s="1"/>
  <c r="AE15" i="198" s="1"/>
  <c r="AF15" i="198" s="1"/>
  <c r="AG15" i="198" s="1"/>
  <c r="AH15" i="198" s="1"/>
  <c r="AI15" i="198" s="1"/>
  <c r="AJ15" i="198" s="1"/>
  <c r="AK15" i="198" s="1"/>
  <c r="AL15" i="198" s="1"/>
  <c r="AM15" i="198" s="1"/>
  <c r="AN15" i="198" s="1"/>
  <c r="H16" i="198"/>
  <c r="I16" i="198"/>
  <c r="J16" i="198"/>
  <c r="K16" i="198"/>
  <c r="L16" i="198"/>
  <c r="O16" i="198"/>
  <c r="P16" i="198"/>
  <c r="Q16" i="198"/>
  <c r="R16" i="198"/>
  <c r="S16" i="198"/>
  <c r="V16" i="198"/>
  <c r="W16" i="198"/>
  <c r="X16" i="198"/>
  <c r="Y16" i="198"/>
  <c r="Z16" i="198"/>
  <c r="AC16" i="198"/>
  <c r="AD16" i="198"/>
  <c r="AE16" i="198"/>
  <c r="AF16" i="198"/>
  <c r="AG16" i="198"/>
  <c r="AJ16" i="198"/>
  <c r="AK16" i="198"/>
  <c r="AL16" i="198"/>
  <c r="AM16" i="198"/>
  <c r="AN16" i="198"/>
  <c r="H17" i="198"/>
  <c r="I17" i="198"/>
  <c r="J17" i="198"/>
  <c r="K17" i="198"/>
  <c r="L17" i="198"/>
  <c r="O17" i="198"/>
  <c r="P17" i="198"/>
  <c r="Q17" i="198"/>
  <c r="R17" i="198"/>
  <c r="S17" i="198"/>
  <c r="V17" i="198"/>
  <c r="W17" i="198"/>
  <c r="X17" i="198"/>
  <c r="Y17" i="198"/>
  <c r="Z17" i="198"/>
  <c r="AC17" i="198"/>
  <c r="AD17" i="198"/>
  <c r="AE17" i="198"/>
  <c r="AF17" i="198"/>
  <c r="AG17" i="198"/>
  <c r="AJ17" i="198"/>
  <c r="AK17" i="198"/>
  <c r="AL17" i="198"/>
  <c r="AM17" i="198"/>
  <c r="AN17" i="198"/>
  <c r="H18" i="198"/>
  <c r="I18" i="198"/>
  <c r="J18" i="198"/>
  <c r="K18" i="198"/>
  <c r="L18" i="198"/>
  <c r="O18" i="198"/>
  <c r="P18" i="198"/>
  <c r="Q18" i="198"/>
  <c r="R18" i="198"/>
  <c r="S18" i="198"/>
  <c r="V18" i="198"/>
  <c r="W18" i="198"/>
  <c r="X18" i="198"/>
  <c r="Y18" i="198"/>
  <c r="Z18" i="198"/>
  <c r="AC18" i="198"/>
  <c r="AD18" i="198"/>
  <c r="AE18" i="198"/>
  <c r="AF18" i="198"/>
  <c r="AG18" i="198"/>
  <c r="AJ18" i="198"/>
  <c r="AK18" i="198"/>
  <c r="AL18" i="198"/>
  <c r="AM18" i="198"/>
  <c r="AN18" i="198"/>
  <c r="H19" i="198"/>
  <c r="I19" i="198"/>
  <c r="J19" i="198"/>
  <c r="K19" i="198"/>
  <c r="L19" i="198"/>
  <c r="O19" i="198"/>
  <c r="P19" i="198"/>
  <c r="Q19" i="198"/>
  <c r="R19" i="198"/>
  <c r="S19" i="198"/>
  <c r="V19" i="198"/>
  <c r="W19" i="198"/>
  <c r="X19" i="198"/>
  <c r="Y19" i="198"/>
  <c r="Z19" i="198"/>
  <c r="AC19" i="198"/>
  <c r="AD19" i="198"/>
  <c r="AE19" i="198"/>
  <c r="AF19" i="198"/>
  <c r="AG19" i="198"/>
  <c r="AJ19" i="198"/>
  <c r="AK19" i="198"/>
  <c r="AL19" i="198"/>
  <c r="AM19" i="198"/>
  <c r="AN19" i="198"/>
  <c r="H20" i="198"/>
  <c r="I20" i="198"/>
  <c r="J20" i="198"/>
  <c r="K20" i="198"/>
  <c r="L20" i="198"/>
  <c r="O20" i="198"/>
  <c r="P20" i="198"/>
  <c r="Q20" i="198"/>
  <c r="R20" i="198"/>
  <c r="S20" i="198"/>
  <c r="V20" i="198"/>
  <c r="W20" i="198"/>
  <c r="X20" i="198"/>
  <c r="Y20" i="198"/>
  <c r="Z20" i="198"/>
  <c r="AC20" i="198"/>
  <c r="AD20" i="198"/>
  <c r="AE20" i="198"/>
  <c r="AF20" i="198"/>
  <c r="AG20" i="198"/>
  <c r="AJ20" i="198"/>
  <c r="AK20" i="198"/>
  <c r="AL20" i="198"/>
  <c r="AM20" i="198"/>
  <c r="AN20" i="198"/>
  <c r="H21" i="198"/>
  <c r="I21" i="198"/>
  <c r="J21" i="198"/>
  <c r="K21" i="198"/>
  <c r="L21" i="198"/>
  <c r="O21" i="198"/>
  <c r="P21" i="198"/>
  <c r="Q21" i="198"/>
  <c r="R21" i="198"/>
  <c r="S21" i="198"/>
  <c r="V21" i="198"/>
  <c r="W21" i="198"/>
  <c r="X21" i="198"/>
  <c r="Y21" i="198"/>
  <c r="Z21" i="198"/>
  <c r="AC21" i="198"/>
  <c r="AD21" i="198"/>
  <c r="AE21" i="198"/>
  <c r="AF21" i="198"/>
  <c r="AG21" i="198"/>
  <c r="AJ21" i="198"/>
  <c r="AK21" i="198"/>
  <c r="AL21" i="198"/>
  <c r="AM21" i="198"/>
  <c r="AN21" i="198"/>
  <c r="H22" i="198"/>
  <c r="I22" i="198"/>
  <c r="J22" i="198"/>
  <c r="K22" i="198"/>
  <c r="L22" i="198"/>
  <c r="O22" i="198"/>
  <c r="P22" i="198"/>
  <c r="Q22" i="198"/>
  <c r="R22" i="198"/>
  <c r="S22" i="198"/>
  <c r="V22" i="198"/>
  <c r="W22" i="198"/>
  <c r="X22" i="198"/>
  <c r="Y22" i="198"/>
  <c r="Z22" i="198"/>
  <c r="AC22" i="198"/>
  <c r="AD22" i="198"/>
  <c r="AE22" i="198"/>
  <c r="AF22" i="198"/>
  <c r="AG22" i="198"/>
  <c r="AJ22" i="198"/>
  <c r="AK22" i="198"/>
  <c r="AL22" i="198"/>
  <c r="AM22" i="198"/>
  <c r="AN22" i="198"/>
  <c r="H23" i="198"/>
  <c r="I23" i="198"/>
  <c r="J23" i="198"/>
  <c r="K23" i="198"/>
  <c r="L23" i="198"/>
  <c r="O23" i="198"/>
  <c r="P23" i="198"/>
  <c r="Q23" i="198"/>
  <c r="R23" i="198"/>
  <c r="S23" i="198"/>
  <c r="V23" i="198"/>
  <c r="W23" i="198"/>
  <c r="X23" i="198"/>
  <c r="Y23" i="198"/>
  <c r="Z23" i="198"/>
  <c r="AC23" i="198"/>
  <c r="AD23" i="198"/>
  <c r="AE23" i="198"/>
  <c r="AF23" i="198"/>
  <c r="AG23" i="198"/>
  <c r="AJ23" i="198"/>
  <c r="AK23" i="198"/>
  <c r="AL23" i="198"/>
  <c r="AM23" i="198"/>
  <c r="AN23" i="198"/>
  <c r="D24" i="198"/>
  <c r="H24" i="198"/>
  <c r="I24" i="198"/>
  <c r="J24" i="198"/>
  <c r="K24" i="198"/>
  <c r="L24" i="198"/>
  <c r="O24" i="198"/>
  <c r="P24" i="198"/>
  <c r="Q24" i="198"/>
  <c r="R24" i="198"/>
  <c r="S24" i="198"/>
  <c r="V24" i="198"/>
  <c r="W24" i="198"/>
  <c r="X24" i="198"/>
  <c r="Y24" i="198"/>
  <c r="Z24" i="198"/>
  <c r="AC24" i="198"/>
  <c r="AD24" i="198"/>
  <c r="AE24" i="198"/>
  <c r="AF24" i="198"/>
  <c r="AG24" i="198"/>
  <c r="AJ24" i="198"/>
  <c r="AK24" i="198"/>
  <c r="AL24" i="198"/>
  <c r="AM24" i="198"/>
  <c r="AN24" i="198"/>
  <c r="H25" i="198"/>
  <c r="I25" i="198"/>
  <c r="J25" i="198"/>
  <c r="K25" i="198"/>
  <c r="L25" i="198"/>
  <c r="O25" i="198"/>
  <c r="P25" i="198"/>
  <c r="Q25" i="198"/>
  <c r="R25" i="198"/>
  <c r="S25" i="198"/>
  <c r="V25" i="198"/>
  <c r="W25" i="198"/>
  <c r="X25" i="198"/>
  <c r="Y25" i="198"/>
  <c r="Z25" i="198"/>
  <c r="AC25" i="198"/>
  <c r="AD25" i="198"/>
  <c r="AE25" i="198"/>
  <c r="AF25" i="198"/>
  <c r="AG25" i="198"/>
  <c r="AJ25" i="198"/>
  <c r="AK25" i="198"/>
  <c r="AL25" i="198"/>
  <c r="AM25" i="198"/>
  <c r="AN25" i="198"/>
  <c r="H26" i="198"/>
  <c r="I26" i="198"/>
  <c r="J26" i="198"/>
  <c r="K26" i="198"/>
  <c r="L26" i="198"/>
  <c r="O26" i="198"/>
  <c r="P26" i="198"/>
  <c r="Q26" i="198"/>
  <c r="R26" i="198"/>
  <c r="S26" i="198"/>
  <c r="V26" i="198"/>
  <c r="W26" i="198"/>
  <c r="X26" i="198"/>
  <c r="Y26" i="198"/>
  <c r="Z26" i="198"/>
  <c r="AC26" i="198"/>
  <c r="AD26" i="198"/>
  <c r="AE26" i="198"/>
  <c r="AF26" i="198"/>
  <c r="AG26" i="198"/>
  <c r="AJ26" i="198"/>
  <c r="AK26" i="198"/>
  <c r="AL26" i="198"/>
  <c r="AM26" i="198"/>
  <c r="AN26" i="198"/>
  <c r="H27" i="198"/>
  <c r="I27" i="198"/>
  <c r="J27" i="198"/>
  <c r="K27" i="198"/>
  <c r="L27" i="198"/>
  <c r="O27" i="198"/>
  <c r="P27" i="198"/>
  <c r="Q27" i="198"/>
  <c r="R27" i="198"/>
  <c r="S27" i="198"/>
  <c r="V27" i="198"/>
  <c r="W27" i="198"/>
  <c r="X27" i="198"/>
  <c r="Y27" i="198"/>
  <c r="Z27" i="198"/>
  <c r="AC27" i="198"/>
  <c r="AD27" i="198"/>
  <c r="AE27" i="198"/>
  <c r="AF27" i="198"/>
  <c r="AG27" i="198"/>
  <c r="AJ27" i="198"/>
  <c r="AK27" i="198"/>
  <c r="AL27" i="198"/>
  <c r="AM27" i="198"/>
  <c r="AN27" i="198"/>
  <c r="H28" i="198"/>
  <c r="I28" i="198"/>
  <c r="J28" i="198"/>
  <c r="K28" i="198"/>
  <c r="L28" i="198"/>
  <c r="O28" i="198"/>
  <c r="P28" i="198"/>
  <c r="Q28" i="198"/>
  <c r="R28" i="198"/>
  <c r="S28" i="198"/>
  <c r="V28" i="198"/>
  <c r="W28" i="198"/>
  <c r="X28" i="198"/>
  <c r="Y28" i="198"/>
  <c r="Z28" i="198"/>
  <c r="AC28" i="198"/>
  <c r="AD28" i="198"/>
  <c r="AE28" i="198"/>
  <c r="AF28" i="198"/>
  <c r="AG28" i="198"/>
  <c r="AJ28" i="198"/>
  <c r="AK28" i="198"/>
  <c r="AL28" i="198"/>
  <c r="AM28" i="198"/>
  <c r="AN28" i="198"/>
  <c r="C3" i="198"/>
  <c r="C4" i="198"/>
  <c r="C5" i="198"/>
  <c r="G60" i="108"/>
  <c r="F60" i="108" a="1"/>
  <c r="F58" i="108" a="1"/>
  <c r="G58" i="108"/>
  <c r="F59" i="108" a="1"/>
  <c r="G59" i="108"/>
  <c r="I8" i="199" l="1"/>
  <c r="B65" i="199"/>
  <c r="B66" i="199" s="1"/>
  <c r="B67" i="199" s="1"/>
  <c r="B68" i="199" s="1"/>
  <c r="B69" i="199" s="1"/>
  <c r="B70" i="199" s="1"/>
  <c r="B71" i="199" s="1"/>
  <c r="B72" i="199" s="1"/>
  <c r="B73" i="199" s="1"/>
  <c r="B74" i="199" s="1"/>
  <c r="B75" i="199" s="1"/>
  <c r="B76" i="199" s="1"/>
  <c r="B77" i="199" s="1"/>
  <c r="B78" i="199" s="1"/>
  <c r="B79" i="199" s="1"/>
  <c r="B80" i="199" s="1"/>
  <c r="B81" i="199" s="1"/>
  <c r="B82" i="199" s="1"/>
  <c r="B83" i="199" s="1"/>
  <c r="B84" i="199" s="1"/>
  <c r="B85" i="199" s="1"/>
  <c r="B86" i="199" s="1"/>
  <c r="B87" i="199" s="1"/>
  <c r="B88" i="199" s="1"/>
  <c r="B89" i="199" s="1"/>
  <c r="B90" i="199" s="1"/>
  <c r="B91" i="199" s="1"/>
  <c r="B92" i="199" s="1"/>
  <c r="B93" i="199" s="1"/>
  <c r="B94" i="199" s="1"/>
  <c r="B95" i="199" s="1"/>
  <c r="B96" i="199" s="1"/>
  <c r="B97" i="199" s="1"/>
  <c r="B98" i="199" s="1"/>
  <c r="B99" i="199" s="1"/>
  <c r="B100" i="199" s="1"/>
  <c r="B101" i="199" s="1"/>
  <c r="B102" i="199" s="1"/>
  <c r="B103" i="199" s="1"/>
  <c r="B104" i="199" s="1"/>
  <c r="B105" i="199" s="1"/>
  <c r="B106" i="199" s="1"/>
  <c r="B107" i="199" s="1"/>
  <c r="B108" i="199" s="1"/>
  <c r="B109" i="199" s="1"/>
  <c r="B110" i="199" s="1"/>
  <c r="B111" i="199" s="1"/>
  <c r="B112" i="199" s="1"/>
  <c r="G25" i="199"/>
  <c r="G17" i="199"/>
  <c r="G27" i="199"/>
  <c r="G23" i="199"/>
  <c r="G22" i="199"/>
  <c r="G19" i="199"/>
  <c r="G18" i="199"/>
  <c r="G28" i="199"/>
  <c r="G21" i="199"/>
  <c r="G20" i="199"/>
  <c r="G26" i="199"/>
  <c r="G24" i="199"/>
  <c r="G16" i="199"/>
  <c r="G21" i="198"/>
  <c r="G22" i="198"/>
  <c r="G28" i="198"/>
  <c r="G27" i="198"/>
  <c r="G19" i="198"/>
  <c r="G25" i="198"/>
  <c r="G18" i="198"/>
  <c r="G24" i="198"/>
  <c r="G20" i="198"/>
  <c r="G17" i="198"/>
  <c r="G16" i="198"/>
  <c r="G26" i="198"/>
  <c r="G23" i="198"/>
  <c r="F59" i="108"/>
  <c r="E18" i="156" s="1"/>
  <c r="F60" i="108"/>
  <c r="E9" i="156" s="1"/>
  <c r="F58" i="108"/>
  <c r="E5" i="156" s="1"/>
  <c r="I8" i="200"/>
  <c r="J36" i="200"/>
  <c r="D12" i="200"/>
  <c r="D11" i="200"/>
  <c r="H8" i="200"/>
  <c r="J8" i="199"/>
  <c r="K36" i="199"/>
  <c r="D11" i="198"/>
  <c r="J36" i="198"/>
  <c r="I8" i="198"/>
  <c r="G9" i="156" l="1"/>
  <c r="D9" i="156"/>
  <c r="H9" i="156"/>
  <c r="J9" i="156" s="1"/>
  <c r="B9" i="156"/>
  <c r="D18" i="156"/>
  <c r="H18" i="156"/>
  <c r="J18" i="156" s="1"/>
  <c r="B18" i="156"/>
  <c r="G18" i="156"/>
  <c r="B5" i="156"/>
  <c r="H5" i="156"/>
  <c r="J5" i="156" s="1"/>
  <c r="D5" i="156"/>
  <c r="G5" i="156"/>
  <c r="D11" i="199"/>
  <c r="D12" i="199"/>
  <c r="D12" i="198"/>
  <c r="J8" i="200"/>
  <c r="K36" i="200"/>
  <c r="K8" i="199"/>
  <c r="L36" i="199"/>
  <c r="J8" i="198"/>
  <c r="K36" i="198"/>
  <c r="K8" i="200" l="1"/>
  <c r="L36" i="200"/>
  <c r="L8" i="199"/>
  <c r="M36" i="199"/>
  <c r="K8" i="198"/>
  <c r="L36" i="198"/>
  <c r="L8" i="200" l="1"/>
  <c r="M36" i="200"/>
  <c r="M8" i="199"/>
  <c r="N36" i="199"/>
  <c r="L8" i="198"/>
  <c r="M36" i="198"/>
  <c r="M8" i="200" l="1"/>
  <c r="N36" i="200"/>
  <c r="N8" i="199"/>
  <c r="O36" i="199"/>
  <c r="M8" i="198"/>
  <c r="N36" i="198"/>
  <c r="O36" i="200" l="1"/>
  <c r="N8" i="200"/>
  <c r="P36" i="199"/>
  <c r="O8" i="199"/>
  <c r="N8" i="198"/>
  <c r="O36" i="198"/>
  <c r="P36" i="200" l="1"/>
  <c r="O8" i="200"/>
  <c r="Q36" i="199"/>
  <c r="P8" i="199"/>
  <c r="P36" i="198"/>
  <c r="O8" i="198"/>
  <c r="Q36" i="200" l="1"/>
  <c r="P8" i="200"/>
  <c r="R36" i="199"/>
  <c r="Q8" i="199"/>
  <c r="Q36" i="198"/>
  <c r="P8" i="198"/>
  <c r="R36" i="200" l="1"/>
  <c r="Q8" i="200"/>
  <c r="R8" i="199"/>
  <c r="S36" i="199"/>
  <c r="R36" i="198"/>
  <c r="Q8" i="198"/>
  <c r="R8" i="200" l="1"/>
  <c r="S36" i="200"/>
  <c r="S8" i="199"/>
  <c r="T36" i="199"/>
  <c r="R8" i="198"/>
  <c r="S36" i="198"/>
  <c r="S8" i="200" l="1"/>
  <c r="T36" i="200"/>
  <c r="T8" i="199"/>
  <c r="U36" i="199"/>
  <c r="S8" i="198"/>
  <c r="T36" i="198"/>
  <c r="T8" i="200" l="1"/>
  <c r="U36" i="200"/>
  <c r="U8" i="199"/>
  <c r="V36" i="199"/>
  <c r="T8" i="198"/>
  <c r="U36" i="198"/>
  <c r="U8" i="200" l="1"/>
  <c r="V36" i="200"/>
  <c r="V8" i="199"/>
  <c r="W36" i="199"/>
  <c r="U8" i="198"/>
  <c r="V36" i="198"/>
  <c r="W36" i="200" l="1"/>
  <c r="V8" i="200"/>
  <c r="X36" i="199"/>
  <c r="W8" i="199"/>
  <c r="V8" i="198"/>
  <c r="W36" i="198"/>
  <c r="X36" i="200" l="1"/>
  <c r="W8" i="200"/>
  <c r="Y36" i="199"/>
  <c r="X8" i="199"/>
  <c r="X36" i="198"/>
  <c r="W8" i="198"/>
  <c r="Y36" i="200" l="1"/>
  <c r="X8" i="200"/>
  <c r="Z36" i="199"/>
  <c r="Y8" i="199"/>
  <c r="Y36" i="198"/>
  <c r="X8" i="198"/>
  <c r="Z36" i="200" l="1"/>
  <c r="Y8" i="200"/>
  <c r="Z8" i="199"/>
  <c r="AA36" i="199"/>
  <c r="Z36" i="198"/>
  <c r="Y8" i="198"/>
  <c r="Z8" i="200" l="1"/>
  <c r="AA36" i="200"/>
  <c r="AA8" i="199"/>
  <c r="AB36" i="199"/>
  <c r="Z8" i="198"/>
  <c r="AA36" i="198"/>
  <c r="AA8" i="200" l="1"/>
  <c r="AB36" i="200"/>
  <c r="AB8" i="199"/>
  <c r="AC36" i="199"/>
  <c r="AA8" i="198"/>
  <c r="AB36" i="198"/>
  <c r="AB8" i="200" l="1"/>
  <c r="AC36" i="200"/>
  <c r="AC8" i="199"/>
  <c r="AD36" i="199"/>
  <c r="AB8" i="198"/>
  <c r="AC36" i="198"/>
  <c r="AC8" i="200" l="1"/>
  <c r="AD36" i="200"/>
  <c r="AD8" i="199"/>
  <c r="AE36" i="199"/>
  <c r="AD36" i="198"/>
  <c r="AC8" i="198"/>
  <c r="AD8" i="200" l="1"/>
  <c r="AE36" i="200"/>
  <c r="AF36" i="199"/>
  <c r="AE8" i="199"/>
  <c r="AD8" i="198"/>
  <c r="AE36" i="198"/>
  <c r="AF36" i="200" l="1"/>
  <c r="AE8" i="200"/>
  <c r="AG36" i="199"/>
  <c r="AF8" i="199"/>
  <c r="AF36" i="198"/>
  <c r="AE8" i="198"/>
  <c r="AG36" i="200" l="1"/>
  <c r="AF8" i="200"/>
  <c r="AH36" i="199"/>
  <c r="AG8" i="199"/>
  <c r="AG36" i="198"/>
  <c r="AF8" i="198"/>
  <c r="AG8" i="200" l="1"/>
  <c r="AH36" i="200"/>
  <c r="AH8" i="199"/>
  <c r="AI36" i="199"/>
  <c r="AH36" i="198"/>
  <c r="AG8" i="198"/>
  <c r="AH8" i="200" l="1"/>
  <c r="AI36" i="200"/>
  <c r="AI8" i="199"/>
  <c r="AJ36" i="199"/>
  <c r="AH8" i="198"/>
  <c r="AI36" i="198"/>
  <c r="AI8" i="200" l="1"/>
  <c r="AJ36" i="200"/>
  <c r="AJ8" i="199"/>
  <c r="AK36" i="199"/>
  <c r="AI8" i="198"/>
  <c r="AJ36" i="198"/>
  <c r="AJ8" i="200" l="1"/>
  <c r="AK36" i="200"/>
  <c r="AK8" i="199"/>
  <c r="AL36" i="199"/>
  <c r="AJ8" i="198"/>
  <c r="AK36" i="198"/>
  <c r="AK8" i="200" l="1"/>
  <c r="AL36" i="200"/>
  <c r="AM36" i="199"/>
  <c r="AL8" i="199"/>
  <c r="AK8" i="198"/>
  <c r="AL36" i="198"/>
  <c r="AM36" i="200" l="1"/>
  <c r="AL8" i="200"/>
  <c r="AN36" i="199"/>
  <c r="AN8" i="199" s="1"/>
  <c r="AM8" i="199"/>
  <c r="AL8" i="198"/>
  <c r="AM36" i="198"/>
  <c r="AN36" i="200" l="1"/>
  <c r="AN8" i="200" s="1"/>
  <c r="AM8" i="200"/>
  <c r="AN36" i="198"/>
  <c r="AN8" i="198" s="1"/>
  <c r="AM8" i="198"/>
  <c r="E115" i="195" l="1"/>
  <c r="E116" i="195"/>
  <c r="E117" i="195"/>
  <c r="E118" i="195"/>
  <c r="E119" i="195"/>
  <c r="E120" i="195"/>
  <c r="E121" i="195"/>
  <c r="E122" i="195"/>
  <c r="E123" i="195"/>
  <c r="E124" i="195"/>
  <c r="E125" i="195"/>
  <c r="E126" i="195"/>
  <c r="E127" i="195"/>
  <c r="B116" i="195"/>
  <c r="B117" i="195"/>
  <c r="B118" i="195"/>
  <c r="B119" i="195"/>
  <c r="B120" i="195"/>
  <c r="B121" i="195"/>
  <c r="B122" i="195"/>
  <c r="B123" i="195" s="1"/>
  <c r="B124" i="195" s="1"/>
  <c r="B125" i="195" s="1"/>
  <c r="B126" i="195" s="1"/>
  <c r="B127" i="195" s="1"/>
  <c r="B128" i="195" s="1"/>
  <c r="E37" i="193" l="1"/>
  <c r="E38" i="193"/>
  <c r="E39" i="193"/>
  <c r="E40" i="193"/>
  <c r="E41" i="193"/>
  <c r="E42" i="193"/>
  <c r="E43" i="193"/>
  <c r="E44" i="193"/>
  <c r="E45" i="193"/>
  <c r="E46" i="193"/>
  <c r="E47" i="193"/>
  <c r="E48" i="193"/>
  <c r="E49" i="193"/>
  <c r="E50" i="193"/>
  <c r="E51" i="193"/>
  <c r="E52" i="193"/>
  <c r="E53" i="193"/>
  <c r="E54" i="193"/>
  <c r="E55" i="193"/>
  <c r="E56" i="193"/>
  <c r="E57" i="193"/>
  <c r="E58" i="193"/>
  <c r="E59" i="193"/>
  <c r="E60" i="193"/>
  <c r="E61" i="193"/>
  <c r="E62" i="193"/>
  <c r="E63" i="193"/>
  <c r="E64" i="193"/>
  <c r="E65" i="193"/>
  <c r="E66" i="193"/>
  <c r="E67" i="193"/>
  <c r="E68" i="193"/>
  <c r="E69" i="193"/>
  <c r="E70" i="193"/>
  <c r="E71" i="193"/>
  <c r="E72" i="193"/>
  <c r="E73" i="193"/>
  <c r="E74" i="193"/>
  <c r="B38" i="197" l="1"/>
  <c r="B39" i="197"/>
  <c r="B40" i="197"/>
  <c r="B41" i="197"/>
  <c r="B42" i="197"/>
  <c r="B43" i="197"/>
  <c r="B44" i="197"/>
  <c r="B45" i="197"/>
  <c r="B46" i="197" s="1"/>
  <c r="B47" i="197" s="1"/>
  <c r="B48" i="197" s="1"/>
  <c r="B49" i="197" s="1"/>
  <c r="B50" i="197" s="1"/>
  <c r="B51" i="197" s="1"/>
  <c r="B52" i="197" s="1"/>
  <c r="B53" i="197" s="1"/>
  <c r="B54" i="197" s="1"/>
  <c r="B55" i="197" s="1"/>
  <c r="B56" i="197" s="1"/>
  <c r="B57" i="197" s="1"/>
  <c r="B58" i="197" s="1"/>
  <c r="B59" i="197" s="1"/>
  <c r="B60" i="197" s="1"/>
  <c r="B61" i="197" s="1"/>
  <c r="B62" i="197" s="1"/>
  <c r="B63" i="197" s="1"/>
  <c r="B64" i="197" s="1"/>
  <c r="B65" i="197" s="1"/>
  <c r="B66" i="197" s="1"/>
  <c r="B67" i="197" s="1"/>
  <c r="B68" i="197" s="1"/>
  <c r="B69" i="197" s="1"/>
  <c r="B70" i="197" s="1"/>
  <c r="B71" i="197" s="1"/>
  <c r="B72" i="197" s="1"/>
  <c r="B73" i="197" s="1"/>
  <c r="B74" i="197" s="1"/>
  <c r="B75" i="197" s="1"/>
  <c r="B76" i="197" s="1"/>
  <c r="B77" i="197" s="1"/>
  <c r="B78" i="197" s="1"/>
  <c r="B79" i="197" s="1"/>
  <c r="B80" i="197" s="1"/>
  <c r="B81" i="197" s="1"/>
  <c r="B82" i="197" s="1"/>
  <c r="B83" i="197" s="1"/>
  <c r="B84" i="197" s="1"/>
  <c r="B85" i="197" s="1"/>
  <c r="B86" i="197" s="1"/>
  <c r="B87" i="197" s="1"/>
  <c r="B88" i="197" s="1"/>
  <c r="B89" i="197" s="1"/>
  <c r="B90" i="197" s="1"/>
  <c r="B91" i="197" s="1"/>
  <c r="B92" i="197" s="1"/>
  <c r="B93" i="197" s="1"/>
  <c r="B94" i="197" s="1"/>
  <c r="B95" i="197" s="1"/>
  <c r="B96" i="197" s="1"/>
  <c r="B97" i="197" s="1"/>
  <c r="B98" i="197" s="1"/>
  <c r="E49" i="197"/>
  <c r="E50" i="197"/>
  <c r="E51" i="197"/>
  <c r="E52" i="197"/>
  <c r="E53" i="197"/>
  <c r="E54" i="197"/>
  <c r="E55" i="197"/>
  <c r="E56" i="197"/>
  <c r="E57" i="197"/>
  <c r="E58" i="197"/>
  <c r="E59" i="197"/>
  <c r="E60" i="197"/>
  <c r="E61" i="197"/>
  <c r="E62" i="197"/>
  <c r="E63" i="197"/>
  <c r="E64" i="197"/>
  <c r="E65" i="197"/>
  <c r="E66" i="197"/>
  <c r="E67" i="197"/>
  <c r="E68" i="197"/>
  <c r="E69" i="197"/>
  <c r="E70" i="197"/>
  <c r="E71" i="197"/>
  <c r="E72" i="197"/>
  <c r="E73" i="197"/>
  <c r="E74" i="197"/>
  <c r="E75" i="197"/>
  <c r="E76" i="197"/>
  <c r="E77" i="197"/>
  <c r="E78" i="197"/>
  <c r="E79" i="197"/>
  <c r="E80" i="197"/>
  <c r="E81" i="197"/>
  <c r="E82" i="197"/>
  <c r="E83" i="197"/>
  <c r="E84" i="197"/>
  <c r="E85" i="197"/>
  <c r="E86" i="197"/>
  <c r="E87" i="197"/>
  <c r="E88" i="197"/>
  <c r="E89" i="197"/>
  <c r="E90" i="197"/>
  <c r="E91" i="197"/>
  <c r="E92" i="197"/>
  <c r="E93" i="197"/>
  <c r="E94" i="197"/>
  <c r="E95" i="197"/>
  <c r="E96" i="197"/>
  <c r="E97" i="197"/>
  <c r="E98" i="197"/>
  <c r="B99" i="197"/>
  <c r="B100" i="197" s="1"/>
  <c r="B101" i="197" s="1"/>
  <c r="B102" i="197" s="1"/>
  <c r="B103" i="197" s="1"/>
  <c r="B104" i="197" s="1"/>
  <c r="B105" i="197" s="1"/>
  <c r="B106" i="197" s="1"/>
  <c r="B107" i="197" s="1"/>
  <c r="B108" i="197" s="1"/>
  <c r="B109" i="197" s="1"/>
  <c r="B110" i="197" s="1"/>
  <c r="B111" i="197" s="1"/>
  <c r="B112" i="197" s="1"/>
  <c r="B113" i="197" s="1"/>
  <c r="B114" i="197" s="1"/>
  <c r="B115" i="197" s="1"/>
  <c r="E99" i="197"/>
  <c r="E100" i="197"/>
  <c r="E101" i="197"/>
  <c r="E102" i="197"/>
  <c r="E103" i="197"/>
  <c r="E104" i="197"/>
  <c r="E105" i="197"/>
  <c r="E106" i="197"/>
  <c r="E107" i="197"/>
  <c r="E108" i="197"/>
  <c r="E109" i="197"/>
  <c r="E110" i="197"/>
  <c r="E111" i="197"/>
  <c r="E112" i="197"/>
  <c r="E113" i="197"/>
  <c r="E114" i="197"/>
  <c r="E115" i="197"/>
  <c r="H12" i="197"/>
  <c r="I12" i="197"/>
  <c r="J12" i="197"/>
  <c r="K12" i="197"/>
  <c r="L12" i="197"/>
  <c r="O12" i="197"/>
  <c r="P12" i="197"/>
  <c r="Q12" i="197"/>
  <c r="R12" i="197"/>
  <c r="S12" i="197"/>
  <c r="V12" i="197"/>
  <c r="W12" i="197"/>
  <c r="X12" i="197"/>
  <c r="Y12" i="197"/>
  <c r="Z12" i="197"/>
  <c r="AC12" i="197"/>
  <c r="AD12" i="197"/>
  <c r="AE12" i="197"/>
  <c r="AF12" i="197"/>
  <c r="AG12" i="197"/>
  <c r="AJ12" i="197"/>
  <c r="AK12" i="197"/>
  <c r="AL12" i="197"/>
  <c r="AM12" i="197"/>
  <c r="AN12" i="197"/>
  <c r="D13" i="197"/>
  <c r="H16" i="197"/>
  <c r="I16" i="197"/>
  <c r="J16" i="197"/>
  <c r="K16" i="197"/>
  <c r="L16" i="197"/>
  <c r="O16" i="197"/>
  <c r="P16" i="197"/>
  <c r="Q16" i="197"/>
  <c r="R16" i="197"/>
  <c r="S16" i="197"/>
  <c r="V16" i="197"/>
  <c r="W16" i="197"/>
  <c r="X16" i="197"/>
  <c r="Y16" i="197"/>
  <c r="Z16" i="197"/>
  <c r="AC16" i="197"/>
  <c r="AD16" i="197"/>
  <c r="AE16" i="197"/>
  <c r="AF16" i="197"/>
  <c r="AG16" i="197"/>
  <c r="AJ16" i="197"/>
  <c r="AK16" i="197"/>
  <c r="AL16" i="197"/>
  <c r="AM16" i="197"/>
  <c r="AN16" i="197"/>
  <c r="H17" i="197"/>
  <c r="I17" i="197"/>
  <c r="J17" i="197"/>
  <c r="K17" i="197"/>
  <c r="L17" i="197"/>
  <c r="O17" i="197"/>
  <c r="P17" i="197"/>
  <c r="Q17" i="197"/>
  <c r="R17" i="197"/>
  <c r="S17" i="197"/>
  <c r="V17" i="197"/>
  <c r="W17" i="197"/>
  <c r="X17" i="197"/>
  <c r="Y17" i="197"/>
  <c r="Z17" i="197"/>
  <c r="AC17" i="197"/>
  <c r="AD17" i="197"/>
  <c r="AE17" i="197"/>
  <c r="AF17" i="197"/>
  <c r="AG17" i="197"/>
  <c r="AJ17" i="197"/>
  <c r="AK17" i="197"/>
  <c r="AL17" i="197"/>
  <c r="AM17" i="197"/>
  <c r="AN17" i="197"/>
  <c r="H18" i="197"/>
  <c r="I18" i="197"/>
  <c r="J18" i="197"/>
  <c r="K18" i="197"/>
  <c r="L18" i="197"/>
  <c r="O18" i="197"/>
  <c r="P18" i="197"/>
  <c r="Q18" i="197"/>
  <c r="R18" i="197"/>
  <c r="S18" i="197"/>
  <c r="V18" i="197"/>
  <c r="W18" i="197"/>
  <c r="X18" i="197"/>
  <c r="Y18" i="197"/>
  <c r="Z18" i="197"/>
  <c r="AC18" i="197"/>
  <c r="AD18" i="197"/>
  <c r="AE18" i="197"/>
  <c r="AF18" i="197"/>
  <c r="AG18" i="197"/>
  <c r="AJ18" i="197"/>
  <c r="AK18" i="197"/>
  <c r="AL18" i="197"/>
  <c r="AM18" i="197"/>
  <c r="AN18" i="197"/>
  <c r="H19" i="197"/>
  <c r="I19" i="197"/>
  <c r="J19" i="197"/>
  <c r="K19" i="197"/>
  <c r="L19" i="197"/>
  <c r="O19" i="197"/>
  <c r="P19" i="197"/>
  <c r="Q19" i="197"/>
  <c r="R19" i="197"/>
  <c r="S19" i="197"/>
  <c r="V19" i="197"/>
  <c r="W19" i="197"/>
  <c r="X19" i="197"/>
  <c r="Y19" i="197"/>
  <c r="Z19" i="197"/>
  <c r="AC19" i="197"/>
  <c r="AD19" i="197"/>
  <c r="AE19" i="197"/>
  <c r="AF19" i="197"/>
  <c r="AG19" i="197"/>
  <c r="AJ19" i="197"/>
  <c r="AK19" i="197"/>
  <c r="AL19" i="197"/>
  <c r="AM19" i="197"/>
  <c r="AN19" i="197"/>
  <c r="H20" i="197"/>
  <c r="I20" i="197"/>
  <c r="J20" i="197"/>
  <c r="K20" i="197"/>
  <c r="L20" i="197"/>
  <c r="O20" i="197"/>
  <c r="P20" i="197"/>
  <c r="Q20" i="197"/>
  <c r="R20" i="197"/>
  <c r="S20" i="197"/>
  <c r="V20" i="197"/>
  <c r="W20" i="197"/>
  <c r="X20" i="197"/>
  <c r="Y20" i="197"/>
  <c r="Z20" i="197"/>
  <c r="AC20" i="197"/>
  <c r="AD20" i="197"/>
  <c r="AE20" i="197"/>
  <c r="AF20" i="197"/>
  <c r="AG20" i="197"/>
  <c r="AJ20" i="197"/>
  <c r="AK20" i="197"/>
  <c r="AL20" i="197"/>
  <c r="AM20" i="197"/>
  <c r="AN20" i="197"/>
  <c r="H21" i="197"/>
  <c r="I21" i="197"/>
  <c r="J21" i="197"/>
  <c r="K21" i="197"/>
  <c r="L21" i="197"/>
  <c r="O21" i="197"/>
  <c r="P21" i="197"/>
  <c r="Q21" i="197"/>
  <c r="R21" i="197"/>
  <c r="S21" i="197"/>
  <c r="V21" i="197"/>
  <c r="W21" i="197"/>
  <c r="X21" i="197"/>
  <c r="Y21" i="197"/>
  <c r="Z21" i="197"/>
  <c r="AC21" i="197"/>
  <c r="AD21" i="197"/>
  <c r="AE21" i="197"/>
  <c r="AF21" i="197"/>
  <c r="AG21" i="197"/>
  <c r="AJ21" i="197"/>
  <c r="AK21" i="197"/>
  <c r="AL21" i="197"/>
  <c r="AM21" i="197"/>
  <c r="AN21" i="197"/>
  <c r="H22" i="197"/>
  <c r="I22" i="197"/>
  <c r="J22" i="197"/>
  <c r="K22" i="197"/>
  <c r="L22" i="197"/>
  <c r="O22" i="197"/>
  <c r="P22" i="197"/>
  <c r="Q22" i="197"/>
  <c r="R22" i="197"/>
  <c r="S22" i="197"/>
  <c r="V22" i="197"/>
  <c r="W22" i="197"/>
  <c r="X22" i="197"/>
  <c r="Y22" i="197"/>
  <c r="Z22" i="197"/>
  <c r="AC22" i="197"/>
  <c r="AD22" i="197"/>
  <c r="AE22" i="197"/>
  <c r="AF22" i="197"/>
  <c r="AG22" i="197"/>
  <c r="AJ22" i="197"/>
  <c r="AK22" i="197"/>
  <c r="AL22" i="197"/>
  <c r="AM22" i="197"/>
  <c r="AN22" i="197"/>
  <c r="H23" i="197"/>
  <c r="I23" i="197"/>
  <c r="J23" i="197"/>
  <c r="K23" i="197"/>
  <c r="L23" i="197"/>
  <c r="O23" i="197"/>
  <c r="P23" i="197"/>
  <c r="Q23" i="197"/>
  <c r="R23" i="197"/>
  <c r="S23" i="197"/>
  <c r="V23" i="197"/>
  <c r="W23" i="197"/>
  <c r="X23" i="197"/>
  <c r="Y23" i="197"/>
  <c r="Z23" i="197"/>
  <c r="AC23" i="197"/>
  <c r="AD23" i="197"/>
  <c r="AE23" i="197"/>
  <c r="AF23" i="197"/>
  <c r="AG23" i="197"/>
  <c r="AJ23" i="197"/>
  <c r="AK23" i="197"/>
  <c r="AL23" i="197"/>
  <c r="AM23" i="197"/>
  <c r="AN23" i="197"/>
  <c r="D24" i="197"/>
  <c r="H24" i="197"/>
  <c r="I24" i="197"/>
  <c r="J24" i="197"/>
  <c r="K24" i="197"/>
  <c r="L24" i="197"/>
  <c r="O24" i="197"/>
  <c r="P24" i="197"/>
  <c r="Q24" i="197"/>
  <c r="R24" i="197"/>
  <c r="S24" i="197"/>
  <c r="V24" i="197"/>
  <c r="W24" i="197"/>
  <c r="X24" i="197"/>
  <c r="Y24" i="197"/>
  <c r="Z24" i="197"/>
  <c r="AC24" i="197"/>
  <c r="AD24" i="197"/>
  <c r="AE24" i="197"/>
  <c r="AF24" i="197"/>
  <c r="AG24" i="197"/>
  <c r="AJ24" i="197"/>
  <c r="AK24" i="197"/>
  <c r="AL24" i="197"/>
  <c r="AM24" i="197"/>
  <c r="AN24" i="197"/>
  <c r="H25" i="197"/>
  <c r="I25" i="197"/>
  <c r="J25" i="197"/>
  <c r="K25" i="197"/>
  <c r="L25" i="197"/>
  <c r="O25" i="197"/>
  <c r="P25" i="197"/>
  <c r="Q25" i="197"/>
  <c r="R25" i="197"/>
  <c r="S25" i="197"/>
  <c r="V25" i="197"/>
  <c r="W25" i="197"/>
  <c r="X25" i="197"/>
  <c r="Y25" i="197"/>
  <c r="Z25" i="197"/>
  <c r="AC25" i="197"/>
  <c r="AD25" i="197"/>
  <c r="AE25" i="197"/>
  <c r="AF25" i="197"/>
  <c r="AG25" i="197"/>
  <c r="AJ25" i="197"/>
  <c r="AK25" i="197"/>
  <c r="AL25" i="197"/>
  <c r="AM25" i="197"/>
  <c r="AN25" i="197"/>
  <c r="H26" i="197"/>
  <c r="I26" i="197"/>
  <c r="J26" i="197"/>
  <c r="K26" i="197"/>
  <c r="L26" i="197"/>
  <c r="O26" i="197"/>
  <c r="P26" i="197"/>
  <c r="Q26" i="197"/>
  <c r="R26" i="197"/>
  <c r="S26" i="197"/>
  <c r="V26" i="197"/>
  <c r="W26" i="197"/>
  <c r="X26" i="197"/>
  <c r="Y26" i="197"/>
  <c r="Z26" i="197"/>
  <c r="AC26" i="197"/>
  <c r="AD26" i="197"/>
  <c r="AE26" i="197"/>
  <c r="AF26" i="197"/>
  <c r="AG26" i="197"/>
  <c r="AJ26" i="197"/>
  <c r="AK26" i="197"/>
  <c r="AL26" i="197"/>
  <c r="AM26" i="197"/>
  <c r="AN26" i="197"/>
  <c r="H27" i="197"/>
  <c r="I27" i="197"/>
  <c r="J27" i="197"/>
  <c r="K27" i="197"/>
  <c r="L27" i="197"/>
  <c r="O27" i="197"/>
  <c r="P27" i="197"/>
  <c r="Q27" i="197"/>
  <c r="R27" i="197"/>
  <c r="S27" i="197"/>
  <c r="V27" i="197"/>
  <c r="W27" i="197"/>
  <c r="X27" i="197"/>
  <c r="Y27" i="197"/>
  <c r="Z27" i="197"/>
  <c r="AC27" i="197"/>
  <c r="AD27" i="197"/>
  <c r="AE27" i="197"/>
  <c r="AF27" i="197"/>
  <c r="AG27" i="197"/>
  <c r="AJ27" i="197"/>
  <c r="AK27" i="197"/>
  <c r="AL27" i="197"/>
  <c r="AM27" i="197"/>
  <c r="AN27" i="197"/>
  <c r="H28" i="197"/>
  <c r="I28" i="197"/>
  <c r="J28" i="197"/>
  <c r="K28" i="197"/>
  <c r="L28" i="197"/>
  <c r="O28" i="197"/>
  <c r="P28" i="197"/>
  <c r="Q28" i="197"/>
  <c r="R28" i="197"/>
  <c r="S28" i="197"/>
  <c r="V28" i="197"/>
  <c r="W28" i="197"/>
  <c r="X28" i="197"/>
  <c r="Y28" i="197"/>
  <c r="Z28" i="197"/>
  <c r="AC28" i="197"/>
  <c r="AD28" i="197"/>
  <c r="AE28" i="197"/>
  <c r="AF28" i="197"/>
  <c r="AG28" i="197"/>
  <c r="AJ28" i="197"/>
  <c r="AK28" i="197"/>
  <c r="AL28" i="197"/>
  <c r="AM28" i="197"/>
  <c r="AN28" i="197"/>
  <c r="C3" i="197"/>
  <c r="C4" i="197"/>
  <c r="C5" i="197"/>
  <c r="H69" i="108" a="1"/>
  <c r="H69" i="108" s="1"/>
  <c r="H68" i="108" a="1"/>
  <c r="H68" i="108" s="1"/>
  <c r="H67" i="108" a="1"/>
  <c r="H67" i="108" s="1"/>
  <c r="H66" i="108" a="1"/>
  <c r="H66" i="108" s="1"/>
  <c r="H65" i="108" a="1"/>
  <c r="H65" i="108" s="1"/>
  <c r="H64" i="108" a="1"/>
  <c r="H64" i="108" s="1"/>
  <c r="H63" i="108" a="1"/>
  <c r="H63" i="108" s="1"/>
  <c r="H62" i="108" a="1"/>
  <c r="H62" i="108" s="1"/>
  <c r="E37" i="196"/>
  <c r="B38" i="196"/>
  <c r="E38" i="196"/>
  <c r="B39" i="196"/>
  <c r="E39" i="196"/>
  <c r="B40" i="196"/>
  <c r="E40" i="196"/>
  <c r="B41" i="196"/>
  <c r="E41" i="196"/>
  <c r="B42" i="196"/>
  <c r="E42" i="196"/>
  <c r="B43" i="196"/>
  <c r="E43" i="196"/>
  <c r="B44" i="196"/>
  <c r="E44" i="196"/>
  <c r="B45" i="196"/>
  <c r="B46" i="196" s="1"/>
  <c r="B47" i="196" s="1"/>
  <c r="B48" i="196" s="1"/>
  <c r="B49" i="196" s="1"/>
  <c r="B50" i="196" s="1"/>
  <c r="B51" i="196" s="1"/>
  <c r="B52" i="196" s="1"/>
  <c r="B53" i="196" s="1"/>
  <c r="B54" i="196" s="1"/>
  <c r="B55" i="196" s="1"/>
  <c r="B56" i="196" s="1"/>
  <c r="B57" i="196" s="1"/>
  <c r="B58" i="196" s="1"/>
  <c r="B59" i="196" s="1"/>
  <c r="B60" i="196" s="1"/>
  <c r="B61" i="196" s="1"/>
  <c r="B62" i="196" s="1"/>
  <c r="B63" i="196" s="1"/>
  <c r="B64" i="196" s="1"/>
  <c r="B65" i="196" s="1"/>
  <c r="B66" i="196" s="1"/>
  <c r="B67" i="196" s="1"/>
  <c r="B68" i="196" s="1"/>
  <c r="B69" i="196" s="1"/>
  <c r="B70" i="196" s="1"/>
  <c r="B71" i="196" s="1"/>
  <c r="B72" i="196" s="1"/>
  <c r="B73" i="196" s="1"/>
  <c r="B74" i="196" s="1"/>
  <c r="B75" i="196" s="1"/>
  <c r="B76" i="196" s="1"/>
  <c r="B77" i="196" s="1"/>
  <c r="B78" i="196" s="1"/>
  <c r="B79" i="196" s="1"/>
  <c r="B80" i="196" s="1"/>
  <c r="B81" i="196" s="1"/>
  <c r="B82" i="196" s="1"/>
  <c r="B83" i="196" s="1"/>
  <c r="B84" i="196" s="1"/>
  <c r="B85" i="196" s="1"/>
  <c r="B86" i="196" s="1"/>
  <c r="B87" i="196" s="1"/>
  <c r="B88" i="196" s="1"/>
  <c r="B89" i="196" s="1"/>
  <c r="B90" i="196" s="1"/>
  <c r="B91" i="196" s="1"/>
  <c r="B92" i="196" s="1"/>
  <c r="B93" i="196" s="1"/>
  <c r="B94" i="196" s="1"/>
  <c r="B95" i="196" s="1"/>
  <c r="B96" i="196" s="1"/>
  <c r="B97" i="196" s="1"/>
  <c r="B98" i="196" s="1"/>
  <c r="B99" i="196" s="1"/>
  <c r="B100" i="196" s="1"/>
  <c r="B101" i="196" s="1"/>
  <c r="B102" i="196" s="1"/>
  <c r="B103" i="196" s="1"/>
  <c r="B104" i="196" s="1"/>
  <c r="B105" i="196" s="1"/>
  <c r="B106" i="196" s="1"/>
  <c r="B107" i="196" s="1"/>
  <c r="B108" i="196" s="1"/>
  <c r="B109" i="196" s="1"/>
  <c r="B110" i="196" s="1"/>
  <c r="B111" i="196" s="1"/>
  <c r="B112" i="196" s="1"/>
  <c r="B113" i="196" s="1"/>
  <c r="B114" i="196" s="1"/>
  <c r="B115" i="196" s="1"/>
  <c r="E45" i="196"/>
  <c r="E46" i="196"/>
  <c r="E47" i="196"/>
  <c r="E48" i="196"/>
  <c r="E49" i="196"/>
  <c r="E50" i="196"/>
  <c r="E51" i="196"/>
  <c r="E52" i="196"/>
  <c r="E53" i="196"/>
  <c r="E54" i="196"/>
  <c r="E55" i="196"/>
  <c r="E56" i="196"/>
  <c r="E57" i="196"/>
  <c r="E58" i="196"/>
  <c r="E59" i="196"/>
  <c r="E60" i="196"/>
  <c r="E61" i="196"/>
  <c r="E62" i="196"/>
  <c r="E63" i="196"/>
  <c r="E64" i="196"/>
  <c r="E65" i="196"/>
  <c r="E66" i="196"/>
  <c r="E67" i="196"/>
  <c r="E68" i="196"/>
  <c r="E69" i="196"/>
  <c r="E70" i="196"/>
  <c r="E71" i="196"/>
  <c r="E72" i="196"/>
  <c r="E73" i="196"/>
  <c r="E74" i="196"/>
  <c r="E75" i="196"/>
  <c r="E76" i="196"/>
  <c r="E77" i="196"/>
  <c r="E78" i="196"/>
  <c r="E79" i="196"/>
  <c r="E80" i="196"/>
  <c r="E81" i="196"/>
  <c r="E82" i="196"/>
  <c r="E83" i="196"/>
  <c r="E84" i="196"/>
  <c r="E85" i="196"/>
  <c r="E86" i="196"/>
  <c r="E87" i="196"/>
  <c r="E88" i="196"/>
  <c r="E89" i="196"/>
  <c r="E90" i="196"/>
  <c r="E91" i="196"/>
  <c r="E92" i="196"/>
  <c r="E93" i="196"/>
  <c r="E94" i="196"/>
  <c r="E95" i="196"/>
  <c r="E96" i="196"/>
  <c r="E97" i="196"/>
  <c r="E98" i="196"/>
  <c r="E99" i="196"/>
  <c r="E100" i="196"/>
  <c r="E101" i="196"/>
  <c r="E102" i="196"/>
  <c r="E103" i="196"/>
  <c r="E104" i="196"/>
  <c r="E105" i="196"/>
  <c r="E106" i="196"/>
  <c r="E107" i="196"/>
  <c r="E108" i="196"/>
  <c r="E109" i="196"/>
  <c r="E110" i="196"/>
  <c r="E111" i="196"/>
  <c r="E112" i="196"/>
  <c r="E113" i="196"/>
  <c r="E114" i="196"/>
  <c r="E115" i="196"/>
  <c r="H12" i="196"/>
  <c r="I12" i="196"/>
  <c r="J12" i="196"/>
  <c r="K12" i="196"/>
  <c r="L12" i="196"/>
  <c r="O12" i="196"/>
  <c r="P12" i="196"/>
  <c r="Q12" i="196"/>
  <c r="R12" i="196"/>
  <c r="S12" i="196"/>
  <c r="V12" i="196"/>
  <c r="W12" i="196"/>
  <c r="X12" i="196"/>
  <c r="Y12" i="196"/>
  <c r="Z12" i="196"/>
  <c r="AC12" i="196"/>
  <c r="AD12" i="196"/>
  <c r="AE12" i="196"/>
  <c r="AF12" i="196"/>
  <c r="AG12" i="196"/>
  <c r="AJ12" i="196"/>
  <c r="AK12" i="196"/>
  <c r="AL12" i="196"/>
  <c r="AM12" i="196"/>
  <c r="AN12" i="196"/>
  <c r="D13" i="196"/>
  <c r="H16" i="196"/>
  <c r="I16" i="196"/>
  <c r="J16" i="196"/>
  <c r="K16" i="196"/>
  <c r="L16" i="196"/>
  <c r="O16" i="196"/>
  <c r="P16" i="196"/>
  <c r="Q16" i="196"/>
  <c r="R16" i="196"/>
  <c r="S16" i="196"/>
  <c r="V16" i="196"/>
  <c r="W16" i="196"/>
  <c r="X16" i="196"/>
  <c r="Y16" i="196"/>
  <c r="Z16" i="196"/>
  <c r="AC16" i="196"/>
  <c r="AD16" i="196"/>
  <c r="AE16" i="196"/>
  <c r="AF16" i="196"/>
  <c r="AG16" i="196"/>
  <c r="AJ16" i="196"/>
  <c r="AK16" i="196"/>
  <c r="AL16" i="196"/>
  <c r="AM16" i="196"/>
  <c r="AN16" i="196"/>
  <c r="H17" i="196"/>
  <c r="I17" i="196"/>
  <c r="J17" i="196"/>
  <c r="K17" i="196"/>
  <c r="L17" i="196"/>
  <c r="O17" i="196"/>
  <c r="P17" i="196"/>
  <c r="Q17" i="196"/>
  <c r="R17" i="196"/>
  <c r="S17" i="196"/>
  <c r="V17" i="196"/>
  <c r="W17" i="196"/>
  <c r="X17" i="196"/>
  <c r="Y17" i="196"/>
  <c r="Z17" i="196"/>
  <c r="AC17" i="196"/>
  <c r="AD17" i="196"/>
  <c r="AE17" i="196"/>
  <c r="AF17" i="196"/>
  <c r="AG17" i="196"/>
  <c r="AJ17" i="196"/>
  <c r="AK17" i="196"/>
  <c r="AL17" i="196"/>
  <c r="AM17" i="196"/>
  <c r="AN17" i="196"/>
  <c r="H18" i="196"/>
  <c r="I18" i="196"/>
  <c r="J18" i="196"/>
  <c r="K18" i="196"/>
  <c r="L18" i="196"/>
  <c r="O18" i="196"/>
  <c r="P18" i="196"/>
  <c r="Q18" i="196"/>
  <c r="R18" i="196"/>
  <c r="S18" i="196"/>
  <c r="V18" i="196"/>
  <c r="W18" i="196"/>
  <c r="X18" i="196"/>
  <c r="Y18" i="196"/>
  <c r="Z18" i="196"/>
  <c r="AC18" i="196"/>
  <c r="AD18" i="196"/>
  <c r="AE18" i="196"/>
  <c r="AF18" i="196"/>
  <c r="AG18" i="196"/>
  <c r="AJ18" i="196"/>
  <c r="AK18" i="196"/>
  <c r="AL18" i="196"/>
  <c r="AM18" i="196"/>
  <c r="AN18" i="196"/>
  <c r="H19" i="196"/>
  <c r="I19" i="196"/>
  <c r="J19" i="196"/>
  <c r="K19" i="196"/>
  <c r="L19" i="196"/>
  <c r="O19" i="196"/>
  <c r="P19" i="196"/>
  <c r="Q19" i="196"/>
  <c r="R19" i="196"/>
  <c r="S19" i="196"/>
  <c r="V19" i="196"/>
  <c r="W19" i="196"/>
  <c r="X19" i="196"/>
  <c r="Y19" i="196"/>
  <c r="Z19" i="196"/>
  <c r="AC19" i="196"/>
  <c r="AD19" i="196"/>
  <c r="AE19" i="196"/>
  <c r="AF19" i="196"/>
  <c r="AG19" i="196"/>
  <c r="AJ19" i="196"/>
  <c r="AK19" i="196"/>
  <c r="AL19" i="196"/>
  <c r="AM19" i="196"/>
  <c r="AN19" i="196"/>
  <c r="H20" i="196"/>
  <c r="I20" i="196"/>
  <c r="J20" i="196"/>
  <c r="K20" i="196"/>
  <c r="L20" i="196"/>
  <c r="O20" i="196"/>
  <c r="P20" i="196"/>
  <c r="Q20" i="196"/>
  <c r="R20" i="196"/>
  <c r="S20" i="196"/>
  <c r="V20" i="196"/>
  <c r="W20" i="196"/>
  <c r="X20" i="196"/>
  <c r="Y20" i="196"/>
  <c r="Z20" i="196"/>
  <c r="AC20" i="196"/>
  <c r="AD20" i="196"/>
  <c r="AE20" i="196"/>
  <c r="AF20" i="196"/>
  <c r="AG20" i="196"/>
  <c r="AJ20" i="196"/>
  <c r="AK20" i="196"/>
  <c r="AL20" i="196"/>
  <c r="AM20" i="196"/>
  <c r="AN20" i="196"/>
  <c r="H21" i="196"/>
  <c r="I21" i="196"/>
  <c r="J21" i="196"/>
  <c r="K21" i="196"/>
  <c r="L21" i="196"/>
  <c r="O21" i="196"/>
  <c r="P21" i="196"/>
  <c r="Q21" i="196"/>
  <c r="R21" i="196"/>
  <c r="S21" i="196"/>
  <c r="V21" i="196"/>
  <c r="W21" i="196"/>
  <c r="X21" i="196"/>
  <c r="Y21" i="196"/>
  <c r="Z21" i="196"/>
  <c r="AC21" i="196"/>
  <c r="AD21" i="196"/>
  <c r="AE21" i="196"/>
  <c r="AF21" i="196"/>
  <c r="AG21" i="196"/>
  <c r="AJ21" i="196"/>
  <c r="AK21" i="196"/>
  <c r="AL21" i="196"/>
  <c r="AM21" i="196"/>
  <c r="AN21" i="196"/>
  <c r="H22" i="196"/>
  <c r="I22" i="196"/>
  <c r="J22" i="196"/>
  <c r="K22" i="196"/>
  <c r="L22" i="196"/>
  <c r="O22" i="196"/>
  <c r="P22" i="196"/>
  <c r="Q22" i="196"/>
  <c r="R22" i="196"/>
  <c r="S22" i="196"/>
  <c r="V22" i="196"/>
  <c r="W22" i="196"/>
  <c r="X22" i="196"/>
  <c r="Y22" i="196"/>
  <c r="Z22" i="196"/>
  <c r="AC22" i="196"/>
  <c r="AD22" i="196"/>
  <c r="AE22" i="196"/>
  <c r="AF22" i="196"/>
  <c r="AG22" i="196"/>
  <c r="AJ22" i="196"/>
  <c r="AK22" i="196"/>
  <c r="AL22" i="196"/>
  <c r="AM22" i="196"/>
  <c r="AN22" i="196"/>
  <c r="H23" i="196"/>
  <c r="I23" i="196"/>
  <c r="J23" i="196"/>
  <c r="K23" i="196"/>
  <c r="L23" i="196"/>
  <c r="O23" i="196"/>
  <c r="P23" i="196"/>
  <c r="Q23" i="196"/>
  <c r="R23" i="196"/>
  <c r="S23" i="196"/>
  <c r="V23" i="196"/>
  <c r="W23" i="196"/>
  <c r="X23" i="196"/>
  <c r="Y23" i="196"/>
  <c r="Z23" i="196"/>
  <c r="AC23" i="196"/>
  <c r="AD23" i="196"/>
  <c r="AE23" i="196"/>
  <c r="AF23" i="196"/>
  <c r="AG23" i="196"/>
  <c r="AJ23" i="196"/>
  <c r="AK23" i="196"/>
  <c r="AL23" i="196"/>
  <c r="AM23" i="196"/>
  <c r="AN23" i="196"/>
  <c r="D24" i="196"/>
  <c r="H24" i="196"/>
  <c r="I24" i="196"/>
  <c r="J24" i="196"/>
  <c r="K24" i="196"/>
  <c r="L24" i="196"/>
  <c r="O24" i="196"/>
  <c r="P24" i="196"/>
  <c r="Q24" i="196"/>
  <c r="R24" i="196"/>
  <c r="S24" i="196"/>
  <c r="V24" i="196"/>
  <c r="W24" i="196"/>
  <c r="X24" i="196"/>
  <c r="Y24" i="196"/>
  <c r="Z24" i="196"/>
  <c r="AC24" i="196"/>
  <c r="AD24" i="196"/>
  <c r="AE24" i="196"/>
  <c r="AF24" i="196"/>
  <c r="AG24" i="196"/>
  <c r="AJ24" i="196"/>
  <c r="AK24" i="196"/>
  <c r="AL24" i="196"/>
  <c r="AM24" i="196"/>
  <c r="AN24" i="196"/>
  <c r="H25" i="196"/>
  <c r="I25" i="196"/>
  <c r="J25" i="196"/>
  <c r="K25" i="196"/>
  <c r="L25" i="196"/>
  <c r="O25" i="196"/>
  <c r="P25" i="196"/>
  <c r="Q25" i="196"/>
  <c r="R25" i="196"/>
  <c r="S25" i="196"/>
  <c r="V25" i="196"/>
  <c r="W25" i="196"/>
  <c r="X25" i="196"/>
  <c r="Y25" i="196"/>
  <c r="Z25" i="196"/>
  <c r="AC25" i="196"/>
  <c r="AD25" i="196"/>
  <c r="AE25" i="196"/>
  <c r="AF25" i="196"/>
  <c r="AG25" i="196"/>
  <c r="AJ25" i="196"/>
  <c r="AK25" i="196"/>
  <c r="AL25" i="196"/>
  <c r="AM25" i="196"/>
  <c r="AN25" i="196"/>
  <c r="H26" i="196"/>
  <c r="I26" i="196"/>
  <c r="J26" i="196"/>
  <c r="K26" i="196"/>
  <c r="L26" i="196"/>
  <c r="O26" i="196"/>
  <c r="P26" i="196"/>
  <c r="Q26" i="196"/>
  <c r="R26" i="196"/>
  <c r="S26" i="196"/>
  <c r="V26" i="196"/>
  <c r="W26" i="196"/>
  <c r="X26" i="196"/>
  <c r="Y26" i="196"/>
  <c r="Z26" i="196"/>
  <c r="AC26" i="196"/>
  <c r="AD26" i="196"/>
  <c r="AE26" i="196"/>
  <c r="AF26" i="196"/>
  <c r="AG26" i="196"/>
  <c r="AJ26" i="196"/>
  <c r="AK26" i="196"/>
  <c r="AL26" i="196"/>
  <c r="AM26" i="196"/>
  <c r="AN26" i="196"/>
  <c r="H27" i="196"/>
  <c r="I27" i="196"/>
  <c r="J27" i="196"/>
  <c r="K27" i="196"/>
  <c r="L27" i="196"/>
  <c r="O27" i="196"/>
  <c r="P27" i="196"/>
  <c r="Q27" i="196"/>
  <c r="R27" i="196"/>
  <c r="S27" i="196"/>
  <c r="V27" i="196"/>
  <c r="W27" i="196"/>
  <c r="X27" i="196"/>
  <c r="Y27" i="196"/>
  <c r="Z27" i="196"/>
  <c r="AC27" i="196"/>
  <c r="AD27" i="196"/>
  <c r="AE27" i="196"/>
  <c r="AF27" i="196"/>
  <c r="AG27" i="196"/>
  <c r="AJ27" i="196"/>
  <c r="AK27" i="196"/>
  <c r="AL27" i="196"/>
  <c r="AM27" i="196"/>
  <c r="AN27" i="196"/>
  <c r="H28" i="196"/>
  <c r="I28" i="196"/>
  <c r="J28" i="196"/>
  <c r="K28" i="196"/>
  <c r="L28" i="196"/>
  <c r="O28" i="196"/>
  <c r="P28" i="196"/>
  <c r="Q28" i="196"/>
  <c r="R28" i="196"/>
  <c r="S28" i="196"/>
  <c r="V28" i="196"/>
  <c r="W28" i="196"/>
  <c r="X28" i="196"/>
  <c r="Y28" i="196"/>
  <c r="Z28" i="196"/>
  <c r="AC28" i="196"/>
  <c r="AD28" i="196"/>
  <c r="AE28" i="196"/>
  <c r="AF28" i="196"/>
  <c r="AG28" i="196"/>
  <c r="AJ28" i="196"/>
  <c r="AK28" i="196"/>
  <c r="AL28" i="196"/>
  <c r="AM28" i="196"/>
  <c r="AN28" i="196"/>
  <c r="C3" i="196"/>
  <c r="C4" i="196"/>
  <c r="C5" i="196"/>
  <c r="E37" i="195"/>
  <c r="B38" i="195"/>
  <c r="E38" i="195"/>
  <c r="B39" i="195"/>
  <c r="E39" i="195"/>
  <c r="B40" i="195"/>
  <c r="E40" i="195"/>
  <c r="B41" i="195"/>
  <c r="E41" i="195"/>
  <c r="B42" i="195"/>
  <c r="E42" i="195"/>
  <c r="B43" i="195"/>
  <c r="E43" i="195"/>
  <c r="B44" i="195"/>
  <c r="E44" i="195"/>
  <c r="B45" i="195"/>
  <c r="E45" i="195"/>
  <c r="B46" i="195"/>
  <c r="E46" i="195"/>
  <c r="B47" i="195"/>
  <c r="E47" i="195"/>
  <c r="B48" i="195"/>
  <c r="E48" i="195"/>
  <c r="B49" i="195"/>
  <c r="E49" i="195"/>
  <c r="B50" i="195"/>
  <c r="E50" i="195"/>
  <c r="B51" i="195"/>
  <c r="E51" i="195"/>
  <c r="B52" i="195"/>
  <c r="E52" i="195"/>
  <c r="B53" i="195"/>
  <c r="E53" i="195"/>
  <c r="B54" i="195"/>
  <c r="E54" i="195"/>
  <c r="B55" i="195"/>
  <c r="E55" i="195"/>
  <c r="B56" i="195"/>
  <c r="E56" i="195"/>
  <c r="B57" i="195"/>
  <c r="B58" i="195" s="1"/>
  <c r="B59" i="195" s="1"/>
  <c r="B60" i="195" s="1"/>
  <c r="B61" i="195" s="1"/>
  <c r="B62" i="195" s="1"/>
  <c r="B63" i="195" s="1"/>
  <c r="B64" i="195" s="1"/>
  <c r="B65" i="195" s="1"/>
  <c r="B66" i="195" s="1"/>
  <c r="B67" i="195" s="1"/>
  <c r="B68" i="195" s="1"/>
  <c r="B69" i="195" s="1"/>
  <c r="B70" i="195" s="1"/>
  <c r="B71" i="195" s="1"/>
  <c r="B72" i="195" s="1"/>
  <c r="B73" i="195" s="1"/>
  <c r="B74" i="195" s="1"/>
  <c r="B75" i="195" s="1"/>
  <c r="B76" i="195" s="1"/>
  <c r="B77" i="195" s="1"/>
  <c r="B78" i="195" s="1"/>
  <c r="B79" i="195" s="1"/>
  <c r="B80" i="195" s="1"/>
  <c r="B81" i="195" s="1"/>
  <c r="B82" i="195" s="1"/>
  <c r="B83" i="195" s="1"/>
  <c r="B84" i="195" s="1"/>
  <c r="B85" i="195" s="1"/>
  <c r="B86" i="195" s="1"/>
  <c r="B87" i="195" s="1"/>
  <c r="B88" i="195" s="1"/>
  <c r="B89" i="195" s="1"/>
  <c r="B90" i="195" s="1"/>
  <c r="B91" i="195" s="1"/>
  <c r="B92" i="195" s="1"/>
  <c r="B93" i="195" s="1"/>
  <c r="B94" i="195" s="1"/>
  <c r="B95" i="195" s="1"/>
  <c r="B96" i="195" s="1"/>
  <c r="B97" i="195" s="1"/>
  <c r="B98" i="195" s="1"/>
  <c r="B99" i="195" s="1"/>
  <c r="B100" i="195" s="1"/>
  <c r="B101" i="195" s="1"/>
  <c r="B102" i="195" s="1"/>
  <c r="B103" i="195" s="1"/>
  <c r="B104" i="195" s="1"/>
  <c r="B105" i="195" s="1"/>
  <c r="B106" i="195" s="1"/>
  <c r="B107" i="195" s="1"/>
  <c r="B108" i="195" s="1"/>
  <c r="B109" i="195" s="1"/>
  <c r="B110" i="195" s="1"/>
  <c r="B111" i="195" s="1"/>
  <c r="B112" i="195" s="1"/>
  <c r="B113" i="195" s="1"/>
  <c r="B114" i="195" s="1"/>
  <c r="B115" i="195" s="1"/>
  <c r="E57" i="195"/>
  <c r="E58" i="195"/>
  <c r="E59" i="195"/>
  <c r="E60" i="195"/>
  <c r="E61" i="195"/>
  <c r="E62" i="195"/>
  <c r="E63" i="195"/>
  <c r="E64" i="195"/>
  <c r="E65" i="195"/>
  <c r="E66" i="195"/>
  <c r="E67" i="195"/>
  <c r="E68" i="195"/>
  <c r="E69" i="195"/>
  <c r="E70" i="195"/>
  <c r="E71" i="195"/>
  <c r="E72" i="195"/>
  <c r="E73" i="195"/>
  <c r="E74" i="195"/>
  <c r="E75" i="195"/>
  <c r="E76" i="195"/>
  <c r="E77" i="195"/>
  <c r="E78" i="195"/>
  <c r="E79" i="195"/>
  <c r="E80" i="195"/>
  <c r="E81" i="195"/>
  <c r="E82" i="195"/>
  <c r="E83" i="195"/>
  <c r="E84" i="195"/>
  <c r="E85" i="195"/>
  <c r="E86" i="195"/>
  <c r="E87" i="195"/>
  <c r="E88" i="195"/>
  <c r="E89" i="195"/>
  <c r="E90" i="195"/>
  <c r="E91" i="195"/>
  <c r="E92" i="195"/>
  <c r="E93" i="195"/>
  <c r="E94" i="195"/>
  <c r="E95" i="195"/>
  <c r="E96" i="195"/>
  <c r="E97" i="195"/>
  <c r="E98" i="195"/>
  <c r="E99" i="195"/>
  <c r="E100" i="195"/>
  <c r="E101" i="195"/>
  <c r="E102" i="195"/>
  <c r="E103" i="195"/>
  <c r="E104" i="195"/>
  <c r="E105" i="195"/>
  <c r="E106" i="195"/>
  <c r="E107" i="195"/>
  <c r="E108" i="195"/>
  <c r="E109" i="195"/>
  <c r="E110" i="195"/>
  <c r="E111" i="195"/>
  <c r="E112" i="195"/>
  <c r="E113" i="195"/>
  <c r="E114" i="195"/>
  <c r="H12" i="195"/>
  <c r="I12" i="195"/>
  <c r="J12" i="195"/>
  <c r="K12" i="195"/>
  <c r="L12" i="195"/>
  <c r="O12" i="195"/>
  <c r="P12" i="195"/>
  <c r="Q12" i="195"/>
  <c r="R12" i="195"/>
  <c r="S12" i="195"/>
  <c r="V12" i="195"/>
  <c r="W12" i="195"/>
  <c r="X12" i="195"/>
  <c r="Y12" i="195"/>
  <c r="Z12" i="195"/>
  <c r="AC12" i="195"/>
  <c r="AD12" i="195"/>
  <c r="AE12" i="195"/>
  <c r="AF12" i="195"/>
  <c r="AG12" i="195"/>
  <c r="AJ12" i="195"/>
  <c r="AK12" i="195"/>
  <c r="AL12" i="195"/>
  <c r="AM12" i="195"/>
  <c r="AN12" i="195"/>
  <c r="D13" i="195"/>
  <c r="H16" i="195"/>
  <c r="I16" i="195"/>
  <c r="J16" i="195"/>
  <c r="K16" i="195"/>
  <c r="L16" i="195"/>
  <c r="O16" i="195"/>
  <c r="P16" i="195"/>
  <c r="Q16" i="195"/>
  <c r="R16" i="195"/>
  <c r="S16" i="195"/>
  <c r="V16" i="195"/>
  <c r="W16" i="195"/>
  <c r="X16" i="195"/>
  <c r="Y16" i="195"/>
  <c r="Z16" i="195"/>
  <c r="AC16" i="195"/>
  <c r="AD16" i="195"/>
  <c r="AE16" i="195"/>
  <c r="AF16" i="195"/>
  <c r="AG16" i="195"/>
  <c r="AJ16" i="195"/>
  <c r="AK16" i="195"/>
  <c r="AL16" i="195"/>
  <c r="AM16" i="195"/>
  <c r="AN16" i="195"/>
  <c r="H17" i="195"/>
  <c r="I17" i="195"/>
  <c r="J17" i="195"/>
  <c r="K17" i="195"/>
  <c r="L17" i="195"/>
  <c r="O17" i="195"/>
  <c r="P17" i="195"/>
  <c r="Q17" i="195"/>
  <c r="R17" i="195"/>
  <c r="S17" i="195"/>
  <c r="V17" i="195"/>
  <c r="W17" i="195"/>
  <c r="X17" i="195"/>
  <c r="Y17" i="195"/>
  <c r="Z17" i="195"/>
  <c r="AC17" i="195"/>
  <c r="AD17" i="195"/>
  <c r="AE17" i="195"/>
  <c r="AF17" i="195"/>
  <c r="AG17" i="195"/>
  <c r="AJ17" i="195"/>
  <c r="AK17" i="195"/>
  <c r="AL17" i="195"/>
  <c r="AM17" i="195"/>
  <c r="AN17" i="195"/>
  <c r="H18" i="195"/>
  <c r="I18" i="195"/>
  <c r="J18" i="195"/>
  <c r="K18" i="195"/>
  <c r="L18" i="195"/>
  <c r="O18" i="195"/>
  <c r="P18" i="195"/>
  <c r="Q18" i="195"/>
  <c r="R18" i="195"/>
  <c r="S18" i="195"/>
  <c r="V18" i="195"/>
  <c r="W18" i="195"/>
  <c r="X18" i="195"/>
  <c r="Y18" i="195"/>
  <c r="Z18" i="195"/>
  <c r="AC18" i="195"/>
  <c r="AD18" i="195"/>
  <c r="AE18" i="195"/>
  <c r="AF18" i="195"/>
  <c r="AG18" i="195"/>
  <c r="AJ18" i="195"/>
  <c r="AK18" i="195"/>
  <c r="AL18" i="195"/>
  <c r="AM18" i="195"/>
  <c r="AN18" i="195"/>
  <c r="H19" i="195"/>
  <c r="I19" i="195"/>
  <c r="J19" i="195"/>
  <c r="K19" i="195"/>
  <c r="L19" i="195"/>
  <c r="O19" i="195"/>
  <c r="P19" i="195"/>
  <c r="Q19" i="195"/>
  <c r="R19" i="195"/>
  <c r="S19" i="195"/>
  <c r="V19" i="195"/>
  <c r="W19" i="195"/>
  <c r="X19" i="195"/>
  <c r="Y19" i="195"/>
  <c r="Z19" i="195"/>
  <c r="AC19" i="195"/>
  <c r="AD19" i="195"/>
  <c r="AE19" i="195"/>
  <c r="AF19" i="195"/>
  <c r="AG19" i="195"/>
  <c r="AJ19" i="195"/>
  <c r="AK19" i="195"/>
  <c r="AL19" i="195"/>
  <c r="AM19" i="195"/>
  <c r="AN19" i="195"/>
  <c r="H20" i="195"/>
  <c r="I20" i="195"/>
  <c r="J20" i="195"/>
  <c r="K20" i="195"/>
  <c r="L20" i="195"/>
  <c r="O20" i="195"/>
  <c r="P20" i="195"/>
  <c r="Q20" i="195"/>
  <c r="R20" i="195"/>
  <c r="S20" i="195"/>
  <c r="V20" i="195"/>
  <c r="W20" i="195"/>
  <c r="X20" i="195"/>
  <c r="Y20" i="195"/>
  <c r="Z20" i="195"/>
  <c r="AC20" i="195"/>
  <c r="AD20" i="195"/>
  <c r="AE20" i="195"/>
  <c r="AF20" i="195"/>
  <c r="AG20" i="195"/>
  <c r="AJ20" i="195"/>
  <c r="AK20" i="195"/>
  <c r="AL20" i="195"/>
  <c r="AM20" i="195"/>
  <c r="AN20" i="195"/>
  <c r="H21" i="195"/>
  <c r="I21" i="195"/>
  <c r="J21" i="195"/>
  <c r="K21" i="195"/>
  <c r="L21" i="195"/>
  <c r="O21" i="195"/>
  <c r="P21" i="195"/>
  <c r="Q21" i="195"/>
  <c r="R21" i="195"/>
  <c r="S21" i="195"/>
  <c r="V21" i="195"/>
  <c r="W21" i="195"/>
  <c r="X21" i="195"/>
  <c r="Y21" i="195"/>
  <c r="Z21" i="195"/>
  <c r="AC21" i="195"/>
  <c r="AD21" i="195"/>
  <c r="AE21" i="195"/>
  <c r="AF21" i="195"/>
  <c r="AG21" i="195"/>
  <c r="AJ21" i="195"/>
  <c r="AK21" i="195"/>
  <c r="AL21" i="195"/>
  <c r="AM21" i="195"/>
  <c r="AN21" i="195"/>
  <c r="H22" i="195"/>
  <c r="I22" i="195"/>
  <c r="J22" i="195"/>
  <c r="K22" i="195"/>
  <c r="L22" i="195"/>
  <c r="O22" i="195"/>
  <c r="P22" i="195"/>
  <c r="Q22" i="195"/>
  <c r="R22" i="195"/>
  <c r="S22" i="195"/>
  <c r="V22" i="195"/>
  <c r="W22" i="195"/>
  <c r="X22" i="195"/>
  <c r="Y22" i="195"/>
  <c r="Z22" i="195"/>
  <c r="AC22" i="195"/>
  <c r="AD22" i="195"/>
  <c r="AE22" i="195"/>
  <c r="AF22" i="195"/>
  <c r="AG22" i="195"/>
  <c r="AJ22" i="195"/>
  <c r="AK22" i="195"/>
  <c r="AL22" i="195"/>
  <c r="AM22" i="195"/>
  <c r="AN22" i="195"/>
  <c r="H23" i="195"/>
  <c r="I23" i="195"/>
  <c r="J23" i="195"/>
  <c r="K23" i="195"/>
  <c r="L23" i="195"/>
  <c r="O23" i="195"/>
  <c r="P23" i="195"/>
  <c r="Q23" i="195"/>
  <c r="R23" i="195"/>
  <c r="S23" i="195"/>
  <c r="V23" i="195"/>
  <c r="W23" i="195"/>
  <c r="X23" i="195"/>
  <c r="Y23" i="195"/>
  <c r="Z23" i="195"/>
  <c r="AC23" i="195"/>
  <c r="AD23" i="195"/>
  <c r="AE23" i="195"/>
  <c r="AF23" i="195"/>
  <c r="AG23" i="195"/>
  <c r="AJ23" i="195"/>
  <c r="AK23" i="195"/>
  <c r="AL23" i="195"/>
  <c r="AM23" i="195"/>
  <c r="AN23" i="195"/>
  <c r="D24" i="195"/>
  <c r="H24" i="195"/>
  <c r="I24" i="195"/>
  <c r="J24" i="195"/>
  <c r="K24" i="195"/>
  <c r="L24" i="195"/>
  <c r="O24" i="195"/>
  <c r="P24" i="195"/>
  <c r="Q24" i="195"/>
  <c r="R24" i="195"/>
  <c r="S24" i="195"/>
  <c r="V24" i="195"/>
  <c r="W24" i="195"/>
  <c r="X24" i="195"/>
  <c r="Y24" i="195"/>
  <c r="Z24" i="195"/>
  <c r="AC24" i="195"/>
  <c r="AD24" i="195"/>
  <c r="AE24" i="195"/>
  <c r="AF24" i="195"/>
  <c r="AG24" i="195"/>
  <c r="AJ24" i="195"/>
  <c r="AK24" i="195"/>
  <c r="AL24" i="195"/>
  <c r="AM24" i="195"/>
  <c r="AN24" i="195"/>
  <c r="H25" i="195"/>
  <c r="I25" i="195"/>
  <c r="J25" i="195"/>
  <c r="K25" i="195"/>
  <c r="L25" i="195"/>
  <c r="O25" i="195"/>
  <c r="P25" i="195"/>
  <c r="Q25" i="195"/>
  <c r="R25" i="195"/>
  <c r="S25" i="195"/>
  <c r="V25" i="195"/>
  <c r="W25" i="195"/>
  <c r="X25" i="195"/>
  <c r="Y25" i="195"/>
  <c r="Z25" i="195"/>
  <c r="AC25" i="195"/>
  <c r="AD25" i="195"/>
  <c r="AE25" i="195"/>
  <c r="AF25" i="195"/>
  <c r="AG25" i="195"/>
  <c r="AJ25" i="195"/>
  <c r="AK25" i="195"/>
  <c r="AL25" i="195"/>
  <c r="AM25" i="195"/>
  <c r="AN25" i="195"/>
  <c r="H26" i="195"/>
  <c r="I26" i="195"/>
  <c r="J26" i="195"/>
  <c r="K26" i="195"/>
  <c r="L26" i="195"/>
  <c r="O26" i="195"/>
  <c r="P26" i="195"/>
  <c r="Q26" i="195"/>
  <c r="R26" i="195"/>
  <c r="S26" i="195"/>
  <c r="V26" i="195"/>
  <c r="W26" i="195"/>
  <c r="X26" i="195"/>
  <c r="Y26" i="195"/>
  <c r="Z26" i="195"/>
  <c r="AC26" i="195"/>
  <c r="AD26" i="195"/>
  <c r="AE26" i="195"/>
  <c r="AF26" i="195"/>
  <c r="AG26" i="195"/>
  <c r="AJ26" i="195"/>
  <c r="AK26" i="195"/>
  <c r="AL26" i="195"/>
  <c r="AM26" i="195"/>
  <c r="AN26" i="195"/>
  <c r="H27" i="195"/>
  <c r="I27" i="195"/>
  <c r="J27" i="195"/>
  <c r="K27" i="195"/>
  <c r="L27" i="195"/>
  <c r="O27" i="195"/>
  <c r="P27" i="195"/>
  <c r="Q27" i="195"/>
  <c r="R27" i="195"/>
  <c r="S27" i="195"/>
  <c r="V27" i="195"/>
  <c r="W27" i="195"/>
  <c r="X27" i="195"/>
  <c r="Y27" i="195"/>
  <c r="Z27" i="195"/>
  <c r="AC27" i="195"/>
  <c r="AD27" i="195"/>
  <c r="AE27" i="195"/>
  <c r="AF27" i="195"/>
  <c r="AG27" i="195"/>
  <c r="AJ27" i="195"/>
  <c r="AK27" i="195"/>
  <c r="AL27" i="195"/>
  <c r="AM27" i="195"/>
  <c r="AN27" i="195"/>
  <c r="H28" i="195"/>
  <c r="I28" i="195"/>
  <c r="J28" i="195"/>
  <c r="K28" i="195"/>
  <c r="L28" i="195"/>
  <c r="O28" i="195"/>
  <c r="P28" i="195"/>
  <c r="Q28" i="195"/>
  <c r="R28" i="195"/>
  <c r="S28" i="195"/>
  <c r="V28" i="195"/>
  <c r="W28" i="195"/>
  <c r="X28" i="195"/>
  <c r="Y28" i="195"/>
  <c r="Z28" i="195"/>
  <c r="AC28" i="195"/>
  <c r="AD28" i="195"/>
  <c r="AE28" i="195"/>
  <c r="AF28" i="195"/>
  <c r="AG28" i="195"/>
  <c r="AJ28" i="195"/>
  <c r="AK28" i="195"/>
  <c r="AL28" i="195"/>
  <c r="AM28" i="195"/>
  <c r="AN28" i="195"/>
  <c r="C3" i="195"/>
  <c r="C4" i="195"/>
  <c r="C5" i="195"/>
  <c r="E37" i="194"/>
  <c r="B38" i="194"/>
  <c r="E38" i="194"/>
  <c r="B39" i="194"/>
  <c r="E39" i="194"/>
  <c r="B40" i="194"/>
  <c r="E40" i="194"/>
  <c r="B41" i="194"/>
  <c r="E41" i="194"/>
  <c r="B42" i="194"/>
  <c r="B43" i="194" s="1"/>
  <c r="B44" i="194" s="1"/>
  <c r="B45" i="194" s="1"/>
  <c r="B46" i="194" s="1"/>
  <c r="B47" i="194" s="1"/>
  <c r="B48" i="194" s="1"/>
  <c r="B49" i="194" s="1"/>
  <c r="B50" i="194" s="1"/>
  <c r="B51" i="194" s="1"/>
  <c r="B52" i="194" s="1"/>
  <c r="B53" i="194" s="1"/>
  <c r="B54" i="194" s="1"/>
  <c r="B55" i="194" s="1"/>
  <c r="B56" i="194" s="1"/>
  <c r="B57" i="194" s="1"/>
  <c r="B58" i="194" s="1"/>
  <c r="B59" i="194" s="1"/>
  <c r="B60" i="194" s="1"/>
  <c r="B61" i="194" s="1"/>
  <c r="B62" i="194" s="1"/>
  <c r="B63" i="194" s="1"/>
  <c r="B64" i="194" s="1"/>
  <c r="B65" i="194" s="1"/>
  <c r="B66" i="194" s="1"/>
  <c r="B67" i="194" s="1"/>
  <c r="B68" i="194" s="1"/>
  <c r="B69" i="194" s="1"/>
  <c r="B70" i="194" s="1"/>
  <c r="B71" i="194" s="1"/>
  <c r="B72" i="194" s="1"/>
  <c r="B73" i="194" s="1"/>
  <c r="B74" i="194" s="1"/>
  <c r="B75" i="194" s="1"/>
  <c r="B76" i="194" s="1"/>
  <c r="B77" i="194" s="1"/>
  <c r="B78" i="194" s="1"/>
  <c r="B79" i="194" s="1"/>
  <c r="B80" i="194" s="1"/>
  <c r="B81" i="194" s="1"/>
  <c r="B82" i="194" s="1"/>
  <c r="B83" i="194" s="1"/>
  <c r="B84" i="194" s="1"/>
  <c r="B85" i="194" s="1"/>
  <c r="B86" i="194" s="1"/>
  <c r="B87" i="194" s="1"/>
  <c r="B88" i="194" s="1"/>
  <c r="B89" i="194" s="1"/>
  <c r="B90" i="194" s="1"/>
  <c r="B91" i="194" s="1"/>
  <c r="B92" i="194" s="1"/>
  <c r="B93" i="194" s="1"/>
  <c r="B94" i="194" s="1"/>
  <c r="B95" i="194" s="1"/>
  <c r="B96" i="194" s="1"/>
  <c r="B97" i="194" s="1"/>
  <c r="B98" i="194" s="1"/>
  <c r="B99" i="194" s="1"/>
  <c r="B100" i="194" s="1"/>
  <c r="B101" i="194" s="1"/>
  <c r="B102" i="194" s="1"/>
  <c r="B103" i="194" s="1"/>
  <c r="B104" i="194" s="1"/>
  <c r="B105" i="194" s="1"/>
  <c r="B106" i="194" s="1"/>
  <c r="B107" i="194" s="1"/>
  <c r="B108" i="194" s="1"/>
  <c r="B109" i="194" s="1"/>
  <c r="B110" i="194" s="1"/>
  <c r="B111" i="194" s="1"/>
  <c r="B112" i="194" s="1"/>
  <c r="B113" i="194" s="1"/>
  <c r="B114" i="194" s="1"/>
  <c r="B115" i="194" s="1"/>
  <c r="E42" i="194"/>
  <c r="E43" i="194"/>
  <c r="E44" i="194"/>
  <c r="E45" i="194"/>
  <c r="E46" i="194"/>
  <c r="E47" i="194"/>
  <c r="E48" i="194"/>
  <c r="E49" i="194"/>
  <c r="E50" i="194"/>
  <c r="E51" i="194"/>
  <c r="E52" i="194"/>
  <c r="E53" i="194"/>
  <c r="E54" i="194"/>
  <c r="E55" i="194"/>
  <c r="E56" i="194"/>
  <c r="E57" i="194"/>
  <c r="E58" i="194"/>
  <c r="E59" i="194"/>
  <c r="E60" i="194"/>
  <c r="E61" i="194"/>
  <c r="E62" i="194"/>
  <c r="E63" i="194"/>
  <c r="E64" i="194"/>
  <c r="E65" i="194"/>
  <c r="E66" i="194"/>
  <c r="E67" i="194"/>
  <c r="E68" i="194"/>
  <c r="E69" i="194"/>
  <c r="E70" i="194"/>
  <c r="E71" i="194"/>
  <c r="E72" i="194"/>
  <c r="E73" i="194"/>
  <c r="E74" i="194"/>
  <c r="E75" i="194"/>
  <c r="E76" i="194"/>
  <c r="E77" i="194"/>
  <c r="E78" i="194"/>
  <c r="E79" i="194"/>
  <c r="E80" i="194"/>
  <c r="E81" i="194"/>
  <c r="E82" i="194"/>
  <c r="E83" i="194"/>
  <c r="E84" i="194"/>
  <c r="E85" i="194"/>
  <c r="E86" i="194"/>
  <c r="E87" i="194"/>
  <c r="E88" i="194"/>
  <c r="E89" i="194"/>
  <c r="E90" i="194"/>
  <c r="E91" i="194"/>
  <c r="E92" i="194"/>
  <c r="E93" i="194"/>
  <c r="E94" i="194"/>
  <c r="E95" i="194"/>
  <c r="E96" i="194"/>
  <c r="E97" i="194"/>
  <c r="E98" i="194"/>
  <c r="E99" i="194"/>
  <c r="E100" i="194"/>
  <c r="E101" i="194"/>
  <c r="E102" i="194"/>
  <c r="E103" i="194"/>
  <c r="E104" i="194"/>
  <c r="E105" i="194"/>
  <c r="E106" i="194"/>
  <c r="E107" i="194"/>
  <c r="E108" i="194"/>
  <c r="E109" i="194"/>
  <c r="E110" i="194"/>
  <c r="E111" i="194"/>
  <c r="E112" i="194"/>
  <c r="E113" i="194"/>
  <c r="E114" i="194"/>
  <c r="E115" i="194"/>
  <c r="H12" i="194"/>
  <c r="I12" i="194"/>
  <c r="J12" i="194"/>
  <c r="K12" i="194"/>
  <c r="L12" i="194"/>
  <c r="O12" i="194"/>
  <c r="P12" i="194"/>
  <c r="Q12" i="194"/>
  <c r="R12" i="194"/>
  <c r="S12" i="194"/>
  <c r="V12" i="194"/>
  <c r="W12" i="194"/>
  <c r="X12" i="194"/>
  <c r="Y12" i="194"/>
  <c r="Z12" i="194"/>
  <c r="AC12" i="194"/>
  <c r="AD12" i="194"/>
  <c r="AE12" i="194"/>
  <c r="AF12" i="194"/>
  <c r="AG12" i="194"/>
  <c r="AJ12" i="194"/>
  <c r="AK12" i="194"/>
  <c r="AL12" i="194"/>
  <c r="AM12" i="194"/>
  <c r="AN12" i="194"/>
  <c r="D13" i="194"/>
  <c r="H16" i="194"/>
  <c r="G16" i="194" s="1"/>
  <c r="I16" i="194"/>
  <c r="J16" i="194"/>
  <c r="K16" i="194"/>
  <c r="L16" i="194"/>
  <c r="O16" i="194"/>
  <c r="P16" i="194"/>
  <c r="Q16" i="194"/>
  <c r="R16" i="194"/>
  <c r="S16" i="194"/>
  <c r="V16" i="194"/>
  <c r="W16" i="194"/>
  <c r="X16" i="194"/>
  <c r="Y16" i="194"/>
  <c r="Z16" i="194"/>
  <c r="AC16" i="194"/>
  <c r="AD16" i="194"/>
  <c r="AE16" i="194"/>
  <c r="AF16" i="194"/>
  <c r="AG16" i="194"/>
  <c r="AJ16" i="194"/>
  <c r="AK16" i="194"/>
  <c r="AL16" i="194"/>
  <c r="AM16" i="194"/>
  <c r="AN16" i="194"/>
  <c r="H17" i="194"/>
  <c r="G17" i="194" s="1"/>
  <c r="I17" i="194"/>
  <c r="J17" i="194"/>
  <c r="K17" i="194"/>
  <c r="L17" i="194"/>
  <c r="O17" i="194"/>
  <c r="P17" i="194"/>
  <c r="Q17" i="194"/>
  <c r="R17" i="194"/>
  <c r="S17" i="194"/>
  <c r="V17" i="194"/>
  <c r="W17" i="194"/>
  <c r="X17" i="194"/>
  <c r="Y17" i="194"/>
  <c r="Z17" i="194"/>
  <c r="AC17" i="194"/>
  <c r="AD17" i="194"/>
  <c r="AE17" i="194"/>
  <c r="AF17" i="194"/>
  <c r="AG17" i="194"/>
  <c r="AJ17" i="194"/>
  <c r="AK17" i="194"/>
  <c r="AL17" i="194"/>
  <c r="AM17" i="194"/>
  <c r="AN17" i="194"/>
  <c r="H18" i="194"/>
  <c r="G18" i="194" s="1"/>
  <c r="I18" i="194"/>
  <c r="J18" i="194"/>
  <c r="K18" i="194"/>
  <c r="L18" i="194"/>
  <c r="O18" i="194"/>
  <c r="P18" i="194"/>
  <c r="Q18" i="194"/>
  <c r="R18" i="194"/>
  <c r="S18" i="194"/>
  <c r="V18" i="194"/>
  <c r="W18" i="194"/>
  <c r="X18" i="194"/>
  <c r="Y18" i="194"/>
  <c r="Z18" i="194"/>
  <c r="AC18" i="194"/>
  <c r="AD18" i="194"/>
  <c r="AE18" i="194"/>
  <c r="AF18" i="194"/>
  <c r="AG18" i="194"/>
  <c r="AJ18" i="194"/>
  <c r="AK18" i="194"/>
  <c r="AL18" i="194"/>
  <c r="AM18" i="194"/>
  <c r="AN18" i="194"/>
  <c r="H19" i="194"/>
  <c r="G19" i="194" s="1"/>
  <c r="I19" i="194"/>
  <c r="J19" i="194"/>
  <c r="K19" i="194"/>
  <c r="L19" i="194"/>
  <c r="O19" i="194"/>
  <c r="P19" i="194"/>
  <c r="Q19" i="194"/>
  <c r="R19" i="194"/>
  <c r="S19" i="194"/>
  <c r="V19" i="194"/>
  <c r="W19" i="194"/>
  <c r="X19" i="194"/>
  <c r="Y19" i="194"/>
  <c r="Z19" i="194"/>
  <c r="AC19" i="194"/>
  <c r="AD19" i="194"/>
  <c r="AE19" i="194"/>
  <c r="AF19" i="194"/>
  <c r="AG19" i="194"/>
  <c r="AJ19" i="194"/>
  <c r="AK19" i="194"/>
  <c r="AL19" i="194"/>
  <c r="AM19" i="194"/>
  <c r="AN19" i="194"/>
  <c r="H20" i="194"/>
  <c r="G20" i="194" s="1"/>
  <c r="I20" i="194"/>
  <c r="J20" i="194"/>
  <c r="K20" i="194"/>
  <c r="L20" i="194"/>
  <c r="O20" i="194"/>
  <c r="P20" i="194"/>
  <c r="Q20" i="194"/>
  <c r="R20" i="194"/>
  <c r="S20" i="194"/>
  <c r="V20" i="194"/>
  <c r="W20" i="194"/>
  <c r="X20" i="194"/>
  <c r="Y20" i="194"/>
  <c r="Z20" i="194"/>
  <c r="AC20" i="194"/>
  <c r="AD20" i="194"/>
  <c r="AE20" i="194"/>
  <c r="AF20" i="194"/>
  <c r="AG20" i="194"/>
  <c r="AJ20" i="194"/>
  <c r="AK20" i="194"/>
  <c r="AL20" i="194"/>
  <c r="AM20" i="194"/>
  <c r="AN20" i="194"/>
  <c r="H21" i="194"/>
  <c r="G21" i="194" s="1"/>
  <c r="I21" i="194"/>
  <c r="J21" i="194"/>
  <c r="K21" i="194"/>
  <c r="L21" i="194"/>
  <c r="O21" i="194"/>
  <c r="P21" i="194"/>
  <c r="Q21" i="194"/>
  <c r="R21" i="194"/>
  <c r="S21" i="194"/>
  <c r="V21" i="194"/>
  <c r="W21" i="194"/>
  <c r="X21" i="194"/>
  <c r="Y21" i="194"/>
  <c r="Z21" i="194"/>
  <c r="AC21" i="194"/>
  <c r="AD21" i="194"/>
  <c r="AE21" i="194"/>
  <c r="AF21" i="194"/>
  <c r="AG21" i="194"/>
  <c r="AJ21" i="194"/>
  <c r="AK21" i="194"/>
  <c r="AL21" i="194"/>
  <c r="AM21" i="194"/>
  <c r="AN21" i="194"/>
  <c r="H22" i="194"/>
  <c r="G22" i="194" s="1"/>
  <c r="I22" i="194"/>
  <c r="J22" i="194"/>
  <c r="K22" i="194"/>
  <c r="L22" i="194"/>
  <c r="O22" i="194"/>
  <c r="P22" i="194"/>
  <c r="Q22" i="194"/>
  <c r="R22" i="194"/>
  <c r="S22" i="194"/>
  <c r="V22" i="194"/>
  <c r="W22" i="194"/>
  <c r="X22" i="194"/>
  <c r="Y22" i="194"/>
  <c r="Z22" i="194"/>
  <c r="AC22" i="194"/>
  <c r="AD22" i="194"/>
  <c r="AE22" i="194"/>
  <c r="AF22" i="194"/>
  <c r="AG22" i="194"/>
  <c r="AJ22" i="194"/>
  <c r="AK22" i="194"/>
  <c r="AL22" i="194"/>
  <c r="AM22" i="194"/>
  <c r="AN22" i="194"/>
  <c r="H23" i="194"/>
  <c r="G23" i="194" s="1"/>
  <c r="I23" i="194"/>
  <c r="J23" i="194"/>
  <c r="K23" i="194"/>
  <c r="L23" i="194"/>
  <c r="O23" i="194"/>
  <c r="P23" i="194"/>
  <c r="Q23" i="194"/>
  <c r="R23" i="194"/>
  <c r="S23" i="194"/>
  <c r="V23" i="194"/>
  <c r="W23" i="194"/>
  <c r="X23" i="194"/>
  <c r="Y23" i="194"/>
  <c r="Z23" i="194"/>
  <c r="AC23" i="194"/>
  <c r="AD23" i="194"/>
  <c r="AE23" i="194"/>
  <c r="AF23" i="194"/>
  <c r="AG23" i="194"/>
  <c r="AJ23" i="194"/>
  <c r="AK23" i="194"/>
  <c r="AL23" i="194"/>
  <c r="AM23" i="194"/>
  <c r="AN23" i="194"/>
  <c r="D24" i="194"/>
  <c r="H24" i="194"/>
  <c r="G24" i="194" s="1"/>
  <c r="I24" i="194"/>
  <c r="J24" i="194"/>
  <c r="K24" i="194"/>
  <c r="L24" i="194"/>
  <c r="O24" i="194"/>
  <c r="P24" i="194"/>
  <c r="Q24" i="194"/>
  <c r="R24" i="194"/>
  <c r="S24" i="194"/>
  <c r="V24" i="194"/>
  <c r="W24" i="194"/>
  <c r="X24" i="194"/>
  <c r="Y24" i="194"/>
  <c r="Z24" i="194"/>
  <c r="AC24" i="194"/>
  <c r="AD24" i="194"/>
  <c r="AE24" i="194"/>
  <c r="AF24" i="194"/>
  <c r="AG24" i="194"/>
  <c r="AJ24" i="194"/>
  <c r="AK24" i="194"/>
  <c r="AL24" i="194"/>
  <c r="AM24" i="194"/>
  <c r="AN24" i="194"/>
  <c r="H25" i="194"/>
  <c r="G25" i="194" s="1"/>
  <c r="I25" i="194"/>
  <c r="J25" i="194"/>
  <c r="K25" i="194"/>
  <c r="L25" i="194"/>
  <c r="O25" i="194"/>
  <c r="P25" i="194"/>
  <c r="Q25" i="194"/>
  <c r="R25" i="194"/>
  <c r="S25" i="194"/>
  <c r="V25" i="194"/>
  <c r="W25" i="194"/>
  <c r="X25" i="194"/>
  <c r="Y25" i="194"/>
  <c r="Z25" i="194"/>
  <c r="AC25" i="194"/>
  <c r="AD25" i="194"/>
  <c r="AE25" i="194"/>
  <c r="AF25" i="194"/>
  <c r="AG25" i="194"/>
  <c r="AJ25" i="194"/>
  <c r="AK25" i="194"/>
  <c r="AL25" i="194"/>
  <c r="AM25" i="194"/>
  <c r="AN25" i="194"/>
  <c r="H26" i="194"/>
  <c r="G26" i="194" s="1"/>
  <c r="I26" i="194"/>
  <c r="J26" i="194"/>
  <c r="K26" i="194"/>
  <c r="L26" i="194"/>
  <c r="O26" i="194"/>
  <c r="P26" i="194"/>
  <c r="Q26" i="194"/>
  <c r="R26" i="194"/>
  <c r="S26" i="194"/>
  <c r="V26" i="194"/>
  <c r="W26" i="194"/>
  <c r="X26" i="194"/>
  <c r="Y26" i="194"/>
  <c r="Z26" i="194"/>
  <c r="AC26" i="194"/>
  <c r="AD26" i="194"/>
  <c r="AE26" i="194"/>
  <c r="AF26" i="194"/>
  <c r="AG26" i="194"/>
  <c r="AJ26" i="194"/>
  <c r="AK26" i="194"/>
  <c r="AL26" i="194"/>
  <c r="AM26" i="194"/>
  <c r="AN26" i="194"/>
  <c r="H27" i="194"/>
  <c r="G27" i="194" s="1"/>
  <c r="I27" i="194"/>
  <c r="J27" i="194"/>
  <c r="K27" i="194"/>
  <c r="L27" i="194"/>
  <c r="O27" i="194"/>
  <c r="P27" i="194"/>
  <c r="Q27" i="194"/>
  <c r="R27" i="194"/>
  <c r="S27" i="194"/>
  <c r="V27" i="194"/>
  <c r="W27" i="194"/>
  <c r="X27" i="194"/>
  <c r="Y27" i="194"/>
  <c r="Z27" i="194"/>
  <c r="AC27" i="194"/>
  <c r="AD27" i="194"/>
  <c r="AE27" i="194"/>
  <c r="AF27" i="194"/>
  <c r="AG27" i="194"/>
  <c r="AJ27" i="194"/>
  <c r="AK27" i="194"/>
  <c r="AL27" i="194"/>
  <c r="AM27" i="194"/>
  <c r="AN27" i="194"/>
  <c r="H28" i="194"/>
  <c r="G28" i="194" s="1"/>
  <c r="I28" i="194"/>
  <c r="J28" i="194"/>
  <c r="K28" i="194"/>
  <c r="L28" i="194"/>
  <c r="O28" i="194"/>
  <c r="P28" i="194"/>
  <c r="Q28" i="194"/>
  <c r="R28" i="194"/>
  <c r="S28" i="194"/>
  <c r="V28" i="194"/>
  <c r="W28" i="194"/>
  <c r="X28" i="194"/>
  <c r="Y28" i="194"/>
  <c r="Z28" i="194"/>
  <c r="AC28" i="194"/>
  <c r="AD28" i="194"/>
  <c r="AE28" i="194"/>
  <c r="AF28" i="194"/>
  <c r="AG28" i="194"/>
  <c r="AJ28" i="194"/>
  <c r="AK28" i="194"/>
  <c r="AL28" i="194"/>
  <c r="AM28" i="194"/>
  <c r="AN28" i="194"/>
  <c r="C3" i="194"/>
  <c r="C4" i="194"/>
  <c r="C5" i="194"/>
  <c r="B38" i="193"/>
  <c r="B39" i="193"/>
  <c r="B40" i="193"/>
  <c r="B41" i="193"/>
  <c r="B42" i="193"/>
  <c r="B43" i="193"/>
  <c r="B44" i="193" s="1"/>
  <c r="B45" i="193" s="1"/>
  <c r="B46" i="193" s="1"/>
  <c r="B47" i="193" s="1"/>
  <c r="B48" i="193" s="1"/>
  <c r="B49" i="193" s="1"/>
  <c r="B50" i="193" s="1"/>
  <c r="B51" i="193" s="1"/>
  <c r="B52" i="193" s="1"/>
  <c r="B53" i="193" s="1"/>
  <c r="B54" i="193" s="1"/>
  <c r="B55" i="193" s="1"/>
  <c r="B56" i="193" s="1"/>
  <c r="B57" i="193" s="1"/>
  <c r="B58" i="193" s="1"/>
  <c r="B59" i="193" s="1"/>
  <c r="B60" i="193" s="1"/>
  <c r="B61" i="193" s="1"/>
  <c r="B62" i="193" s="1"/>
  <c r="B63" i="193" s="1"/>
  <c r="B64" i="193" s="1"/>
  <c r="B65" i="193" s="1"/>
  <c r="B66" i="193" s="1"/>
  <c r="B67" i="193" s="1"/>
  <c r="B68" i="193" s="1"/>
  <c r="B69" i="193" s="1"/>
  <c r="B70" i="193" s="1"/>
  <c r="B71" i="193" s="1"/>
  <c r="B72" i="193" s="1"/>
  <c r="B73" i="193" s="1"/>
  <c r="B74" i="193" s="1"/>
  <c r="B75" i="193" s="1"/>
  <c r="B76" i="193" s="1"/>
  <c r="B77" i="193" s="1"/>
  <c r="B78" i="193" s="1"/>
  <c r="B79" i="193" s="1"/>
  <c r="B80" i="193" s="1"/>
  <c r="B81" i="193" s="1"/>
  <c r="B82" i="193" s="1"/>
  <c r="B83" i="193" s="1"/>
  <c r="B84" i="193" s="1"/>
  <c r="B85" i="193" s="1"/>
  <c r="B86" i="193" s="1"/>
  <c r="B87" i="193" s="1"/>
  <c r="B88" i="193" s="1"/>
  <c r="B89" i="193" s="1"/>
  <c r="B90" i="193" s="1"/>
  <c r="B91" i="193" s="1"/>
  <c r="B92" i="193" s="1"/>
  <c r="B93" i="193" s="1"/>
  <c r="B94" i="193" s="1"/>
  <c r="B95" i="193" s="1"/>
  <c r="B96" i="193" s="1"/>
  <c r="B97" i="193" s="1"/>
  <c r="B98" i="193" s="1"/>
  <c r="B99" i="193" s="1"/>
  <c r="B100" i="193" s="1"/>
  <c r="B101" i="193" s="1"/>
  <c r="B102" i="193" s="1"/>
  <c r="B103" i="193" s="1"/>
  <c r="B104" i="193" s="1"/>
  <c r="B105" i="193" s="1"/>
  <c r="B106" i="193" s="1"/>
  <c r="B107" i="193" s="1"/>
  <c r="B108" i="193" s="1"/>
  <c r="B109" i="193" s="1"/>
  <c r="B110" i="193" s="1"/>
  <c r="B111" i="193" s="1"/>
  <c r="B112" i="193" s="1"/>
  <c r="B113" i="193" s="1"/>
  <c r="B114" i="193" s="1"/>
  <c r="B115" i="193" s="1"/>
  <c r="E75" i="193"/>
  <c r="E76" i="193"/>
  <c r="E77" i="193"/>
  <c r="E78" i="193"/>
  <c r="E79" i="193"/>
  <c r="E80" i="193"/>
  <c r="E81" i="193"/>
  <c r="E82" i="193"/>
  <c r="E83" i="193"/>
  <c r="E84" i="193"/>
  <c r="E85" i="193"/>
  <c r="E86" i="193"/>
  <c r="E87" i="193"/>
  <c r="E88" i="193"/>
  <c r="E89" i="193"/>
  <c r="E90" i="193"/>
  <c r="E91" i="193"/>
  <c r="E92" i="193"/>
  <c r="E93" i="193"/>
  <c r="E94" i="193"/>
  <c r="E95" i="193"/>
  <c r="E96" i="193"/>
  <c r="E97" i="193"/>
  <c r="E98" i="193"/>
  <c r="E99" i="193"/>
  <c r="E100" i="193"/>
  <c r="E101" i="193"/>
  <c r="E102" i="193"/>
  <c r="E103" i="193"/>
  <c r="E104" i="193"/>
  <c r="E105" i="193"/>
  <c r="E106" i="193"/>
  <c r="E107" i="193"/>
  <c r="E108" i="193"/>
  <c r="E109" i="193"/>
  <c r="E110" i="193"/>
  <c r="E111" i="193"/>
  <c r="E112" i="193"/>
  <c r="E113" i="193"/>
  <c r="E114" i="193"/>
  <c r="E115" i="193"/>
  <c r="H12" i="193"/>
  <c r="I12" i="193"/>
  <c r="J12" i="193"/>
  <c r="K12" i="193"/>
  <c r="L12" i="193"/>
  <c r="O12" i="193"/>
  <c r="P12" i="193"/>
  <c r="Q12" i="193"/>
  <c r="R12" i="193"/>
  <c r="S12" i="193"/>
  <c r="V12" i="193"/>
  <c r="W12" i="193"/>
  <c r="X12" i="193"/>
  <c r="Y12" i="193"/>
  <c r="Z12" i="193"/>
  <c r="AC12" i="193"/>
  <c r="AD12" i="193"/>
  <c r="AE12" i="193"/>
  <c r="AF12" i="193"/>
  <c r="AG12" i="193"/>
  <c r="AJ12" i="193"/>
  <c r="AK12" i="193"/>
  <c r="AL12" i="193"/>
  <c r="AM12" i="193"/>
  <c r="AN12" i="193"/>
  <c r="D13" i="193"/>
  <c r="H16" i="193"/>
  <c r="I16" i="193"/>
  <c r="J16" i="193"/>
  <c r="K16" i="193"/>
  <c r="L16" i="193"/>
  <c r="O16" i="193"/>
  <c r="P16" i="193"/>
  <c r="Q16" i="193"/>
  <c r="R16" i="193"/>
  <c r="S16" i="193"/>
  <c r="V16" i="193"/>
  <c r="W16" i="193"/>
  <c r="X16" i="193"/>
  <c r="Y16" i="193"/>
  <c r="Z16" i="193"/>
  <c r="AC16" i="193"/>
  <c r="AD16" i="193"/>
  <c r="AE16" i="193"/>
  <c r="AF16" i="193"/>
  <c r="AG16" i="193"/>
  <c r="AJ16" i="193"/>
  <c r="AK16" i="193"/>
  <c r="AL16" i="193"/>
  <c r="AM16" i="193"/>
  <c r="AN16" i="193"/>
  <c r="H17" i="193"/>
  <c r="I17" i="193"/>
  <c r="J17" i="193"/>
  <c r="K17" i="193"/>
  <c r="L17" i="193"/>
  <c r="O17" i="193"/>
  <c r="P17" i="193"/>
  <c r="Q17" i="193"/>
  <c r="R17" i="193"/>
  <c r="S17" i="193"/>
  <c r="V17" i="193"/>
  <c r="W17" i="193"/>
  <c r="X17" i="193"/>
  <c r="Y17" i="193"/>
  <c r="Z17" i="193"/>
  <c r="AC17" i="193"/>
  <c r="AD17" i="193"/>
  <c r="AE17" i="193"/>
  <c r="AF17" i="193"/>
  <c r="AG17" i="193"/>
  <c r="AJ17" i="193"/>
  <c r="AK17" i="193"/>
  <c r="AL17" i="193"/>
  <c r="AM17" i="193"/>
  <c r="AN17" i="193"/>
  <c r="H18" i="193"/>
  <c r="I18" i="193"/>
  <c r="J18" i="193"/>
  <c r="K18" i="193"/>
  <c r="L18" i="193"/>
  <c r="O18" i="193"/>
  <c r="P18" i="193"/>
  <c r="Q18" i="193"/>
  <c r="R18" i="193"/>
  <c r="S18" i="193"/>
  <c r="V18" i="193"/>
  <c r="W18" i="193"/>
  <c r="X18" i="193"/>
  <c r="Y18" i="193"/>
  <c r="Z18" i="193"/>
  <c r="AC18" i="193"/>
  <c r="AD18" i="193"/>
  <c r="AE18" i="193"/>
  <c r="AF18" i="193"/>
  <c r="AG18" i="193"/>
  <c r="AJ18" i="193"/>
  <c r="AK18" i="193"/>
  <c r="AL18" i="193"/>
  <c r="AM18" i="193"/>
  <c r="AN18" i="193"/>
  <c r="H19" i="193"/>
  <c r="I19" i="193"/>
  <c r="J19" i="193"/>
  <c r="K19" i="193"/>
  <c r="L19" i="193"/>
  <c r="O19" i="193"/>
  <c r="P19" i="193"/>
  <c r="Q19" i="193"/>
  <c r="R19" i="193"/>
  <c r="S19" i="193"/>
  <c r="V19" i="193"/>
  <c r="W19" i="193"/>
  <c r="X19" i="193"/>
  <c r="Y19" i="193"/>
  <c r="Z19" i="193"/>
  <c r="AC19" i="193"/>
  <c r="AD19" i="193"/>
  <c r="AE19" i="193"/>
  <c r="AF19" i="193"/>
  <c r="AG19" i="193"/>
  <c r="AJ19" i="193"/>
  <c r="AK19" i="193"/>
  <c r="AL19" i="193"/>
  <c r="AM19" i="193"/>
  <c r="AN19" i="193"/>
  <c r="H20" i="193"/>
  <c r="I20" i="193"/>
  <c r="J20" i="193"/>
  <c r="K20" i="193"/>
  <c r="L20" i="193"/>
  <c r="O20" i="193"/>
  <c r="P20" i="193"/>
  <c r="Q20" i="193"/>
  <c r="R20" i="193"/>
  <c r="S20" i="193"/>
  <c r="V20" i="193"/>
  <c r="W20" i="193"/>
  <c r="X20" i="193"/>
  <c r="Y20" i="193"/>
  <c r="Z20" i="193"/>
  <c r="AC20" i="193"/>
  <c r="AD20" i="193"/>
  <c r="AE20" i="193"/>
  <c r="AF20" i="193"/>
  <c r="AG20" i="193"/>
  <c r="AJ20" i="193"/>
  <c r="AK20" i="193"/>
  <c r="AL20" i="193"/>
  <c r="AM20" i="193"/>
  <c r="AN20" i="193"/>
  <c r="H21" i="193"/>
  <c r="I21" i="193"/>
  <c r="J21" i="193"/>
  <c r="K21" i="193"/>
  <c r="L21" i="193"/>
  <c r="O21" i="193"/>
  <c r="P21" i="193"/>
  <c r="Q21" i="193"/>
  <c r="R21" i="193"/>
  <c r="S21" i="193"/>
  <c r="V21" i="193"/>
  <c r="W21" i="193"/>
  <c r="X21" i="193"/>
  <c r="Y21" i="193"/>
  <c r="Z21" i="193"/>
  <c r="AC21" i="193"/>
  <c r="AD21" i="193"/>
  <c r="AE21" i="193"/>
  <c r="AF21" i="193"/>
  <c r="AG21" i="193"/>
  <c r="AJ21" i="193"/>
  <c r="AK21" i="193"/>
  <c r="AL21" i="193"/>
  <c r="AM21" i="193"/>
  <c r="AN21" i="193"/>
  <c r="H22" i="193"/>
  <c r="I22" i="193"/>
  <c r="J22" i="193"/>
  <c r="K22" i="193"/>
  <c r="L22" i="193"/>
  <c r="O22" i="193"/>
  <c r="P22" i="193"/>
  <c r="Q22" i="193"/>
  <c r="R22" i="193"/>
  <c r="S22" i="193"/>
  <c r="V22" i="193"/>
  <c r="W22" i="193"/>
  <c r="X22" i="193"/>
  <c r="Y22" i="193"/>
  <c r="Z22" i="193"/>
  <c r="AC22" i="193"/>
  <c r="AD22" i="193"/>
  <c r="AE22" i="193"/>
  <c r="AF22" i="193"/>
  <c r="AG22" i="193"/>
  <c r="AJ22" i="193"/>
  <c r="AK22" i="193"/>
  <c r="AL22" i="193"/>
  <c r="AM22" i="193"/>
  <c r="AN22" i="193"/>
  <c r="H23" i="193"/>
  <c r="I23" i="193"/>
  <c r="J23" i="193"/>
  <c r="K23" i="193"/>
  <c r="L23" i="193"/>
  <c r="O23" i="193"/>
  <c r="P23" i="193"/>
  <c r="Q23" i="193"/>
  <c r="R23" i="193"/>
  <c r="S23" i="193"/>
  <c r="V23" i="193"/>
  <c r="W23" i="193"/>
  <c r="X23" i="193"/>
  <c r="Y23" i="193"/>
  <c r="Z23" i="193"/>
  <c r="AC23" i="193"/>
  <c r="AD23" i="193"/>
  <c r="AE23" i="193"/>
  <c r="AF23" i="193"/>
  <c r="AG23" i="193"/>
  <c r="AJ23" i="193"/>
  <c r="AK23" i="193"/>
  <c r="AL23" i="193"/>
  <c r="AM23" i="193"/>
  <c r="AN23" i="193"/>
  <c r="H24" i="193"/>
  <c r="I24" i="193"/>
  <c r="J24" i="193"/>
  <c r="K24" i="193"/>
  <c r="L24" i="193"/>
  <c r="O24" i="193"/>
  <c r="P24" i="193"/>
  <c r="Q24" i="193"/>
  <c r="R24" i="193"/>
  <c r="S24" i="193"/>
  <c r="V24" i="193"/>
  <c r="W24" i="193"/>
  <c r="X24" i="193"/>
  <c r="Y24" i="193"/>
  <c r="Z24" i="193"/>
  <c r="AC24" i="193"/>
  <c r="AD24" i="193"/>
  <c r="AE24" i="193"/>
  <c r="AF24" i="193"/>
  <c r="AG24" i="193"/>
  <c r="AJ24" i="193"/>
  <c r="AK24" i="193"/>
  <c r="AL24" i="193"/>
  <c r="AM24" i="193"/>
  <c r="AN24" i="193"/>
  <c r="H25" i="193"/>
  <c r="I25" i="193"/>
  <c r="J25" i="193"/>
  <c r="K25" i="193"/>
  <c r="L25" i="193"/>
  <c r="O25" i="193"/>
  <c r="P25" i="193"/>
  <c r="Q25" i="193"/>
  <c r="R25" i="193"/>
  <c r="S25" i="193"/>
  <c r="V25" i="193"/>
  <c r="W25" i="193"/>
  <c r="X25" i="193"/>
  <c r="Y25" i="193"/>
  <c r="Z25" i="193"/>
  <c r="AC25" i="193"/>
  <c r="AD25" i="193"/>
  <c r="AE25" i="193"/>
  <c r="AF25" i="193"/>
  <c r="AG25" i="193"/>
  <c r="AJ25" i="193"/>
  <c r="AK25" i="193"/>
  <c r="AL25" i="193"/>
  <c r="AM25" i="193"/>
  <c r="AN25" i="193"/>
  <c r="H26" i="193"/>
  <c r="I26" i="193"/>
  <c r="J26" i="193"/>
  <c r="K26" i="193"/>
  <c r="L26" i="193"/>
  <c r="O26" i="193"/>
  <c r="P26" i="193"/>
  <c r="Q26" i="193"/>
  <c r="R26" i="193"/>
  <c r="S26" i="193"/>
  <c r="V26" i="193"/>
  <c r="W26" i="193"/>
  <c r="X26" i="193"/>
  <c r="Y26" i="193"/>
  <c r="Z26" i="193"/>
  <c r="AC26" i="193"/>
  <c r="AD26" i="193"/>
  <c r="AE26" i="193"/>
  <c r="AF26" i="193"/>
  <c r="AG26" i="193"/>
  <c r="AJ26" i="193"/>
  <c r="AK26" i="193"/>
  <c r="AL26" i="193"/>
  <c r="AM26" i="193"/>
  <c r="AN26" i="193"/>
  <c r="H27" i="193"/>
  <c r="I27" i="193"/>
  <c r="J27" i="193"/>
  <c r="K27" i="193"/>
  <c r="L27" i="193"/>
  <c r="O27" i="193"/>
  <c r="P27" i="193"/>
  <c r="Q27" i="193"/>
  <c r="R27" i="193"/>
  <c r="S27" i="193"/>
  <c r="V27" i="193"/>
  <c r="W27" i="193"/>
  <c r="X27" i="193"/>
  <c r="Y27" i="193"/>
  <c r="Z27" i="193"/>
  <c r="AC27" i="193"/>
  <c r="AD27" i="193"/>
  <c r="AE27" i="193"/>
  <c r="AF27" i="193"/>
  <c r="AG27" i="193"/>
  <c r="AJ27" i="193"/>
  <c r="AK27" i="193"/>
  <c r="AL27" i="193"/>
  <c r="AM27" i="193"/>
  <c r="AN27" i="193"/>
  <c r="H28" i="193"/>
  <c r="I28" i="193"/>
  <c r="J28" i="193"/>
  <c r="K28" i="193"/>
  <c r="L28" i="193"/>
  <c r="O28" i="193"/>
  <c r="P28" i="193"/>
  <c r="Q28" i="193"/>
  <c r="R28" i="193"/>
  <c r="S28" i="193"/>
  <c r="V28" i="193"/>
  <c r="W28" i="193"/>
  <c r="X28" i="193"/>
  <c r="Y28" i="193"/>
  <c r="Z28" i="193"/>
  <c r="AC28" i="193"/>
  <c r="AD28" i="193"/>
  <c r="AE28" i="193"/>
  <c r="AF28" i="193"/>
  <c r="AG28" i="193"/>
  <c r="AJ28" i="193"/>
  <c r="AK28" i="193"/>
  <c r="AL28" i="193"/>
  <c r="AM28" i="193"/>
  <c r="AN28" i="193"/>
  <c r="C3" i="193"/>
  <c r="C4" i="193"/>
  <c r="C5" i="193"/>
  <c r="E37" i="192"/>
  <c r="B38" i="192"/>
  <c r="E38" i="192"/>
  <c r="B39" i="192"/>
  <c r="E39" i="192"/>
  <c r="B40" i="192"/>
  <c r="E40" i="192"/>
  <c r="B41" i="192"/>
  <c r="E41" i="192"/>
  <c r="B42" i="192"/>
  <c r="E42" i="192"/>
  <c r="B43" i="192"/>
  <c r="E43" i="192"/>
  <c r="B44" i="192"/>
  <c r="E44" i="192"/>
  <c r="B45" i="192"/>
  <c r="E45" i="192"/>
  <c r="B46" i="192"/>
  <c r="E46" i="192"/>
  <c r="B47" i="192"/>
  <c r="E47" i="192"/>
  <c r="B48" i="192"/>
  <c r="E48" i="192"/>
  <c r="B49" i="192"/>
  <c r="E49" i="192"/>
  <c r="B50" i="192"/>
  <c r="B51" i="192" s="1"/>
  <c r="B52" i="192" s="1"/>
  <c r="B53" i="192" s="1"/>
  <c r="B54" i="192" s="1"/>
  <c r="B55" i="192" s="1"/>
  <c r="B56" i="192" s="1"/>
  <c r="B57" i="192" s="1"/>
  <c r="B58" i="192" s="1"/>
  <c r="B59" i="192" s="1"/>
  <c r="B60" i="192" s="1"/>
  <c r="B61" i="192" s="1"/>
  <c r="B62" i="192" s="1"/>
  <c r="B63" i="192" s="1"/>
  <c r="B64" i="192" s="1"/>
  <c r="B65" i="192" s="1"/>
  <c r="B66" i="192" s="1"/>
  <c r="B67" i="192" s="1"/>
  <c r="B68" i="192" s="1"/>
  <c r="B69" i="192" s="1"/>
  <c r="B70" i="192" s="1"/>
  <c r="B71" i="192" s="1"/>
  <c r="B72" i="192" s="1"/>
  <c r="B73" i="192" s="1"/>
  <c r="B74" i="192" s="1"/>
  <c r="B75" i="192" s="1"/>
  <c r="B76" i="192" s="1"/>
  <c r="B77" i="192" s="1"/>
  <c r="B78" i="192" s="1"/>
  <c r="B79" i="192" s="1"/>
  <c r="B80" i="192" s="1"/>
  <c r="B81" i="192" s="1"/>
  <c r="B82" i="192" s="1"/>
  <c r="B83" i="192" s="1"/>
  <c r="B84" i="192" s="1"/>
  <c r="B85" i="192" s="1"/>
  <c r="B86" i="192" s="1"/>
  <c r="B87" i="192" s="1"/>
  <c r="B88" i="192" s="1"/>
  <c r="B89" i="192" s="1"/>
  <c r="B90" i="192" s="1"/>
  <c r="B91" i="192" s="1"/>
  <c r="B92" i="192" s="1"/>
  <c r="B93" i="192" s="1"/>
  <c r="B94" i="192" s="1"/>
  <c r="B95" i="192" s="1"/>
  <c r="B96" i="192" s="1"/>
  <c r="B97" i="192" s="1"/>
  <c r="B98" i="192" s="1"/>
  <c r="B99" i="192" s="1"/>
  <c r="B100" i="192" s="1"/>
  <c r="B101" i="192" s="1"/>
  <c r="B102" i="192" s="1"/>
  <c r="B103" i="192" s="1"/>
  <c r="B104" i="192" s="1"/>
  <c r="B105" i="192" s="1"/>
  <c r="B106" i="192" s="1"/>
  <c r="B107" i="192" s="1"/>
  <c r="B108" i="192" s="1"/>
  <c r="B109" i="192" s="1"/>
  <c r="B110" i="192" s="1"/>
  <c r="B111" i="192" s="1"/>
  <c r="B112" i="192" s="1"/>
  <c r="B113" i="192" s="1"/>
  <c r="B114" i="192" s="1"/>
  <c r="B115" i="192" s="1"/>
  <c r="E50" i="192"/>
  <c r="E51" i="192"/>
  <c r="E52" i="192"/>
  <c r="E53" i="192"/>
  <c r="E54" i="192"/>
  <c r="E55" i="192"/>
  <c r="E56" i="192"/>
  <c r="E57" i="192"/>
  <c r="E58" i="192"/>
  <c r="E59" i="192"/>
  <c r="E60" i="192"/>
  <c r="E61" i="192"/>
  <c r="E62" i="192"/>
  <c r="E63" i="192"/>
  <c r="E64" i="192"/>
  <c r="E65" i="192"/>
  <c r="E66" i="192"/>
  <c r="E67" i="192"/>
  <c r="E68" i="192"/>
  <c r="E69" i="192"/>
  <c r="E70" i="192"/>
  <c r="E71" i="192"/>
  <c r="E72" i="192"/>
  <c r="E73" i="192"/>
  <c r="E74" i="192"/>
  <c r="E75" i="192"/>
  <c r="E76" i="192"/>
  <c r="E77" i="192"/>
  <c r="E78" i="192"/>
  <c r="E79" i="192"/>
  <c r="E80" i="192"/>
  <c r="E81" i="192"/>
  <c r="E82" i="192"/>
  <c r="E83" i="192"/>
  <c r="E84" i="192"/>
  <c r="E85" i="192"/>
  <c r="E86" i="192"/>
  <c r="E87" i="192"/>
  <c r="E88" i="192"/>
  <c r="E89" i="192"/>
  <c r="E90" i="192"/>
  <c r="E91" i="192"/>
  <c r="E92" i="192"/>
  <c r="E93" i="192"/>
  <c r="E94" i="192"/>
  <c r="E95" i="192"/>
  <c r="E96" i="192"/>
  <c r="E97" i="192"/>
  <c r="E98" i="192"/>
  <c r="E99" i="192"/>
  <c r="E100" i="192"/>
  <c r="E101" i="192"/>
  <c r="E102" i="192"/>
  <c r="E103" i="192"/>
  <c r="E104" i="192"/>
  <c r="E105" i="192"/>
  <c r="E106" i="192"/>
  <c r="E107" i="192"/>
  <c r="E108" i="192"/>
  <c r="E109" i="192"/>
  <c r="E110" i="192"/>
  <c r="E111" i="192"/>
  <c r="E112" i="192"/>
  <c r="E113" i="192"/>
  <c r="E114" i="192"/>
  <c r="E115" i="192"/>
  <c r="H12" i="192"/>
  <c r="I12" i="192"/>
  <c r="J12" i="192"/>
  <c r="K12" i="192"/>
  <c r="L12" i="192"/>
  <c r="O12" i="192"/>
  <c r="P12" i="192"/>
  <c r="Q12" i="192"/>
  <c r="R12" i="192"/>
  <c r="S12" i="192"/>
  <c r="V12" i="192"/>
  <c r="W12" i="192"/>
  <c r="X12" i="192"/>
  <c r="Y12" i="192"/>
  <c r="Z12" i="192"/>
  <c r="AC12" i="192"/>
  <c r="AD12" i="192"/>
  <c r="AE12" i="192"/>
  <c r="AF12" i="192"/>
  <c r="AG12" i="192"/>
  <c r="AJ12" i="192"/>
  <c r="AK12" i="192"/>
  <c r="AL12" i="192"/>
  <c r="AM12" i="192"/>
  <c r="AN12" i="192"/>
  <c r="D13" i="192"/>
  <c r="H16" i="192"/>
  <c r="I16" i="192"/>
  <c r="J16" i="192"/>
  <c r="K16" i="192"/>
  <c r="L16" i="192"/>
  <c r="O16" i="192"/>
  <c r="P16" i="192"/>
  <c r="Q16" i="192"/>
  <c r="R16" i="192"/>
  <c r="S16" i="192"/>
  <c r="V16" i="192"/>
  <c r="W16" i="192"/>
  <c r="X16" i="192"/>
  <c r="Y16" i="192"/>
  <c r="Z16" i="192"/>
  <c r="AC16" i="192"/>
  <c r="AD16" i="192"/>
  <c r="AE16" i="192"/>
  <c r="AF16" i="192"/>
  <c r="AG16" i="192"/>
  <c r="AJ16" i="192"/>
  <c r="AK16" i="192"/>
  <c r="AL16" i="192"/>
  <c r="AM16" i="192"/>
  <c r="AN16" i="192"/>
  <c r="H17" i="192"/>
  <c r="I17" i="192"/>
  <c r="J17" i="192"/>
  <c r="K17" i="192"/>
  <c r="L17" i="192"/>
  <c r="O17" i="192"/>
  <c r="P17" i="192"/>
  <c r="Q17" i="192"/>
  <c r="R17" i="192"/>
  <c r="S17" i="192"/>
  <c r="V17" i="192"/>
  <c r="W17" i="192"/>
  <c r="X17" i="192"/>
  <c r="Y17" i="192"/>
  <c r="Z17" i="192"/>
  <c r="AC17" i="192"/>
  <c r="AD17" i="192"/>
  <c r="AE17" i="192"/>
  <c r="AF17" i="192"/>
  <c r="AG17" i="192"/>
  <c r="AJ17" i="192"/>
  <c r="AK17" i="192"/>
  <c r="AL17" i="192"/>
  <c r="AM17" i="192"/>
  <c r="AN17" i="192"/>
  <c r="H18" i="192"/>
  <c r="I18" i="192"/>
  <c r="J18" i="192"/>
  <c r="K18" i="192"/>
  <c r="L18" i="192"/>
  <c r="O18" i="192"/>
  <c r="P18" i="192"/>
  <c r="Q18" i="192"/>
  <c r="R18" i="192"/>
  <c r="S18" i="192"/>
  <c r="V18" i="192"/>
  <c r="W18" i="192"/>
  <c r="X18" i="192"/>
  <c r="Y18" i="192"/>
  <c r="Z18" i="192"/>
  <c r="AC18" i="192"/>
  <c r="AD18" i="192"/>
  <c r="AE18" i="192"/>
  <c r="AF18" i="192"/>
  <c r="AG18" i="192"/>
  <c r="AJ18" i="192"/>
  <c r="AK18" i="192"/>
  <c r="AL18" i="192"/>
  <c r="AM18" i="192"/>
  <c r="AN18" i="192"/>
  <c r="H19" i="192"/>
  <c r="I19" i="192"/>
  <c r="J19" i="192"/>
  <c r="K19" i="192"/>
  <c r="L19" i="192"/>
  <c r="O19" i="192"/>
  <c r="P19" i="192"/>
  <c r="Q19" i="192"/>
  <c r="R19" i="192"/>
  <c r="S19" i="192"/>
  <c r="V19" i="192"/>
  <c r="W19" i="192"/>
  <c r="X19" i="192"/>
  <c r="Y19" i="192"/>
  <c r="Z19" i="192"/>
  <c r="AC19" i="192"/>
  <c r="AD19" i="192"/>
  <c r="AE19" i="192"/>
  <c r="AF19" i="192"/>
  <c r="AG19" i="192"/>
  <c r="AJ19" i="192"/>
  <c r="AK19" i="192"/>
  <c r="AL19" i="192"/>
  <c r="AM19" i="192"/>
  <c r="AN19" i="192"/>
  <c r="H20" i="192"/>
  <c r="I20" i="192"/>
  <c r="J20" i="192"/>
  <c r="K20" i="192"/>
  <c r="L20" i="192"/>
  <c r="O20" i="192"/>
  <c r="P20" i="192"/>
  <c r="Q20" i="192"/>
  <c r="R20" i="192"/>
  <c r="S20" i="192"/>
  <c r="V20" i="192"/>
  <c r="W20" i="192"/>
  <c r="X20" i="192"/>
  <c r="Y20" i="192"/>
  <c r="Z20" i="192"/>
  <c r="AC20" i="192"/>
  <c r="AD20" i="192"/>
  <c r="AE20" i="192"/>
  <c r="AF20" i="192"/>
  <c r="AG20" i="192"/>
  <c r="AJ20" i="192"/>
  <c r="AK20" i="192"/>
  <c r="AL20" i="192"/>
  <c r="AM20" i="192"/>
  <c r="AN20" i="192"/>
  <c r="H21" i="192"/>
  <c r="I21" i="192"/>
  <c r="J21" i="192"/>
  <c r="K21" i="192"/>
  <c r="L21" i="192"/>
  <c r="O21" i="192"/>
  <c r="P21" i="192"/>
  <c r="Q21" i="192"/>
  <c r="R21" i="192"/>
  <c r="S21" i="192"/>
  <c r="V21" i="192"/>
  <c r="W21" i="192"/>
  <c r="X21" i="192"/>
  <c r="Y21" i="192"/>
  <c r="Z21" i="192"/>
  <c r="AC21" i="192"/>
  <c r="AD21" i="192"/>
  <c r="AE21" i="192"/>
  <c r="AF21" i="192"/>
  <c r="AG21" i="192"/>
  <c r="AJ21" i="192"/>
  <c r="AK21" i="192"/>
  <c r="AL21" i="192"/>
  <c r="AM21" i="192"/>
  <c r="AN21" i="192"/>
  <c r="H22" i="192"/>
  <c r="I22" i="192"/>
  <c r="J22" i="192"/>
  <c r="K22" i="192"/>
  <c r="L22" i="192"/>
  <c r="O22" i="192"/>
  <c r="P22" i="192"/>
  <c r="Q22" i="192"/>
  <c r="R22" i="192"/>
  <c r="S22" i="192"/>
  <c r="V22" i="192"/>
  <c r="W22" i="192"/>
  <c r="X22" i="192"/>
  <c r="Y22" i="192"/>
  <c r="Z22" i="192"/>
  <c r="AC22" i="192"/>
  <c r="AD22" i="192"/>
  <c r="AE22" i="192"/>
  <c r="AF22" i="192"/>
  <c r="AG22" i="192"/>
  <c r="AJ22" i="192"/>
  <c r="AK22" i="192"/>
  <c r="AL22" i="192"/>
  <c r="AM22" i="192"/>
  <c r="AN22" i="192"/>
  <c r="H23" i="192"/>
  <c r="I23" i="192"/>
  <c r="J23" i="192"/>
  <c r="K23" i="192"/>
  <c r="L23" i="192"/>
  <c r="O23" i="192"/>
  <c r="P23" i="192"/>
  <c r="Q23" i="192"/>
  <c r="R23" i="192"/>
  <c r="S23" i="192"/>
  <c r="V23" i="192"/>
  <c r="W23" i="192"/>
  <c r="X23" i="192"/>
  <c r="Y23" i="192"/>
  <c r="Z23" i="192"/>
  <c r="AC23" i="192"/>
  <c r="AD23" i="192"/>
  <c r="AE23" i="192"/>
  <c r="AF23" i="192"/>
  <c r="AG23" i="192"/>
  <c r="AJ23" i="192"/>
  <c r="AK23" i="192"/>
  <c r="AL23" i="192"/>
  <c r="AM23" i="192"/>
  <c r="AN23" i="192"/>
  <c r="D24" i="192"/>
  <c r="H24" i="192"/>
  <c r="I24" i="192"/>
  <c r="J24" i="192"/>
  <c r="K24" i="192"/>
  <c r="L24" i="192"/>
  <c r="O24" i="192"/>
  <c r="P24" i="192"/>
  <c r="Q24" i="192"/>
  <c r="R24" i="192"/>
  <c r="S24" i="192"/>
  <c r="V24" i="192"/>
  <c r="W24" i="192"/>
  <c r="X24" i="192"/>
  <c r="Y24" i="192"/>
  <c r="Z24" i="192"/>
  <c r="AC24" i="192"/>
  <c r="AD24" i="192"/>
  <c r="AE24" i="192"/>
  <c r="AF24" i="192"/>
  <c r="AG24" i="192"/>
  <c r="AJ24" i="192"/>
  <c r="AK24" i="192"/>
  <c r="AL24" i="192"/>
  <c r="AM24" i="192"/>
  <c r="AN24" i="192"/>
  <c r="H25" i="192"/>
  <c r="I25" i="192"/>
  <c r="J25" i="192"/>
  <c r="K25" i="192"/>
  <c r="L25" i="192"/>
  <c r="O25" i="192"/>
  <c r="P25" i="192"/>
  <c r="Q25" i="192"/>
  <c r="R25" i="192"/>
  <c r="S25" i="192"/>
  <c r="V25" i="192"/>
  <c r="W25" i="192"/>
  <c r="X25" i="192"/>
  <c r="Y25" i="192"/>
  <c r="Z25" i="192"/>
  <c r="AC25" i="192"/>
  <c r="AD25" i="192"/>
  <c r="AE25" i="192"/>
  <c r="AF25" i="192"/>
  <c r="AG25" i="192"/>
  <c r="AJ25" i="192"/>
  <c r="AK25" i="192"/>
  <c r="AL25" i="192"/>
  <c r="AM25" i="192"/>
  <c r="AN25" i="192"/>
  <c r="H26" i="192"/>
  <c r="I26" i="192"/>
  <c r="J26" i="192"/>
  <c r="K26" i="192"/>
  <c r="L26" i="192"/>
  <c r="O26" i="192"/>
  <c r="P26" i="192"/>
  <c r="Q26" i="192"/>
  <c r="R26" i="192"/>
  <c r="S26" i="192"/>
  <c r="V26" i="192"/>
  <c r="W26" i="192"/>
  <c r="X26" i="192"/>
  <c r="Y26" i="192"/>
  <c r="Z26" i="192"/>
  <c r="AC26" i="192"/>
  <c r="AD26" i="192"/>
  <c r="AE26" i="192"/>
  <c r="AF26" i="192"/>
  <c r="AG26" i="192"/>
  <c r="AJ26" i="192"/>
  <c r="AK26" i="192"/>
  <c r="AL26" i="192"/>
  <c r="AM26" i="192"/>
  <c r="AN26" i="192"/>
  <c r="H27" i="192"/>
  <c r="I27" i="192"/>
  <c r="J27" i="192"/>
  <c r="K27" i="192"/>
  <c r="L27" i="192"/>
  <c r="O27" i="192"/>
  <c r="P27" i="192"/>
  <c r="Q27" i="192"/>
  <c r="R27" i="192"/>
  <c r="S27" i="192"/>
  <c r="V27" i="192"/>
  <c r="W27" i="192"/>
  <c r="X27" i="192"/>
  <c r="Y27" i="192"/>
  <c r="Z27" i="192"/>
  <c r="AC27" i="192"/>
  <c r="AD27" i="192"/>
  <c r="AE27" i="192"/>
  <c r="AF27" i="192"/>
  <c r="AG27" i="192"/>
  <c r="AJ27" i="192"/>
  <c r="AK27" i="192"/>
  <c r="AL27" i="192"/>
  <c r="AM27" i="192"/>
  <c r="AN27" i="192"/>
  <c r="H28" i="192"/>
  <c r="I28" i="192"/>
  <c r="J28" i="192"/>
  <c r="K28" i="192"/>
  <c r="L28" i="192"/>
  <c r="O28" i="192"/>
  <c r="P28" i="192"/>
  <c r="Q28" i="192"/>
  <c r="R28" i="192"/>
  <c r="S28" i="192"/>
  <c r="V28" i="192"/>
  <c r="W28" i="192"/>
  <c r="X28" i="192"/>
  <c r="Y28" i="192"/>
  <c r="Z28" i="192"/>
  <c r="AC28" i="192"/>
  <c r="AD28" i="192"/>
  <c r="AE28" i="192"/>
  <c r="AF28" i="192"/>
  <c r="AG28" i="192"/>
  <c r="AJ28" i="192"/>
  <c r="AK28" i="192"/>
  <c r="AL28" i="192"/>
  <c r="AM28" i="192"/>
  <c r="AN28" i="192"/>
  <c r="C3" i="192"/>
  <c r="C4" i="192"/>
  <c r="C5" i="192"/>
  <c r="E44" i="181"/>
  <c r="E43" i="181"/>
  <c r="E42" i="181"/>
  <c r="E41" i="181"/>
  <c r="E40" i="181"/>
  <c r="E39" i="181"/>
  <c r="O16" i="170"/>
  <c r="G52" i="108"/>
  <c r="F56" i="108" a="1"/>
  <c r="G57" i="108"/>
  <c r="F53" i="108" a="1"/>
  <c r="G54" i="108"/>
  <c r="F54" i="108" a="1"/>
  <c r="F55" i="108" a="1"/>
  <c r="F52" i="108" a="1"/>
  <c r="G56" i="108"/>
  <c r="F57" i="108" a="1"/>
  <c r="G53" i="108"/>
  <c r="G55" i="108"/>
  <c r="G26" i="192" l="1"/>
  <c r="G24" i="192"/>
  <c r="G22" i="192"/>
  <c r="G20" i="192"/>
  <c r="G27" i="192"/>
  <c r="G25" i="192"/>
  <c r="G23" i="192"/>
  <c r="G28" i="192"/>
  <c r="G21" i="192"/>
  <c r="G16" i="197"/>
  <c r="G22" i="197"/>
  <c r="G20" i="197"/>
  <c r="G27" i="197"/>
  <c r="G18" i="197"/>
  <c r="G21" i="197"/>
  <c r="G23" i="197"/>
  <c r="G26" i="197"/>
  <c r="G19" i="197"/>
  <c r="G24" i="197"/>
  <c r="G19" i="192"/>
  <c r="G18" i="192"/>
  <c r="G17" i="192"/>
  <c r="G16" i="192"/>
  <c r="G25" i="196"/>
  <c r="G18" i="196"/>
  <c r="G24" i="196"/>
  <c r="G17" i="196"/>
  <c r="G16" i="196"/>
  <c r="G23" i="196"/>
  <c r="G22" i="196"/>
  <c r="G28" i="196"/>
  <c r="G21" i="196"/>
  <c r="G27" i="196"/>
  <c r="G20" i="196"/>
  <c r="D11" i="196" s="1"/>
  <c r="G26" i="196"/>
  <c r="G19" i="196"/>
  <c r="G17" i="195"/>
  <c r="G16" i="195"/>
  <c r="G28" i="195"/>
  <c r="G27" i="195"/>
  <c r="G26" i="195"/>
  <c r="G24" i="195"/>
  <c r="G23" i="195"/>
  <c r="G22" i="195"/>
  <c r="G20" i="195"/>
  <c r="G25" i="195"/>
  <c r="G21" i="195"/>
  <c r="G19" i="195"/>
  <c r="G18" i="195"/>
  <c r="G20" i="193"/>
  <c r="G24" i="193"/>
  <c r="G22" i="193"/>
  <c r="G19" i="193"/>
  <c r="G23" i="193"/>
  <c r="G21" i="193"/>
  <c r="G28" i="193"/>
  <c r="G27" i="193"/>
  <c r="G26" i="193"/>
  <c r="G25" i="193"/>
  <c r="G18" i="193"/>
  <c r="G17" i="193"/>
  <c r="G16" i="193"/>
  <c r="F57" i="108"/>
  <c r="E19" i="156" s="1"/>
  <c r="G17" i="197"/>
  <c r="G28" i="197"/>
  <c r="G25" i="197"/>
  <c r="D11" i="197"/>
  <c r="D12" i="197"/>
  <c r="F52" i="108"/>
  <c r="E3" i="156" s="1"/>
  <c r="F53" i="108"/>
  <c r="E6" i="156" s="1"/>
  <c r="F54" i="108"/>
  <c r="E7" i="156" s="1"/>
  <c r="F55" i="108"/>
  <c r="E2" i="156" s="1"/>
  <c r="F56" i="108"/>
  <c r="E20" i="156" s="1"/>
  <c r="D12" i="196"/>
  <c r="D11" i="194"/>
  <c r="D12" i="194"/>
  <c r="E135" i="191"/>
  <c r="E134" i="191"/>
  <c r="E133" i="191"/>
  <c r="E132" i="191"/>
  <c r="E131" i="191"/>
  <c r="E130" i="191"/>
  <c r="E129" i="191"/>
  <c r="E128" i="191"/>
  <c r="E127" i="191"/>
  <c r="E126" i="191"/>
  <c r="E125" i="191"/>
  <c r="E124" i="191"/>
  <c r="E123" i="191"/>
  <c r="E122" i="191"/>
  <c r="E121" i="191"/>
  <c r="E120" i="191"/>
  <c r="E119" i="191"/>
  <c r="E118" i="191"/>
  <c r="E117" i="191"/>
  <c r="E116" i="191"/>
  <c r="E115" i="191"/>
  <c r="E114" i="191"/>
  <c r="E113" i="191"/>
  <c r="E112" i="191"/>
  <c r="E111" i="191"/>
  <c r="E110" i="191"/>
  <c r="E109" i="191"/>
  <c r="E108" i="191"/>
  <c r="E107" i="191"/>
  <c r="E106" i="191"/>
  <c r="E105" i="191"/>
  <c r="E104" i="191"/>
  <c r="E103" i="191"/>
  <c r="E102" i="191"/>
  <c r="E101" i="191"/>
  <c r="E100" i="191"/>
  <c r="E99" i="191"/>
  <c r="E98" i="191"/>
  <c r="E97" i="191"/>
  <c r="E96" i="191"/>
  <c r="E95" i="191"/>
  <c r="E94" i="191"/>
  <c r="E93" i="191"/>
  <c r="E92" i="191"/>
  <c r="E91" i="191"/>
  <c r="E90" i="191"/>
  <c r="E89" i="191"/>
  <c r="E88" i="191"/>
  <c r="E87" i="191"/>
  <c r="E86" i="191"/>
  <c r="E85" i="191"/>
  <c r="E84" i="191"/>
  <c r="E83" i="191"/>
  <c r="E82" i="191"/>
  <c r="E81" i="191"/>
  <c r="E80" i="191"/>
  <c r="E79" i="191"/>
  <c r="E78" i="191"/>
  <c r="B78" i="191"/>
  <c r="B79" i="191" s="1"/>
  <c r="B80" i="191" s="1"/>
  <c r="B81" i="191" s="1"/>
  <c r="B82" i="191" s="1"/>
  <c r="B83" i="191" s="1"/>
  <c r="B84" i="191" s="1"/>
  <c r="B85" i="191" s="1"/>
  <c r="B86" i="191" s="1"/>
  <c r="B87" i="191" s="1"/>
  <c r="B88" i="191" s="1"/>
  <c r="B89" i="191" s="1"/>
  <c r="B90" i="191" s="1"/>
  <c r="B91" i="191" s="1"/>
  <c r="B92" i="191" s="1"/>
  <c r="B93" i="191" s="1"/>
  <c r="B94" i="191" s="1"/>
  <c r="B95" i="191" s="1"/>
  <c r="B96" i="191" s="1"/>
  <c r="B97" i="191" s="1"/>
  <c r="B98" i="191" s="1"/>
  <c r="B99" i="191" s="1"/>
  <c r="B100" i="191" s="1"/>
  <c r="B101" i="191" s="1"/>
  <c r="B102" i="191" s="1"/>
  <c r="B103" i="191" s="1"/>
  <c r="B104" i="191" s="1"/>
  <c r="B105" i="191" s="1"/>
  <c r="B106" i="191" s="1"/>
  <c r="B107" i="191" s="1"/>
  <c r="B108" i="191" s="1"/>
  <c r="B109" i="191" s="1"/>
  <c r="B110" i="191" s="1"/>
  <c r="B111" i="191" s="1"/>
  <c r="B112" i="191" s="1"/>
  <c r="B113" i="191" s="1"/>
  <c r="B114" i="191" s="1"/>
  <c r="B115" i="191" s="1"/>
  <c r="B116" i="191" s="1"/>
  <c r="B117" i="191" s="1"/>
  <c r="B118" i="191" s="1"/>
  <c r="B119" i="191" s="1"/>
  <c r="B120" i="191" s="1"/>
  <c r="B121" i="191" s="1"/>
  <c r="B122" i="191" s="1"/>
  <c r="B123" i="191" s="1"/>
  <c r="B124" i="191" s="1"/>
  <c r="B125" i="191" s="1"/>
  <c r="B126" i="191" s="1"/>
  <c r="B127" i="191" s="1"/>
  <c r="B128" i="191" s="1"/>
  <c r="B129" i="191" s="1"/>
  <c r="B130" i="191" s="1"/>
  <c r="B131" i="191" s="1"/>
  <c r="B132" i="191" s="1"/>
  <c r="B133" i="191" s="1"/>
  <c r="B134" i="191" s="1"/>
  <c r="B135" i="191" s="1"/>
  <c r="AN28" i="191"/>
  <c r="AM28" i="191"/>
  <c r="AL28" i="191"/>
  <c r="AK28" i="191"/>
  <c r="AJ28" i="191"/>
  <c r="AG28" i="191"/>
  <c r="AF28" i="191"/>
  <c r="AE28" i="191"/>
  <c r="AD28" i="191"/>
  <c r="AC28" i="191"/>
  <c r="Z28" i="191"/>
  <c r="Y28" i="191"/>
  <c r="X28" i="191"/>
  <c r="W28" i="191"/>
  <c r="V28" i="191"/>
  <c r="S28" i="191"/>
  <c r="R28" i="191"/>
  <c r="Q28" i="191"/>
  <c r="P28" i="191"/>
  <c r="O28" i="191"/>
  <c r="L28" i="191"/>
  <c r="K28" i="191"/>
  <c r="J28" i="191"/>
  <c r="I28" i="191"/>
  <c r="H28" i="191"/>
  <c r="AN27" i="191"/>
  <c r="AM27" i="191"/>
  <c r="AL27" i="191"/>
  <c r="AK27" i="191"/>
  <c r="AJ27" i="191"/>
  <c r="AG27" i="191"/>
  <c r="AF27" i="191"/>
  <c r="AE27" i="191"/>
  <c r="AD27" i="191"/>
  <c r="AC27" i="191"/>
  <c r="Z27" i="191"/>
  <c r="Y27" i="191"/>
  <c r="X27" i="191"/>
  <c r="W27" i="191"/>
  <c r="V27" i="191"/>
  <c r="S27" i="191"/>
  <c r="R27" i="191"/>
  <c r="Q27" i="191"/>
  <c r="P27" i="191"/>
  <c r="O27" i="191"/>
  <c r="L27" i="191"/>
  <c r="K27" i="191"/>
  <c r="J27" i="191"/>
  <c r="I27" i="191"/>
  <c r="H27" i="191"/>
  <c r="AN26" i="191"/>
  <c r="AM26" i="191"/>
  <c r="AL26" i="191"/>
  <c r="AK26" i="191"/>
  <c r="AJ26" i="191"/>
  <c r="AG26" i="191"/>
  <c r="AF26" i="191"/>
  <c r="AE26" i="191"/>
  <c r="AD26" i="191"/>
  <c r="AC26" i="191"/>
  <c r="Z26" i="191"/>
  <c r="Y26" i="191"/>
  <c r="X26" i="191"/>
  <c r="W26" i="191"/>
  <c r="V26" i="191"/>
  <c r="S26" i="191"/>
  <c r="R26" i="191"/>
  <c r="Q26" i="191"/>
  <c r="P26" i="191"/>
  <c r="O26" i="191"/>
  <c r="L26" i="191"/>
  <c r="K26" i="191"/>
  <c r="J26" i="191"/>
  <c r="I26" i="191"/>
  <c r="H26" i="191"/>
  <c r="AN25" i="191"/>
  <c r="AM25" i="191"/>
  <c r="AL25" i="191"/>
  <c r="AK25" i="191"/>
  <c r="AJ25" i="191"/>
  <c r="AG25" i="191"/>
  <c r="AF25" i="191"/>
  <c r="AE25" i="191"/>
  <c r="AD25" i="191"/>
  <c r="AC25" i="191"/>
  <c r="Z25" i="191"/>
  <c r="Y25" i="191"/>
  <c r="X25" i="191"/>
  <c r="W25" i="191"/>
  <c r="V25" i="191"/>
  <c r="S25" i="191"/>
  <c r="R25" i="191"/>
  <c r="Q25" i="191"/>
  <c r="P25" i="191"/>
  <c r="O25" i="191"/>
  <c r="L25" i="191"/>
  <c r="K25" i="191"/>
  <c r="J25" i="191"/>
  <c r="I25" i="191"/>
  <c r="H25" i="191"/>
  <c r="AN24" i="191"/>
  <c r="AM24" i="191"/>
  <c r="AL24" i="191"/>
  <c r="AK24" i="191"/>
  <c r="AJ24" i="191"/>
  <c r="AG24" i="191"/>
  <c r="AF24" i="191"/>
  <c r="AE24" i="191"/>
  <c r="AD24" i="191"/>
  <c r="AC24" i="191"/>
  <c r="Z24" i="191"/>
  <c r="Y24" i="191"/>
  <c r="X24" i="191"/>
  <c r="W24" i="191"/>
  <c r="V24" i="191"/>
  <c r="S24" i="191"/>
  <c r="R24" i="191"/>
  <c r="Q24" i="191"/>
  <c r="P24" i="191"/>
  <c r="O24" i="191"/>
  <c r="L24" i="191"/>
  <c r="K24" i="191"/>
  <c r="J24" i="191"/>
  <c r="I24" i="191"/>
  <c r="H24" i="191"/>
  <c r="D24" i="191"/>
  <c r="AN23" i="191"/>
  <c r="AM23" i="191"/>
  <c r="AL23" i="191"/>
  <c r="AK23" i="191"/>
  <c r="AJ23" i="191"/>
  <c r="AG23" i="191"/>
  <c r="AF23" i="191"/>
  <c r="AE23" i="191"/>
  <c r="AD23" i="191"/>
  <c r="AC23" i="191"/>
  <c r="Z23" i="191"/>
  <c r="Y23" i="191"/>
  <c r="X23" i="191"/>
  <c r="W23" i="191"/>
  <c r="V23" i="191"/>
  <c r="S23" i="191"/>
  <c r="R23" i="191"/>
  <c r="Q23" i="191"/>
  <c r="P23" i="191"/>
  <c r="O23" i="191"/>
  <c r="L23" i="191"/>
  <c r="K23" i="191"/>
  <c r="J23" i="191"/>
  <c r="I23" i="191"/>
  <c r="H23" i="191"/>
  <c r="AN22" i="191"/>
  <c r="AM22" i="191"/>
  <c r="AL22" i="191"/>
  <c r="AK22" i="191"/>
  <c r="AJ22" i="191"/>
  <c r="AG22" i="191"/>
  <c r="AF22" i="191"/>
  <c r="AE22" i="191"/>
  <c r="AD22" i="191"/>
  <c r="AC22" i="191"/>
  <c r="Z22" i="191"/>
  <c r="Y22" i="191"/>
  <c r="X22" i="191"/>
  <c r="W22" i="191"/>
  <c r="V22" i="191"/>
  <c r="S22" i="191"/>
  <c r="R22" i="191"/>
  <c r="Q22" i="191"/>
  <c r="P22" i="191"/>
  <c r="O22" i="191"/>
  <c r="L22" i="191"/>
  <c r="K22" i="191"/>
  <c r="J22" i="191"/>
  <c r="I22" i="191"/>
  <c r="H22" i="191"/>
  <c r="AN21" i="191"/>
  <c r="AM21" i="191"/>
  <c r="AL21" i="191"/>
  <c r="AK21" i="191"/>
  <c r="AJ21" i="191"/>
  <c r="AG21" i="191"/>
  <c r="AF21" i="191"/>
  <c r="AE21" i="191"/>
  <c r="AD21" i="191"/>
  <c r="AC21" i="191"/>
  <c r="Z21" i="191"/>
  <c r="Y21" i="191"/>
  <c r="X21" i="191"/>
  <c r="W21" i="191"/>
  <c r="V21" i="191"/>
  <c r="S21" i="191"/>
  <c r="R21" i="191"/>
  <c r="Q21" i="191"/>
  <c r="P21" i="191"/>
  <c r="O21" i="191"/>
  <c r="L21" i="191"/>
  <c r="K21" i="191"/>
  <c r="J21" i="191"/>
  <c r="I21" i="191"/>
  <c r="H21" i="191"/>
  <c r="AN20" i="191"/>
  <c r="AM20" i="191"/>
  <c r="AL20" i="191"/>
  <c r="AK20" i="191"/>
  <c r="AJ20" i="191"/>
  <c r="AG20" i="191"/>
  <c r="AF20" i="191"/>
  <c r="AE20" i="191"/>
  <c r="AD20" i="191"/>
  <c r="AC20" i="191"/>
  <c r="Z20" i="191"/>
  <c r="Y20" i="191"/>
  <c r="X20" i="191"/>
  <c r="W20" i="191"/>
  <c r="V20" i="191"/>
  <c r="S20" i="191"/>
  <c r="R20" i="191"/>
  <c r="Q20" i="191"/>
  <c r="P20" i="191"/>
  <c r="O20" i="191"/>
  <c r="L20" i="191"/>
  <c r="K20" i="191"/>
  <c r="J20" i="191"/>
  <c r="I20" i="191"/>
  <c r="H20" i="191"/>
  <c r="AN19" i="191"/>
  <c r="AM19" i="191"/>
  <c r="AL19" i="191"/>
  <c r="AK19" i="191"/>
  <c r="AJ19" i="191"/>
  <c r="AG19" i="191"/>
  <c r="AF19" i="191"/>
  <c r="AE19" i="191"/>
  <c r="AD19" i="191"/>
  <c r="AC19" i="191"/>
  <c r="Z19" i="191"/>
  <c r="Y19" i="191"/>
  <c r="X19" i="191"/>
  <c r="W19" i="191"/>
  <c r="V19" i="191"/>
  <c r="S19" i="191"/>
  <c r="R19" i="191"/>
  <c r="Q19" i="191"/>
  <c r="P19" i="191"/>
  <c r="O19" i="191"/>
  <c r="L19" i="191"/>
  <c r="K19" i="191"/>
  <c r="J19" i="191"/>
  <c r="I19" i="191"/>
  <c r="H19" i="191"/>
  <c r="D13" i="191"/>
  <c r="AN12" i="191"/>
  <c r="AM12" i="191"/>
  <c r="AL12" i="191"/>
  <c r="AK12" i="191"/>
  <c r="AJ12" i="191"/>
  <c r="AG12" i="191"/>
  <c r="AF12" i="191"/>
  <c r="AE12" i="191"/>
  <c r="AD12" i="191"/>
  <c r="AC12" i="191"/>
  <c r="Z12" i="191"/>
  <c r="Y12" i="191"/>
  <c r="X12" i="191"/>
  <c r="W12" i="191"/>
  <c r="V12" i="191"/>
  <c r="S12" i="191"/>
  <c r="R12" i="191"/>
  <c r="Q12" i="191"/>
  <c r="P12" i="191"/>
  <c r="O12" i="191"/>
  <c r="L12" i="191"/>
  <c r="K12" i="191"/>
  <c r="J12" i="191"/>
  <c r="I12" i="191"/>
  <c r="H12" i="191"/>
  <c r="C5" i="191"/>
  <c r="C4" i="191"/>
  <c r="C3" i="191"/>
  <c r="E115" i="190"/>
  <c r="E114" i="190"/>
  <c r="E113" i="190"/>
  <c r="E112" i="190"/>
  <c r="E111" i="190"/>
  <c r="E110" i="190"/>
  <c r="E109" i="190"/>
  <c r="E108" i="190"/>
  <c r="E107" i="190"/>
  <c r="E106" i="190"/>
  <c r="E105" i="190"/>
  <c r="E104" i="190"/>
  <c r="E103" i="190"/>
  <c r="E102" i="190"/>
  <c r="E101" i="190"/>
  <c r="E100" i="190"/>
  <c r="E99" i="190"/>
  <c r="E98" i="190"/>
  <c r="E97" i="190"/>
  <c r="E96" i="190"/>
  <c r="E95" i="190"/>
  <c r="E94" i="190"/>
  <c r="E93" i="190"/>
  <c r="E92" i="190"/>
  <c r="E91" i="190"/>
  <c r="E90" i="190"/>
  <c r="E89" i="190"/>
  <c r="E88" i="190"/>
  <c r="E87" i="190"/>
  <c r="E86" i="190"/>
  <c r="E85" i="190"/>
  <c r="E84" i="190"/>
  <c r="E83" i="190"/>
  <c r="E82" i="190"/>
  <c r="E81" i="190"/>
  <c r="E80" i="190"/>
  <c r="E79" i="190"/>
  <c r="E78" i="190"/>
  <c r="E77" i="190"/>
  <c r="E76" i="190"/>
  <c r="E75" i="190"/>
  <c r="E74" i="190"/>
  <c r="E73" i="190"/>
  <c r="E72" i="190"/>
  <c r="E71" i="190"/>
  <c r="E70" i="190"/>
  <c r="E69" i="190"/>
  <c r="E68" i="190"/>
  <c r="E67" i="190"/>
  <c r="E66" i="190"/>
  <c r="E65" i="190"/>
  <c r="E64" i="190"/>
  <c r="E63" i="190"/>
  <c r="E62" i="190"/>
  <c r="E61" i="190"/>
  <c r="E60" i="190"/>
  <c r="E59" i="190"/>
  <c r="E58" i="190"/>
  <c r="E57" i="190"/>
  <c r="E56" i="190"/>
  <c r="E55" i="190"/>
  <c r="E54" i="190"/>
  <c r="E53" i="190"/>
  <c r="E52" i="190"/>
  <c r="E51" i="190"/>
  <c r="E50" i="190"/>
  <c r="E49" i="190"/>
  <c r="E48" i="190"/>
  <c r="E47" i="190"/>
  <c r="E46" i="190"/>
  <c r="E45" i="190"/>
  <c r="E44" i="190"/>
  <c r="E43" i="190"/>
  <c r="E42" i="190"/>
  <c r="E41" i="190"/>
  <c r="E40" i="190"/>
  <c r="E39" i="190"/>
  <c r="E38" i="190"/>
  <c r="B38" i="190"/>
  <c r="B39" i="190" s="1"/>
  <c r="B40" i="190" s="1"/>
  <c r="B41" i="190" s="1"/>
  <c r="B42" i="190" s="1"/>
  <c r="B43" i="190" s="1"/>
  <c r="B44" i="190" s="1"/>
  <c r="B45" i="190" s="1"/>
  <c r="B46" i="190" s="1"/>
  <c r="B47" i="190" s="1"/>
  <c r="B48" i="190" s="1"/>
  <c r="B49" i="190" s="1"/>
  <c r="B50" i="190" s="1"/>
  <c r="B51" i="190" s="1"/>
  <c r="B52" i="190" s="1"/>
  <c r="B53" i="190" s="1"/>
  <c r="B54" i="190" s="1"/>
  <c r="B55" i="190" s="1"/>
  <c r="B56" i="190" s="1"/>
  <c r="B57" i="190" s="1"/>
  <c r="B58" i="190" s="1"/>
  <c r="B59" i="190" s="1"/>
  <c r="B60" i="190" s="1"/>
  <c r="B61" i="190" s="1"/>
  <c r="B62" i="190" s="1"/>
  <c r="B63" i="190" s="1"/>
  <c r="B64" i="190" s="1"/>
  <c r="B65" i="190" s="1"/>
  <c r="B66" i="190" s="1"/>
  <c r="B67" i="190" s="1"/>
  <c r="B68" i="190" s="1"/>
  <c r="B69" i="190" s="1"/>
  <c r="B70" i="190" s="1"/>
  <c r="B71" i="190" s="1"/>
  <c r="B72" i="190" s="1"/>
  <c r="B73" i="190" s="1"/>
  <c r="B74" i="190" s="1"/>
  <c r="B75" i="190" s="1"/>
  <c r="B76" i="190" s="1"/>
  <c r="B77" i="190" s="1"/>
  <c r="B78" i="190" s="1"/>
  <c r="B79" i="190" s="1"/>
  <c r="B80" i="190" s="1"/>
  <c r="B81" i="190" s="1"/>
  <c r="B82" i="190" s="1"/>
  <c r="B83" i="190" s="1"/>
  <c r="B84" i="190" s="1"/>
  <c r="B85" i="190" s="1"/>
  <c r="B86" i="190" s="1"/>
  <c r="B87" i="190" s="1"/>
  <c r="B88" i="190" s="1"/>
  <c r="B89" i="190" s="1"/>
  <c r="B90" i="190" s="1"/>
  <c r="B91" i="190" s="1"/>
  <c r="B92" i="190" s="1"/>
  <c r="B93" i="190" s="1"/>
  <c r="B94" i="190" s="1"/>
  <c r="B95" i="190" s="1"/>
  <c r="B96" i="190" s="1"/>
  <c r="B97" i="190" s="1"/>
  <c r="B98" i="190" s="1"/>
  <c r="B99" i="190" s="1"/>
  <c r="B100" i="190" s="1"/>
  <c r="B101" i="190" s="1"/>
  <c r="B102" i="190" s="1"/>
  <c r="B103" i="190" s="1"/>
  <c r="B104" i="190" s="1"/>
  <c r="B105" i="190" s="1"/>
  <c r="B106" i="190" s="1"/>
  <c r="B107" i="190" s="1"/>
  <c r="B108" i="190" s="1"/>
  <c r="B109" i="190" s="1"/>
  <c r="B110" i="190" s="1"/>
  <c r="B111" i="190" s="1"/>
  <c r="B112" i="190" s="1"/>
  <c r="B113" i="190" s="1"/>
  <c r="B114" i="190" s="1"/>
  <c r="B115" i="190" s="1"/>
  <c r="E37" i="190"/>
  <c r="AN28" i="190"/>
  <c r="AM28" i="190"/>
  <c r="AL28" i="190"/>
  <c r="AK28" i="190"/>
  <c r="AJ28" i="190"/>
  <c r="AG28" i="190"/>
  <c r="AF28" i="190"/>
  <c r="AE28" i="190"/>
  <c r="AD28" i="190"/>
  <c r="AC28" i="190"/>
  <c r="Z28" i="190"/>
  <c r="Y28" i="190"/>
  <c r="X28" i="190"/>
  <c r="W28" i="190"/>
  <c r="V28" i="190"/>
  <c r="S28" i="190"/>
  <c r="R28" i="190"/>
  <c r="Q28" i="190"/>
  <c r="P28" i="190"/>
  <c r="O28" i="190"/>
  <c r="L28" i="190"/>
  <c r="K28" i="190"/>
  <c r="J28" i="190"/>
  <c r="I28" i="190"/>
  <c r="H28" i="190"/>
  <c r="AN27" i="190"/>
  <c r="AM27" i="190"/>
  <c r="AL27" i="190"/>
  <c r="AK27" i="190"/>
  <c r="AJ27" i="190"/>
  <c r="AG27" i="190"/>
  <c r="AF27" i="190"/>
  <c r="AE27" i="190"/>
  <c r="AD27" i="190"/>
  <c r="AC27" i="190"/>
  <c r="Z27" i="190"/>
  <c r="Y27" i="190"/>
  <c r="X27" i="190"/>
  <c r="W27" i="190"/>
  <c r="V27" i="190"/>
  <c r="S27" i="190"/>
  <c r="R27" i="190"/>
  <c r="Q27" i="190"/>
  <c r="P27" i="190"/>
  <c r="O27" i="190"/>
  <c r="L27" i="190"/>
  <c r="K27" i="190"/>
  <c r="J27" i="190"/>
  <c r="I27" i="190"/>
  <c r="H27" i="190"/>
  <c r="AN26" i="190"/>
  <c r="AM26" i="190"/>
  <c r="AL26" i="190"/>
  <c r="AK26" i="190"/>
  <c r="AJ26" i="190"/>
  <c r="AG26" i="190"/>
  <c r="AF26" i="190"/>
  <c r="AE26" i="190"/>
  <c r="AD26" i="190"/>
  <c r="AC26" i="190"/>
  <c r="Z26" i="190"/>
  <c r="Y26" i="190"/>
  <c r="X26" i="190"/>
  <c r="W26" i="190"/>
  <c r="V26" i="190"/>
  <c r="S26" i="190"/>
  <c r="R26" i="190"/>
  <c r="Q26" i="190"/>
  <c r="P26" i="190"/>
  <c r="O26" i="190"/>
  <c r="L26" i="190"/>
  <c r="K26" i="190"/>
  <c r="J26" i="190"/>
  <c r="I26" i="190"/>
  <c r="H26" i="190"/>
  <c r="AN25" i="190"/>
  <c r="AM25" i="190"/>
  <c r="AL25" i="190"/>
  <c r="AK25" i="190"/>
  <c r="AJ25" i="190"/>
  <c r="AG25" i="190"/>
  <c r="AF25" i="190"/>
  <c r="AE25" i="190"/>
  <c r="AD25" i="190"/>
  <c r="AC25" i="190"/>
  <c r="Z25" i="190"/>
  <c r="Y25" i="190"/>
  <c r="X25" i="190"/>
  <c r="W25" i="190"/>
  <c r="V25" i="190"/>
  <c r="S25" i="190"/>
  <c r="R25" i="190"/>
  <c r="Q25" i="190"/>
  <c r="P25" i="190"/>
  <c r="O25" i="190"/>
  <c r="L25" i="190"/>
  <c r="K25" i="190"/>
  <c r="J25" i="190"/>
  <c r="I25" i="190"/>
  <c r="H25" i="190"/>
  <c r="AN24" i="190"/>
  <c r="AM24" i="190"/>
  <c r="AL24" i="190"/>
  <c r="AK24" i="190"/>
  <c r="AJ24" i="190"/>
  <c r="AG24" i="190"/>
  <c r="AF24" i="190"/>
  <c r="AE24" i="190"/>
  <c r="AD24" i="190"/>
  <c r="AC24" i="190"/>
  <c r="Z24" i="190"/>
  <c r="Y24" i="190"/>
  <c r="X24" i="190"/>
  <c r="W24" i="190"/>
  <c r="V24" i="190"/>
  <c r="S24" i="190"/>
  <c r="R24" i="190"/>
  <c r="Q24" i="190"/>
  <c r="P24" i="190"/>
  <c r="O24" i="190"/>
  <c r="L24" i="190"/>
  <c r="K24" i="190"/>
  <c r="J24" i="190"/>
  <c r="I24" i="190"/>
  <c r="H24" i="190"/>
  <c r="D24" i="190"/>
  <c r="AN23" i="190"/>
  <c r="AM23" i="190"/>
  <c r="AL23" i="190"/>
  <c r="AK23" i="190"/>
  <c r="AJ23" i="190"/>
  <c r="AG23" i="190"/>
  <c r="AF23" i="190"/>
  <c r="AE23" i="190"/>
  <c r="AD23" i="190"/>
  <c r="AC23" i="190"/>
  <c r="Z23" i="190"/>
  <c r="Y23" i="190"/>
  <c r="X23" i="190"/>
  <c r="W23" i="190"/>
  <c r="V23" i="190"/>
  <c r="S23" i="190"/>
  <c r="R23" i="190"/>
  <c r="Q23" i="190"/>
  <c r="P23" i="190"/>
  <c r="O23" i="190"/>
  <c r="L23" i="190"/>
  <c r="K23" i="190"/>
  <c r="J23" i="190"/>
  <c r="I23" i="190"/>
  <c r="H23" i="190"/>
  <c r="AN22" i="190"/>
  <c r="AM22" i="190"/>
  <c r="AL22" i="190"/>
  <c r="AK22" i="190"/>
  <c r="AJ22" i="190"/>
  <c r="AG22" i="190"/>
  <c r="AF22" i="190"/>
  <c r="AE22" i="190"/>
  <c r="AD22" i="190"/>
  <c r="AC22" i="190"/>
  <c r="Z22" i="190"/>
  <c r="Y22" i="190"/>
  <c r="X22" i="190"/>
  <c r="W22" i="190"/>
  <c r="V22" i="190"/>
  <c r="S22" i="190"/>
  <c r="R22" i="190"/>
  <c r="Q22" i="190"/>
  <c r="P22" i="190"/>
  <c r="O22" i="190"/>
  <c r="L22" i="190"/>
  <c r="K22" i="190"/>
  <c r="J22" i="190"/>
  <c r="I22" i="190"/>
  <c r="H22" i="190"/>
  <c r="AN21" i="190"/>
  <c r="AM21" i="190"/>
  <c r="AL21" i="190"/>
  <c r="AK21" i="190"/>
  <c r="AJ21" i="190"/>
  <c r="AG21" i="190"/>
  <c r="AF21" i="190"/>
  <c r="AE21" i="190"/>
  <c r="AD21" i="190"/>
  <c r="AC21" i="190"/>
  <c r="Z21" i="190"/>
  <c r="Y21" i="190"/>
  <c r="X21" i="190"/>
  <c r="W21" i="190"/>
  <c r="V21" i="190"/>
  <c r="S21" i="190"/>
  <c r="R21" i="190"/>
  <c r="Q21" i="190"/>
  <c r="P21" i="190"/>
  <c r="O21" i="190"/>
  <c r="L21" i="190"/>
  <c r="K21" i="190"/>
  <c r="J21" i="190"/>
  <c r="I21" i="190"/>
  <c r="H21" i="190"/>
  <c r="AN20" i="190"/>
  <c r="AM20" i="190"/>
  <c r="AL20" i="190"/>
  <c r="AK20" i="190"/>
  <c r="AJ20" i="190"/>
  <c r="AG20" i="190"/>
  <c r="AF20" i="190"/>
  <c r="AE20" i="190"/>
  <c r="AD20" i="190"/>
  <c r="AC20" i="190"/>
  <c r="Z20" i="190"/>
  <c r="Y20" i="190"/>
  <c r="X20" i="190"/>
  <c r="W20" i="190"/>
  <c r="V20" i="190"/>
  <c r="S20" i="190"/>
  <c r="R20" i="190"/>
  <c r="Q20" i="190"/>
  <c r="P20" i="190"/>
  <c r="O20" i="190"/>
  <c r="L20" i="190"/>
  <c r="K20" i="190"/>
  <c r="J20" i="190"/>
  <c r="I20" i="190"/>
  <c r="H20" i="190"/>
  <c r="AN19" i="190"/>
  <c r="AM19" i="190"/>
  <c r="AL19" i="190"/>
  <c r="AK19" i="190"/>
  <c r="AJ19" i="190"/>
  <c r="AG19" i="190"/>
  <c r="AF19" i="190"/>
  <c r="AE19" i="190"/>
  <c r="AD19" i="190"/>
  <c r="AC19" i="190"/>
  <c r="Z19" i="190"/>
  <c r="Y19" i="190"/>
  <c r="X19" i="190"/>
  <c r="W19" i="190"/>
  <c r="V19" i="190"/>
  <c r="S19" i="190"/>
  <c r="R19" i="190"/>
  <c r="Q19" i="190"/>
  <c r="P19" i="190"/>
  <c r="O19" i="190"/>
  <c r="L19" i="190"/>
  <c r="K19" i="190"/>
  <c r="J19" i="190"/>
  <c r="I19" i="190"/>
  <c r="H19" i="190"/>
  <c r="AN18" i="190"/>
  <c r="AM18" i="190"/>
  <c r="AL18" i="190"/>
  <c r="AK18" i="190"/>
  <c r="AJ18" i="190"/>
  <c r="AG18" i="190"/>
  <c r="AF18" i="190"/>
  <c r="AE18" i="190"/>
  <c r="AD18" i="190"/>
  <c r="AC18" i="190"/>
  <c r="Z18" i="190"/>
  <c r="Y18" i="190"/>
  <c r="X18" i="190"/>
  <c r="W18" i="190"/>
  <c r="V18" i="190"/>
  <c r="S18" i="190"/>
  <c r="R18" i="190"/>
  <c r="Q18" i="190"/>
  <c r="P18" i="190"/>
  <c r="O18" i="190"/>
  <c r="L18" i="190"/>
  <c r="K18" i="190"/>
  <c r="J18" i="190"/>
  <c r="I18" i="190"/>
  <c r="H18" i="190"/>
  <c r="AN17" i="190"/>
  <c r="AM17" i="190"/>
  <c r="AL17" i="190"/>
  <c r="AK17" i="190"/>
  <c r="AJ17" i="190"/>
  <c r="AG17" i="190"/>
  <c r="AF17" i="190"/>
  <c r="AE17" i="190"/>
  <c r="AD17" i="190"/>
  <c r="AC17" i="190"/>
  <c r="Z17" i="190"/>
  <c r="Y17" i="190"/>
  <c r="X17" i="190"/>
  <c r="W17" i="190"/>
  <c r="V17" i="190"/>
  <c r="S17" i="190"/>
  <c r="R17" i="190"/>
  <c r="Q17" i="190"/>
  <c r="P17" i="190"/>
  <c r="O17" i="190"/>
  <c r="L17" i="190"/>
  <c r="K17" i="190"/>
  <c r="J17" i="190"/>
  <c r="I17" i="190"/>
  <c r="H17" i="190"/>
  <c r="AN16" i="190"/>
  <c r="AM16" i="190"/>
  <c r="AL16" i="190"/>
  <c r="AK16" i="190"/>
  <c r="AJ16" i="190"/>
  <c r="AG16" i="190"/>
  <c r="AF16" i="190"/>
  <c r="AE16" i="190"/>
  <c r="AD16" i="190"/>
  <c r="AC16" i="190"/>
  <c r="Z16" i="190"/>
  <c r="Y16" i="190"/>
  <c r="X16" i="190"/>
  <c r="W16" i="190"/>
  <c r="V16" i="190"/>
  <c r="S16" i="190"/>
  <c r="R16" i="190"/>
  <c r="Q16" i="190"/>
  <c r="P16" i="190"/>
  <c r="O16" i="190"/>
  <c r="L16" i="190"/>
  <c r="K16" i="190"/>
  <c r="J16" i="190"/>
  <c r="I16" i="190"/>
  <c r="H16" i="190"/>
  <c r="D13" i="190"/>
  <c r="AN12" i="190"/>
  <c r="AM12" i="190"/>
  <c r="AL12" i="190"/>
  <c r="AK12" i="190"/>
  <c r="AJ12" i="190"/>
  <c r="AG12" i="190"/>
  <c r="AF12" i="190"/>
  <c r="AE12" i="190"/>
  <c r="AD12" i="190"/>
  <c r="AC12" i="190"/>
  <c r="Z12" i="190"/>
  <c r="Y12" i="190"/>
  <c r="X12" i="190"/>
  <c r="W12" i="190"/>
  <c r="V12" i="190"/>
  <c r="S12" i="190"/>
  <c r="R12" i="190"/>
  <c r="Q12" i="190"/>
  <c r="P12" i="190"/>
  <c r="O12" i="190"/>
  <c r="L12" i="190"/>
  <c r="K12" i="190"/>
  <c r="J12" i="190"/>
  <c r="I12" i="190"/>
  <c r="H12" i="190"/>
  <c r="C5" i="190"/>
  <c r="C4" i="190"/>
  <c r="C3" i="190"/>
  <c r="E115" i="189"/>
  <c r="E114" i="189"/>
  <c r="E113" i="189"/>
  <c r="E112" i="189"/>
  <c r="E111" i="189"/>
  <c r="E110" i="189"/>
  <c r="E109" i="189"/>
  <c r="E108" i="189"/>
  <c r="E107" i="189"/>
  <c r="E106" i="189"/>
  <c r="E105" i="189"/>
  <c r="E104" i="189"/>
  <c r="E103" i="189"/>
  <c r="E102" i="189"/>
  <c r="E101" i="189"/>
  <c r="E100" i="189"/>
  <c r="E99" i="189"/>
  <c r="E98" i="189"/>
  <c r="E97" i="189"/>
  <c r="E96" i="189"/>
  <c r="E95" i="189"/>
  <c r="E94" i="189"/>
  <c r="E93" i="189"/>
  <c r="E92" i="189"/>
  <c r="E91" i="189"/>
  <c r="E90" i="189"/>
  <c r="E89" i="189"/>
  <c r="E88" i="189"/>
  <c r="E87" i="189"/>
  <c r="E86" i="189"/>
  <c r="E85" i="189"/>
  <c r="E84" i="189"/>
  <c r="E83" i="189"/>
  <c r="E82" i="189"/>
  <c r="E81" i="189"/>
  <c r="E80" i="189"/>
  <c r="E79" i="189"/>
  <c r="E78" i="189"/>
  <c r="E77" i="189"/>
  <c r="E76" i="189"/>
  <c r="E75" i="189"/>
  <c r="E74" i="189"/>
  <c r="E73" i="189"/>
  <c r="E72" i="189"/>
  <c r="E71" i="189"/>
  <c r="E70" i="189"/>
  <c r="E69" i="189"/>
  <c r="E68" i="189"/>
  <c r="E67" i="189"/>
  <c r="E66" i="189"/>
  <c r="E65" i="189"/>
  <c r="E64" i="189"/>
  <c r="E63" i="189"/>
  <c r="E62" i="189"/>
  <c r="E61" i="189"/>
  <c r="E60" i="189"/>
  <c r="E59" i="189"/>
  <c r="E58" i="189"/>
  <c r="E57" i="189"/>
  <c r="E56" i="189"/>
  <c r="E55" i="189"/>
  <c r="E54" i="189"/>
  <c r="E53" i="189"/>
  <c r="E52" i="189"/>
  <c r="E51" i="189"/>
  <c r="E50" i="189"/>
  <c r="E49" i="189"/>
  <c r="E48" i="189"/>
  <c r="E47" i="189"/>
  <c r="E46" i="189"/>
  <c r="E45" i="189"/>
  <c r="E44" i="189"/>
  <c r="E43" i="189"/>
  <c r="E42" i="189"/>
  <c r="E41" i="189"/>
  <c r="E40" i="189"/>
  <c r="E39" i="189"/>
  <c r="E38" i="189"/>
  <c r="B38" i="189"/>
  <c r="B39" i="189" s="1"/>
  <c r="B40" i="189" s="1"/>
  <c r="B41" i="189" s="1"/>
  <c r="B42" i="189" s="1"/>
  <c r="B43" i="189" s="1"/>
  <c r="B44" i="189" s="1"/>
  <c r="B45" i="189" s="1"/>
  <c r="B46" i="189" s="1"/>
  <c r="B47" i="189" s="1"/>
  <c r="B48" i="189" s="1"/>
  <c r="B49" i="189" s="1"/>
  <c r="B50" i="189" s="1"/>
  <c r="B51" i="189" s="1"/>
  <c r="B52" i="189" s="1"/>
  <c r="B53" i="189" s="1"/>
  <c r="B54" i="189" s="1"/>
  <c r="B55" i="189" s="1"/>
  <c r="B56" i="189" s="1"/>
  <c r="B57" i="189" s="1"/>
  <c r="B58" i="189" s="1"/>
  <c r="B59" i="189" s="1"/>
  <c r="B60" i="189" s="1"/>
  <c r="B61" i="189" s="1"/>
  <c r="B62" i="189" s="1"/>
  <c r="B63" i="189" s="1"/>
  <c r="B64" i="189" s="1"/>
  <c r="B65" i="189" s="1"/>
  <c r="B66" i="189" s="1"/>
  <c r="B67" i="189" s="1"/>
  <c r="B68" i="189" s="1"/>
  <c r="B69" i="189" s="1"/>
  <c r="B70" i="189" s="1"/>
  <c r="B71" i="189" s="1"/>
  <c r="B72" i="189" s="1"/>
  <c r="B73" i="189" s="1"/>
  <c r="B74" i="189" s="1"/>
  <c r="B75" i="189" s="1"/>
  <c r="B76" i="189" s="1"/>
  <c r="B77" i="189" s="1"/>
  <c r="B78" i="189" s="1"/>
  <c r="B79" i="189" s="1"/>
  <c r="B80" i="189" s="1"/>
  <c r="B81" i="189" s="1"/>
  <c r="B82" i="189" s="1"/>
  <c r="B83" i="189" s="1"/>
  <c r="B84" i="189" s="1"/>
  <c r="B85" i="189" s="1"/>
  <c r="B86" i="189" s="1"/>
  <c r="B87" i="189" s="1"/>
  <c r="B88" i="189" s="1"/>
  <c r="B89" i="189" s="1"/>
  <c r="B90" i="189" s="1"/>
  <c r="B91" i="189" s="1"/>
  <c r="B92" i="189" s="1"/>
  <c r="B93" i="189" s="1"/>
  <c r="B94" i="189" s="1"/>
  <c r="B95" i="189" s="1"/>
  <c r="B96" i="189" s="1"/>
  <c r="B97" i="189" s="1"/>
  <c r="B98" i="189" s="1"/>
  <c r="B99" i="189" s="1"/>
  <c r="B100" i="189" s="1"/>
  <c r="B101" i="189" s="1"/>
  <c r="B102" i="189" s="1"/>
  <c r="B103" i="189" s="1"/>
  <c r="B104" i="189" s="1"/>
  <c r="B105" i="189" s="1"/>
  <c r="B106" i="189" s="1"/>
  <c r="B107" i="189" s="1"/>
  <c r="B108" i="189" s="1"/>
  <c r="B109" i="189" s="1"/>
  <c r="B110" i="189" s="1"/>
  <c r="B111" i="189" s="1"/>
  <c r="B112" i="189" s="1"/>
  <c r="B113" i="189" s="1"/>
  <c r="B114" i="189" s="1"/>
  <c r="B115" i="189" s="1"/>
  <c r="E37" i="189"/>
  <c r="AN28" i="189"/>
  <c r="AM28" i="189"/>
  <c r="AL28" i="189"/>
  <c r="AK28" i="189"/>
  <c r="AJ28" i="189"/>
  <c r="AG28" i="189"/>
  <c r="AF28" i="189"/>
  <c r="AE28" i="189"/>
  <c r="AD28" i="189"/>
  <c r="AC28" i="189"/>
  <c r="Z28" i="189"/>
  <c r="Y28" i="189"/>
  <c r="X28" i="189"/>
  <c r="W28" i="189"/>
  <c r="V28" i="189"/>
  <c r="S28" i="189"/>
  <c r="R28" i="189"/>
  <c r="Q28" i="189"/>
  <c r="P28" i="189"/>
  <c r="O28" i="189"/>
  <c r="L28" i="189"/>
  <c r="K28" i="189"/>
  <c r="J28" i="189"/>
  <c r="I28" i="189"/>
  <c r="H28" i="189"/>
  <c r="AN27" i="189"/>
  <c r="AM27" i="189"/>
  <c r="AL27" i="189"/>
  <c r="AK27" i="189"/>
  <c r="AJ27" i="189"/>
  <c r="AG27" i="189"/>
  <c r="AF27" i="189"/>
  <c r="AE27" i="189"/>
  <c r="AD27" i="189"/>
  <c r="AC27" i="189"/>
  <c r="Z27" i="189"/>
  <c r="Y27" i="189"/>
  <c r="X27" i="189"/>
  <c r="W27" i="189"/>
  <c r="V27" i="189"/>
  <c r="S27" i="189"/>
  <c r="R27" i="189"/>
  <c r="Q27" i="189"/>
  <c r="P27" i="189"/>
  <c r="O27" i="189"/>
  <c r="L27" i="189"/>
  <c r="K27" i="189"/>
  <c r="J27" i="189"/>
  <c r="I27" i="189"/>
  <c r="H27" i="189"/>
  <c r="AN26" i="189"/>
  <c r="AM26" i="189"/>
  <c r="AL26" i="189"/>
  <c r="AK26" i="189"/>
  <c r="AJ26" i="189"/>
  <c r="AG26" i="189"/>
  <c r="AF26" i="189"/>
  <c r="AE26" i="189"/>
  <c r="AD26" i="189"/>
  <c r="AC26" i="189"/>
  <c r="Z26" i="189"/>
  <c r="Y26" i="189"/>
  <c r="X26" i="189"/>
  <c r="W26" i="189"/>
  <c r="V26" i="189"/>
  <c r="S26" i="189"/>
  <c r="R26" i="189"/>
  <c r="Q26" i="189"/>
  <c r="P26" i="189"/>
  <c r="O26" i="189"/>
  <c r="L26" i="189"/>
  <c r="K26" i="189"/>
  <c r="J26" i="189"/>
  <c r="I26" i="189"/>
  <c r="H26" i="189"/>
  <c r="AN25" i="189"/>
  <c r="AM25" i="189"/>
  <c r="AL25" i="189"/>
  <c r="AK25" i="189"/>
  <c r="AJ25" i="189"/>
  <c r="AG25" i="189"/>
  <c r="AF25" i="189"/>
  <c r="AE25" i="189"/>
  <c r="AD25" i="189"/>
  <c r="AC25" i="189"/>
  <c r="Z25" i="189"/>
  <c r="Y25" i="189"/>
  <c r="X25" i="189"/>
  <c r="W25" i="189"/>
  <c r="V25" i="189"/>
  <c r="S25" i="189"/>
  <c r="R25" i="189"/>
  <c r="Q25" i="189"/>
  <c r="P25" i="189"/>
  <c r="O25" i="189"/>
  <c r="L25" i="189"/>
  <c r="K25" i="189"/>
  <c r="J25" i="189"/>
  <c r="I25" i="189"/>
  <c r="H25" i="189"/>
  <c r="AN24" i="189"/>
  <c r="AM24" i="189"/>
  <c r="AL24" i="189"/>
  <c r="AK24" i="189"/>
  <c r="AJ24" i="189"/>
  <c r="AG24" i="189"/>
  <c r="AF24" i="189"/>
  <c r="AE24" i="189"/>
  <c r="AD24" i="189"/>
  <c r="AC24" i="189"/>
  <c r="Z24" i="189"/>
  <c r="Y24" i="189"/>
  <c r="X24" i="189"/>
  <c r="W24" i="189"/>
  <c r="V24" i="189"/>
  <c r="S24" i="189"/>
  <c r="R24" i="189"/>
  <c r="Q24" i="189"/>
  <c r="P24" i="189"/>
  <c r="O24" i="189"/>
  <c r="L24" i="189"/>
  <c r="K24" i="189"/>
  <c r="J24" i="189"/>
  <c r="I24" i="189"/>
  <c r="H24" i="189"/>
  <c r="D24" i="189"/>
  <c r="AN23" i="189"/>
  <c r="AM23" i="189"/>
  <c r="AL23" i="189"/>
  <c r="AK23" i="189"/>
  <c r="AJ23" i="189"/>
  <c r="AG23" i="189"/>
  <c r="AF23" i="189"/>
  <c r="AE23" i="189"/>
  <c r="AD23" i="189"/>
  <c r="AC23" i="189"/>
  <c r="Z23" i="189"/>
  <c r="Y23" i="189"/>
  <c r="X23" i="189"/>
  <c r="W23" i="189"/>
  <c r="V23" i="189"/>
  <c r="S23" i="189"/>
  <c r="R23" i="189"/>
  <c r="Q23" i="189"/>
  <c r="P23" i="189"/>
  <c r="O23" i="189"/>
  <c r="L23" i="189"/>
  <c r="K23" i="189"/>
  <c r="J23" i="189"/>
  <c r="I23" i="189"/>
  <c r="H23" i="189"/>
  <c r="AN22" i="189"/>
  <c r="AM22" i="189"/>
  <c r="AL22" i="189"/>
  <c r="AK22" i="189"/>
  <c r="AJ22" i="189"/>
  <c r="AG22" i="189"/>
  <c r="AF22" i="189"/>
  <c r="AE22" i="189"/>
  <c r="AD22" i="189"/>
  <c r="AC22" i="189"/>
  <c r="Z22" i="189"/>
  <c r="Y22" i="189"/>
  <c r="X22" i="189"/>
  <c r="W22" i="189"/>
  <c r="V22" i="189"/>
  <c r="S22" i="189"/>
  <c r="R22" i="189"/>
  <c r="Q22" i="189"/>
  <c r="P22" i="189"/>
  <c r="O22" i="189"/>
  <c r="L22" i="189"/>
  <c r="K22" i="189"/>
  <c r="J22" i="189"/>
  <c r="I22" i="189"/>
  <c r="H22" i="189"/>
  <c r="AN21" i="189"/>
  <c r="AM21" i="189"/>
  <c r="AL21" i="189"/>
  <c r="AK21" i="189"/>
  <c r="AJ21" i="189"/>
  <c r="AG21" i="189"/>
  <c r="AF21" i="189"/>
  <c r="AE21" i="189"/>
  <c r="AD21" i="189"/>
  <c r="AC21" i="189"/>
  <c r="Z21" i="189"/>
  <c r="Y21" i="189"/>
  <c r="X21" i="189"/>
  <c r="W21" i="189"/>
  <c r="V21" i="189"/>
  <c r="S21" i="189"/>
  <c r="R21" i="189"/>
  <c r="Q21" i="189"/>
  <c r="P21" i="189"/>
  <c r="O21" i="189"/>
  <c r="L21" i="189"/>
  <c r="K21" i="189"/>
  <c r="J21" i="189"/>
  <c r="I21" i="189"/>
  <c r="H21" i="189"/>
  <c r="AN20" i="189"/>
  <c r="AM20" i="189"/>
  <c r="AL20" i="189"/>
  <c r="AK20" i="189"/>
  <c r="AJ20" i="189"/>
  <c r="AG20" i="189"/>
  <c r="AF20" i="189"/>
  <c r="AE20" i="189"/>
  <c r="AD20" i="189"/>
  <c r="AC20" i="189"/>
  <c r="Z20" i="189"/>
  <c r="Y20" i="189"/>
  <c r="X20" i="189"/>
  <c r="W20" i="189"/>
  <c r="V20" i="189"/>
  <c r="S20" i="189"/>
  <c r="R20" i="189"/>
  <c r="Q20" i="189"/>
  <c r="P20" i="189"/>
  <c r="O20" i="189"/>
  <c r="L20" i="189"/>
  <c r="K20" i="189"/>
  <c r="J20" i="189"/>
  <c r="I20" i="189"/>
  <c r="H20" i="189"/>
  <c r="AN19" i="189"/>
  <c r="AM19" i="189"/>
  <c r="AL19" i="189"/>
  <c r="AK19" i="189"/>
  <c r="AJ19" i="189"/>
  <c r="AG19" i="189"/>
  <c r="AF19" i="189"/>
  <c r="AE19" i="189"/>
  <c r="AD19" i="189"/>
  <c r="AC19" i="189"/>
  <c r="Z19" i="189"/>
  <c r="Y19" i="189"/>
  <c r="X19" i="189"/>
  <c r="W19" i="189"/>
  <c r="V19" i="189"/>
  <c r="S19" i="189"/>
  <c r="R19" i="189"/>
  <c r="Q19" i="189"/>
  <c r="P19" i="189"/>
  <c r="O19" i="189"/>
  <c r="L19" i="189"/>
  <c r="K19" i="189"/>
  <c r="J19" i="189"/>
  <c r="I19" i="189"/>
  <c r="H19" i="189"/>
  <c r="AN18" i="189"/>
  <c r="AM18" i="189"/>
  <c r="AL18" i="189"/>
  <c r="AK18" i="189"/>
  <c r="AJ18" i="189"/>
  <c r="AG18" i="189"/>
  <c r="AF18" i="189"/>
  <c r="AE18" i="189"/>
  <c r="AD18" i="189"/>
  <c r="AC18" i="189"/>
  <c r="Z18" i="189"/>
  <c r="Y18" i="189"/>
  <c r="X18" i="189"/>
  <c r="W18" i="189"/>
  <c r="V18" i="189"/>
  <c r="S18" i="189"/>
  <c r="R18" i="189"/>
  <c r="Q18" i="189"/>
  <c r="P18" i="189"/>
  <c r="O18" i="189"/>
  <c r="L18" i="189"/>
  <c r="K18" i="189"/>
  <c r="J18" i="189"/>
  <c r="I18" i="189"/>
  <c r="H18" i="189"/>
  <c r="AN17" i="189"/>
  <c r="AM17" i="189"/>
  <c r="AL17" i="189"/>
  <c r="AK17" i="189"/>
  <c r="AJ17" i="189"/>
  <c r="AG17" i="189"/>
  <c r="AF17" i="189"/>
  <c r="AE17" i="189"/>
  <c r="AD17" i="189"/>
  <c r="AC17" i="189"/>
  <c r="Z17" i="189"/>
  <c r="Y17" i="189"/>
  <c r="X17" i="189"/>
  <c r="W17" i="189"/>
  <c r="V17" i="189"/>
  <c r="S17" i="189"/>
  <c r="R17" i="189"/>
  <c r="Q17" i="189"/>
  <c r="P17" i="189"/>
  <c r="O17" i="189"/>
  <c r="L17" i="189"/>
  <c r="K17" i="189"/>
  <c r="J17" i="189"/>
  <c r="I17" i="189"/>
  <c r="H17" i="189"/>
  <c r="AN16" i="189"/>
  <c r="AM16" i="189"/>
  <c r="AL16" i="189"/>
  <c r="AK16" i="189"/>
  <c r="AJ16" i="189"/>
  <c r="AG16" i="189"/>
  <c r="AF16" i="189"/>
  <c r="AE16" i="189"/>
  <c r="AD16" i="189"/>
  <c r="AC16" i="189"/>
  <c r="Z16" i="189"/>
  <c r="Y16" i="189"/>
  <c r="X16" i="189"/>
  <c r="W16" i="189"/>
  <c r="V16" i="189"/>
  <c r="S16" i="189"/>
  <c r="R16" i="189"/>
  <c r="Q16" i="189"/>
  <c r="P16" i="189"/>
  <c r="O16" i="189"/>
  <c r="L16" i="189"/>
  <c r="K16" i="189"/>
  <c r="J16" i="189"/>
  <c r="I16" i="189"/>
  <c r="H16" i="189"/>
  <c r="D13" i="189"/>
  <c r="AN12" i="189"/>
  <c r="AM12" i="189"/>
  <c r="AL12" i="189"/>
  <c r="AK12" i="189"/>
  <c r="AJ12" i="189"/>
  <c r="AG12" i="189"/>
  <c r="AF12" i="189"/>
  <c r="AE12" i="189"/>
  <c r="AD12" i="189"/>
  <c r="AC12" i="189"/>
  <c r="Z12" i="189"/>
  <c r="Y12" i="189"/>
  <c r="X12" i="189"/>
  <c r="W12" i="189"/>
  <c r="V12" i="189"/>
  <c r="S12" i="189"/>
  <c r="R12" i="189"/>
  <c r="Q12" i="189"/>
  <c r="P12" i="189"/>
  <c r="O12" i="189"/>
  <c r="L12" i="189"/>
  <c r="K12" i="189"/>
  <c r="J12" i="189"/>
  <c r="I12" i="189"/>
  <c r="H12" i="189"/>
  <c r="C5" i="189"/>
  <c r="C4" i="189"/>
  <c r="C3" i="189"/>
  <c r="H61" i="108" a="1"/>
  <c r="H61" i="108" s="1"/>
  <c r="B38" i="184"/>
  <c r="B39" i="184" s="1"/>
  <c r="B40" i="184" s="1"/>
  <c r="B41" i="184" s="1"/>
  <c r="B42" i="184" s="1"/>
  <c r="B43" i="184" s="1"/>
  <c r="B44" i="184" s="1"/>
  <c r="B45" i="184" s="1"/>
  <c r="B46" i="184" s="1"/>
  <c r="B47" i="184" s="1"/>
  <c r="B48" i="184" s="1"/>
  <c r="B49" i="184" s="1"/>
  <c r="B50" i="184" s="1"/>
  <c r="B51" i="184" s="1"/>
  <c r="B52" i="184" s="1"/>
  <c r="B53" i="184" s="1"/>
  <c r="B54" i="184" s="1"/>
  <c r="B55" i="184" s="1"/>
  <c r="B56" i="184" s="1"/>
  <c r="B57" i="184" s="1"/>
  <c r="B58" i="184" s="1"/>
  <c r="B59" i="184" s="1"/>
  <c r="B60" i="184" s="1"/>
  <c r="B61" i="184" s="1"/>
  <c r="B62" i="184" s="1"/>
  <c r="B63" i="184" s="1"/>
  <c r="B64" i="184" s="1"/>
  <c r="B65" i="184" s="1"/>
  <c r="B66" i="184" s="1"/>
  <c r="B67" i="184" s="1"/>
  <c r="B68" i="184" s="1"/>
  <c r="B69" i="184" s="1"/>
  <c r="B70" i="184" s="1"/>
  <c r="B71" i="184" s="1"/>
  <c r="B72" i="184" s="1"/>
  <c r="B73" i="184" s="1"/>
  <c r="B74" i="184" s="1"/>
  <c r="B75" i="184" s="1"/>
  <c r="B76" i="184" s="1"/>
  <c r="B77" i="184" s="1"/>
  <c r="B78" i="184" s="1"/>
  <c r="B79" i="184" s="1"/>
  <c r="B80" i="184" s="1"/>
  <c r="B81" i="184" s="1"/>
  <c r="B82" i="184" s="1"/>
  <c r="B83" i="184" s="1"/>
  <c r="B84" i="184" s="1"/>
  <c r="B85" i="184" s="1"/>
  <c r="B86" i="184" s="1"/>
  <c r="B87" i="184" s="1"/>
  <c r="B88" i="184" s="1"/>
  <c r="B89" i="184" s="1"/>
  <c r="B90" i="184" s="1"/>
  <c r="B91" i="184" s="1"/>
  <c r="B92" i="184" s="1"/>
  <c r="B93" i="184" s="1"/>
  <c r="B94" i="184" s="1"/>
  <c r="B95" i="184" s="1"/>
  <c r="B96" i="184" s="1"/>
  <c r="B97" i="184" s="1"/>
  <c r="B98" i="184" s="1"/>
  <c r="B99" i="184" s="1"/>
  <c r="B100" i="184" s="1"/>
  <c r="B101" i="184" s="1"/>
  <c r="B102" i="184" s="1"/>
  <c r="B103" i="184" s="1"/>
  <c r="B104" i="184" s="1"/>
  <c r="B105" i="184" s="1"/>
  <c r="B106" i="184" s="1"/>
  <c r="B107" i="184" s="1"/>
  <c r="B108" i="184" s="1"/>
  <c r="B109" i="184" s="1"/>
  <c r="B110" i="184" s="1"/>
  <c r="B111" i="184" s="1"/>
  <c r="B112" i="184" s="1"/>
  <c r="B113" i="184" s="1"/>
  <c r="B114" i="184" s="1"/>
  <c r="B115" i="184" s="1"/>
  <c r="B116" i="184" s="1"/>
  <c r="E37" i="184"/>
  <c r="B56" i="176"/>
  <c r="B57" i="176" s="1"/>
  <c r="B58" i="176" s="1"/>
  <c r="B59" i="176" s="1"/>
  <c r="B60" i="176" s="1"/>
  <c r="B61" i="176" s="1"/>
  <c r="B62" i="176" s="1"/>
  <c r="B63" i="176" s="1"/>
  <c r="B64" i="176" s="1"/>
  <c r="B65" i="176" s="1"/>
  <c r="B66" i="176" s="1"/>
  <c r="B67" i="176" s="1"/>
  <c r="B68" i="176" s="1"/>
  <c r="B69" i="176" s="1"/>
  <c r="B70" i="176" s="1"/>
  <c r="B71" i="176" s="1"/>
  <c r="B72" i="176" s="1"/>
  <c r="B73" i="176" s="1"/>
  <c r="B74" i="176" s="1"/>
  <c r="B75" i="176" s="1"/>
  <c r="B76" i="176" s="1"/>
  <c r="B77" i="176" s="1"/>
  <c r="B78" i="176" s="1"/>
  <c r="B79" i="176" s="1"/>
  <c r="B80" i="176" s="1"/>
  <c r="B81" i="176" s="1"/>
  <c r="B82" i="176" s="1"/>
  <c r="B83" i="176" s="1"/>
  <c r="B84" i="176" s="1"/>
  <c r="B85" i="176" s="1"/>
  <c r="B86" i="176" s="1"/>
  <c r="B87" i="176" s="1"/>
  <c r="B88" i="176" s="1"/>
  <c r="B89" i="176" s="1"/>
  <c r="B90" i="176" s="1"/>
  <c r="B91" i="176" s="1"/>
  <c r="B92" i="176" s="1"/>
  <c r="B93" i="176" s="1"/>
  <c r="B94" i="176" s="1"/>
  <c r="B95" i="176" s="1"/>
  <c r="B96" i="176" s="1"/>
  <c r="B97" i="176" s="1"/>
  <c r="B98" i="176" s="1"/>
  <c r="B99" i="176" s="1"/>
  <c r="B100" i="176" s="1"/>
  <c r="B101" i="176" s="1"/>
  <c r="B102" i="176" s="1"/>
  <c r="B103" i="176" s="1"/>
  <c r="B104" i="176" s="1"/>
  <c r="B105" i="176" s="1"/>
  <c r="B106" i="176" s="1"/>
  <c r="B107" i="176" s="1"/>
  <c r="B108" i="176" s="1"/>
  <c r="B109" i="176" s="1"/>
  <c r="B110" i="176" s="1"/>
  <c r="B111" i="176" s="1"/>
  <c r="B112" i="176" s="1"/>
  <c r="B113" i="176" s="1"/>
  <c r="B114" i="176" s="1"/>
  <c r="B115" i="176" s="1"/>
  <c r="D24" i="153"/>
  <c r="E70" i="181"/>
  <c r="E71" i="181"/>
  <c r="E72" i="181"/>
  <c r="E73" i="181"/>
  <c r="E74" i="181"/>
  <c r="E75" i="181"/>
  <c r="E76" i="181"/>
  <c r="E77" i="181"/>
  <c r="E78" i="181"/>
  <c r="E79" i="181"/>
  <c r="E80" i="181"/>
  <c r="E81" i="181"/>
  <c r="E82" i="181"/>
  <c r="E83" i="181"/>
  <c r="E84" i="181"/>
  <c r="E85" i="181"/>
  <c r="E86" i="181"/>
  <c r="E87" i="181"/>
  <c r="E88" i="181"/>
  <c r="E89" i="181"/>
  <c r="E90" i="181"/>
  <c r="E91" i="181"/>
  <c r="E92" i="181"/>
  <c r="D13" i="174"/>
  <c r="H55" i="108" a="1"/>
  <c r="H54" i="108" a="1"/>
  <c r="G50" i="108"/>
  <c r="H57" i="108" a="1"/>
  <c r="F49" i="108" a="1"/>
  <c r="H53" i="108" a="1"/>
  <c r="H52" i="108" a="1"/>
  <c r="H60" i="108" a="1"/>
  <c r="H58" i="108" a="1"/>
  <c r="H59" i="108" a="1"/>
  <c r="F50" i="108" a="1"/>
  <c r="G51" i="108"/>
  <c r="F51" i="108" a="1"/>
  <c r="G49" i="108"/>
  <c r="H56" i="108" a="1"/>
  <c r="H19" i="156" l="1"/>
  <c r="J19" i="156" s="1"/>
  <c r="B19" i="156"/>
  <c r="D19" i="156"/>
  <c r="G19" i="156"/>
  <c r="G20" i="156"/>
  <c r="H20" i="156"/>
  <c r="J20" i="156" s="1"/>
  <c r="B20" i="156"/>
  <c r="D20" i="156"/>
  <c r="B2" i="156"/>
  <c r="G2" i="156"/>
  <c r="H2" i="156"/>
  <c r="J2" i="156" s="1"/>
  <c r="D2" i="156"/>
  <c r="B7" i="156"/>
  <c r="D7" i="156"/>
  <c r="G7" i="156"/>
  <c r="H7" i="156"/>
  <c r="J7" i="156" s="1"/>
  <c r="B6" i="156"/>
  <c r="D6" i="156"/>
  <c r="G6" i="156"/>
  <c r="H6" i="156"/>
  <c r="J6" i="156" s="1"/>
  <c r="B3" i="156"/>
  <c r="D3" i="156"/>
  <c r="G3" i="156"/>
  <c r="H3" i="156"/>
  <c r="J3" i="156" s="1"/>
  <c r="D12" i="192"/>
  <c r="D11" i="192"/>
  <c r="H60" i="108"/>
  <c r="H59" i="108"/>
  <c r="H58" i="108"/>
  <c r="D12" i="195"/>
  <c r="D11" i="195"/>
  <c r="D11" i="193"/>
  <c r="D12" i="193"/>
  <c r="H57" i="108"/>
  <c r="H56" i="108"/>
  <c r="H55" i="108"/>
  <c r="H54" i="108"/>
  <c r="H53" i="108"/>
  <c r="H52" i="108"/>
  <c r="G16" i="191"/>
  <c r="G28" i="190"/>
  <c r="G16" i="190"/>
  <c r="G28" i="189"/>
  <c r="G24" i="191"/>
  <c r="G24" i="189"/>
  <c r="G25" i="190"/>
  <c r="G20" i="189"/>
  <c r="G19" i="189"/>
  <c r="G26" i="189"/>
  <c r="G17" i="190"/>
  <c r="G18" i="190"/>
  <c r="G20" i="190"/>
  <c r="G17" i="191"/>
  <c r="G21" i="189"/>
  <c r="G27" i="190"/>
  <c r="G19" i="191"/>
  <c r="G17" i="189"/>
  <c r="G22" i="190"/>
  <c r="G22" i="191"/>
  <c r="G16" i="189"/>
  <c r="G23" i="190"/>
  <c r="G24" i="190"/>
  <c r="G25" i="189"/>
  <c r="G23" i="191"/>
  <c r="G25" i="191"/>
  <c r="G19" i="190"/>
  <c r="G18" i="191"/>
  <c r="G23" i="189"/>
  <c r="G20" i="191"/>
  <c r="G27" i="191"/>
  <c r="G28" i="191"/>
  <c r="G18" i="189"/>
  <c r="G27" i="189"/>
  <c r="G22" i="189"/>
  <c r="G26" i="190"/>
  <c r="G26" i="191"/>
  <c r="G21" i="190"/>
  <c r="G21" i="191"/>
  <c r="F51" i="108"/>
  <c r="F49" i="108"/>
  <c r="E13" i="156" s="1"/>
  <c r="F50" i="108"/>
  <c r="H51" i="108" a="1"/>
  <c r="H50" i="108" a="1"/>
  <c r="H49" i="108" a="1"/>
  <c r="D13" i="156" l="1"/>
  <c r="H13" i="156"/>
  <c r="J13" i="156" s="1"/>
  <c r="B13" i="156"/>
  <c r="G13" i="156"/>
  <c r="D11" i="191"/>
  <c r="D12" i="189"/>
  <c r="D12" i="190"/>
  <c r="D12" i="191"/>
  <c r="D11" i="190"/>
  <c r="D11" i="189"/>
  <c r="H49" i="108"/>
  <c r="H51" i="108"/>
  <c r="H50" i="108"/>
  <c r="G24" i="162" l="1"/>
  <c r="E37" i="188" l="1"/>
  <c r="B38" i="188"/>
  <c r="B39" i="188" s="1"/>
  <c r="B40" i="188" s="1"/>
  <c r="B41" i="188" s="1"/>
  <c r="B42" i="188" s="1"/>
  <c r="B43" i="188" s="1"/>
  <c r="B44" i="188" s="1"/>
  <c r="B45" i="188" s="1"/>
  <c r="B46" i="188" s="1"/>
  <c r="B47" i="188" s="1"/>
  <c r="B48" i="188" s="1"/>
  <c r="B49" i="188" s="1"/>
  <c r="B50" i="188" s="1"/>
  <c r="B51" i="188" s="1"/>
  <c r="B52" i="188" s="1"/>
  <c r="B53" i="188" s="1"/>
  <c r="B54" i="188" s="1"/>
  <c r="B55" i="188" s="1"/>
  <c r="B56" i="188" s="1"/>
  <c r="B57" i="188" s="1"/>
  <c r="B58" i="188" s="1"/>
  <c r="B59" i="188" s="1"/>
  <c r="B60" i="188" s="1"/>
  <c r="B61" i="188" s="1"/>
  <c r="B62" i="188" s="1"/>
  <c r="B63" i="188" s="1"/>
  <c r="B64" i="188" s="1"/>
  <c r="B65" i="188" s="1"/>
  <c r="B66" i="188" s="1"/>
  <c r="B67" i="188" s="1"/>
  <c r="B68" i="188" s="1"/>
  <c r="B69" i="188" s="1"/>
  <c r="B70" i="188" s="1"/>
  <c r="B71" i="188" s="1"/>
  <c r="B72" i="188" s="1"/>
  <c r="B73" i="188" s="1"/>
  <c r="B74" i="188" s="1"/>
  <c r="B75" i="188" s="1"/>
  <c r="B76" i="188" s="1"/>
  <c r="B77" i="188" s="1"/>
  <c r="B78" i="188" s="1"/>
  <c r="B79" i="188" s="1"/>
  <c r="B80" i="188" s="1"/>
  <c r="B81" i="188" s="1"/>
  <c r="B82" i="188" s="1"/>
  <c r="B83" i="188" s="1"/>
  <c r="B84" i="188" s="1"/>
  <c r="B85" i="188" s="1"/>
  <c r="B86" i="188" s="1"/>
  <c r="B87" i="188" s="1"/>
  <c r="B88" i="188" s="1"/>
  <c r="B89" i="188" s="1"/>
  <c r="B90" i="188" s="1"/>
  <c r="B91" i="188" s="1"/>
  <c r="B92" i="188" s="1"/>
  <c r="B93" i="188" s="1"/>
  <c r="B94" i="188" s="1"/>
  <c r="B95" i="188" s="1"/>
  <c r="B96" i="188" s="1"/>
  <c r="B97" i="188" s="1"/>
  <c r="B98" i="188" s="1"/>
  <c r="B99" i="188" s="1"/>
  <c r="B100" i="188" s="1"/>
  <c r="B101" i="188" s="1"/>
  <c r="B102" i="188" s="1"/>
  <c r="B103" i="188" s="1"/>
  <c r="B104" i="188" s="1"/>
  <c r="B105" i="188" s="1"/>
  <c r="B106" i="188" s="1"/>
  <c r="B107" i="188" s="1"/>
  <c r="B108" i="188" s="1"/>
  <c r="B109" i="188" s="1"/>
  <c r="B110" i="188" s="1"/>
  <c r="B111" i="188" s="1"/>
  <c r="B112" i="188" s="1"/>
  <c r="B113" i="188" s="1"/>
  <c r="B114" i="188" s="1"/>
  <c r="B115" i="188" s="1"/>
  <c r="E38" i="188"/>
  <c r="E39" i="188"/>
  <c r="E40" i="188"/>
  <c r="E41" i="188"/>
  <c r="E42" i="188"/>
  <c r="E43" i="188"/>
  <c r="E44" i="188"/>
  <c r="E45" i="188"/>
  <c r="E46" i="188"/>
  <c r="E47" i="188"/>
  <c r="E48" i="188"/>
  <c r="E49" i="188"/>
  <c r="E50" i="188"/>
  <c r="E51" i="188"/>
  <c r="E52" i="188"/>
  <c r="E53" i="188"/>
  <c r="E54" i="188"/>
  <c r="E55" i="188"/>
  <c r="E56" i="188"/>
  <c r="E57" i="188"/>
  <c r="E58" i="188"/>
  <c r="E59" i="188"/>
  <c r="E60" i="188"/>
  <c r="E61" i="188"/>
  <c r="E62" i="188"/>
  <c r="E63" i="188"/>
  <c r="E64" i="188"/>
  <c r="E65" i="188"/>
  <c r="E66" i="188"/>
  <c r="E67" i="188"/>
  <c r="E68" i="188"/>
  <c r="E69" i="188"/>
  <c r="E70" i="188"/>
  <c r="E71" i="188"/>
  <c r="E72" i="188"/>
  <c r="E73" i="188"/>
  <c r="E74" i="188"/>
  <c r="E75" i="188"/>
  <c r="E76" i="188"/>
  <c r="E77" i="188"/>
  <c r="E78" i="188"/>
  <c r="E79" i="188"/>
  <c r="E80" i="188"/>
  <c r="E81" i="188"/>
  <c r="E82" i="188"/>
  <c r="E83" i="188"/>
  <c r="E84" i="188"/>
  <c r="E85" i="188"/>
  <c r="E86" i="188"/>
  <c r="E87" i="188"/>
  <c r="E88" i="188"/>
  <c r="E89" i="188"/>
  <c r="E90" i="188"/>
  <c r="E91" i="188"/>
  <c r="E92" i="188"/>
  <c r="E93" i="188"/>
  <c r="E94" i="188"/>
  <c r="E95" i="188"/>
  <c r="E96" i="188"/>
  <c r="E97" i="188"/>
  <c r="E98" i="188"/>
  <c r="E99" i="188"/>
  <c r="E100" i="188"/>
  <c r="E101" i="188"/>
  <c r="E102" i="188"/>
  <c r="E103" i="188"/>
  <c r="E104" i="188"/>
  <c r="E105" i="188"/>
  <c r="E106" i="188"/>
  <c r="E107" i="188"/>
  <c r="E108" i="188"/>
  <c r="E109" i="188"/>
  <c r="E110" i="188"/>
  <c r="E111" i="188"/>
  <c r="E112" i="188"/>
  <c r="E113" i="188"/>
  <c r="E114" i="188"/>
  <c r="E115" i="188"/>
  <c r="H12" i="188"/>
  <c r="I12" i="188"/>
  <c r="J12" i="188"/>
  <c r="K12" i="188"/>
  <c r="L12" i="188"/>
  <c r="O12" i="188"/>
  <c r="P12" i="188"/>
  <c r="Q12" i="188"/>
  <c r="R12" i="188"/>
  <c r="S12" i="188"/>
  <c r="V12" i="188"/>
  <c r="W12" i="188"/>
  <c r="X12" i="188"/>
  <c r="Y12" i="188"/>
  <c r="Z12" i="188"/>
  <c r="AC12" i="188"/>
  <c r="AD12" i="188"/>
  <c r="AE12" i="188"/>
  <c r="AF12" i="188"/>
  <c r="AG12" i="188"/>
  <c r="AJ12" i="188"/>
  <c r="AK12" i="188"/>
  <c r="AL12" i="188"/>
  <c r="AM12" i="188"/>
  <c r="AN12" i="188"/>
  <c r="D13" i="188"/>
  <c r="H16" i="188"/>
  <c r="I16" i="188"/>
  <c r="J16" i="188"/>
  <c r="K16" i="188"/>
  <c r="L16" i="188"/>
  <c r="O16" i="188"/>
  <c r="P16" i="188"/>
  <c r="Q16" i="188"/>
  <c r="R16" i="188"/>
  <c r="S16" i="188"/>
  <c r="V16" i="188"/>
  <c r="W16" i="188"/>
  <c r="X16" i="188"/>
  <c r="Y16" i="188"/>
  <c r="Z16" i="188"/>
  <c r="AC16" i="188"/>
  <c r="AD16" i="188"/>
  <c r="AE16" i="188"/>
  <c r="AF16" i="188"/>
  <c r="AG16" i="188"/>
  <c r="AJ16" i="188"/>
  <c r="AK16" i="188"/>
  <c r="AL16" i="188"/>
  <c r="AM16" i="188"/>
  <c r="AN16" i="188"/>
  <c r="H17" i="188"/>
  <c r="I17" i="188"/>
  <c r="J17" i="188"/>
  <c r="K17" i="188"/>
  <c r="L17" i="188"/>
  <c r="O17" i="188"/>
  <c r="P17" i="188"/>
  <c r="Q17" i="188"/>
  <c r="R17" i="188"/>
  <c r="S17" i="188"/>
  <c r="V17" i="188"/>
  <c r="W17" i="188"/>
  <c r="X17" i="188"/>
  <c r="Y17" i="188"/>
  <c r="Z17" i="188"/>
  <c r="AC17" i="188"/>
  <c r="AD17" i="188"/>
  <c r="AE17" i="188"/>
  <c r="AF17" i="188"/>
  <c r="AG17" i="188"/>
  <c r="AJ17" i="188"/>
  <c r="AK17" i="188"/>
  <c r="AL17" i="188"/>
  <c r="AM17" i="188"/>
  <c r="AN17" i="188"/>
  <c r="H18" i="188"/>
  <c r="I18" i="188"/>
  <c r="J18" i="188"/>
  <c r="K18" i="188"/>
  <c r="L18" i="188"/>
  <c r="O18" i="188"/>
  <c r="P18" i="188"/>
  <c r="Q18" i="188"/>
  <c r="R18" i="188"/>
  <c r="S18" i="188"/>
  <c r="V18" i="188"/>
  <c r="W18" i="188"/>
  <c r="X18" i="188"/>
  <c r="Y18" i="188"/>
  <c r="Z18" i="188"/>
  <c r="AC18" i="188"/>
  <c r="AD18" i="188"/>
  <c r="AE18" i="188"/>
  <c r="AF18" i="188"/>
  <c r="AG18" i="188"/>
  <c r="AJ18" i="188"/>
  <c r="AK18" i="188"/>
  <c r="AL18" i="188"/>
  <c r="AM18" i="188"/>
  <c r="AN18" i="188"/>
  <c r="H19" i="188"/>
  <c r="I19" i="188"/>
  <c r="J19" i="188"/>
  <c r="K19" i="188"/>
  <c r="L19" i="188"/>
  <c r="O19" i="188"/>
  <c r="P19" i="188"/>
  <c r="Q19" i="188"/>
  <c r="R19" i="188"/>
  <c r="S19" i="188"/>
  <c r="V19" i="188"/>
  <c r="W19" i="188"/>
  <c r="X19" i="188"/>
  <c r="Y19" i="188"/>
  <c r="Z19" i="188"/>
  <c r="AC19" i="188"/>
  <c r="AD19" i="188"/>
  <c r="AE19" i="188"/>
  <c r="AF19" i="188"/>
  <c r="AG19" i="188"/>
  <c r="AJ19" i="188"/>
  <c r="AK19" i="188"/>
  <c r="AL19" i="188"/>
  <c r="AM19" i="188"/>
  <c r="AN19" i="188"/>
  <c r="H20" i="188"/>
  <c r="I20" i="188"/>
  <c r="J20" i="188"/>
  <c r="K20" i="188"/>
  <c r="L20" i="188"/>
  <c r="O20" i="188"/>
  <c r="P20" i="188"/>
  <c r="Q20" i="188"/>
  <c r="R20" i="188"/>
  <c r="S20" i="188"/>
  <c r="V20" i="188"/>
  <c r="W20" i="188"/>
  <c r="X20" i="188"/>
  <c r="Y20" i="188"/>
  <c r="Z20" i="188"/>
  <c r="AC20" i="188"/>
  <c r="AD20" i="188"/>
  <c r="AE20" i="188"/>
  <c r="AF20" i="188"/>
  <c r="AG20" i="188"/>
  <c r="AJ20" i="188"/>
  <c r="AK20" i="188"/>
  <c r="AL20" i="188"/>
  <c r="AM20" i="188"/>
  <c r="AN20" i="188"/>
  <c r="H21" i="188"/>
  <c r="I21" i="188"/>
  <c r="J21" i="188"/>
  <c r="K21" i="188"/>
  <c r="L21" i="188"/>
  <c r="O21" i="188"/>
  <c r="P21" i="188"/>
  <c r="Q21" i="188"/>
  <c r="R21" i="188"/>
  <c r="S21" i="188"/>
  <c r="V21" i="188"/>
  <c r="W21" i="188"/>
  <c r="X21" i="188"/>
  <c r="Y21" i="188"/>
  <c r="Z21" i="188"/>
  <c r="AC21" i="188"/>
  <c r="AD21" i="188"/>
  <c r="AE21" i="188"/>
  <c r="AF21" i="188"/>
  <c r="AG21" i="188"/>
  <c r="AJ21" i="188"/>
  <c r="AK21" i="188"/>
  <c r="AL21" i="188"/>
  <c r="AM21" i="188"/>
  <c r="AN21" i="188"/>
  <c r="H22" i="188"/>
  <c r="I22" i="188"/>
  <c r="J22" i="188"/>
  <c r="K22" i="188"/>
  <c r="L22" i="188"/>
  <c r="O22" i="188"/>
  <c r="P22" i="188"/>
  <c r="Q22" i="188"/>
  <c r="R22" i="188"/>
  <c r="S22" i="188"/>
  <c r="V22" i="188"/>
  <c r="W22" i="188"/>
  <c r="X22" i="188"/>
  <c r="Y22" i="188"/>
  <c r="Z22" i="188"/>
  <c r="AC22" i="188"/>
  <c r="AD22" i="188"/>
  <c r="AE22" i="188"/>
  <c r="AF22" i="188"/>
  <c r="AG22" i="188"/>
  <c r="AJ22" i="188"/>
  <c r="AK22" i="188"/>
  <c r="AL22" i="188"/>
  <c r="AM22" i="188"/>
  <c r="AN22" i="188"/>
  <c r="H23" i="188"/>
  <c r="I23" i="188"/>
  <c r="J23" i="188"/>
  <c r="K23" i="188"/>
  <c r="L23" i="188"/>
  <c r="O23" i="188"/>
  <c r="P23" i="188"/>
  <c r="Q23" i="188"/>
  <c r="R23" i="188"/>
  <c r="S23" i="188"/>
  <c r="V23" i="188"/>
  <c r="W23" i="188"/>
  <c r="X23" i="188"/>
  <c r="Y23" i="188"/>
  <c r="Z23" i="188"/>
  <c r="AC23" i="188"/>
  <c r="AD23" i="188"/>
  <c r="AE23" i="188"/>
  <c r="AF23" i="188"/>
  <c r="AG23" i="188"/>
  <c r="AJ23" i="188"/>
  <c r="AK23" i="188"/>
  <c r="AL23" i="188"/>
  <c r="AM23" i="188"/>
  <c r="AN23" i="188"/>
  <c r="D24" i="188"/>
  <c r="H24" i="188"/>
  <c r="I24" i="188"/>
  <c r="J24" i="188"/>
  <c r="K24" i="188"/>
  <c r="L24" i="188"/>
  <c r="O24" i="188"/>
  <c r="P24" i="188"/>
  <c r="Q24" i="188"/>
  <c r="R24" i="188"/>
  <c r="S24" i="188"/>
  <c r="V24" i="188"/>
  <c r="W24" i="188"/>
  <c r="X24" i="188"/>
  <c r="Y24" i="188"/>
  <c r="Z24" i="188"/>
  <c r="AC24" i="188"/>
  <c r="AD24" i="188"/>
  <c r="AE24" i="188"/>
  <c r="AF24" i="188"/>
  <c r="AG24" i="188"/>
  <c r="AJ24" i="188"/>
  <c r="AK24" i="188"/>
  <c r="AL24" i="188"/>
  <c r="AM24" i="188"/>
  <c r="AN24" i="188"/>
  <c r="H25" i="188"/>
  <c r="I25" i="188"/>
  <c r="J25" i="188"/>
  <c r="K25" i="188"/>
  <c r="L25" i="188"/>
  <c r="O25" i="188"/>
  <c r="P25" i="188"/>
  <c r="Q25" i="188"/>
  <c r="R25" i="188"/>
  <c r="S25" i="188"/>
  <c r="V25" i="188"/>
  <c r="W25" i="188"/>
  <c r="X25" i="188"/>
  <c r="Y25" i="188"/>
  <c r="Z25" i="188"/>
  <c r="AC25" i="188"/>
  <c r="AD25" i="188"/>
  <c r="AE25" i="188"/>
  <c r="AF25" i="188"/>
  <c r="AG25" i="188"/>
  <c r="AJ25" i="188"/>
  <c r="AK25" i="188"/>
  <c r="AL25" i="188"/>
  <c r="AM25" i="188"/>
  <c r="AN25" i="188"/>
  <c r="H26" i="188"/>
  <c r="I26" i="188"/>
  <c r="J26" i="188"/>
  <c r="K26" i="188"/>
  <c r="L26" i="188"/>
  <c r="O26" i="188"/>
  <c r="P26" i="188"/>
  <c r="Q26" i="188"/>
  <c r="R26" i="188"/>
  <c r="S26" i="188"/>
  <c r="V26" i="188"/>
  <c r="W26" i="188"/>
  <c r="X26" i="188"/>
  <c r="Y26" i="188"/>
  <c r="Z26" i="188"/>
  <c r="AC26" i="188"/>
  <c r="AD26" i="188"/>
  <c r="AE26" i="188"/>
  <c r="AF26" i="188"/>
  <c r="AG26" i="188"/>
  <c r="AJ26" i="188"/>
  <c r="AK26" i="188"/>
  <c r="AL26" i="188"/>
  <c r="AM26" i="188"/>
  <c r="AN26" i="188"/>
  <c r="H27" i="188"/>
  <c r="I27" i="188"/>
  <c r="J27" i="188"/>
  <c r="K27" i="188"/>
  <c r="L27" i="188"/>
  <c r="O27" i="188"/>
  <c r="P27" i="188"/>
  <c r="Q27" i="188"/>
  <c r="R27" i="188"/>
  <c r="S27" i="188"/>
  <c r="V27" i="188"/>
  <c r="W27" i="188"/>
  <c r="X27" i="188"/>
  <c r="Y27" i="188"/>
  <c r="Z27" i="188"/>
  <c r="AC27" i="188"/>
  <c r="AD27" i="188"/>
  <c r="AE27" i="188"/>
  <c r="AF27" i="188"/>
  <c r="AG27" i="188"/>
  <c r="AJ27" i="188"/>
  <c r="AK27" i="188"/>
  <c r="AL27" i="188"/>
  <c r="AM27" i="188"/>
  <c r="AN27" i="188"/>
  <c r="H28" i="188"/>
  <c r="I28" i="188"/>
  <c r="J28" i="188"/>
  <c r="K28" i="188"/>
  <c r="L28" i="188"/>
  <c r="O28" i="188"/>
  <c r="P28" i="188"/>
  <c r="Q28" i="188"/>
  <c r="R28" i="188"/>
  <c r="S28" i="188"/>
  <c r="V28" i="188"/>
  <c r="W28" i="188"/>
  <c r="X28" i="188"/>
  <c r="Y28" i="188"/>
  <c r="Z28" i="188"/>
  <c r="AC28" i="188"/>
  <c r="AD28" i="188"/>
  <c r="AE28" i="188"/>
  <c r="AF28" i="188"/>
  <c r="AG28" i="188"/>
  <c r="AJ28" i="188"/>
  <c r="AK28" i="188"/>
  <c r="AL28" i="188"/>
  <c r="AM28" i="188"/>
  <c r="AN28" i="188"/>
  <c r="C3" i="188"/>
  <c r="C4" i="188"/>
  <c r="C5" i="188"/>
  <c r="E48" i="182"/>
  <c r="E37" i="187"/>
  <c r="B38" i="187"/>
  <c r="B39" i="187" s="1"/>
  <c r="B40" i="187" s="1"/>
  <c r="B41" i="187" s="1"/>
  <c r="B42" i="187" s="1"/>
  <c r="B43" i="187" s="1"/>
  <c r="B44" i="187" s="1"/>
  <c r="B45" i="187" s="1"/>
  <c r="B46" i="187" s="1"/>
  <c r="B47" i="187" s="1"/>
  <c r="B48" i="187" s="1"/>
  <c r="B49" i="187" s="1"/>
  <c r="B50" i="187" s="1"/>
  <c r="B51" i="187" s="1"/>
  <c r="B52" i="187" s="1"/>
  <c r="B53" i="187" s="1"/>
  <c r="B54" i="187" s="1"/>
  <c r="B55" i="187" s="1"/>
  <c r="B56" i="187" s="1"/>
  <c r="B57" i="187" s="1"/>
  <c r="B58" i="187" s="1"/>
  <c r="B59" i="187" s="1"/>
  <c r="B60" i="187" s="1"/>
  <c r="B61" i="187" s="1"/>
  <c r="B62" i="187" s="1"/>
  <c r="B63" i="187" s="1"/>
  <c r="B64" i="187" s="1"/>
  <c r="B65" i="187" s="1"/>
  <c r="B66" i="187" s="1"/>
  <c r="B67" i="187" s="1"/>
  <c r="B68" i="187" s="1"/>
  <c r="B69" i="187" s="1"/>
  <c r="B70" i="187" s="1"/>
  <c r="B71" i="187" s="1"/>
  <c r="B72" i="187" s="1"/>
  <c r="B73" i="187" s="1"/>
  <c r="B74" i="187" s="1"/>
  <c r="B75" i="187" s="1"/>
  <c r="B76" i="187" s="1"/>
  <c r="B77" i="187" s="1"/>
  <c r="B78" i="187" s="1"/>
  <c r="B79" i="187" s="1"/>
  <c r="B80" i="187" s="1"/>
  <c r="B81" i="187" s="1"/>
  <c r="B82" i="187" s="1"/>
  <c r="B83" i="187" s="1"/>
  <c r="B84" i="187" s="1"/>
  <c r="B85" i="187" s="1"/>
  <c r="B86" i="187" s="1"/>
  <c r="B87" i="187" s="1"/>
  <c r="B88" i="187" s="1"/>
  <c r="B89" i="187" s="1"/>
  <c r="B90" i="187" s="1"/>
  <c r="B91" i="187" s="1"/>
  <c r="B92" i="187" s="1"/>
  <c r="B93" i="187" s="1"/>
  <c r="B94" i="187" s="1"/>
  <c r="B95" i="187" s="1"/>
  <c r="B96" i="187" s="1"/>
  <c r="B97" i="187" s="1"/>
  <c r="B98" i="187" s="1"/>
  <c r="B99" i="187" s="1"/>
  <c r="B100" i="187" s="1"/>
  <c r="B101" i="187" s="1"/>
  <c r="B102" i="187" s="1"/>
  <c r="B103" i="187" s="1"/>
  <c r="B104" i="187" s="1"/>
  <c r="B105" i="187" s="1"/>
  <c r="B106" i="187" s="1"/>
  <c r="B107" i="187" s="1"/>
  <c r="B108" i="187" s="1"/>
  <c r="B109" i="187" s="1"/>
  <c r="B110" i="187" s="1"/>
  <c r="B111" i="187" s="1"/>
  <c r="B112" i="187" s="1"/>
  <c r="B113" i="187" s="1"/>
  <c r="B114" i="187" s="1"/>
  <c r="B115" i="187" s="1"/>
  <c r="E38" i="187"/>
  <c r="E39" i="187"/>
  <c r="E40" i="187"/>
  <c r="E41" i="187"/>
  <c r="E42" i="187"/>
  <c r="E43" i="187"/>
  <c r="E44" i="187"/>
  <c r="E45" i="187"/>
  <c r="E46" i="187"/>
  <c r="E47" i="187"/>
  <c r="E48" i="187"/>
  <c r="E49" i="187"/>
  <c r="E50" i="187"/>
  <c r="E51" i="187"/>
  <c r="E52" i="187"/>
  <c r="E53" i="187"/>
  <c r="E54" i="187"/>
  <c r="E55" i="187"/>
  <c r="E56" i="187"/>
  <c r="E57" i="187"/>
  <c r="E58" i="187"/>
  <c r="E59" i="187"/>
  <c r="E60" i="187"/>
  <c r="E61" i="187"/>
  <c r="E62" i="187"/>
  <c r="E63" i="187"/>
  <c r="E64" i="187"/>
  <c r="E65" i="187"/>
  <c r="E66" i="187"/>
  <c r="E67" i="187"/>
  <c r="E68" i="187"/>
  <c r="E69" i="187"/>
  <c r="E70" i="187"/>
  <c r="E71" i="187"/>
  <c r="E72" i="187"/>
  <c r="E73" i="187"/>
  <c r="E74" i="187"/>
  <c r="E75" i="187"/>
  <c r="E76" i="187"/>
  <c r="E77" i="187"/>
  <c r="E78" i="187"/>
  <c r="E79" i="187"/>
  <c r="E80" i="187"/>
  <c r="E81" i="187"/>
  <c r="E82" i="187"/>
  <c r="E83" i="187"/>
  <c r="E84" i="187"/>
  <c r="E85" i="187"/>
  <c r="E86" i="187"/>
  <c r="E87" i="187"/>
  <c r="E88" i="187"/>
  <c r="E89" i="187"/>
  <c r="E90" i="187"/>
  <c r="E91" i="187"/>
  <c r="E92" i="187"/>
  <c r="E93" i="187"/>
  <c r="E94" i="187"/>
  <c r="E95" i="187"/>
  <c r="E96" i="187"/>
  <c r="E97" i="187"/>
  <c r="E98" i="187"/>
  <c r="E99" i="187"/>
  <c r="E100" i="187"/>
  <c r="E101" i="187"/>
  <c r="E102" i="187"/>
  <c r="E103" i="187"/>
  <c r="E104" i="187"/>
  <c r="E105" i="187"/>
  <c r="E106" i="187"/>
  <c r="E107" i="187"/>
  <c r="E108" i="187"/>
  <c r="E109" i="187"/>
  <c r="E110" i="187"/>
  <c r="E111" i="187"/>
  <c r="E112" i="187"/>
  <c r="E113" i="187"/>
  <c r="E114" i="187"/>
  <c r="E115" i="187"/>
  <c r="H12" i="187"/>
  <c r="I12" i="187"/>
  <c r="J12" i="187"/>
  <c r="K12" i="187"/>
  <c r="L12" i="187"/>
  <c r="O12" i="187"/>
  <c r="P12" i="187"/>
  <c r="Q12" i="187"/>
  <c r="R12" i="187"/>
  <c r="S12" i="187"/>
  <c r="V12" i="187"/>
  <c r="W12" i="187"/>
  <c r="X12" i="187"/>
  <c r="Y12" i="187"/>
  <c r="Z12" i="187"/>
  <c r="AC12" i="187"/>
  <c r="AD12" i="187"/>
  <c r="AE12" i="187"/>
  <c r="AF12" i="187"/>
  <c r="AG12" i="187"/>
  <c r="AJ12" i="187"/>
  <c r="AK12" i="187"/>
  <c r="AL12" i="187"/>
  <c r="AM12" i="187"/>
  <c r="AN12" i="187"/>
  <c r="D13" i="187"/>
  <c r="H16" i="187"/>
  <c r="I16" i="187"/>
  <c r="J16" i="187"/>
  <c r="K16" i="187"/>
  <c r="L16" i="187"/>
  <c r="O16" i="187"/>
  <c r="P16" i="187"/>
  <c r="Q16" i="187"/>
  <c r="R16" i="187"/>
  <c r="S16" i="187"/>
  <c r="V16" i="187"/>
  <c r="W16" i="187"/>
  <c r="X16" i="187"/>
  <c r="Y16" i="187"/>
  <c r="Z16" i="187"/>
  <c r="AC16" i="187"/>
  <c r="AD16" i="187"/>
  <c r="AE16" i="187"/>
  <c r="AF16" i="187"/>
  <c r="AG16" i="187"/>
  <c r="AJ16" i="187"/>
  <c r="AK16" i="187"/>
  <c r="AL16" i="187"/>
  <c r="AM16" i="187"/>
  <c r="AN16" i="187"/>
  <c r="H17" i="187"/>
  <c r="I17" i="187"/>
  <c r="J17" i="187"/>
  <c r="K17" i="187"/>
  <c r="L17" i="187"/>
  <c r="O17" i="187"/>
  <c r="P17" i="187"/>
  <c r="Q17" i="187"/>
  <c r="R17" i="187"/>
  <c r="S17" i="187"/>
  <c r="V17" i="187"/>
  <c r="W17" i="187"/>
  <c r="X17" i="187"/>
  <c r="Y17" i="187"/>
  <c r="Z17" i="187"/>
  <c r="AC17" i="187"/>
  <c r="AD17" i="187"/>
  <c r="AE17" i="187"/>
  <c r="AF17" i="187"/>
  <c r="AG17" i="187"/>
  <c r="AJ17" i="187"/>
  <c r="AK17" i="187"/>
  <c r="AL17" i="187"/>
  <c r="AM17" i="187"/>
  <c r="AN17" i="187"/>
  <c r="H18" i="187"/>
  <c r="I18" i="187"/>
  <c r="J18" i="187"/>
  <c r="K18" i="187"/>
  <c r="L18" i="187"/>
  <c r="O18" i="187"/>
  <c r="P18" i="187"/>
  <c r="Q18" i="187"/>
  <c r="R18" i="187"/>
  <c r="S18" i="187"/>
  <c r="V18" i="187"/>
  <c r="W18" i="187"/>
  <c r="X18" i="187"/>
  <c r="Y18" i="187"/>
  <c r="Z18" i="187"/>
  <c r="AC18" i="187"/>
  <c r="AD18" i="187"/>
  <c r="AE18" i="187"/>
  <c r="AF18" i="187"/>
  <c r="AG18" i="187"/>
  <c r="AJ18" i="187"/>
  <c r="AK18" i="187"/>
  <c r="AL18" i="187"/>
  <c r="AM18" i="187"/>
  <c r="AN18" i="187"/>
  <c r="H19" i="187"/>
  <c r="I19" i="187"/>
  <c r="J19" i="187"/>
  <c r="K19" i="187"/>
  <c r="L19" i="187"/>
  <c r="O19" i="187"/>
  <c r="P19" i="187"/>
  <c r="Q19" i="187"/>
  <c r="R19" i="187"/>
  <c r="S19" i="187"/>
  <c r="V19" i="187"/>
  <c r="W19" i="187"/>
  <c r="X19" i="187"/>
  <c r="Y19" i="187"/>
  <c r="Z19" i="187"/>
  <c r="AC19" i="187"/>
  <c r="AD19" i="187"/>
  <c r="AE19" i="187"/>
  <c r="AF19" i="187"/>
  <c r="AG19" i="187"/>
  <c r="AJ19" i="187"/>
  <c r="AK19" i="187"/>
  <c r="AL19" i="187"/>
  <c r="AM19" i="187"/>
  <c r="AN19" i="187"/>
  <c r="H20" i="187"/>
  <c r="I20" i="187"/>
  <c r="J20" i="187"/>
  <c r="K20" i="187"/>
  <c r="L20" i="187"/>
  <c r="O20" i="187"/>
  <c r="P20" i="187"/>
  <c r="Q20" i="187"/>
  <c r="R20" i="187"/>
  <c r="S20" i="187"/>
  <c r="V20" i="187"/>
  <c r="W20" i="187"/>
  <c r="X20" i="187"/>
  <c r="Y20" i="187"/>
  <c r="Z20" i="187"/>
  <c r="AC20" i="187"/>
  <c r="AD20" i="187"/>
  <c r="AE20" i="187"/>
  <c r="AF20" i="187"/>
  <c r="AG20" i="187"/>
  <c r="AJ20" i="187"/>
  <c r="AK20" i="187"/>
  <c r="AL20" i="187"/>
  <c r="AM20" i="187"/>
  <c r="AN20" i="187"/>
  <c r="H21" i="187"/>
  <c r="I21" i="187"/>
  <c r="J21" i="187"/>
  <c r="K21" i="187"/>
  <c r="L21" i="187"/>
  <c r="O21" i="187"/>
  <c r="P21" i="187"/>
  <c r="Q21" i="187"/>
  <c r="R21" i="187"/>
  <c r="S21" i="187"/>
  <c r="V21" i="187"/>
  <c r="W21" i="187"/>
  <c r="X21" i="187"/>
  <c r="Y21" i="187"/>
  <c r="Z21" i="187"/>
  <c r="AC21" i="187"/>
  <c r="AD21" i="187"/>
  <c r="AE21" i="187"/>
  <c r="AF21" i="187"/>
  <c r="AG21" i="187"/>
  <c r="AJ21" i="187"/>
  <c r="AK21" i="187"/>
  <c r="AL21" i="187"/>
  <c r="AM21" i="187"/>
  <c r="AN21" i="187"/>
  <c r="H22" i="187"/>
  <c r="I22" i="187"/>
  <c r="J22" i="187"/>
  <c r="K22" i="187"/>
  <c r="L22" i="187"/>
  <c r="O22" i="187"/>
  <c r="P22" i="187"/>
  <c r="Q22" i="187"/>
  <c r="R22" i="187"/>
  <c r="S22" i="187"/>
  <c r="V22" i="187"/>
  <c r="W22" i="187"/>
  <c r="X22" i="187"/>
  <c r="Y22" i="187"/>
  <c r="Z22" i="187"/>
  <c r="AC22" i="187"/>
  <c r="AD22" i="187"/>
  <c r="AE22" i="187"/>
  <c r="AF22" i="187"/>
  <c r="AG22" i="187"/>
  <c r="AJ22" i="187"/>
  <c r="AK22" i="187"/>
  <c r="AL22" i="187"/>
  <c r="AM22" i="187"/>
  <c r="AN22" i="187"/>
  <c r="H23" i="187"/>
  <c r="I23" i="187"/>
  <c r="J23" i="187"/>
  <c r="K23" i="187"/>
  <c r="L23" i="187"/>
  <c r="O23" i="187"/>
  <c r="P23" i="187"/>
  <c r="Q23" i="187"/>
  <c r="R23" i="187"/>
  <c r="S23" i="187"/>
  <c r="V23" i="187"/>
  <c r="W23" i="187"/>
  <c r="X23" i="187"/>
  <c r="Y23" i="187"/>
  <c r="Z23" i="187"/>
  <c r="AC23" i="187"/>
  <c r="AD23" i="187"/>
  <c r="AE23" i="187"/>
  <c r="AF23" i="187"/>
  <c r="AG23" i="187"/>
  <c r="AJ23" i="187"/>
  <c r="AK23" i="187"/>
  <c r="AL23" i="187"/>
  <c r="AM23" i="187"/>
  <c r="AN23" i="187"/>
  <c r="D24" i="187"/>
  <c r="H24" i="187"/>
  <c r="I24" i="187"/>
  <c r="J24" i="187"/>
  <c r="K24" i="187"/>
  <c r="L24" i="187"/>
  <c r="O24" i="187"/>
  <c r="P24" i="187"/>
  <c r="Q24" i="187"/>
  <c r="R24" i="187"/>
  <c r="S24" i="187"/>
  <c r="V24" i="187"/>
  <c r="W24" i="187"/>
  <c r="X24" i="187"/>
  <c r="Y24" i="187"/>
  <c r="Z24" i="187"/>
  <c r="AC24" i="187"/>
  <c r="AD24" i="187"/>
  <c r="AE24" i="187"/>
  <c r="AF24" i="187"/>
  <c r="AG24" i="187"/>
  <c r="AJ24" i="187"/>
  <c r="AK24" i="187"/>
  <c r="AL24" i="187"/>
  <c r="AM24" i="187"/>
  <c r="AN24" i="187"/>
  <c r="H25" i="187"/>
  <c r="I25" i="187"/>
  <c r="J25" i="187"/>
  <c r="K25" i="187"/>
  <c r="L25" i="187"/>
  <c r="O25" i="187"/>
  <c r="P25" i="187"/>
  <c r="Q25" i="187"/>
  <c r="R25" i="187"/>
  <c r="S25" i="187"/>
  <c r="V25" i="187"/>
  <c r="W25" i="187"/>
  <c r="X25" i="187"/>
  <c r="Y25" i="187"/>
  <c r="Z25" i="187"/>
  <c r="AC25" i="187"/>
  <c r="AD25" i="187"/>
  <c r="AE25" i="187"/>
  <c r="AF25" i="187"/>
  <c r="AG25" i="187"/>
  <c r="AJ25" i="187"/>
  <c r="AK25" i="187"/>
  <c r="AL25" i="187"/>
  <c r="AM25" i="187"/>
  <c r="AN25" i="187"/>
  <c r="H26" i="187"/>
  <c r="I26" i="187"/>
  <c r="J26" i="187"/>
  <c r="K26" i="187"/>
  <c r="L26" i="187"/>
  <c r="O26" i="187"/>
  <c r="P26" i="187"/>
  <c r="Q26" i="187"/>
  <c r="R26" i="187"/>
  <c r="S26" i="187"/>
  <c r="V26" i="187"/>
  <c r="W26" i="187"/>
  <c r="X26" i="187"/>
  <c r="Y26" i="187"/>
  <c r="Z26" i="187"/>
  <c r="AC26" i="187"/>
  <c r="AD26" i="187"/>
  <c r="AE26" i="187"/>
  <c r="AF26" i="187"/>
  <c r="AG26" i="187"/>
  <c r="AJ26" i="187"/>
  <c r="AK26" i="187"/>
  <c r="AL26" i="187"/>
  <c r="AM26" i="187"/>
  <c r="AN26" i="187"/>
  <c r="H27" i="187"/>
  <c r="I27" i="187"/>
  <c r="J27" i="187"/>
  <c r="K27" i="187"/>
  <c r="L27" i="187"/>
  <c r="O27" i="187"/>
  <c r="P27" i="187"/>
  <c r="Q27" i="187"/>
  <c r="R27" i="187"/>
  <c r="S27" i="187"/>
  <c r="V27" i="187"/>
  <c r="W27" i="187"/>
  <c r="X27" i="187"/>
  <c r="Y27" i="187"/>
  <c r="Z27" i="187"/>
  <c r="AC27" i="187"/>
  <c r="AD27" i="187"/>
  <c r="AE27" i="187"/>
  <c r="AF27" i="187"/>
  <c r="AG27" i="187"/>
  <c r="AJ27" i="187"/>
  <c r="AK27" i="187"/>
  <c r="AL27" i="187"/>
  <c r="AM27" i="187"/>
  <c r="AN27" i="187"/>
  <c r="H28" i="187"/>
  <c r="I28" i="187"/>
  <c r="J28" i="187"/>
  <c r="K28" i="187"/>
  <c r="L28" i="187"/>
  <c r="O28" i="187"/>
  <c r="P28" i="187"/>
  <c r="Q28" i="187"/>
  <c r="R28" i="187"/>
  <c r="S28" i="187"/>
  <c r="V28" i="187"/>
  <c r="W28" i="187"/>
  <c r="X28" i="187"/>
  <c r="Y28" i="187"/>
  <c r="Z28" i="187"/>
  <c r="AC28" i="187"/>
  <c r="AD28" i="187"/>
  <c r="AE28" i="187"/>
  <c r="AF28" i="187"/>
  <c r="AG28" i="187"/>
  <c r="AJ28" i="187"/>
  <c r="AK28" i="187"/>
  <c r="AL28" i="187"/>
  <c r="AM28" i="187"/>
  <c r="AN28" i="187"/>
  <c r="C3" i="187"/>
  <c r="C4" i="187"/>
  <c r="C5" i="187"/>
  <c r="E115" i="186"/>
  <c r="E114" i="186"/>
  <c r="E113" i="186"/>
  <c r="E112" i="186"/>
  <c r="E111" i="186"/>
  <c r="E110" i="186"/>
  <c r="E109" i="186"/>
  <c r="E108" i="186"/>
  <c r="E107" i="186"/>
  <c r="E106" i="186"/>
  <c r="E105" i="186"/>
  <c r="E104" i="186"/>
  <c r="E103" i="186"/>
  <c r="E102" i="186"/>
  <c r="E101" i="186"/>
  <c r="E100" i="186"/>
  <c r="E99" i="186"/>
  <c r="E98" i="186"/>
  <c r="E97" i="186"/>
  <c r="E96" i="186"/>
  <c r="E95" i="186"/>
  <c r="E94" i="186"/>
  <c r="E93" i="186"/>
  <c r="E92" i="186"/>
  <c r="E91" i="186"/>
  <c r="E90" i="186"/>
  <c r="E89" i="186"/>
  <c r="E88" i="186"/>
  <c r="E87" i="186"/>
  <c r="E86" i="186"/>
  <c r="E85" i="186"/>
  <c r="E84" i="186"/>
  <c r="E83" i="186"/>
  <c r="E82" i="186"/>
  <c r="E81" i="186"/>
  <c r="E80" i="186"/>
  <c r="E79" i="186"/>
  <c r="E78" i="186"/>
  <c r="E77" i="186"/>
  <c r="E76" i="186"/>
  <c r="E75" i="186"/>
  <c r="E74" i="186"/>
  <c r="E73" i="186"/>
  <c r="E72" i="186"/>
  <c r="E71" i="186"/>
  <c r="E70" i="186"/>
  <c r="E69" i="186"/>
  <c r="E68" i="186"/>
  <c r="E67" i="186"/>
  <c r="E66" i="186"/>
  <c r="E65" i="186"/>
  <c r="E64" i="186"/>
  <c r="E63" i="186"/>
  <c r="E62" i="186"/>
  <c r="E61" i="186"/>
  <c r="E60" i="186"/>
  <c r="E59" i="186"/>
  <c r="E58" i="186"/>
  <c r="E57" i="186"/>
  <c r="E56" i="186"/>
  <c r="E55" i="186"/>
  <c r="E54" i="186"/>
  <c r="E53" i="186"/>
  <c r="E52" i="186"/>
  <c r="E51" i="186"/>
  <c r="E50" i="186"/>
  <c r="E49" i="186"/>
  <c r="E48" i="186"/>
  <c r="E47" i="186"/>
  <c r="E46" i="186"/>
  <c r="E45" i="186"/>
  <c r="E44" i="186"/>
  <c r="E43" i="186"/>
  <c r="E42" i="186"/>
  <c r="E41" i="186"/>
  <c r="E40" i="186"/>
  <c r="E39" i="186"/>
  <c r="E38" i="186"/>
  <c r="B38" i="186"/>
  <c r="B39" i="186" s="1"/>
  <c r="B40" i="186" s="1"/>
  <c r="B41" i="186" s="1"/>
  <c r="B42" i="186" s="1"/>
  <c r="B43" i="186" s="1"/>
  <c r="B44" i="186" s="1"/>
  <c r="B45" i="186" s="1"/>
  <c r="B46" i="186" s="1"/>
  <c r="B47" i="186" s="1"/>
  <c r="B48" i="186" s="1"/>
  <c r="B49" i="186" s="1"/>
  <c r="B50" i="186" s="1"/>
  <c r="B51" i="186" s="1"/>
  <c r="B52" i="186" s="1"/>
  <c r="B53" i="186" s="1"/>
  <c r="B54" i="186" s="1"/>
  <c r="B55" i="186" s="1"/>
  <c r="B56" i="186" s="1"/>
  <c r="B57" i="186" s="1"/>
  <c r="B58" i="186" s="1"/>
  <c r="B59" i="186" s="1"/>
  <c r="B60" i="186" s="1"/>
  <c r="B61" i="186" s="1"/>
  <c r="B62" i="186" s="1"/>
  <c r="B63" i="186" s="1"/>
  <c r="B64" i="186" s="1"/>
  <c r="B65" i="186" s="1"/>
  <c r="B66" i="186" s="1"/>
  <c r="B67" i="186" s="1"/>
  <c r="B68" i="186" s="1"/>
  <c r="B69" i="186" s="1"/>
  <c r="B70" i="186" s="1"/>
  <c r="B71" i="186" s="1"/>
  <c r="B72" i="186" s="1"/>
  <c r="B73" i="186" s="1"/>
  <c r="B74" i="186" s="1"/>
  <c r="B75" i="186" s="1"/>
  <c r="B76" i="186" s="1"/>
  <c r="B77" i="186" s="1"/>
  <c r="B78" i="186" s="1"/>
  <c r="B79" i="186" s="1"/>
  <c r="B80" i="186" s="1"/>
  <c r="B81" i="186" s="1"/>
  <c r="B82" i="186" s="1"/>
  <c r="B83" i="186" s="1"/>
  <c r="B84" i="186" s="1"/>
  <c r="B85" i="186" s="1"/>
  <c r="B86" i="186" s="1"/>
  <c r="B87" i="186" s="1"/>
  <c r="B88" i="186" s="1"/>
  <c r="B89" i="186" s="1"/>
  <c r="B90" i="186" s="1"/>
  <c r="B91" i="186" s="1"/>
  <c r="B92" i="186" s="1"/>
  <c r="B93" i="186" s="1"/>
  <c r="B94" i="186" s="1"/>
  <c r="B95" i="186" s="1"/>
  <c r="B96" i="186" s="1"/>
  <c r="B97" i="186" s="1"/>
  <c r="B98" i="186" s="1"/>
  <c r="B99" i="186" s="1"/>
  <c r="B100" i="186" s="1"/>
  <c r="B101" i="186" s="1"/>
  <c r="B102" i="186" s="1"/>
  <c r="B103" i="186" s="1"/>
  <c r="B104" i="186" s="1"/>
  <c r="B105" i="186" s="1"/>
  <c r="B106" i="186" s="1"/>
  <c r="B107" i="186" s="1"/>
  <c r="B108" i="186" s="1"/>
  <c r="B109" i="186" s="1"/>
  <c r="B110" i="186" s="1"/>
  <c r="B111" i="186" s="1"/>
  <c r="B112" i="186" s="1"/>
  <c r="B113" i="186" s="1"/>
  <c r="B114" i="186" s="1"/>
  <c r="B115" i="186" s="1"/>
  <c r="E37" i="186"/>
  <c r="AN28" i="186"/>
  <c r="AM28" i="186"/>
  <c r="AL28" i="186"/>
  <c r="AK28" i="186"/>
  <c r="AJ28" i="186"/>
  <c r="AG28" i="186"/>
  <c r="AF28" i="186"/>
  <c r="AE28" i="186"/>
  <c r="AD28" i="186"/>
  <c r="AC28" i="186"/>
  <c r="Z28" i="186"/>
  <c r="Y28" i="186"/>
  <c r="X28" i="186"/>
  <c r="W28" i="186"/>
  <c r="V28" i="186"/>
  <c r="S28" i="186"/>
  <c r="R28" i="186"/>
  <c r="Q28" i="186"/>
  <c r="P28" i="186"/>
  <c r="O28" i="186"/>
  <c r="L28" i="186"/>
  <c r="K28" i="186"/>
  <c r="J28" i="186"/>
  <c r="I28" i="186"/>
  <c r="H28" i="186"/>
  <c r="AN27" i="186"/>
  <c r="AM27" i="186"/>
  <c r="AL27" i="186"/>
  <c r="AK27" i="186"/>
  <c r="AJ27" i="186"/>
  <c r="AG27" i="186"/>
  <c r="AF27" i="186"/>
  <c r="AE27" i="186"/>
  <c r="AD27" i="186"/>
  <c r="AC27" i="186"/>
  <c r="Z27" i="186"/>
  <c r="Y27" i="186"/>
  <c r="X27" i="186"/>
  <c r="W27" i="186"/>
  <c r="V27" i="186"/>
  <c r="S27" i="186"/>
  <c r="R27" i="186"/>
  <c r="Q27" i="186"/>
  <c r="P27" i="186"/>
  <c r="O27" i="186"/>
  <c r="L27" i="186"/>
  <c r="K27" i="186"/>
  <c r="J27" i="186"/>
  <c r="I27" i="186"/>
  <c r="H27" i="186"/>
  <c r="AN26" i="186"/>
  <c r="AM26" i="186"/>
  <c r="AL26" i="186"/>
  <c r="AK26" i="186"/>
  <c r="AJ26" i="186"/>
  <c r="AG26" i="186"/>
  <c r="AF26" i="186"/>
  <c r="AE26" i="186"/>
  <c r="AD26" i="186"/>
  <c r="AC26" i="186"/>
  <c r="Z26" i="186"/>
  <c r="Y26" i="186"/>
  <c r="X26" i="186"/>
  <c r="W26" i="186"/>
  <c r="V26" i="186"/>
  <c r="S26" i="186"/>
  <c r="R26" i="186"/>
  <c r="Q26" i="186"/>
  <c r="P26" i="186"/>
  <c r="O26" i="186"/>
  <c r="L26" i="186"/>
  <c r="K26" i="186"/>
  <c r="J26" i="186"/>
  <c r="I26" i="186"/>
  <c r="H26" i="186"/>
  <c r="AN25" i="186"/>
  <c r="AM25" i="186"/>
  <c r="AL25" i="186"/>
  <c r="AK25" i="186"/>
  <c r="AJ25" i="186"/>
  <c r="AG25" i="186"/>
  <c r="AF25" i="186"/>
  <c r="AE25" i="186"/>
  <c r="AD25" i="186"/>
  <c r="AC25" i="186"/>
  <c r="Z25" i="186"/>
  <c r="Y25" i="186"/>
  <c r="X25" i="186"/>
  <c r="W25" i="186"/>
  <c r="V25" i="186"/>
  <c r="S25" i="186"/>
  <c r="R25" i="186"/>
  <c r="Q25" i="186"/>
  <c r="P25" i="186"/>
  <c r="O25" i="186"/>
  <c r="L25" i="186"/>
  <c r="K25" i="186"/>
  <c r="J25" i="186"/>
  <c r="I25" i="186"/>
  <c r="H25" i="186"/>
  <c r="AN24" i="186"/>
  <c r="AM24" i="186"/>
  <c r="AL24" i="186"/>
  <c r="AK24" i="186"/>
  <c r="AJ24" i="186"/>
  <c r="AG24" i="186"/>
  <c r="AF24" i="186"/>
  <c r="AE24" i="186"/>
  <c r="AD24" i="186"/>
  <c r="AC24" i="186"/>
  <c r="Z24" i="186"/>
  <c r="Y24" i="186"/>
  <c r="X24" i="186"/>
  <c r="W24" i="186"/>
  <c r="V24" i="186"/>
  <c r="S24" i="186"/>
  <c r="R24" i="186"/>
  <c r="Q24" i="186"/>
  <c r="P24" i="186"/>
  <c r="O24" i="186"/>
  <c r="L24" i="186"/>
  <c r="K24" i="186"/>
  <c r="J24" i="186"/>
  <c r="I24" i="186"/>
  <c r="H24" i="186"/>
  <c r="D24" i="186"/>
  <c r="AN23" i="186"/>
  <c r="AM23" i="186"/>
  <c r="AL23" i="186"/>
  <c r="AK23" i="186"/>
  <c r="AJ23" i="186"/>
  <c r="AG23" i="186"/>
  <c r="AF23" i="186"/>
  <c r="AE23" i="186"/>
  <c r="AD23" i="186"/>
  <c r="AC23" i="186"/>
  <c r="Z23" i="186"/>
  <c r="Y23" i="186"/>
  <c r="X23" i="186"/>
  <c r="W23" i="186"/>
  <c r="V23" i="186"/>
  <c r="S23" i="186"/>
  <c r="R23" i="186"/>
  <c r="Q23" i="186"/>
  <c r="P23" i="186"/>
  <c r="O23" i="186"/>
  <c r="L23" i="186"/>
  <c r="K23" i="186"/>
  <c r="J23" i="186"/>
  <c r="I23" i="186"/>
  <c r="H23" i="186"/>
  <c r="AN22" i="186"/>
  <c r="AM22" i="186"/>
  <c r="AL22" i="186"/>
  <c r="AK22" i="186"/>
  <c r="AJ22" i="186"/>
  <c r="AG22" i="186"/>
  <c r="AF22" i="186"/>
  <c r="AE22" i="186"/>
  <c r="AD22" i="186"/>
  <c r="AC22" i="186"/>
  <c r="Z22" i="186"/>
  <c r="Y22" i="186"/>
  <c r="X22" i="186"/>
  <c r="W22" i="186"/>
  <c r="V22" i="186"/>
  <c r="S22" i="186"/>
  <c r="R22" i="186"/>
  <c r="Q22" i="186"/>
  <c r="P22" i="186"/>
  <c r="O22" i="186"/>
  <c r="L22" i="186"/>
  <c r="K22" i="186"/>
  <c r="J22" i="186"/>
  <c r="I22" i="186"/>
  <c r="H22" i="186"/>
  <c r="AN21" i="186"/>
  <c r="AM21" i="186"/>
  <c r="AL21" i="186"/>
  <c r="AK21" i="186"/>
  <c r="AJ21" i="186"/>
  <c r="AG21" i="186"/>
  <c r="AF21" i="186"/>
  <c r="AE21" i="186"/>
  <c r="AD21" i="186"/>
  <c r="AC21" i="186"/>
  <c r="Z21" i="186"/>
  <c r="Y21" i="186"/>
  <c r="X21" i="186"/>
  <c r="W21" i="186"/>
  <c r="V21" i="186"/>
  <c r="S21" i="186"/>
  <c r="R21" i="186"/>
  <c r="Q21" i="186"/>
  <c r="P21" i="186"/>
  <c r="O21" i="186"/>
  <c r="L21" i="186"/>
  <c r="K21" i="186"/>
  <c r="J21" i="186"/>
  <c r="I21" i="186"/>
  <c r="H21" i="186"/>
  <c r="AN20" i="186"/>
  <c r="AM20" i="186"/>
  <c r="AL20" i="186"/>
  <c r="AK20" i="186"/>
  <c r="AJ20" i="186"/>
  <c r="AG20" i="186"/>
  <c r="AF20" i="186"/>
  <c r="AE20" i="186"/>
  <c r="AD20" i="186"/>
  <c r="AC20" i="186"/>
  <c r="Z20" i="186"/>
  <c r="Y20" i="186"/>
  <c r="X20" i="186"/>
  <c r="W20" i="186"/>
  <c r="V20" i="186"/>
  <c r="S20" i="186"/>
  <c r="R20" i="186"/>
  <c r="Q20" i="186"/>
  <c r="P20" i="186"/>
  <c r="O20" i="186"/>
  <c r="L20" i="186"/>
  <c r="K20" i="186"/>
  <c r="J20" i="186"/>
  <c r="I20" i="186"/>
  <c r="H20" i="186"/>
  <c r="AN19" i="186"/>
  <c r="AM19" i="186"/>
  <c r="AL19" i="186"/>
  <c r="AK19" i="186"/>
  <c r="AJ19" i="186"/>
  <c r="AG19" i="186"/>
  <c r="AF19" i="186"/>
  <c r="AE19" i="186"/>
  <c r="AD19" i="186"/>
  <c r="AC19" i="186"/>
  <c r="Z19" i="186"/>
  <c r="Y19" i="186"/>
  <c r="X19" i="186"/>
  <c r="W19" i="186"/>
  <c r="V19" i="186"/>
  <c r="S19" i="186"/>
  <c r="R19" i="186"/>
  <c r="Q19" i="186"/>
  <c r="P19" i="186"/>
  <c r="O19" i="186"/>
  <c r="L19" i="186"/>
  <c r="K19" i="186"/>
  <c r="J19" i="186"/>
  <c r="I19" i="186"/>
  <c r="H19" i="186"/>
  <c r="AN18" i="186"/>
  <c r="AM18" i="186"/>
  <c r="AL18" i="186"/>
  <c r="AK18" i="186"/>
  <c r="AJ18" i="186"/>
  <c r="AG18" i="186"/>
  <c r="AF18" i="186"/>
  <c r="AE18" i="186"/>
  <c r="AD18" i="186"/>
  <c r="AC18" i="186"/>
  <c r="Z18" i="186"/>
  <c r="Y18" i="186"/>
  <c r="X18" i="186"/>
  <c r="W18" i="186"/>
  <c r="V18" i="186"/>
  <c r="S18" i="186"/>
  <c r="R18" i="186"/>
  <c r="Q18" i="186"/>
  <c r="P18" i="186"/>
  <c r="O18" i="186"/>
  <c r="L18" i="186"/>
  <c r="K18" i="186"/>
  <c r="J18" i="186"/>
  <c r="I18" i="186"/>
  <c r="H18" i="186"/>
  <c r="AN17" i="186"/>
  <c r="AM17" i="186"/>
  <c r="AL17" i="186"/>
  <c r="AK17" i="186"/>
  <c r="AJ17" i="186"/>
  <c r="AG17" i="186"/>
  <c r="AF17" i="186"/>
  <c r="AE17" i="186"/>
  <c r="AD17" i="186"/>
  <c r="AC17" i="186"/>
  <c r="Z17" i="186"/>
  <c r="Y17" i="186"/>
  <c r="X17" i="186"/>
  <c r="W17" i="186"/>
  <c r="V17" i="186"/>
  <c r="S17" i="186"/>
  <c r="R17" i="186"/>
  <c r="Q17" i="186"/>
  <c r="P17" i="186"/>
  <c r="O17" i="186"/>
  <c r="L17" i="186"/>
  <c r="K17" i="186"/>
  <c r="J17" i="186"/>
  <c r="I17" i="186"/>
  <c r="H17" i="186"/>
  <c r="AN16" i="186"/>
  <c r="AM16" i="186"/>
  <c r="AL16" i="186"/>
  <c r="AK16" i="186"/>
  <c r="AJ16" i="186"/>
  <c r="AG16" i="186"/>
  <c r="AF16" i="186"/>
  <c r="AE16" i="186"/>
  <c r="AD16" i="186"/>
  <c r="AC16" i="186"/>
  <c r="Z16" i="186"/>
  <c r="Y16" i="186"/>
  <c r="X16" i="186"/>
  <c r="W16" i="186"/>
  <c r="V16" i="186"/>
  <c r="S16" i="186"/>
  <c r="R16" i="186"/>
  <c r="Q16" i="186"/>
  <c r="P16" i="186"/>
  <c r="O16" i="186"/>
  <c r="L16" i="186"/>
  <c r="K16" i="186"/>
  <c r="J16" i="186"/>
  <c r="I16" i="186"/>
  <c r="H16" i="186"/>
  <c r="D13" i="186"/>
  <c r="AN12" i="186"/>
  <c r="AM12" i="186"/>
  <c r="AL12" i="186"/>
  <c r="AK12" i="186"/>
  <c r="AJ12" i="186"/>
  <c r="AG12" i="186"/>
  <c r="AF12" i="186"/>
  <c r="AE12" i="186"/>
  <c r="AD12" i="186"/>
  <c r="AC12" i="186"/>
  <c r="Z12" i="186"/>
  <c r="Y12" i="186"/>
  <c r="X12" i="186"/>
  <c r="W12" i="186"/>
  <c r="V12" i="186"/>
  <c r="S12" i="186"/>
  <c r="R12" i="186"/>
  <c r="Q12" i="186"/>
  <c r="P12" i="186"/>
  <c r="O12" i="186"/>
  <c r="L12" i="186"/>
  <c r="K12" i="186"/>
  <c r="J12" i="186"/>
  <c r="I12" i="186"/>
  <c r="H12" i="186"/>
  <c r="C5" i="186"/>
  <c r="C4" i="186"/>
  <c r="C3" i="186"/>
  <c r="G48" i="108"/>
  <c r="F47" i="108" a="1"/>
  <c r="F48" i="108" a="1"/>
  <c r="G47" i="108"/>
  <c r="G46" i="108"/>
  <c r="F46" i="108" a="1"/>
  <c r="G25" i="188" l="1"/>
  <c r="G23" i="188"/>
  <c r="G22" i="188"/>
  <c r="G21" i="188"/>
  <c r="G27" i="188"/>
  <c r="G20" i="188"/>
  <c r="G19" i="188"/>
  <c r="G18" i="188"/>
  <c r="G28" i="188"/>
  <c r="G17" i="188"/>
  <c r="G16" i="188"/>
  <c r="G26" i="188"/>
  <c r="G24" i="188"/>
  <c r="F48" i="108"/>
  <c r="E16" i="156" s="1"/>
  <c r="F46" i="108"/>
  <c r="F47" i="108"/>
  <c r="E14" i="156" s="1"/>
  <c r="G21" i="187"/>
  <c r="G22" i="187"/>
  <c r="G25" i="187"/>
  <c r="G23" i="187"/>
  <c r="G24" i="187"/>
  <c r="G20" i="187"/>
  <c r="G19" i="187"/>
  <c r="G18" i="187"/>
  <c r="G28" i="187"/>
  <c r="G17" i="187"/>
  <c r="G27" i="187"/>
  <c r="G16" i="187"/>
  <c r="G26" i="187"/>
  <c r="G25" i="186"/>
  <c r="G17" i="186"/>
  <c r="G24" i="186"/>
  <c r="G16" i="186"/>
  <c r="G28" i="186"/>
  <c r="G27" i="186"/>
  <c r="G26" i="186"/>
  <c r="G19" i="186"/>
  <c r="G18" i="186"/>
  <c r="G21" i="186"/>
  <c r="G23" i="186"/>
  <c r="G22" i="186"/>
  <c r="G20" i="186"/>
  <c r="H46" i="108" a="1"/>
  <c r="H48" i="108" a="1"/>
  <c r="H47" i="108" a="1"/>
  <c r="B16" i="156" l="1"/>
  <c r="D16" i="156"/>
  <c r="G16" i="156"/>
  <c r="H16" i="156"/>
  <c r="J16" i="156" s="1"/>
  <c r="B14" i="156"/>
  <c r="D14" i="156"/>
  <c r="G14" i="156"/>
  <c r="H14" i="156"/>
  <c r="J14" i="156" s="1"/>
  <c r="H48" i="108"/>
  <c r="D11" i="188"/>
  <c r="D12" i="188"/>
  <c r="H46" i="108"/>
  <c r="H47" i="108"/>
  <c r="D11" i="187"/>
  <c r="D12" i="187"/>
  <c r="D12" i="186"/>
  <c r="D11" i="186"/>
  <c r="E45" i="182" l="1"/>
  <c r="E40" i="182"/>
  <c r="E38" i="182"/>
  <c r="E42" i="184" l="1"/>
  <c r="E45" i="181" l="1"/>
  <c r="E46" i="181"/>
  <c r="E47" i="181"/>
  <c r="E48" i="181"/>
  <c r="E49" i="181"/>
  <c r="E50" i="181"/>
  <c r="E52" i="181"/>
  <c r="E53" i="181"/>
  <c r="E55" i="181"/>
  <c r="E56" i="181"/>
  <c r="E57" i="181"/>
  <c r="E58" i="181"/>
  <c r="E59" i="181"/>
  <c r="E60" i="181"/>
  <c r="E61" i="181"/>
  <c r="E62" i="181"/>
  <c r="E63" i="181"/>
  <c r="E64" i="181"/>
  <c r="E65" i="181"/>
  <c r="E66" i="181"/>
  <c r="E67" i="181"/>
  <c r="E68" i="181"/>
  <c r="E69" i="181"/>
  <c r="E37" i="185"/>
  <c r="B38" i="185"/>
  <c r="B39" i="185" s="1"/>
  <c r="B40" i="185" s="1"/>
  <c r="B41" i="185" s="1"/>
  <c r="B42" i="185" s="1"/>
  <c r="B43" i="185" s="1"/>
  <c r="B44" i="185" s="1"/>
  <c r="B45" i="185" s="1"/>
  <c r="B46" i="185" s="1"/>
  <c r="B47" i="185" s="1"/>
  <c r="B48" i="185" s="1"/>
  <c r="B49" i="185" s="1"/>
  <c r="B50" i="185" s="1"/>
  <c r="B51" i="185" s="1"/>
  <c r="B52" i="185" s="1"/>
  <c r="B53" i="185" s="1"/>
  <c r="B54" i="185" s="1"/>
  <c r="B55" i="185" s="1"/>
  <c r="B56" i="185" s="1"/>
  <c r="B57" i="185" s="1"/>
  <c r="B58" i="185" s="1"/>
  <c r="B59" i="185" s="1"/>
  <c r="B60" i="185" s="1"/>
  <c r="B61" i="185" s="1"/>
  <c r="B62" i="185" s="1"/>
  <c r="B63" i="185" s="1"/>
  <c r="B64" i="185" s="1"/>
  <c r="B65" i="185" s="1"/>
  <c r="B66" i="185" s="1"/>
  <c r="B67" i="185" s="1"/>
  <c r="B68" i="185" s="1"/>
  <c r="B69" i="185" s="1"/>
  <c r="B70" i="185" s="1"/>
  <c r="B71" i="185" s="1"/>
  <c r="B72" i="185" s="1"/>
  <c r="B73" i="185" s="1"/>
  <c r="B74" i="185" s="1"/>
  <c r="B75" i="185" s="1"/>
  <c r="B76" i="185" s="1"/>
  <c r="B77" i="185" s="1"/>
  <c r="B78" i="185" s="1"/>
  <c r="B79" i="185" s="1"/>
  <c r="B80" i="185" s="1"/>
  <c r="B81" i="185" s="1"/>
  <c r="B82" i="185" s="1"/>
  <c r="B83" i="185" s="1"/>
  <c r="B84" i="185" s="1"/>
  <c r="B85" i="185" s="1"/>
  <c r="B86" i="185" s="1"/>
  <c r="B87" i="185" s="1"/>
  <c r="B88" i="185" s="1"/>
  <c r="B89" i="185" s="1"/>
  <c r="B90" i="185" s="1"/>
  <c r="B91" i="185" s="1"/>
  <c r="B92" i="185" s="1"/>
  <c r="B93" i="185" s="1"/>
  <c r="B94" i="185" s="1"/>
  <c r="B95" i="185" s="1"/>
  <c r="B96" i="185" s="1"/>
  <c r="B97" i="185" s="1"/>
  <c r="B98" i="185" s="1"/>
  <c r="B99" i="185" s="1"/>
  <c r="B100" i="185" s="1"/>
  <c r="B101" i="185" s="1"/>
  <c r="B102" i="185" s="1"/>
  <c r="B103" i="185" s="1"/>
  <c r="B104" i="185" s="1"/>
  <c r="B105" i="185" s="1"/>
  <c r="B106" i="185" s="1"/>
  <c r="B107" i="185" s="1"/>
  <c r="B108" i="185" s="1"/>
  <c r="B109" i="185" s="1"/>
  <c r="B110" i="185" s="1"/>
  <c r="B111" i="185" s="1"/>
  <c r="B112" i="185" s="1"/>
  <c r="B113" i="185" s="1"/>
  <c r="B114" i="185" s="1"/>
  <c r="B115" i="185" s="1"/>
  <c r="E38" i="185"/>
  <c r="E39" i="185"/>
  <c r="E40" i="185"/>
  <c r="E41" i="185"/>
  <c r="E42" i="185"/>
  <c r="E43" i="185"/>
  <c r="E44" i="185"/>
  <c r="E45" i="185"/>
  <c r="E46" i="185"/>
  <c r="E47" i="185"/>
  <c r="E48" i="185"/>
  <c r="E49" i="185"/>
  <c r="E50" i="185"/>
  <c r="E51" i="185"/>
  <c r="E52" i="185"/>
  <c r="E53" i="185"/>
  <c r="E54" i="185"/>
  <c r="E55" i="185"/>
  <c r="E56" i="185"/>
  <c r="E57" i="185"/>
  <c r="E58" i="185"/>
  <c r="E59" i="185"/>
  <c r="E60" i="185"/>
  <c r="E61" i="185"/>
  <c r="E62" i="185"/>
  <c r="E63" i="185"/>
  <c r="E64" i="185"/>
  <c r="E65" i="185"/>
  <c r="E66" i="185"/>
  <c r="E67" i="185"/>
  <c r="E68" i="185"/>
  <c r="E69" i="185"/>
  <c r="E70" i="185"/>
  <c r="E71" i="185"/>
  <c r="E72" i="185"/>
  <c r="E73" i="185"/>
  <c r="E74" i="185"/>
  <c r="E75" i="185"/>
  <c r="E76" i="185"/>
  <c r="E77" i="185"/>
  <c r="E78" i="185"/>
  <c r="E79" i="185"/>
  <c r="E80" i="185"/>
  <c r="E81" i="185"/>
  <c r="E82" i="185"/>
  <c r="E83" i="185"/>
  <c r="E84" i="185"/>
  <c r="E85" i="185"/>
  <c r="E86" i="185"/>
  <c r="E87" i="185"/>
  <c r="E88" i="185"/>
  <c r="E89" i="185"/>
  <c r="E90" i="185"/>
  <c r="E91" i="185"/>
  <c r="E92" i="185"/>
  <c r="E93" i="185"/>
  <c r="E94" i="185"/>
  <c r="E95" i="185"/>
  <c r="E96" i="185"/>
  <c r="E97" i="185"/>
  <c r="E98" i="185"/>
  <c r="E99" i="185"/>
  <c r="E100" i="185"/>
  <c r="E101" i="185"/>
  <c r="E102" i="185"/>
  <c r="E103" i="185"/>
  <c r="E104" i="185"/>
  <c r="E105" i="185"/>
  <c r="E106" i="185"/>
  <c r="E107" i="185"/>
  <c r="E108" i="185"/>
  <c r="E109" i="185"/>
  <c r="E110" i="185"/>
  <c r="E111" i="185"/>
  <c r="E112" i="185"/>
  <c r="E113" i="185"/>
  <c r="E114" i="185"/>
  <c r="E115" i="185"/>
  <c r="H12" i="185"/>
  <c r="I12" i="185"/>
  <c r="J12" i="185"/>
  <c r="K12" i="185"/>
  <c r="L12" i="185"/>
  <c r="O12" i="185"/>
  <c r="P12" i="185"/>
  <c r="Q12" i="185"/>
  <c r="R12" i="185"/>
  <c r="S12" i="185"/>
  <c r="V12" i="185"/>
  <c r="W12" i="185"/>
  <c r="X12" i="185"/>
  <c r="Y12" i="185"/>
  <c r="Z12" i="185"/>
  <c r="AC12" i="185"/>
  <c r="AD12" i="185"/>
  <c r="AE12" i="185"/>
  <c r="AF12" i="185"/>
  <c r="AG12" i="185"/>
  <c r="AJ12" i="185"/>
  <c r="AK12" i="185"/>
  <c r="AL12" i="185"/>
  <c r="AM12" i="185"/>
  <c r="AN12" i="185"/>
  <c r="H16" i="185"/>
  <c r="I16" i="185"/>
  <c r="J16" i="185"/>
  <c r="K16" i="185"/>
  <c r="L16" i="185"/>
  <c r="O16" i="185"/>
  <c r="P16" i="185"/>
  <c r="Q16" i="185"/>
  <c r="R16" i="185"/>
  <c r="S16" i="185"/>
  <c r="V16" i="185"/>
  <c r="W16" i="185"/>
  <c r="X16" i="185"/>
  <c r="Y16" i="185"/>
  <c r="Z16" i="185"/>
  <c r="AC16" i="185"/>
  <c r="AD16" i="185"/>
  <c r="AE16" i="185"/>
  <c r="AF16" i="185"/>
  <c r="AG16" i="185"/>
  <c r="AJ16" i="185"/>
  <c r="AK16" i="185"/>
  <c r="AL16" i="185"/>
  <c r="AM16" i="185"/>
  <c r="AN16" i="185"/>
  <c r="H17" i="185"/>
  <c r="I17" i="185"/>
  <c r="J17" i="185"/>
  <c r="L17" i="185"/>
  <c r="O17" i="185"/>
  <c r="P17" i="185"/>
  <c r="Q17" i="185"/>
  <c r="R17" i="185"/>
  <c r="S17" i="185"/>
  <c r="V17" i="185"/>
  <c r="W17" i="185"/>
  <c r="X17" i="185"/>
  <c r="Y17" i="185"/>
  <c r="Z17" i="185"/>
  <c r="AC17" i="185"/>
  <c r="AD17" i="185"/>
  <c r="AE17" i="185"/>
  <c r="AF17" i="185"/>
  <c r="AG17" i="185"/>
  <c r="AJ17" i="185"/>
  <c r="AK17" i="185"/>
  <c r="AL17" i="185"/>
  <c r="AM17" i="185"/>
  <c r="AN17" i="185"/>
  <c r="H18" i="185"/>
  <c r="I18" i="185"/>
  <c r="J18" i="185"/>
  <c r="K18" i="185"/>
  <c r="L18" i="185"/>
  <c r="O18" i="185"/>
  <c r="P18" i="185"/>
  <c r="Q18" i="185"/>
  <c r="R18" i="185"/>
  <c r="S18" i="185"/>
  <c r="V18" i="185"/>
  <c r="W18" i="185"/>
  <c r="X18" i="185"/>
  <c r="Y18" i="185"/>
  <c r="Z18" i="185"/>
  <c r="AC18" i="185"/>
  <c r="AD18" i="185"/>
  <c r="AE18" i="185"/>
  <c r="AF18" i="185"/>
  <c r="AG18" i="185"/>
  <c r="AJ18" i="185"/>
  <c r="AK18" i="185"/>
  <c r="AL18" i="185"/>
  <c r="AM18" i="185"/>
  <c r="AN18" i="185"/>
  <c r="H19" i="185"/>
  <c r="I19" i="185"/>
  <c r="J19" i="185"/>
  <c r="K19" i="185"/>
  <c r="L19" i="185"/>
  <c r="O19" i="185"/>
  <c r="P19" i="185"/>
  <c r="Q19" i="185"/>
  <c r="R19" i="185"/>
  <c r="S19" i="185"/>
  <c r="V19" i="185"/>
  <c r="W19" i="185"/>
  <c r="X19" i="185"/>
  <c r="Y19" i="185"/>
  <c r="Z19" i="185"/>
  <c r="AC19" i="185"/>
  <c r="AD19" i="185"/>
  <c r="AE19" i="185"/>
  <c r="AF19" i="185"/>
  <c r="AG19" i="185"/>
  <c r="AJ19" i="185"/>
  <c r="AK19" i="185"/>
  <c r="AL19" i="185"/>
  <c r="AM19" i="185"/>
  <c r="AN19" i="185"/>
  <c r="H20" i="185"/>
  <c r="I20" i="185"/>
  <c r="J20" i="185"/>
  <c r="K20" i="185"/>
  <c r="L20" i="185"/>
  <c r="O20" i="185"/>
  <c r="P20" i="185"/>
  <c r="Q20" i="185"/>
  <c r="R20" i="185"/>
  <c r="S20" i="185"/>
  <c r="V20" i="185"/>
  <c r="W20" i="185"/>
  <c r="X20" i="185"/>
  <c r="Y20" i="185"/>
  <c r="Z20" i="185"/>
  <c r="AC20" i="185"/>
  <c r="AD20" i="185"/>
  <c r="AE20" i="185"/>
  <c r="AF20" i="185"/>
  <c r="AG20" i="185"/>
  <c r="AJ20" i="185"/>
  <c r="AK20" i="185"/>
  <c r="AL20" i="185"/>
  <c r="AM20" i="185"/>
  <c r="AN20" i="185"/>
  <c r="H21" i="185"/>
  <c r="I21" i="185"/>
  <c r="J21" i="185"/>
  <c r="K21" i="185"/>
  <c r="L21" i="185"/>
  <c r="O21" i="185"/>
  <c r="P21" i="185"/>
  <c r="Q21" i="185"/>
  <c r="R21" i="185"/>
  <c r="S21" i="185"/>
  <c r="V21" i="185"/>
  <c r="W21" i="185"/>
  <c r="X21" i="185"/>
  <c r="Y21" i="185"/>
  <c r="Z21" i="185"/>
  <c r="AC21" i="185"/>
  <c r="AD21" i="185"/>
  <c r="AE21" i="185"/>
  <c r="AF21" i="185"/>
  <c r="AG21" i="185"/>
  <c r="AJ21" i="185"/>
  <c r="AK21" i="185"/>
  <c r="AL21" i="185"/>
  <c r="AM21" i="185"/>
  <c r="AN21" i="185"/>
  <c r="H22" i="185"/>
  <c r="I22" i="185"/>
  <c r="J22" i="185"/>
  <c r="K22" i="185"/>
  <c r="L22" i="185"/>
  <c r="O22" i="185"/>
  <c r="P22" i="185"/>
  <c r="Q22" i="185"/>
  <c r="R22" i="185"/>
  <c r="S22" i="185"/>
  <c r="V22" i="185"/>
  <c r="W22" i="185"/>
  <c r="X22" i="185"/>
  <c r="Y22" i="185"/>
  <c r="Z22" i="185"/>
  <c r="AC22" i="185"/>
  <c r="AD22" i="185"/>
  <c r="AE22" i="185"/>
  <c r="AF22" i="185"/>
  <c r="AG22" i="185"/>
  <c r="AJ22" i="185"/>
  <c r="AK22" i="185"/>
  <c r="AL22" i="185"/>
  <c r="AM22" i="185"/>
  <c r="AN22" i="185"/>
  <c r="H23" i="185"/>
  <c r="I23" i="185"/>
  <c r="J23" i="185"/>
  <c r="K23" i="185"/>
  <c r="L23" i="185"/>
  <c r="O23" i="185"/>
  <c r="P23" i="185"/>
  <c r="Q23" i="185"/>
  <c r="R23" i="185"/>
  <c r="S23" i="185"/>
  <c r="V23" i="185"/>
  <c r="W23" i="185"/>
  <c r="X23" i="185"/>
  <c r="Y23" i="185"/>
  <c r="Z23" i="185"/>
  <c r="AC23" i="185"/>
  <c r="AD23" i="185"/>
  <c r="AE23" i="185"/>
  <c r="AF23" i="185"/>
  <c r="AG23" i="185"/>
  <c r="AJ23" i="185"/>
  <c r="AK23" i="185"/>
  <c r="AL23" i="185"/>
  <c r="AM23" i="185"/>
  <c r="AN23" i="185"/>
  <c r="D24" i="185"/>
  <c r="H24" i="185"/>
  <c r="I24" i="185"/>
  <c r="J24" i="185"/>
  <c r="K24" i="185"/>
  <c r="L24" i="185"/>
  <c r="O24" i="185"/>
  <c r="P24" i="185"/>
  <c r="Q24" i="185"/>
  <c r="R24" i="185"/>
  <c r="S24" i="185"/>
  <c r="V24" i="185"/>
  <c r="W24" i="185"/>
  <c r="X24" i="185"/>
  <c r="Y24" i="185"/>
  <c r="Z24" i="185"/>
  <c r="AC24" i="185"/>
  <c r="AD24" i="185"/>
  <c r="AE24" i="185"/>
  <c r="AF24" i="185"/>
  <c r="AG24" i="185"/>
  <c r="AJ24" i="185"/>
  <c r="AK24" i="185"/>
  <c r="AL24" i="185"/>
  <c r="AM24" i="185"/>
  <c r="AN24" i="185"/>
  <c r="H25" i="185"/>
  <c r="I25" i="185"/>
  <c r="J25" i="185"/>
  <c r="K25" i="185"/>
  <c r="L25" i="185"/>
  <c r="O25" i="185"/>
  <c r="P25" i="185"/>
  <c r="Q25" i="185"/>
  <c r="R25" i="185"/>
  <c r="S25" i="185"/>
  <c r="V25" i="185"/>
  <c r="W25" i="185"/>
  <c r="X25" i="185"/>
  <c r="Y25" i="185"/>
  <c r="Z25" i="185"/>
  <c r="AC25" i="185"/>
  <c r="AD25" i="185"/>
  <c r="AE25" i="185"/>
  <c r="AF25" i="185"/>
  <c r="AG25" i="185"/>
  <c r="AJ25" i="185"/>
  <c r="AK25" i="185"/>
  <c r="AL25" i="185"/>
  <c r="AM25" i="185"/>
  <c r="AN25" i="185"/>
  <c r="H26" i="185"/>
  <c r="I26" i="185"/>
  <c r="J26" i="185"/>
  <c r="K26" i="185"/>
  <c r="L26" i="185"/>
  <c r="O26" i="185"/>
  <c r="P26" i="185"/>
  <c r="Q26" i="185"/>
  <c r="R26" i="185"/>
  <c r="S26" i="185"/>
  <c r="V26" i="185"/>
  <c r="W26" i="185"/>
  <c r="X26" i="185"/>
  <c r="Y26" i="185"/>
  <c r="Z26" i="185"/>
  <c r="AC26" i="185"/>
  <c r="AD26" i="185"/>
  <c r="AE26" i="185"/>
  <c r="AF26" i="185"/>
  <c r="AG26" i="185"/>
  <c r="AJ26" i="185"/>
  <c r="AK26" i="185"/>
  <c r="AL26" i="185"/>
  <c r="AM26" i="185"/>
  <c r="AN26" i="185"/>
  <c r="H27" i="185"/>
  <c r="I27" i="185"/>
  <c r="J27" i="185"/>
  <c r="K27" i="185"/>
  <c r="L27" i="185"/>
  <c r="O27" i="185"/>
  <c r="P27" i="185"/>
  <c r="Q27" i="185"/>
  <c r="R27" i="185"/>
  <c r="S27" i="185"/>
  <c r="V27" i="185"/>
  <c r="W27" i="185"/>
  <c r="X27" i="185"/>
  <c r="Y27" i="185"/>
  <c r="Z27" i="185"/>
  <c r="AC27" i="185"/>
  <c r="AD27" i="185"/>
  <c r="AE27" i="185"/>
  <c r="AF27" i="185"/>
  <c r="AG27" i="185"/>
  <c r="AJ27" i="185"/>
  <c r="AK27" i="185"/>
  <c r="AL27" i="185"/>
  <c r="AM27" i="185"/>
  <c r="AN27" i="185"/>
  <c r="H28" i="185"/>
  <c r="I28" i="185"/>
  <c r="J28" i="185"/>
  <c r="K28" i="185"/>
  <c r="L28" i="185"/>
  <c r="O28" i="185"/>
  <c r="P28" i="185"/>
  <c r="Q28" i="185"/>
  <c r="R28" i="185"/>
  <c r="S28" i="185"/>
  <c r="V28" i="185"/>
  <c r="W28" i="185"/>
  <c r="X28" i="185"/>
  <c r="Y28" i="185"/>
  <c r="Z28" i="185"/>
  <c r="AC28" i="185"/>
  <c r="AD28" i="185"/>
  <c r="AE28" i="185"/>
  <c r="AF28" i="185"/>
  <c r="AG28" i="185"/>
  <c r="AJ28" i="185"/>
  <c r="AK28" i="185"/>
  <c r="AL28" i="185"/>
  <c r="AM28" i="185"/>
  <c r="AN28" i="185"/>
  <c r="C3" i="185"/>
  <c r="C4" i="185"/>
  <c r="C5" i="185"/>
  <c r="E38" i="184"/>
  <c r="E39" i="184"/>
  <c r="E40" i="184"/>
  <c r="E41" i="184"/>
  <c r="E43" i="184"/>
  <c r="E44" i="184"/>
  <c r="E45" i="184"/>
  <c r="E46" i="184"/>
  <c r="E47" i="184"/>
  <c r="E48" i="184"/>
  <c r="E49" i="184"/>
  <c r="E50" i="184"/>
  <c r="E51" i="184"/>
  <c r="E52" i="184"/>
  <c r="E53" i="184"/>
  <c r="E54" i="184"/>
  <c r="E55" i="184"/>
  <c r="E56" i="184"/>
  <c r="E57" i="184"/>
  <c r="E58" i="184"/>
  <c r="E59" i="184"/>
  <c r="E60" i="184"/>
  <c r="E61" i="184"/>
  <c r="E62" i="184"/>
  <c r="E63" i="184"/>
  <c r="E64" i="184"/>
  <c r="E65" i="184"/>
  <c r="E66" i="184"/>
  <c r="E67" i="184"/>
  <c r="E68" i="184"/>
  <c r="E69" i="184"/>
  <c r="E70" i="184"/>
  <c r="E71" i="184"/>
  <c r="E72" i="184"/>
  <c r="E73" i="184"/>
  <c r="E74" i="184"/>
  <c r="E75" i="184"/>
  <c r="E76" i="184"/>
  <c r="E77" i="184"/>
  <c r="E78" i="184"/>
  <c r="E79" i="184"/>
  <c r="E80" i="184"/>
  <c r="E81" i="184"/>
  <c r="E82" i="184"/>
  <c r="E83" i="184"/>
  <c r="E84" i="184"/>
  <c r="E85" i="184"/>
  <c r="E86" i="184"/>
  <c r="E87" i="184"/>
  <c r="E88" i="184"/>
  <c r="E89" i="184"/>
  <c r="E90" i="184"/>
  <c r="E91" i="184"/>
  <c r="E92" i="184"/>
  <c r="E93" i="184"/>
  <c r="E94" i="184"/>
  <c r="E95" i="184"/>
  <c r="E96" i="184"/>
  <c r="E97" i="184"/>
  <c r="E98" i="184"/>
  <c r="E99" i="184"/>
  <c r="E100" i="184"/>
  <c r="E101" i="184"/>
  <c r="E102" i="184"/>
  <c r="E103" i="184"/>
  <c r="E104" i="184"/>
  <c r="E105" i="184"/>
  <c r="E106" i="184"/>
  <c r="E107" i="184"/>
  <c r="E108" i="184"/>
  <c r="E109" i="184"/>
  <c r="E110" i="184"/>
  <c r="E111" i="184"/>
  <c r="E112" i="184"/>
  <c r="E113" i="184"/>
  <c r="E114" i="184"/>
  <c r="E115" i="184"/>
  <c r="E116" i="184"/>
  <c r="H12" i="184"/>
  <c r="I12" i="184"/>
  <c r="J12" i="184"/>
  <c r="K12" i="184"/>
  <c r="L12" i="184"/>
  <c r="O12" i="184"/>
  <c r="P12" i="184"/>
  <c r="Q12" i="184"/>
  <c r="R12" i="184"/>
  <c r="S12" i="184"/>
  <c r="V12" i="184"/>
  <c r="W12" i="184"/>
  <c r="X12" i="184"/>
  <c r="Y12" i="184"/>
  <c r="Z12" i="184"/>
  <c r="AC12" i="184"/>
  <c r="AD12" i="184"/>
  <c r="AE12" i="184"/>
  <c r="AF12" i="184"/>
  <c r="AG12" i="184"/>
  <c r="AJ12" i="184"/>
  <c r="AK12" i="184"/>
  <c r="AL12" i="184"/>
  <c r="AM12" i="184"/>
  <c r="AN12" i="184"/>
  <c r="D13" i="184"/>
  <c r="H16" i="184"/>
  <c r="I16" i="184"/>
  <c r="J16" i="184"/>
  <c r="K16" i="184"/>
  <c r="L16" i="184"/>
  <c r="O16" i="184"/>
  <c r="P16" i="184"/>
  <c r="Q16" i="184"/>
  <c r="R16" i="184"/>
  <c r="S16" i="184"/>
  <c r="V16" i="184"/>
  <c r="W16" i="184"/>
  <c r="X16" i="184"/>
  <c r="Y16" i="184"/>
  <c r="Z16" i="184"/>
  <c r="AC16" i="184"/>
  <c r="AD16" i="184"/>
  <c r="AE16" i="184"/>
  <c r="AF16" i="184"/>
  <c r="AG16" i="184"/>
  <c r="AJ16" i="184"/>
  <c r="AK16" i="184"/>
  <c r="AL16" i="184"/>
  <c r="AM16" i="184"/>
  <c r="AN16" i="184"/>
  <c r="H17" i="184"/>
  <c r="I17" i="184"/>
  <c r="J17" i="184"/>
  <c r="K17" i="184"/>
  <c r="L17" i="184"/>
  <c r="O17" i="184"/>
  <c r="P17" i="184"/>
  <c r="Q17" i="184"/>
  <c r="R17" i="184"/>
  <c r="S17" i="184"/>
  <c r="V17" i="184"/>
  <c r="W17" i="184"/>
  <c r="X17" i="184"/>
  <c r="Y17" i="184"/>
  <c r="Z17" i="184"/>
  <c r="AC17" i="184"/>
  <c r="AD17" i="184"/>
  <c r="AE17" i="184"/>
  <c r="AF17" i="184"/>
  <c r="AG17" i="184"/>
  <c r="AJ17" i="184"/>
  <c r="AK17" i="184"/>
  <c r="AL17" i="184"/>
  <c r="AM17" i="184"/>
  <c r="AN17" i="184"/>
  <c r="H18" i="184"/>
  <c r="I18" i="184"/>
  <c r="J18" i="184"/>
  <c r="K18" i="184"/>
  <c r="L18" i="184"/>
  <c r="O18" i="184"/>
  <c r="P18" i="184"/>
  <c r="Q18" i="184"/>
  <c r="R18" i="184"/>
  <c r="S18" i="184"/>
  <c r="V18" i="184"/>
  <c r="W18" i="184"/>
  <c r="X18" i="184"/>
  <c r="Y18" i="184"/>
  <c r="Z18" i="184"/>
  <c r="AC18" i="184"/>
  <c r="AD18" i="184"/>
  <c r="AE18" i="184"/>
  <c r="AF18" i="184"/>
  <c r="AG18" i="184"/>
  <c r="AJ18" i="184"/>
  <c r="AK18" i="184"/>
  <c r="AL18" i="184"/>
  <c r="AM18" i="184"/>
  <c r="AN18" i="184"/>
  <c r="H19" i="184"/>
  <c r="I19" i="184"/>
  <c r="J19" i="184"/>
  <c r="K19" i="184"/>
  <c r="L19" i="184"/>
  <c r="O19" i="184"/>
  <c r="P19" i="184"/>
  <c r="Q19" i="184"/>
  <c r="R19" i="184"/>
  <c r="S19" i="184"/>
  <c r="V19" i="184"/>
  <c r="W19" i="184"/>
  <c r="X19" i="184"/>
  <c r="Y19" i="184"/>
  <c r="Z19" i="184"/>
  <c r="AC19" i="184"/>
  <c r="AD19" i="184"/>
  <c r="AE19" i="184"/>
  <c r="AF19" i="184"/>
  <c r="AG19" i="184"/>
  <c r="AJ19" i="184"/>
  <c r="AK19" i="184"/>
  <c r="AL19" i="184"/>
  <c r="AM19" i="184"/>
  <c r="AN19" i="184"/>
  <c r="H20" i="184"/>
  <c r="I20" i="184"/>
  <c r="J20" i="184"/>
  <c r="K20" i="184"/>
  <c r="L20" i="184"/>
  <c r="O20" i="184"/>
  <c r="P20" i="184"/>
  <c r="Q20" i="184"/>
  <c r="R20" i="184"/>
  <c r="S20" i="184"/>
  <c r="V20" i="184"/>
  <c r="W20" i="184"/>
  <c r="X20" i="184"/>
  <c r="Y20" i="184"/>
  <c r="Z20" i="184"/>
  <c r="AC20" i="184"/>
  <c r="AD20" i="184"/>
  <c r="AE20" i="184"/>
  <c r="AF20" i="184"/>
  <c r="AG20" i="184"/>
  <c r="AJ20" i="184"/>
  <c r="AK20" i="184"/>
  <c r="AL20" i="184"/>
  <c r="AM20" i="184"/>
  <c r="AN20" i="184"/>
  <c r="H21" i="184"/>
  <c r="I21" i="184"/>
  <c r="J21" i="184"/>
  <c r="K21" i="184"/>
  <c r="L21" i="184"/>
  <c r="O21" i="184"/>
  <c r="P21" i="184"/>
  <c r="Q21" i="184"/>
  <c r="R21" i="184"/>
  <c r="S21" i="184"/>
  <c r="V21" i="184"/>
  <c r="W21" i="184"/>
  <c r="X21" i="184"/>
  <c r="Y21" i="184"/>
  <c r="Z21" i="184"/>
  <c r="AC21" i="184"/>
  <c r="AD21" i="184"/>
  <c r="AE21" i="184"/>
  <c r="AF21" i="184"/>
  <c r="AG21" i="184"/>
  <c r="AJ21" i="184"/>
  <c r="AK21" i="184"/>
  <c r="AL21" i="184"/>
  <c r="AM21" i="184"/>
  <c r="AN21" i="184"/>
  <c r="H22" i="184"/>
  <c r="I22" i="184"/>
  <c r="J22" i="184"/>
  <c r="K22" i="184"/>
  <c r="L22" i="184"/>
  <c r="O22" i="184"/>
  <c r="P22" i="184"/>
  <c r="Q22" i="184"/>
  <c r="R22" i="184"/>
  <c r="S22" i="184"/>
  <c r="V22" i="184"/>
  <c r="W22" i="184"/>
  <c r="X22" i="184"/>
  <c r="Y22" i="184"/>
  <c r="Z22" i="184"/>
  <c r="AC22" i="184"/>
  <c r="AD22" i="184"/>
  <c r="AE22" i="184"/>
  <c r="AF22" i="184"/>
  <c r="AG22" i="184"/>
  <c r="AJ22" i="184"/>
  <c r="AK22" i="184"/>
  <c r="AL22" i="184"/>
  <c r="AM22" i="184"/>
  <c r="AN22" i="184"/>
  <c r="H23" i="184"/>
  <c r="I23" i="184"/>
  <c r="J23" i="184"/>
  <c r="K23" i="184"/>
  <c r="L23" i="184"/>
  <c r="O23" i="184"/>
  <c r="P23" i="184"/>
  <c r="Q23" i="184"/>
  <c r="R23" i="184"/>
  <c r="S23" i="184"/>
  <c r="V23" i="184"/>
  <c r="W23" i="184"/>
  <c r="X23" i="184"/>
  <c r="Y23" i="184"/>
  <c r="Z23" i="184"/>
  <c r="AC23" i="184"/>
  <c r="AD23" i="184"/>
  <c r="AE23" i="184"/>
  <c r="AF23" i="184"/>
  <c r="AG23" i="184"/>
  <c r="AJ23" i="184"/>
  <c r="AK23" i="184"/>
  <c r="AL23" i="184"/>
  <c r="AM23" i="184"/>
  <c r="AN23" i="184"/>
  <c r="D24" i="184"/>
  <c r="H24" i="184"/>
  <c r="I24" i="184"/>
  <c r="J24" i="184"/>
  <c r="K24" i="184"/>
  <c r="L24" i="184"/>
  <c r="O24" i="184"/>
  <c r="P24" i="184"/>
  <c r="Q24" i="184"/>
  <c r="R24" i="184"/>
  <c r="S24" i="184"/>
  <c r="V24" i="184"/>
  <c r="W24" i="184"/>
  <c r="X24" i="184"/>
  <c r="Y24" i="184"/>
  <c r="Z24" i="184"/>
  <c r="AC24" i="184"/>
  <c r="AD24" i="184"/>
  <c r="AE24" i="184"/>
  <c r="AF24" i="184"/>
  <c r="AG24" i="184"/>
  <c r="AJ24" i="184"/>
  <c r="AK24" i="184"/>
  <c r="AL24" i="184"/>
  <c r="AM24" i="184"/>
  <c r="AN24" i="184"/>
  <c r="H25" i="184"/>
  <c r="I25" i="184"/>
  <c r="J25" i="184"/>
  <c r="K25" i="184"/>
  <c r="L25" i="184"/>
  <c r="O25" i="184"/>
  <c r="P25" i="184"/>
  <c r="Q25" i="184"/>
  <c r="R25" i="184"/>
  <c r="S25" i="184"/>
  <c r="V25" i="184"/>
  <c r="W25" i="184"/>
  <c r="X25" i="184"/>
  <c r="Y25" i="184"/>
  <c r="Z25" i="184"/>
  <c r="AC25" i="184"/>
  <c r="AD25" i="184"/>
  <c r="AE25" i="184"/>
  <c r="AF25" i="184"/>
  <c r="AG25" i="184"/>
  <c r="AJ25" i="184"/>
  <c r="AK25" i="184"/>
  <c r="AL25" i="184"/>
  <c r="AM25" i="184"/>
  <c r="AN25" i="184"/>
  <c r="H26" i="184"/>
  <c r="I26" i="184"/>
  <c r="J26" i="184"/>
  <c r="K26" i="184"/>
  <c r="L26" i="184"/>
  <c r="O26" i="184"/>
  <c r="P26" i="184"/>
  <c r="Q26" i="184"/>
  <c r="R26" i="184"/>
  <c r="S26" i="184"/>
  <c r="V26" i="184"/>
  <c r="W26" i="184"/>
  <c r="X26" i="184"/>
  <c r="Y26" i="184"/>
  <c r="Z26" i="184"/>
  <c r="AC26" i="184"/>
  <c r="AD26" i="184"/>
  <c r="AE26" i="184"/>
  <c r="AF26" i="184"/>
  <c r="AG26" i="184"/>
  <c r="AJ26" i="184"/>
  <c r="AK26" i="184"/>
  <c r="AL26" i="184"/>
  <c r="AM26" i="184"/>
  <c r="AN26" i="184"/>
  <c r="H27" i="184"/>
  <c r="I27" i="184"/>
  <c r="J27" i="184"/>
  <c r="K27" i="184"/>
  <c r="L27" i="184"/>
  <c r="O27" i="184"/>
  <c r="P27" i="184"/>
  <c r="Q27" i="184"/>
  <c r="R27" i="184"/>
  <c r="S27" i="184"/>
  <c r="V27" i="184"/>
  <c r="W27" i="184"/>
  <c r="X27" i="184"/>
  <c r="Y27" i="184"/>
  <c r="Z27" i="184"/>
  <c r="AC27" i="184"/>
  <c r="AD27" i="184"/>
  <c r="AE27" i="184"/>
  <c r="AF27" i="184"/>
  <c r="AG27" i="184"/>
  <c r="AJ27" i="184"/>
  <c r="AK27" i="184"/>
  <c r="AL27" i="184"/>
  <c r="AM27" i="184"/>
  <c r="AN27" i="184"/>
  <c r="H28" i="184"/>
  <c r="I28" i="184"/>
  <c r="J28" i="184"/>
  <c r="K28" i="184"/>
  <c r="L28" i="184"/>
  <c r="O28" i="184"/>
  <c r="P28" i="184"/>
  <c r="Q28" i="184"/>
  <c r="R28" i="184"/>
  <c r="S28" i="184"/>
  <c r="V28" i="184"/>
  <c r="W28" i="184"/>
  <c r="X28" i="184"/>
  <c r="Y28" i="184"/>
  <c r="Z28" i="184"/>
  <c r="AC28" i="184"/>
  <c r="AD28" i="184"/>
  <c r="AE28" i="184"/>
  <c r="AF28" i="184"/>
  <c r="AG28" i="184"/>
  <c r="AJ28" i="184"/>
  <c r="AK28" i="184"/>
  <c r="AL28" i="184"/>
  <c r="AM28" i="184"/>
  <c r="AN28" i="184"/>
  <c r="C3" i="184"/>
  <c r="C4" i="184"/>
  <c r="C5" i="184"/>
  <c r="E37" i="183"/>
  <c r="B38" i="183"/>
  <c r="B39" i="183" s="1"/>
  <c r="B40" i="183" s="1"/>
  <c r="B41" i="183" s="1"/>
  <c r="B42" i="183" s="1"/>
  <c r="B43" i="183" s="1"/>
  <c r="B44" i="183" s="1"/>
  <c r="B45" i="183" s="1"/>
  <c r="B46" i="183" s="1"/>
  <c r="B47" i="183" s="1"/>
  <c r="B48" i="183" s="1"/>
  <c r="B49" i="183" s="1"/>
  <c r="B50" i="183" s="1"/>
  <c r="B51" i="183" s="1"/>
  <c r="B52" i="183" s="1"/>
  <c r="B53" i="183" s="1"/>
  <c r="B54" i="183" s="1"/>
  <c r="B55" i="183" s="1"/>
  <c r="B56" i="183" s="1"/>
  <c r="B57" i="183" s="1"/>
  <c r="B58" i="183" s="1"/>
  <c r="B59" i="183" s="1"/>
  <c r="B60" i="183" s="1"/>
  <c r="B61" i="183" s="1"/>
  <c r="B62" i="183" s="1"/>
  <c r="B63" i="183" s="1"/>
  <c r="B64" i="183" s="1"/>
  <c r="B65" i="183" s="1"/>
  <c r="B66" i="183" s="1"/>
  <c r="B67" i="183" s="1"/>
  <c r="B68" i="183" s="1"/>
  <c r="B69" i="183" s="1"/>
  <c r="B70" i="183" s="1"/>
  <c r="B71" i="183" s="1"/>
  <c r="B72" i="183" s="1"/>
  <c r="B73" i="183" s="1"/>
  <c r="B74" i="183" s="1"/>
  <c r="B75" i="183" s="1"/>
  <c r="B76" i="183" s="1"/>
  <c r="B77" i="183" s="1"/>
  <c r="B78" i="183" s="1"/>
  <c r="B79" i="183" s="1"/>
  <c r="B80" i="183" s="1"/>
  <c r="B81" i="183" s="1"/>
  <c r="B82" i="183" s="1"/>
  <c r="B83" i="183" s="1"/>
  <c r="B84" i="183" s="1"/>
  <c r="B85" i="183" s="1"/>
  <c r="B86" i="183" s="1"/>
  <c r="B87" i="183" s="1"/>
  <c r="B88" i="183" s="1"/>
  <c r="B89" i="183" s="1"/>
  <c r="B90" i="183" s="1"/>
  <c r="B91" i="183" s="1"/>
  <c r="B92" i="183" s="1"/>
  <c r="B93" i="183" s="1"/>
  <c r="B94" i="183" s="1"/>
  <c r="B95" i="183" s="1"/>
  <c r="B96" i="183" s="1"/>
  <c r="B97" i="183" s="1"/>
  <c r="B98" i="183" s="1"/>
  <c r="B99" i="183" s="1"/>
  <c r="B100" i="183" s="1"/>
  <c r="B101" i="183" s="1"/>
  <c r="B102" i="183" s="1"/>
  <c r="B103" i="183" s="1"/>
  <c r="B104" i="183" s="1"/>
  <c r="B105" i="183" s="1"/>
  <c r="B106" i="183" s="1"/>
  <c r="B107" i="183" s="1"/>
  <c r="B108" i="183" s="1"/>
  <c r="B109" i="183" s="1"/>
  <c r="B110" i="183" s="1"/>
  <c r="B111" i="183" s="1"/>
  <c r="B112" i="183" s="1"/>
  <c r="B113" i="183" s="1"/>
  <c r="B114" i="183" s="1"/>
  <c r="B115" i="183" s="1"/>
  <c r="E38" i="183"/>
  <c r="E39" i="183"/>
  <c r="E40" i="183"/>
  <c r="E41" i="183"/>
  <c r="E42" i="183"/>
  <c r="E43" i="183"/>
  <c r="E44" i="183"/>
  <c r="E45" i="183"/>
  <c r="E46" i="183"/>
  <c r="E47" i="183"/>
  <c r="E48" i="183"/>
  <c r="E49" i="183"/>
  <c r="E50" i="183"/>
  <c r="E51" i="183"/>
  <c r="E52" i="183"/>
  <c r="E53" i="183"/>
  <c r="E54" i="183"/>
  <c r="E55" i="183"/>
  <c r="E56" i="183"/>
  <c r="E57" i="183"/>
  <c r="E58" i="183"/>
  <c r="E59" i="183"/>
  <c r="E60" i="183"/>
  <c r="E61" i="183"/>
  <c r="E62" i="183"/>
  <c r="E63" i="183"/>
  <c r="E64" i="183"/>
  <c r="E65" i="183"/>
  <c r="E66" i="183"/>
  <c r="E67" i="183"/>
  <c r="E68" i="183"/>
  <c r="E69" i="183"/>
  <c r="E70" i="183"/>
  <c r="E71" i="183"/>
  <c r="E72" i="183"/>
  <c r="E73" i="183"/>
  <c r="E74" i="183"/>
  <c r="E75" i="183"/>
  <c r="E76" i="183"/>
  <c r="E77" i="183"/>
  <c r="E78" i="183"/>
  <c r="E79" i="183"/>
  <c r="E80" i="183"/>
  <c r="E81" i="183"/>
  <c r="E82" i="183"/>
  <c r="E83" i="183"/>
  <c r="E84" i="183"/>
  <c r="E85" i="183"/>
  <c r="E86" i="183"/>
  <c r="E87" i="183"/>
  <c r="E88" i="183"/>
  <c r="E89" i="183"/>
  <c r="E90" i="183"/>
  <c r="E91" i="183"/>
  <c r="E92" i="183"/>
  <c r="E93" i="183"/>
  <c r="E94" i="183"/>
  <c r="E95" i="183"/>
  <c r="E96" i="183"/>
  <c r="E97" i="183"/>
  <c r="E98" i="183"/>
  <c r="E99" i="183"/>
  <c r="E100" i="183"/>
  <c r="E101" i="183"/>
  <c r="E102" i="183"/>
  <c r="E103" i="183"/>
  <c r="E104" i="183"/>
  <c r="E105" i="183"/>
  <c r="E106" i="183"/>
  <c r="E107" i="183"/>
  <c r="E108" i="183"/>
  <c r="E109" i="183"/>
  <c r="E110" i="183"/>
  <c r="E111" i="183"/>
  <c r="E112" i="183"/>
  <c r="E113" i="183"/>
  <c r="E114" i="183"/>
  <c r="E115" i="183"/>
  <c r="H12" i="183"/>
  <c r="I12" i="183"/>
  <c r="J12" i="183"/>
  <c r="K12" i="183"/>
  <c r="L12" i="183"/>
  <c r="O12" i="183"/>
  <c r="P12" i="183"/>
  <c r="Q12" i="183"/>
  <c r="R12" i="183"/>
  <c r="S12" i="183"/>
  <c r="V12" i="183"/>
  <c r="W12" i="183"/>
  <c r="X12" i="183"/>
  <c r="Y12" i="183"/>
  <c r="Z12" i="183"/>
  <c r="AC12" i="183"/>
  <c r="AD12" i="183"/>
  <c r="AE12" i="183"/>
  <c r="AF12" i="183"/>
  <c r="AG12" i="183"/>
  <c r="AJ12" i="183"/>
  <c r="AK12" i="183"/>
  <c r="AL12" i="183"/>
  <c r="AM12" i="183"/>
  <c r="AN12" i="183"/>
  <c r="D13" i="183"/>
  <c r="H16" i="183"/>
  <c r="I16" i="183"/>
  <c r="J16" i="183"/>
  <c r="K16" i="183"/>
  <c r="L16" i="183"/>
  <c r="O16" i="183"/>
  <c r="P16" i="183"/>
  <c r="Q16" i="183"/>
  <c r="R16" i="183"/>
  <c r="S16" i="183"/>
  <c r="V16" i="183"/>
  <c r="W16" i="183"/>
  <c r="X16" i="183"/>
  <c r="Y16" i="183"/>
  <c r="Z16" i="183"/>
  <c r="AC16" i="183"/>
  <c r="AD16" i="183"/>
  <c r="AE16" i="183"/>
  <c r="AF16" i="183"/>
  <c r="AG16" i="183"/>
  <c r="AJ16" i="183"/>
  <c r="AK16" i="183"/>
  <c r="AL16" i="183"/>
  <c r="AM16" i="183"/>
  <c r="AN16" i="183"/>
  <c r="H17" i="183"/>
  <c r="I17" i="183"/>
  <c r="J17" i="183"/>
  <c r="K17" i="183"/>
  <c r="L17" i="183"/>
  <c r="O17" i="183"/>
  <c r="P17" i="183"/>
  <c r="Q17" i="183"/>
  <c r="R17" i="183"/>
  <c r="S17" i="183"/>
  <c r="V17" i="183"/>
  <c r="W17" i="183"/>
  <c r="X17" i="183"/>
  <c r="Y17" i="183"/>
  <c r="Z17" i="183"/>
  <c r="AC17" i="183"/>
  <c r="AD17" i="183"/>
  <c r="AE17" i="183"/>
  <c r="AF17" i="183"/>
  <c r="AG17" i="183"/>
  <c r="AJ17" i="183"/>
  <c r="AK17" i="183"/>
  <c r="AL17" i="183"/>
  <c r="AM17" i="183"/>
  <c r="AN17" i="183"/>
  <c r="H18" i="183"/>
  <c r="I18" i="183"/>
  <c r="J18" i="183"/>
  <c r="K18" i="183"/>
  <c r="L18" i="183"/>
  <c r="O18" i="183"/>
  <c r="P18" i="183"/>
  <c r="Q18" i="183"/>
  <c r="R18" i="183"/>
  <c r="S18" i="183"/>
  <c r="V18" i="183"/>
  <c r="W18" i="183"/>
  <c r="X18" i="183"/>
  <c r="Y18" i="183"/>
  <c r="Z18" i="183"/>
  <c r="AC18" i="183"/>
  <c r="AD18" i="183"/>
  <c r="AE18" i="183"/>
  <c r="AF18" i="183"/>
  <c r="AG18" i="183"/>
  <c r="AJ18" i="183"/>
  <c r="AK18" i="183"/>
  <c r="AL18" i="183"/>
  <c r="AM18" i="183"/>
  <c r="AN18" i="183"/>
  <c r="H19" i="183"/>
  <c r="I19" i="183"/>
  <c r="J19" i="183"/>
  <c r="K19" i="183"/>
  <c r="L19" i="183"/>
  <c r="O19" i="183"/>
  <c r="P19" i="183"/>
  <c r="Q19" i="183"/>
  <c r="R19" i="183"/>
  <c r="S19" i="183"/>
  <c r="V19" i="183"/>
  <c r="W19" i="183"/>
  <c r="X19" i="183"/>
  <c r="Y19" i="183"/>
  <c r="Z19" i="183"/>
  <c r="AC19" i="183"/>
  <c r="AD19" i="183"/>
  <c r="AE19" i="183"/>
  <c r="AF19" i="183"/>
  <c r="AG19" i="183"/>
  <c r="AJ19" i="183"/>
  <c r="AK19" i="183"/>
  <c r="AL19" i="183"/>
  <c r="AM19" i="183"/>
  <c r="AN19" i="183"/>
  <c r="H20" i="183"/>
  <c r="I20" i="183"/>
  <c r="J20" i="183"/>
  <c r="K20" i="183"/>
  <c r="L20" i="183"/>
  <c r="O20" i="183"/>
  <c r="P20" i="183"/>
  <c r="Q20" i="183"/>
  <c r="R20" i="183"/>
  <c r="S20" i="183"/>
  <c r="V20" i="183"/>
  <c r="W20" i="183"/>
  <c r="X20" i="183"/>
  <c r="Y20" i="183"/>
  <c r="Z20" i="183"/>
  <c r="AC20" i="183"/>
  <c r="AD20" i="183"/>
  <c r="AE20" i="183"/>
  <c r="AF20" i="183"/>
  <c r="AG20" i="183"/>
  <c r="AJ20" i="183"/>
  <c r="AK20" i="183"/>
  <c r="AL20" i="183"/>
  <c r="AM20" i="183"/>
  <c r="AN20" i="183"/>
  <c r="H21" i="183"/>
  <c r="I21" i="183"/>
  <c r="J21" i="183"/>
  <c r="K21" i="183"/>
  <c r="L21" i="183"/>
  <c r="O21" i="183"/>
  <c r="P21" i="183"/>
  <c r="Q21" i="183"/>
  <c r="R21" i="183"/>
  <c r="S21" i="183"/>
  <c r="V21" i="183"/>
  <c r="W21" i="183"/>
  <c r="X21" i="183"/>
  <c r="Y21" i="183"/>
  <c r="Z21" i="183"/>
  <c r="AC21" i="183"/>
  <c r="AD21" i="183"/>
  <c r="AE21" i="183"/>
  <c r="AF21" i="183"/>
  <c r="AG21" i="183"/>
  <c r="AJ21" i="183"/>
  <c r="AK21" i="183"/>
  <c r="AL21" i="183"/>
  <c r="AM21" i="183"/>
  <c r="AN21" i="183"/>
  <c r="H22" i="183"/>
  <c r="I22" i="183"/>
  <c r="J22" i="183"/>
  <c r="K22" i="183"/>
  <c r="L22" i="183"/>
  <c r="O22" i="183"/>
  <c r="P22" i="183"/>
  <c r="Q22" i="183"/>
  <c r="R22" i="183"/>
  <c r="S22" i="183"/>
  <c r="V22" i="183"/>
  <c r="W22" i="183"/>
  <c r="X22" i="183"/>
  <c r="Y22" i="183"/>
  <c r="Z22" i="183"/>
  <c r="AC22" i="183"/>
  <c r="AD22" i="183"/>
  <c r="AE22" i="183"/>
  <c r="AF22" i="183"/>
  <c r="AG22" i="183"/>
  <c r="AJ22" i="183"/>
  <c r="AK22" i="183"/>
  <c r="AL22" i="183"/>
  <c r="AM22" i="183"/>
  <c r="AN22" i="183"/>
  <c r="H23" i="183"/>
  <c r="I23" i="183"/>
  <c r="J23" i="183"/>
  <c r="K23" i="183"/>
  <c r="L23" i="183"/>
  <c r="O23" i="183"/>
  <c r="P23" i="183"/>
  <c r="Q23" i="183"/>
  <c r="R23" i="183"/>
  <c r="S23" i="183"/>
  <c r="V23" i="183"/>
  <c r="W23" i="183"/>
  <c r="X23" i="183"/>
  <c r="Y23" i="183"/>
  <c r="Z23" i="183"/>
  <c r="AC23" i="183"/>
  <c r="AD23" i="183"/>
  <c r="AE23" i="183"/>
  <c r="AF23" i="183"/>
  <c r="AG23" i="183"/>
  <c r="AJ23" i="183"/>
  <c r="AK23" i="183"/>
  <c r="AL23" i="183"/>
  <c r="AM23" i="183"/>
  <c r="AN23" i="183"/>
  <c r="D24" i="183"/>
  <c r="H24" i="183"/>
  <c r="I24" i="183"/>
  <c r="J24" i="183"/>
  <c r="K24" i="183"/>
  <c r="L24" i="183"/>
  <c r="O24" i="183"/>
  <c r="P24" i="183"/>
  <c r="Q24" i="183"/>
  <c r="R24" i="183"/>
  <c r="S24" i="183"/>
  <c r="V24" i="183"/>
  <c r="W24" i="183"/>
  <c r="X24" i="183"/>
  <c r="Y24" i="183"/>
  <c r="Z24" i="183"/>
  <c r="AC24" i="183"/>
  <c r="AD24" i="183"/>
  <c r="AE24" i="183"/>
  <c r="AF24" i="183"/>
  <c r="AG24" i="183"/>
  <c r="AJ24" i="183"/>
  <c r="AK24" i="183"/>
  <c r="AL24" i="183"/>
  <c r="AM24" i="183"/>
  <c r="AN24" i="183"/>
  <c r="H25" i="183"/>
  <c r="I25" i="183"/>
  <c r="J25" i="183"/>
  <c r="K25" i="183"/>
  <c r="L25" i="183"/>
  <c r="O25" i="183"/>
  <c r="P25" i="183"/>
  <c r="Q25" i="183"/>
  <c r="R25" i="183"/>
  <c r="S25" i="183"/>
  <c r="V25" i="183"/>
  <c r="W25" i="183"/>
  <c r="X25" i="183"/>
  <c r="Y25" i="183"/>
  <c r="Z25" i="183"/>
  <c r="AC25" i="183"/>
  <c r="AD25" i="183"/>
  <c r="AE25" i="183"/>
  <c r="AF25" i="183"/>
  <c r="AG25" i="183"/>
  <c r="AJ25" i="183"/>
  <c r="AK25" i="183"/>
  <c r="AL25" i="183"/>
  <c r="AM25" i="183"/>
  <c r="AN25" i="183"/>
  <c r="H26" i="183"/>
  <c r="I26" i="183"/>
  <c r="J26" i="183"/>
  <c r="K26" i="183"/>
  <c r="L26" i="183"/>
  <c r="O26" i="183"/>
  <c r="P26" i="183"/>
  <c r="Q26" i="183"/>
  <c r="R26" i="183"/>
  <c r="S26" i="183"/>
  <c r="V26" i="183"/>
  <c r="W26" i="183"/>
  <c r="X26" i="183"/>
  <c r="Y26" i="183"/>
  <c r="Z26" i="183"/>
  <c r="AC26" i="183"/>
  <c r="AD26" i="183"/>
  <c r="AE26" i="183"/>
  <c r="AF26" i="183"/>
  <c r="AG26" i="183"/>
  <c r="AJ26" i="183"/>
  <c r="AK26" i="183"/>
  <c r="AL26" i="183"/>
  <c r="AM26" i="183"/>
  <c r="AN26" i="183"/>
  <c r="H27" i="183"/>
  <c r="I27" i="183"/>
  <c r="J27" i="183"/>
  <c r="K27" i="183"/>
  <c r="L27" i="183"/>
  <c r="O27" i="183"/>
  <c r="P27" i="183"/>
  <c r="Q27" i="183"/>
  <c r="R27" i="183"/>
  <c r="S27" i="183"/>
  <c r="V27" i="183"/>
  <c r="W27" i="183"/>
  <c r="X27" i="183"/>
  <c r="Y27" i="183"/>
  <c r="Z27" i="183"/>
  <c r="AC27" i="183"/>
  <c r="AD27" i="183"/>
  <c r="AE27" i="183"/>
  <c r="AF27" i="183"/>
  <c r="AG27" i="183"/>
  <c r="AJ27" i="183"/>
  <c r="AK27" i="183"/>
  <c r="AL27" i="183"/>
  <c r="AM27" i="183"/>
  <c r="AN27" i="183"/>
  <c r="H28" i="183"/>
  <c r="I28" i="183"/>
  <c r="J28" i="183"/>
  <c r="K28" i="183"/>
  <c r="L28" i="183"/>
  <c r="O28" i="183"/>
  <c r="P28" i="183"/>
  <c r="Q28" i="183"/>
  <c r="R28" i="183"/>
  <c r="S28" i="183"/>
  <c r="V28" i="183"/>
  <c r="W28" i="183"/>
  <c r="X28" i="183"/>
  <c r="Y28" i="183"/>
  <c r="Z28" i="183"/>
  <c r="AC28" i="183"/>
  <c r="AD28" i="183"/>
  <c r="AE28" i="183"/>
  <c r="AF28" i="183"/>
  <c r="AG28" i="183"/>
  <c r="AJ28" i="183"/>
  <c r="AK28" i="183"/>
  <c r="AL28" i="183"/>
  <c r="AM28" i="183"/>
  <c r="AN28" i="183"/>
  <c r="C3" i="183"/>
  <c r="C4" i="183"/>
  <c r="C5" i="183"/>
  <c r="E37" i="182"/>
  <c r="B48" i="182"/>
  <c r="B49" i="182" s="1"/>
  <c r="B50" i="182" s="1"/>
  <c r="B51" i="182" s="1"/>
  <c r="B52" i="182" s="1"/>
  <c r="B53" i="182" s="1"/>
  <c r="B54" i="182" s="1"/>
  <c r="B55" i="182" s="1"/>
  <c r="B56" i="182" s="1"/>
  <c r="B57" i="182" s="1"/>
  <c r="B58" i="182" s="1"/>
  <c r="B59" i="182" s="1"/>
  <c r="B60" i="182" s="1"/>
  <c r="B61" i="182" s="1"/>
  <c r="B62" i="182" s="1"/>
  <c r="B63" i="182" s="1"/>
  <c r="B64" i="182" s="1"/>
  <c r="B65" i="182" s="1"/>
  <c r="B66" i="182" s="1"/>
  <c r="B67" i="182" s="1"/>
  <c r="B68" i="182" s="1"/>
  <c r="B69" i="182" s="1"/>
  <c r="B70" i="182" s="1"/>
  <c r="B71" i="182" s="1"/>
  <c r="B72" i="182" s="1"/>
  <c r="B73" i="182" s="1"/>
  <c r="B74" i="182" s="1"/>
  <c r="B75" i="182" s="1"/>
  <c r="B76" i="182" s="1"/>
  <c r="B77" i="182" s="1"/>
  <c r="B78" i="182" s="1"/>
  <c r="B79" i="182" s="1"/>
  <c r="B80" i="182" s="1"/>
  <c r="B81" i="182" s="1"/>
  <c r="B82" i="182" s="1"/>
  <c r="B83" i="182" s="1"/>
  <c r="B84" i="182" s="1"/>
  <c r="B85" i="182" s="1"/>
  <c r="B86" i="182" s="1"/>
  <c r="B87" i="182" s="1"/>
  <c r="B88" i="182" s="1"/>
  <c r="B89" i="182" s="1"/>
  <c r="B90" i="182" s="1"/>
  <c r="B91" i="182" s="1"/>
  <c r="B92" i="182" s="1"/>
  <c r="B93" i="182" s="1"/>
  <c r="B94" i="182" s="1"/>
  <c r="B95" i="182" s="1"/>
  <c r="B96" i="182" s="1"/>
  <c r="B97" i="182" s="1"/>
  <c r="B98" i="182" s="1"/>
  <c r="B99" i="182" s="1"/>
  <c r="B100" i="182" s="1"/>
  <c r="B101" i="182" s="1"/>
  <c r="B102" i="182" s="1"/>
  <c r="B103" i="182" s="1"/>
  <c r="B104" i="182" s="1"/>
  <c r="B105" i="182" s="1"/>
  <c r="B106" i="182" s="1"/>
  <c r="B107" i="182" s="1"/>
  <c r="B108" i="182" s="1"/>
  <c r="B109" i="182" s="1"/>
  <c r="B110" i="182" s="1"/>
  <c r="B111" i="182" s="1"/>
  <c r="B112" i="182" s="1"/>
  <c r="B113" i="182" s="1"/>
  <c r="B114" i="182" s="1"/>
  <c r="B115" i="182" s="1"/>
  <c r="B116" i="182" s="1"/>
  <c r="B117" i="182" s="1"/>
  <c r="B118" i="182" s="1"/>
  <c r="E39" i="182"/>
  <c r="E41" i="182"/>
  <c r="E42" i="182"/>
  <c r="E43" i="182"/>
  <c r="E44" i="182"/>
  <c r="E46" i="182"/>
  <c r="E47" i="182"/>
  <c r="E49" i="182"/>
  <c r="E50" i="182"/>
  <c r="E51" i="182"/>
  <c r="E52" i="182"/>
  <c r="E53" i="182"/>
  <c r="E54" i="182"/>
  <c r="E55" i="182"/>
  <c r="E56" i="182"/>
  <c r="E57" i="182"/>
  <c r="E58" i="182"/>
  <c r="E59" i="182"/>
  <c r="E60" i="182"/>
  <c r="E61" i="182"/>
  <c r="E62" i="182"/>
  <c r="E63" i="182"/>
  <c r="E64" i="182"/>
  <c r="E65" i="182"/>
  <c r="E66" i="182"/>
  <c r="E67" i="182"/>
  <c r="E68" i="182"/>
  <c r="E69" i="182"/>
  <c r="E70" i="182"/>
  <c r="E71" i="182"/>
  <c r="E72" i="182"/>
  <c r="E73" i="182"/>
  <c r="E74" i="182"/>
  <c r="E75" i="182"/>
  <c r="E76" i="182"/>
  <c r="E77" i="182"/>
  <c r="E78" i="182"/>
  <c r="E79" i="182"/>
  <c r="E80" i="182"/>
  <c r="E81" i="182"/>
  <c r="E82" i="182"/>
  <c r="E83" i="182"/>
  <c r="E84" i="182"/>
  <c r="E85" i="182"/>
  <c r="E86" i="182"/>
  <c r="E87" i="182"/>
  <c r="E88" i="182"/>
  <c r="E89" i="182"/>
  <c r="E90" i="182"/>
  <c r="E91" i="182"/>
  <c r="E92" i="182"/>
  <c r="E93" i="182"/>
  <c r="E94" i="182"/>
  <c r="E95" i="182"/>
  <c r="E96" i="182"/>
  <c r="E97" i="182"/>
  <c r="E98" i="182"/>
  <c r="E99" i="182"/>
  <c r="E100" i="182"/>
  <c r="E101" i="182"/>
  <c r="E102" i="182"/>
  <c r="E103" i="182"/>
  <c r="E104" i="182"/>
  <c r="E105" i="182"/>
  <c r="E106" i="182"/>
  <c r="E107" i="182"/>
  <c r="E108" i="182"/>
  <c r="E109" i="182"/>
  <c r="E110" i="182"/>
  <c r="E111" i="182"/>
  <c r="E112" i="182"/>
  <c r="E113" i="182"/>
  <c r="E114" i="182"/>
  <c r="E115" i="182"/>
  <c r="E116" i="182"/>
  <c r="E117" i="182"/>
  <c r="E118" i="182"/>
  <c r="H12" i="182"/>
  <c r="I12" i="182"/>
  <c r="J12" i="182"/>
  <c r="K12" i="182"/>
  <c r="L12" i="182"/>
  <c r="O12" i="182"/>
  <c r="P12" i="182"/>
  <c r="Q12" i="182"/>
  <c r="R12" i="182"/>
  <c r="S12" i="182"/>
  <c r="V12" i="182"/>
  <c r="W12" i="182"/>
  <c r="X12" i="182"/>
  <c r="Y12" i="182"/>
  <c r="Z12" i="182"/>
  <c r="AC12" i="182"/>
  <c r="AD12" i="182"/>
  <c r="AE12" i="182"/>
  <c r="AF12" i="182"/>
  <c r="AG12" i="182"/>
  <c r="AJ12" i="182"/>
  <c r="AK12" i="182"/>
  <c r="AL12" i="182"/>
  <c r="AM12" i="182"/>
  <c r="AN12" i="182"/>
  <c r="D13" i="182"/>
  <c r="H16" i="182"/>
  <c r="I16" i="182"/>
  <c r="J16" i="182"/>
  <c r="K16" i="182"/>
  <c r="L16" i="182"/>
  <c r="O16" i="182"/>
  <c r="P16" i="182"/>
  <c r="Q16" i="182"/>
  <c r="R16" i="182"/>
  <c r="S16" i="182"/>
  <c r="V16" i="182"/>
  <c r="W16" i="182"/>
  <c r="X16" i="182"/>
  <c r="Y16" i="182"/>
  <c r="Z16" i="182"/>
  <c r="AC16" i="182"/>
  <c r="AD16" i="182"/>
  <c r="AE16" i="182"/>
  <c r="AF16" i="182"/>
  <c r="AG16" i="182"/>
  <c r="AJ16" i="182"/>
  <c r="AK16" i="182"/>
  <c r="AL16" i="182"/>
  <c r="AM16" i="182"/>
  <c r="AN16" i="182"/>
  <c r="H17" i="182"/>
  <c r="I17" i="182"/>
  <c r="J17" i="182"/>
  <c r="K17" i="182"/>
  <c r="L17" i="182"/>
  <c r="O17" i="182"/>
  <c r="P17" i="182"/>
  <c r="Q17" i="182"/>
  <c r="R17" i="182"/>
  <c r="S17" i="182"/>
  <c r="V17" i="182"/>
  <c r="W17" i="182"/>
  <c r="X17" i="182"/>
  <c r="Y17" i="182"/>
  <c r="Z17" i="182"/>
  <c r="AC17" i="182"/>
  <c r="AD17" i="182"/>
  <c r="AE17" i="182"/>
  <c r="AF17" i="182"/>
  <c r="AG17" i="182"/>
  <c r="AJ17" i="182"/>
  <c r="AK17" i="182"/>
  <c r="AL17" i="182"/>
  <c r="AM17" i="182"/>
  <c r="AN17" i="182"/>
  <c r="H18" i="182"/>
  <c r="I18" i="182"/>
  <c r="J18" i="182"/>
  <c r="K18" i="182"/>
  <c r="L18" i="182"/>
  <c r="O18" i="182"/>
  <c r="P18" i="182"/>
  <c r="Q18" i="182"/>
  <c r="R18" i="182"/>
  <c r="S18" i="182"/>
  <c r="V18" i="182"/>
  <c r="W18" i="182"/>
  <c r="X18" i="182"/>
  <c r="Y18" i="182"/>
  <c r="Z18" i="182"/>
  <c r="AC18" i="182"/>
  <c r="AD18" i="182"/>
  <c r="AE18" i="182"/>
  <c r="AF18" i="182"/>
  <c r="AG18" i="182"/>
  <c r="AJ18" i="182"/>
  <c r="AK18" i="182"/>
  <c r="AL18" i="182"/>
  <c r="AM18" i="182"/>
  <c r="AN18" i="182"/>
  <c r="H19" i="182"/>
  <c r="I19" i="182"/>
  <c r="J19" i="182"/>
  <c r="K19" i="182"/>
  <c r="L19" i="182"/>
  <c r="O19" i="182"/>
  <c r="P19" i="182"/>
  <c r="Q19" i="182"/>
  <c r="R19" i="182"/>
  <c r="S19" i="182"/>
  <c r="V19" i="182"/>
  <c r="W19" i="182"/>
  <c r="X19" i="182"/>
  <c r="Y19" i="182"/>
  <c r="Z19" i="182"/>
  <c r="AC19" i="182"/>
  <c r="AD19" i="182"/>
  <c r="AE19" i="182"/>
  <c r="AF19" i="182"/>
  <c r="AG19" i="182"/>
  <c r="AJ19" i="182"/>
  <c r="AK19" i="182"/>
  <c r="AL19" i="182"/>
  <c r="AM19" i="182"/>
  <c r="AN19" i="182"/>
  <c r="H20" i="182"/>
  <c r="I20" i="182"/>
  <c r="J20" i="182"/>
  <c r="K20" i="182"/>
  <c r="L20" i="182"/>
  <c r="O20" i="182"/>
  <c r="P20" i="182"/>
  <c r="Q20" i="182"/>
  <c r="R20" i="182"/>
  <c r="S20" i="182"/>
  <c r="V20" i="182"/>
  <c r="W20" i="182"/>
  <c r="X20" i="182"/>
  <c r="Y20" i="182"/>
  <c r="Z20" i="182"/>
  <c r="AC20" i="182"/>
  <c r="AD20" i="182"/>
  <c r="AE20" i="182"/>
  <c r="AF20" i="182"/>
  <c r="AG20" i="182"/>
  <c r="AJ20" i="182"/>
  <c r="AK20" i="182"/>
  <c r="AL20" i="182"/>
  <c r="AM20" i="182"/>
  <c r="AN20" i="182"/>
  <c r="H21" i="182"/>
  <c r="I21" i="182"/>
  <c r="J21" i="182"/>
  <c r="K21" i="182"/>
  <c r="L21" i="182"/>
  <c r="O21" i="182"/>
  <c r="P21" i="182"/>
  <c r="Q21" i="182"/>
  <c r="R21" i="182"/>
  <c r="S21" i="182"/>
  <c r="V21" i="182"/>
  <c r="W21" i="182"/>
  <c r="X21" i="182"/>
  <c r="Y21" i="182"/>
  <c r="Z21" i="182"/>
  <c r="AC21" i="182"/>
  <c r="AD21" i="182"/>
  <c r="AE21" i="182"/>
  <c r="AF21" i="182"/>
  <c r="AG21" i="182"/>
  <c r="AJ21" i="182"/>
  <c r="AK21" i="182"/>
  <c r="AL21" i="182"/>
  <c r="AM21" i="182"/>
  <c r="AN21" i="182"/>
  <c r="H22" i="182"/>
  <c r="I22" i="182"/>
  <c r="J22" i="182"/>
  <c r="K22" i="182"/>
  <c r="L22" i="182"/>
  <c r="O22" i="182"/>
  <c r="P22" i="182"/>
  <c r="Q22" i="182"/>
  <c r="R22" i="182"/>
  <c r="S22" i="182"/>
  <c r="V22" i="182"/>
  <c r="W22" i="182"/>
  <c r="X22" i="182"/>
  <c r="Y22" i="182"/>
  <c r="Z22" i="182"/>
  <c r="AC22" i="182"/>
  <c r="AD22" i="182"/>
  <c r="AE22" i="182"/>
  <c r="AF22" i="182"/>
  <c r="AG22" i="182"/>
  <c r="AJ22" i="182"/>
  <c r="AK22" i="182"/>
  <c r="AL22" i="182"/>
  <c r="AM22" i="182"/>
  <c r="AN22" i="182"/>
  <c r="H23" i="182"/>
  <c r="I23" i="182"/>
  <c r="J23" i="182"/>
  <c r="K23" i="182"/>
  <c r="L23" i="182"/>
  <c r="O23" i="182"/>
  <c r="P23" i="182"/>
  <c r="Q23" i="182"/>
  <c r="R23" i="182"/>
  <c r="S23" i="182"/>
  <c r="V23" i="182"/>
  <c r="W23" i="182"/>
  <c r="X23" i="182"/>
  <c r="Y23" i="182"/>
  <c r="Z23" i="182"/>
  <c r="AC23" i="182"/>
  <c r="AD23" i="182"/>
  <c r="AE23" i="182"/>
  <c r="AF23" i="182"/>
  <c r="AG23" i="182"/>
  <c r="AJ23" i="182"/>
  <c r="AK23" i="182"/>
  <c r="AL23" i="182"/>
  <c r="AM23" i="182"/>
  <c r="AN23" i="182"/>
  <c r="D24" i="182"/>
  <c r="H24" i="182"/>
  <c r="I24" i="182"/>
  <c r="J24" i="182"/>
  <c r="K24" i="182"/>
  <c r="L24" i="182"/>
  <c r="O24" i="182"/>
  <c r="P24" i="182"/>
  <c r="Q24" i="182"/>
  <c r="R24" i="182"/>
  <c r="S24" i="182"/>
  <c r="V24" i="182"/>
  <c r="W24" i="182"/>
  <c r="X24" i="182"/>
  <c r="Y24" i="182"/>
  <c r="Z24" i="182"/>
  <c r="AC24" i="182"/>
  <c r="AD24" i="182"/>
  <c r="AE24" i="182"/>
  <c r="AF24" i="182"/>
  <c r="AG24" i="182"/>
  <c r="AJ24" i="182"/>
  <c r="AK24" i="182"/>
  <c r="AL24" i="182"/>
  <c r="AM24" i="182"/>
  <c r="AN24" i="182"/>
  <c r="H25" i="182"/>
  <c r="I25" i="182"/>
  <c r="J25" i="182"/>
  <c r="K25" i="182"/>
  <c r="L25" i="182"/>
  <c r="O25" i="182"/>
  <c r="P25" i="182"/>
  <c r="Q25" i="182"/>
  <c r="R25" i="182"/>
  <c r="S25" i="182"/>
  <c r="V25" i="182"/>
  <c r="W25" i="182"/>
  <c r="X25" i="182"/>
  <c r="Y25" i="182"/>
  <c r="Z25" i="182"/>
  <c r="AC25" i="182"/>
  <c r="AD25" i="182"/>
  <c r="AE25" i="182"/>
  <c r="AF25" i="182"/>
  <c r="AG25" i="182"/>
  <c r="AJ25" i="182"/>
  <c r="AK25" i="182"/>
  <c r="AL25" i="182"/>
  <c r="AM25" i="182"/>
  <c r="AN25" i="182"/>
  <c r="H26" i="182"/>
  <c r="I26" i="182"/>
  <c r="J26" i="182"/>
  <c r="K26" i="182"/>
  <c r="L26" i="182"/>
  <c r="O26" i="182"/>
  <c r="P26" i="182"/>
  <c r="Q26" i="182"/>
  <c r="R26" i="182"/>
  <c r="S26" i="182"/>
  <c r="V26" i="182"/>
  <c r="W26" i="182"/>
  <c r="X26" i="182"/>
  <c r="Y26" i="182"/>
  <c r="Z26" i="182"/>
  <c r="AC26" i="182"/>
  <c r="AD26" i="182"/>
  <c r="AE26" i="182"/>
  <c r="AF26" i="182"/>
  <c r="AG26" i="182"/>
  <c r="AJ26" i="182"/>
  <c r="AK26" i="182"/>
  <c r="AL26" i="182"/>
  <c r="AM26" i="182"/>
  <c r="AN26" i="182"/>
  <c r="H27" i="182"/>
  <c r="I27" i="182"/>
  <c r="J27" i="182"/>
  <c r="K27" i="182"/>
  <c r="L27" i="182"/>
  <c r="O27" i="182"/>
  <c r="P27" i="182"/>
  <c r="Q27" i="182"/>
  <c r="R27" i="182"/>
  <c r="S27" i="182"/>
  <c r="V27" i="182"/>
  <c r="W27" i="182"/>
  <c r="X27" i="182"/>
  <c r="Y27" i="182"/>
  <c r="Z27" i="182"/>
  <c r="AC27" i="182"/>
  <c r="AD27" i="182"/>
  <c r="AE27" i="182"/>
  <c r="AF27" i="182"/>
  <c r="AG27" i="182"/>
  <c r="AJ27" i="182"/>
  <c r="AK27" i="182"/>
  <c r="AL27" i="182"/>
  <c r="AM27" i="182"/>
  <c r="AN27" i="182"/>
  <c r="H28" i="182"/>
  <c r="I28" i="182"/>
  <c r="J28" i="182"/>
  <c r="K28" i="182"/>
  <c r="L28" i="182"/>
  <c r="O28" i="182"/>
  <c r="P28" i="182"/>
  <c r="Q28" i="182"/>
  <c r="R28" i="182"/>
  <c r="S28" i="182"/>
  <c r="V28" i="182"/>
  <c r="W28" i="182"/>
  <c r="X28" i="182"/>
  <c r="Y28" i="182"/>
  <c r="Z28" i="182"/>
  <c r="AC28" i="182"/>
  <c r="AD28" i="182"/>
  <c r="AE28" i="182"/>
  <c r="AF28" i="182"/>
  <c r="AG28" i="182"/>
  <c r="AJ28" i="182"/>
  <c r="AK28" i="182"/>
  <c r="AL28" i="182"/>
  <c r="AM28" i="182"/>
  <c r="AN28" i="182"/>
  <c r="C3" i="182"/>
  <c r="C4" i="182"/>
  <c r="C5" i="182"/>
  <c r="E37" i="181"/>
  <c r="E38" i="181"/>
  <c r="E93" i="181"/>
  <c r="E94" i="181"/>
  <c r="E95" i="181"/>
  <c r="E96" i="181"/>
  <c r="E97" i="181"/>
  <c r="E98" i="181"/>
  <c r="E99" i="181"/>
  <c r="E100" i="181"/>
  <c r="E101" i="181"/>
  <c r="E102" i="181"/>
  <c r="E103" i="181"/>
  <c r="E104" i="181"/>
  <c r="E105" i="181"/>
  <c r="E106" i="181"/>
  <c r="E107" i="181"/>
  <c r="E108" i="181"/>
  <c r="E109" i="181"/>
  <c r="E110" i="181"/>
  <c r="E111" i="181"/>
  <c r="E112" i="181"/>
  <c r="E113" i="181"/>
  <c r="E114" i="181"/>
  <c r="E115" i="181"/>
  <c r="E116" i="181"/>
  <c r="E117" i="181"/>
  <c r="E118" i="181"/>
  <c r="E119" i="181"/>
  <c r="E120" i="181"/>
  <c r="E121" i="181"/>
  <c r="H12" i="181"/>
  <c r="I12" i="181"/>
  <c r="J12" i="181"/>
  <c r="K12" i="181"/>
  <c r="L12" i="181"/>
  <c r="O12" i="181"/>
  <c r="P12" i="181"/>
  <c r="Q12" i="181"/>
  <c r="R12" i="181"/>
  <c r="S12" i="181"/>
  <c r="V12" i="181"/>
  <c r="W12" i="181"/>
  <c r="X12" i="181"/>
  <c r="Y12" i="181"/>
  <c r="Z12" i="181"/>
  <c r="AC12" i="181"/>
  <c r="AD12" i="181"/>
  <c r="AE12" i="181"/>
  <c r="AF12" i="181"/>
  <c r="AG12" i="181"/>
  <c r="AJ12" i="181"/>
  <c r="AK12" i="181"/>
  <c r="AL12" i="181"/>
  <c r="AM12" i="181"/>
  <c r="AN12" i="181"/>
  <c r="D13" i="181"/>
  <c r="O16" i="181"/>
  <c r="P16" i="181"/>
  <c r="Q16" i="181"/>
  <c r="R16" i="181"/>
  <c r="S16" i="181"/>
  <c r="V16" i="181"/>
  <c r="W16" i="181"/>
  <c r="X16" i="181"/>
  <c r="Y16" i="181"/>
  <c r="Z16" i="181"/>
  <c r="AC16" i="181"/>
  <c r="AD16" i="181"/>
  <c r="AE16" i="181"/>
  <c r="AF16" i="181"/>
  <c r="AG16" i="181"/>
  <c r="AJ16" i="181"/>
  <c r="AK16" i="181"/>
  <c r="AL16" i="181"/>
  <c r="AM16" i="181"/>
  <c r="AN16" i="181"/>
  <c r="O17" i="181"/>
  <c r="P17" i="181"/>
  <c r="Q17" i="181"/>
  <c r="R17" i="181"/>
  <c r="S17" i="181"/>
  <c r="V17" i="181"/>
  <c r="W17" i="181"/>
  <c r="X17" i="181"/>
  <c r="Y17" i="181"/>
  <c r="Z17" i="181"/>
  <c r="AC17" i="181"/>
  <c r="AD17" i="181"/>
  <c r="AE17" i="181"/>
  <c r="AF17" i="181"/>
  <c r="AG17" i="181"/>
  <c r="AJ17" i="181"/>
  <c r="AK17" i="181"/>
  <c r="AL17" i="181"/>
  <c r="AM17" i="181"/>
  <c r="AN17" i="181"/>
  <c r="H18" i="181"/>
  <c r="I18" i="181"/>
  <c r="J18" i="181"/>
  <c r="K18" i="181"/>
  <c r="L18" i="181"/>
  <c r="O18" i="181"/>
  <c r="P18" i="181"/>
  <c r="Q18" i="181"/>
  <c r="R18" i="181"/>
  <c r="S18" i="181"/>
  <c r="V18" i="181"/>
  <c r="W18" i="181"/>
  <c r="X18" i="181"/>
  <c r="Y18" i="181"/>
  <c r="Z18" i="181"/>
  <c r="AC18" i="181"/>
  <c r="AD18" i="181"/>
  <c r="AE18" i="181"/>
  <c r="AF18" i="181"/>
  <c r="AG18" i="181"/>
  <c r="AJ18" i="181"/>
  <c r="AK18" i="181"/>
  <c r="AL18" i="181"/>
  <c r="AM18" i="181"/>
  <c r="AN18" i="181"/>
  <c r="H19" i="181"/>
  <c r="I19" i="181"/>
  <c r="J19" i="181"/>
  <c r="K19" i="181"/>
  <c r="L19" i="181"/>
  <c r="O19" i="181"/>
  <c r="P19" i="181"/>
  <c r="Q19" i="181"/>
  <c r="R19" i="181"/>
  <c r="S19" i="181"/>
  <c r="V19" i="181"/>
  <c r="W19" i="181"/>
  <c r="X19" i="181"/>
  <c r="Y19" i="181"/>
  <c r="Z19" i="181"/>
  <c r="AC19" i="181"/>
  <c r="AD19" i="181"/>
  <c r="AE19" i="181"/>
  <c r="AF19" i="181"/>
  <c r="AG19" i="181"/>
  <c r="AJ19" i="181"/>
  <c r="AK19" i="181"/>
  <c r="AL19" i="181"/>
  <c r="AM19" i="181"/>
  <c r="AN19" i="181"/>
  <c r="H20" i="181"/>
  <c r="I20" i="181"/>
  <c r="J20" i="181"/>
  <c r="K20" i="181"/>
  <c r="L20" i="181"/>
  <c r="O20" i="181"/>
  <c r="P20" i="181"/>
  <c r="Q20" i="181"/>
  <c r="R20" i="181"/>
  <c r="S20" i="181"/>
  <c r="V20" i="181"/>
  <c r="W20" i="181"/>
  <c r="X20" i="181"/>
  <c r="Y20" i="181"/>
  <c r="Z20" i="181"/>
  <c r="AC20" i="181"/>
  <c r="AD20" i="181"/>
  <c r="AE20" i="181"/>
  <c r="AF20" i="181"/>
  <c r="AG20" i="181"/>
  <c r="AJ20" i="181"/>
  <c r="AK20" i="181"/>
  <c r="AL20" i="181"/>
  <c r="AM20" i="181"/>
  <c r="AN20" i="181"/>
  <c r="H21" i="181"/>
  <c r="I21" i="181"/>
  <c r="J21" i="181"/>
  <c r="K21" i="181"/>
  <c r="L21" i="181"/>
  <c r="O21" i="181"/>
  <c r="P21" i="181"/>
  <c r="Q21" i="181"/>
  <c r="R21" i="181"/>
  <c r="S21" i="181"/>
  <c r="V21" i="181"/>
  <c r="W21" i="181"/>
  <c r="X21" i="181"/>
  <c r="Y21" i="181"/>
  <c r="Z21" i="181"/>
  <c r="AC21" i="181"/>
  <c r="AD21" i="181"/>
  <c r="AE21" i="181"/>
  <c r="AF21" i="181"/>
  <c r="AG21" i="181"/>
  <c r="AJ21" i="181"/>
  <c r="AK21" i="181"/>
  <c r="AL21" i="181"/>
  <c r="AM21" i="181"/>
  <c r="AN21" i="181"/>
  <c r="H22" i="181"/>
  <c r="I22" i="181"/>
  <c r="J22" i="181"/>
  <c r="K22" i="181"/>
  <c r="L22" i="181"/>
  <c r="O22" i="181"/>
  <c r="P22" i="181"/>
  <c r="Q22" i="181"/>
  <c r="R22" i="181"/>
  <c r="S22" i="181"/>
  <c r="V22" i="181"/>
  <c r="W22" i="181"/>
  <c r="X22" i="181"/>
  <c r="Y22" i="181"/>
  <c r="Z22" i="181"/>
  <c r="AC22" i="181"/>
  <c r="AD22" i="181"/>
  <c r="AE22" i="181"/>
  <c r="AF22" i="181"/>
  <c r="AG22" i="181"/>
  <c r="AJ22" i="181"/>
  <c r="AK22" i="181"/>
  <c r="AL22" i="181"/>
  <c r="AM22" i="181"/>
  <c r="AN22" i="181"/>
  <c r="H23" i="181"/>
  <c r="I23" i="181"/>
  <c r="J23" i="181"/>
  <c r="K23" i="181"/>
  <c r="L23" i="181"/>
  <c r="O23" i="181"/>
  <c r="P23" i="181"/>
  <c r="Q23" i="181"/>
  <c r="R23" i="181"/>
  <c r="S23" i="181"/>
  <c r="V23" i="181"/>
  <c r="W23" i="181"/>
  <c r="X23" i="181"/>
  <c r="Y23" i="181"/>
  <c r="Z23" i="181"/>
  <c r="AC23" i="181"/>
  <c r="AD23" i="181"/>
  <c r="AE23" i="181"/>
  <c r="AF23" i="181"/>
  <c r="AG23" i="181"/>
  <c r="AJ23" i="181"/>
  <c r="AK23" i="181"/>
  <c r="AL23" i="181"/>
  <c r="AM23" i="181"/>
  <c r="AN23" i="181"/>
  <c r="D24" i="181"/>
  <c r="H24" i="181"/>
  <c r="I24" i="181"/>
  <c r="J24" i="181"/>
  <c r="K24" i="181"/>
  <c r="L24" i="181"/>
  <c r="O24" i="181"/>
  <c r="P24" i="181"/>
  <c r="Q24" i="181"/>
  <c r="R24" i="181"/>
  <c r="S24" i="181"/>
  <c r="V24" i="181"/>
  <c r="W24" i="181"/>
  <c r="X24" i="181"/>
  <c r="Y24" i="181"/>
  <c r="Z24" i="181"/>
  <c r="AC24" i="181"/>
  <c r="AD24" i="181"/>
  <c r="AE24" i="181"/>
  <c r="AF24" i="181"/>
  <c r="AG24" i="181"/>
  <c r="AJ24" i="181"/>
  <c r="AK24" i="181"/>
  <c r="AL24" i="181"/>
  <c r="AM24" i="181"/>
  <c r="AN24" i="181"/>
  <c r="H25" i="181"/>
  <c r="I25" i="181"/>
  <c r="J25" i="181"/>
  <c r="K25" i="181"/>
  <c r="L25" i="181"/>
  <c r="O25" i="181"/>
  <c r="P25" i="181"/>
  <c r="Q25" i="181"/>
  <c r="R25" i="181"/>
  <c r="S25" i="181"/>
  <c r="V25" i="181"/>
  <c r="W25" i="181"/>
  <c r="X25" i="181"/>
  <c r="Y25" i="181"/>
  <c r="Z25" i="181"/>
  <c r="AC25" i="181"/>
  <c r="AD25" i="181"/>
  <c r="AE25" i="181"/>
  <c r="AF25" i="181"/>
  <c r="AG25" i="181"/>
  <c r="AJ25" i="181"/>
  <c r="AK25" i="181"/>
  <c r="AL25" i="181"/>
  <c r="AM25" i="181"/>
  <c r="AN25" i="181"/>
  <c r="H26" i="181"/>
  <c r="I26" i="181"/>
  <c r="J26" i="181"/>
  <c r="K26" i="181"/>
  <c r="L26" i="181"/>
  <c r="O26" i="181"/>
  <c r="P26" i="181"/>
  <c r="Q26" i="181"/>
  <c r="R26" i="181"/>
  <c r="S26" i="181"/>
  <c r="V26" i="181"/>
  <c r="W26" i="181"/>
  <c r="X26" i="181"/>
  <c r="Y26" i="181"/>
  <c r="Z26" i="181"/>
  <c r="AC26" i="181"/>
  <c r="AD26" i="181"/>
  <c r="AE26" i="181"/>
  <c r="AF26" i="181"/>
  <c r="AG26" i="181"/>
  <c r="AJ26" i="181"/>
  <c r="AK26" i="181"/>
  <c r="AL26" i="181"/>
  <c r="AM26" i="181"/>
  <c r="AN26" i="181"/>
  <c r="H27" i="181"/>
  <c r="I27" i="181"/>
  <c r="J27" i="181"/>
  <c r="K27" i="181"/>
  <c r="L27" i="181"/>
  <c r="O27" i="181"/>
  <c r="P27" i="181"/>
  <c r="Q27" i="181"/>
  <c r="R27" i="181"/>
  <c r="S27" i="181"/>
  <c r="V27" i="181"/>
  <c r="W27" i="181"/>
  <c r="X27" i="181"/>
  <c r="Y27" i="181"/>
  <c r="Z27" i="181"/>
  <c r="AC27" i="181"/>
  <c r="AD27" i="181"/>
  <c r="AE27" i="181"/>
  <c r="AF27" i="181"/>
  <c r="AG27" i="181"/>
  <c r="AJ27" i="181"/>
  <c r="AK27" i="181"/>
  <c r="AL27" i="181"/>
  <c r="AM27" i="181"/>
  <c r="AN27" i="181"/>
  <c r="H28" i="181"/>
  <c r="I28" i="181"/>
  <c r="J28" i="181"/>
  <c r="K28" i="181"/>
  <c r="L28" i="181"/>
  <c r="O28" i="181"/>
  <c r="P28" i="181"/>
  <c r="Q28" i="181"/>
  <c r="R28" i="181"/>
  <c r="S28" i="181"/>
  <c r="V28" i="181"/>
  <c r="W28" i="181"/>
  <c r="X28" i="181"/>
  <c r="Y28" i="181"/>
  <c r="Z28" i="181"/>
  <c r="AC28" i="181"/>
  <c r="AD28" i="181"/>
  <c r="AE28" i="181"/>
  <c r="AF28" i="181"/>
  <c r="AG28" i="181"/>
  <c r="AJ28" i="181"/>
  <c r="AK28" i="181"/>
  <c r="AL28" i="181"/>
  <c r="AM28" i="181"/>
  <c r="AN28" i="181"/>
  <c r="C3" i="181"/>
  <c r="C4" i="181"/>
  <c r="C5" i="181"/>
  <c r="G41" i="108"/>
  <c r="F42" i="108" a="1"/>
  <c r="F45" i="108" a="1"/>
  <c r="F43" i="108" a="1"/>
  <c r="F44" i="108" a="1"/>
  <c r="G43" i="108"/>
  <c r="G42" i="108"/>
  <c r="G44" i="108"/>
  <c r="G45" i="108"/>
  <c r="F41" i="108" a="1"/>
  <c r="F41" i="108" l="1"/>
  <c r="E12" i="156" s="1"/>
  <c r="F42" i="108"/>
  <c r="F43" i="108"/>
  <c r="F45" i="108"/>
  <c r="F44" i="108"/>
  <c r="E10" i="156" s="1"/>
  <c r="G28" i="185"/>
  <c r="G27" i="185"/>
  <c r="G26" i="185"/>
  <c r="G25" i="185"/>
  <c r="G24" i="185"/>
  <c r="G23" i="185"/>
  <c r="G22" i="185"/>
  <c r="G21" i="185"/>
  <c r="G20" i="185"/>
  <c r="G19" i="185"/>
  <c r="G18" i="185"/>
  <c r="G17" i="185"/>
  <c r="D12" i="185" s="1"/>
  <c r="F10" i="156" s="1"/>
  <c r="F23" i="156" s="1"/>
  <c r="G16" i="185"/>
  <c r="G28" i="184"/>
  <c r="G27" i="184"/>
  <c r="G26" i="184"/>
  <c r="G25" i="184"/>
  <c r="G24" i="184"/>
  <c r="G23" i="184"/>
  <c r="G22" i="184"/>
  <c r="G21" i="184"/>
  <c r="G20" i="184"/>
  <c r="G19" i="184"/>
  <c r="G18" i="184"/>
  <c r="G17" i="184"/>
  <c r="G16" i="184"/>
  <c r="G28" i="183"/>
  <c r="G27" i="183"/>
  <c r="G26" i="183"/>
  <c r="G25" i="183"/>
  <c r="G24" i="183"/>
  <c r="G23" i="183"/>
  <c r="G22" i="183"/>
  <c r="G21" i="183"/>
  <c r="G20" i="183"/>
  <c r="G19" i="183"/>
  <c r="G18" i="183"/>
  <c r="G17" i="183"/>
  <c r="G16" i="183"/>
  <c r="G28" i="182"/>
  <c r="G27" i="182"/>
  <c r="G26" i="182"/>
  <c r="G25" i="182"/>
  <c r="G24" i="182"/>
  <c r="G23" i="182"/>
  <c r="G22" i="182"/>
  <c r="G21" i="182"/>
  <c r="G20" i="182"/>
  <c r="G19" i="182"/>
  <c r="G18" i="182"/>
  <c r="G17" i="182"/>
  <c r="G16" i="182"/>
  <c r="G23" i="181"/>
  <c r="G24" i="181"/>
  <c r="G21" i="181"/>
  <c r="G20" i="181"/>
  <c r="G19" i="181"/>
  <c r="G18" i="181"/>
  <c r="G28" i="181"/>
  <c r="G26" i="181"/>
  <c r="G17" i="181"/>
  <c r="G27" i="181"/>
  <c r="G16" i="181"/>
  <c r="G25" i="181"/>
  <c r="G22" i="181"/>
  <c r="H45" i="108" a="1"/>
  <c r="H43" i="108" a="1"/>
  <c r="H42" i="108" a="1"/>
  <c r="H41" i="108" a="1"/>
  <c r="H44" i="108" a="1"/>
  <c r="G10" i="156" l="1"/>
  <c r="B10" i="156"/>
  <c r="D10" i="156"/>
  <c r="H10" i="156"/>
  <c r="J10" i="156" s="1"/>
  <c r="B12" i="156"/>
  <c r="D12" i="156"/>
  <c r="G12" i="156"/>
  <c r="H12" i="156"/>
  <c r="J12" i="156" s="1"/>
  <c r="H45" i="108"/>
  <c r="H43" i="108"/>
  <c r="H42" i="108"/>
  <c r="H44" i="108"/>
  <c r="H41" i="108"/>
  <c r="D11" i="185"/>
  <c r="D11" i="184"/>
  <c r="D12" i="184"/>
  <c r="D11" i="183"/>
  <c r="D12" i="183"/>
  <c r="D11" i="182"/>
  <c r="D12" i="182"/>
  <c r="D11" i="181"/>
  <c r="D12" i="181"/>
  <c r="E61" i="146" l="1"/>
  <c r="E62" i="146"/>
  <c r="E60" i="146"/>
  <c r="E59" i="146"/>
  <c r="E58" i="146"/>
  <c r="E57" i="146"/>
  <c r="E53" i="146"/>
  <c r="E54" i="146"/>
  <c r="E55" i="146"/>
  <c r="E56" i="146"/>
  <c r="E48" i="146"/>
  <c r="E49" i="146"/>
  <c r="E50" i="146"/>
  <c r="E51" i="146"/>
  <c r="E52" i="146"/>
  <c r="E43" i="146"/>
  <c r="E44" i="146"/>
  <c r="E45" i="146"/>
  <c r="E46" i="146"/>
  <c r="E47" i="146"/>
  <c r="E39" i="146"/>
  <c r="E40" i="146"/>
  <c r="E41" i="146"/>
  <c r="E42" i="146"/>
  <c r="E37" i="177"/>
  <c r="E37" i="176"/>
  <c r="E38" i="176"/>
  <c r="AJ17" i="146"/>
  <c r="AK17" i="146"/>
  <c r="AJ18" i="146"/>
  <c r="AK18" i="146"/>
  <c r="AG20" i="146"/>
  <c r="AF20" i="146"/>
  <c r="AE20" i="146"/>
  <c r="AD20" i="146"/>
  <c r="AC20" i="146"/>
  <c r="AG19" i="146"/>
  <c r="AF19" i="146"/>
  <c r="AE19" i="146"/>
  <c r="AD19" i="146"/>
  <c r="AC19" i="146"/>
  <c r="AG18" i="146"/>
  <c r="AF18" i="146"/>
  <c r="AE18" i="146"/>
  <c r="AD18" i="146"/>
  <c r="AC18" i="146"/>
  <c r="AG17" i="146"/>
  <c r="AF17" i="146"/>
  <c r="AE17" i="146"/>
  <c r="AD17" i="146"/>
  <c r="AC17" i="146"/>
  <c r="AG16" i="146"/>
  <c r="AF16" i="146"/>
  <c r="AE16" i="146"/>
  <c r="AD16" i="146"/>
  <c r="AC16" i="146"/>
  <c r="E148" i="180"/>
  <c r="E147" i="180"/>
  <c r="E146" i="180"/>
  <c r="E145" i="180"/>
  <c r="E144" i="180"/>
  <c r="E143" i="180"/>
  <c r="E142" i="180"/>
  <c r="E141" i="180"/>
  <c r="E140" i="180"/>
  <c r="E139" i="180"/>
  <c r="E138" i="180"/>
  <c r="E137" i="180"/>
  <c r="E136" i="180"/>
  <c r="E135" i="180"/>
  <c r="E134" i="180"/>
  <c r="E133" i="180"/>
  <c r="E132" i="180"/>
  <c r="E131" i="180"/>
  <c r="E130" i="180"/>
  <c r="E129" i="180"/>
  <c r="E128" i="180"/>
  <c r="E127" i="180"/>
  <c r="E126" i="180"/>
  <c r="E125" i="180"/>
  <c r="E124" i="180"/>
  <c r="E123" i="180"/>
  <c r="E122" i="180"/>
  <c r="E121" i="180"/>
  <c r="E120" i="180"/>
  <c r="E119" i="180"/>
  <c r="E118" i="180"/>
  <c r="E117" i="180"/>
  <c r="E116" i="180"/>
  <c r="E115" i="180"/>
  <c r="E114" i="180"/>
  <c r="E113" i="180"/>
  <c r="E112" i="180"/>
  <c r="E111" i="180"/>
  <c r="E110" i="180"/>
  <c r="E109" i="180"/>
  <c r="E108" i="180"/>
  <c r="E107" i="180"/>
  <c r="E106" i="180"/>
  <c r="E105" i="180"/>
  <c r="E104" i="180"/>
  <c r="E103" i="180"/>
  <c r="E102" i="180"/>
  <c r="E101" i="180"/>
  <c r="E100" i="180"/>
  <c r="E99" i="180"/>
  <c r="E98" i="180"/>
  <c r="E97" i="180"/>
  <c r="E96" i="180"/>
  <c r="E95" i="180"/>
  <c r="E94" i="180"/>
  <c r="E93" i="180"/>
  <c r="E92" i="180"/>
  <c r="E91" i="180"/>
  <c r="E90" i="180"/>
  <c r="E89" i="180"/>
  <c r="E88" i="180"/>
  <c r="E87" i="180"/>
  <c r="E86" i="180"/>
  <c r="E85" i="180"/>
  <c r="E84" i="180"/>
  <c r="E83" i="180"/>
  <c r="E82" i="180"/>
  <c r="E81" i="180"/>
  <c r="E80" i="180"/>
  <c r="E79" i="180"/>
  <c r="E78" i="180"/>
  <c r="E77" i="180"/>
  <c r="E76" i="180"/>
  <c r="E75" i="180"/>
  <c r="E74" i="180"/>
  <c r="E73" i="180"/>
  <c r="E72" i="180"/>
  <c r="E71" i="180"/>
  <c r="E70" i="180"/>
  <c r="E69" i="180"/>
  <c r="E68" i="180"/>
  <c r="E67" i="180"/>
  <c r="E66" i="180"/>
  <c r="E65" i="180"/>
  <c r="E64" i="180"/>
  <c r="E63" i="180"/>
  <c r="E62" i="180"/>
  <c r="E61" i="180"/>
  <c r="E60" i="180"/>
  <c r="E59" i="180"/>
  <c r="E58" i="180"/>
  <c r="E57" i="180"/>
  <c r="E56" i="180"/>
  <c r="E55" i="180"/>
  <c r="E54" i="180"/>
  <c r="E53" i="180"/>
  <c r="E52" i="180"/>
  <c r="E51" i="180"/>
  <c r="E50" i="180"/>
  <c r="E49" i="180"/>
  <c r="E48" i="180"/>
  <c r="E47" i="180"/>
  <c r="E46" i="180"/>
  <c r="E45" i="180"/>
  <c r="E44" i="180"/>
  <c r="E43" i="180"/>
  <c r="E42" i="180"/>
  <c r="E41" i="180"/>
  <c r="B41" i="180"/>
  <c r="B42" i="180" s="1"/>
  <c r="B43" i="180" s="1"/>
  <c r="B44" i="180" s="1"/>
  <c r="B45" i="180" s="1"/>
  <c r="B46" i="180" s="1"/>
  <c r="B47" i="180" s="1"/>
  <c r="B48" i="180" s="1"/>
  <c r="B49" i="180" s="1"/>
  <c r="B50" i="180" s="1"/>
  <c r="B51" i="180" s="1"/>
  <c r="B52" i="180" s="1"/>
  <c r="B53" i="180" s="1"/>
  <c r="B54" i="180" s="1"/>
  <c r="B55" i="180" s="1"/>
  <c r="B56" i="180" s="1"/>
  <c r="B57" i="180" s="1"/>
  <c r="B58" i="180" s="1"/>
  <c r="B59" i="180" s="1"/>
  <c r="B60" i="180" s="1"/>
  <c r="B61" i="180" s="1"/>
  <c r="B62" i="180" s="1"/>
  <c r="B63" i="180" s="1"/>
  <c r="B64" i="180" s="1"/>
  <c r="B65" i="180" s="1"/>
  <c r="B66" i="180" s="1"/>
  <c r="B67" i="180" s="1"/>
  <c r="B68" i="180" s="1"/>
  <c r="B69" i="180" s="1"/>
  <c r="B70" i="180" s="1"/>
  <c r="B71" i="180" s="1"/>
  <c r="B72" i="180" s="1"/>
  <c r="B73" i="180" s="1"/>
  <c r="B74" i="180" s="1"/>
  <c r="B75" i="180" s="1"/>
  <c r="B76" i="180" s="1"/>
  <c r="B77" i="180" s="1"/>
  <c r="B78" i="180" s="1"/>
  <c r="B79" i="180" s="1"/>
  <c r="B80" i="180" s="1"/>
  <c r="B81" i="180" s="1"/>
  <c r="B82" i="180" s="1"/>
  <c r="B83" i="180" s="1"/>
  <c r="B84" i="180" s="1"/>
  <c r="B85" i="180" s="1"/>
  <c r="B86" i="180" s="1"/>
  <c r="B87" i="180" s="1"/>
  <c r="B88" i="180" s="1"/>
  <c r="B89" i="180" s="1"/>
  <c r="B90" i="180" s="1"/>
  <c r="B91" i="180" s="1"/>
  <c r="B92" i="180" s="1"/>
  <c r="B93" i="180" s="1"/>
  <c r="B94" i="180" s="1"/>
  <c r="B95" i="180" s="1"/>
  <c r="B96" i="180" s="1"/>
  <c r="B97" i="180" s="1"/>
  <c r="B98" i="180" s="1"/>
  <c r="B99" i="180" s="1"/>
  <c r="B100" i="180" s="1"/>
  <c r="B101" i="180" s="1"/>
  <c r="B102" i="180" s="1"/>
  <c r="B103" i="180" s="1"/>
  <c r="B104" i="180" s="1"/>
  <c r="B105" i="180" s="1"/>
  <c r="B106" i="180" s="1"/>
  <c r="B107" i="180" s="1"/>
  <c r="B108" i="180" s="1"/>
  <c r="B109" i="180" s="1"/>
  <c r="B110" i="180" s="1"/>
  <c r="B111" i="180" s="1"/>
  <c r="B112" i="180" s="1"/>
  <c r="B113" i="180" s="1"/>
  <c r="B114" i="180" s="1"/>
  <c r="B115" i="180" s="1"/>
  <c r="B116" i="180" s="1"/>
  <c r="B117" i="180" s="1"/>
  <c r="B118" i="180" s="1"/>
  <c r="B119" i="180" s="1"/>
  <c r="B120" i="180" s="1"/>
  <c r="B121" i="180" s="1"/>
  <c r="B122" i="180" s="1"/>
  <c r="B123" i="180" s="1"/>
  <c r="B124" i="180" s="1"/>
  <c r="B125" i="180" s="1"/>
  <c r="B126" i="180" s="1"/>
  <c r="B127" i="180" s="1"/>
  <c r="B128" i="180" s="1"/>
  <c r="B129" i="180" s="1"/>
  <c r="B130" i="180" s="1"/>
  <c r="B131" i="180" s="1"/>
  <c r="B132" i="180" s="1"/>
  <c r="B133" i="180" s="1"/>
  <c r="B134" i="180" s="1"/>
  <c r="B135" i="180" s="1"/>
  <c r="B136" i="180" s="1"/>
  <c r="B137" i="180" s="1"/>
  <c r="B138" i="180" s="1"/>
  <c r="B139" i="180" s="1"/>
  <c r="B140" i="180" s="1"/>
  <c r="B141" i="180" s="1"/>
  <c r="B142" i="180" s="1"/>
  <c r="B143" i="180" s="1"/>
  <c r="B144" i="180" s="1"/>
  <c r="B145" i="180" s="1"/>
  <c r="B146" i="180" s="1"/>
  <c r="B147" i="180" s="1"/>
  <c r="B148" i="180" s="1"/>
  <c r="E40" i="180"/>
  <c r="AN29" i="180"/>
  <c r="AM29" i="180"/>
  <c r="AL29" i="180"/>
  <c r="AK29" i="180"/>
  <c r="AJ29" i="180"/>
  <c r="AG29" i="180"/>
  <c r="AF29" i="180"/>
  <c r="AE29" i="180"/>
  <c r="AD29" i="180"/>
  <c r="AC29" i="180"/>
  <c r="Z29" i="180"/>
  <c r="Y29" i="180"/>
  <c r="X29" i="180"/>
  <c r="W29" i="180"/>
  <c r="V29" i="180"/>
  <c r="S29" i="180"/>
  <c r="R29" i="180"/>
  <c r="Q29" i="180"/>
  <c r="P29" i="180"/>
  <c r="O29" i="180"/>
  <c r="L29" i="180"/>
  <c r="K29" i="180"/>
  <c r="J29" i="180"/>
  <c r="I29" i="180"/>
  <c r="H29" i="180"/>
  <c r="AN28" i="180"/>
  <c r="AM28" i="180"/>
  <c r="AL28" i="180"/>
  <c r="AK28" i="180"/>
  <c r="AJ28" i="180"/>
  <c r="AG28" i="180"/>
  <c r="AF28" i="180"/>
  <c r="AE28" i="180"/>
  <c r="AD28" i="180"/>
  <c r="AC28" i="180"/>
  <c r="Z28" i="180"/>
  <c r="Y28" i="180"/>
  <c r="X28" i="180"/>
  <c r="W28" i="180"/>
  <c r="V28" i="180"/>
  <c r="S28" i="180"/>
  <c r="R28" i="180"/>
  <c r="Q28" i="180"/>
  <c r="P28" i="180"/>
  <c r="O28" i="180"/>
  <c r="L28" i="180"/>
  <c r="K28" i="180"/>
  <c r="J28" i="180"/>
  <c r="I28" i="180"/>
  <c r="H28" i="180"/>
  <c r="AN27" i="180"/>
  <c r="AM27" i="180"/>
  <c r="AL27" i="180"/>
  <c r="AK27" i="180"/>
  <c r="AJ27" i="180"/>
  <c r="AG27" i="180"/>
  <c r="AF27" i="180"/>
  <c r="AE27" i="180"/>
  <c r="AD27" i="180"/>
  <c r="AC27" i="180"/>
  <c r="Z27" i="180"/>
  <c r="Y27" i="180"/>
  <c r="X27" i="180"/>
  <c r="W27" i="180"/>
  <c r="V27" i="180"/>
  <c r="S27" i="180"/>
  <c r="R27" i="180"/>
  <c r="Q27" i="180"/>
  <c r="P27" i="180"/>
  <c r="O27" i="180"/>
  <c r="L27" i="180"/>
  <c r="K27" i="180"/>
  <c r="J27" i="180"/>
  <c r="I27" i="180"/>
  <c r="H27" i="180"/>
  <c r="AN26" i="180"/>
  <c r="AM26" i="180"/>
  <c r="AL26" i="180"/>
  <c r="AK26" i="180"/>
  <c r="AJ26" i="180"/>
  <c r="AG26" i="180"/>
  <c r="AF26" i="180"/>
  <c r="AE26" i="180"/>
  <c r="AD26" i="180"/>
  <c r="AC26" i="180"/>
  <c r="Z26" i="180"/>
  <c r="Y26" i="180"/>
  <c r="X26" i="180"/>
  <c r="W26" i="180"/>
  <c r="V26" i="180"/>
  <c r="S26" i="180"/>
  <c r="R26" i="180"/>
  <c r="Q26" i="180"/>
  <c r="P26" i="180"/>
  <c r="O26" i="180"/>
  <c r="L26" i="180"/>
  <c r="K26" i="180"/>
  <c r="J26" i="180"/>
  <c r="I26" i="180"/>
  <c r="H26" i="180"/>
  <c r="AN25" i="180"/>
  <c r="AM25" i="180"/>
  <c r="AL25" i="180"/>
  <c r="AK25" i="180"/>
  <c r="AJ25" i="180"/>
  <c r="AG25" i="180"/>
  <c r="AF25" i="180"/>
  <c r="AE25" i="180"/>
  <c r="AD25" i="180"/>
  <c r="AC25" i="180"/>
  <c r="Z25" i="180"/>
  <c r="Y25" i="180"/>
  <c r="X25" i="180"/>
  <c r="W25" i="180"/>
  <c r="V25" i="180"/>
  <c r="S25" i="180"/>
  <c r="R25" i="180"/>
  <c r="Q25" i="180"/>
  <c r="P25" i="180"/>
  <c r="O25" i="180"/>
  <c r="L25" i="180"/>
  <c r="K25" i="180"/>
  <c r="J25" i="180"/>
  <c r="I25" i="180"/>
  <c r="H25" i="180"/>
  <c r="AN24" i="180"/>
  <c r="AM24" i="180"/>
  <c r="AL24" i="180"/>
  <c r="AK24" i="180"/>
  <c r="AJ24" i="180"/>
  <c r="AG24" i="180"/>
  <c r="AF24" i="180"/>
  <c r="AE24" i="180"/>
  <c r="AD24" i="180"/>
  <c r="AC24" i="180"/>
  <c r="Z24" i="180"/>
  <c r="Y24" i="180"/>
  <c r="X24" i="180"/>
  <c r="W24" i="180"/>
  <c r="V24" i="180"/>
  <c r="S24" i="180"/>
  <c r="R24" i="180"/>
  <c r="Q24" i="180"/>
  <c r="P24" i="180"/>
  <c r="O24" i="180"/>
  <c r="L24" i="180"/>
  <c r="K24" i="180"/>
  <c r="J24" i="180"/>
  <c r="I24" i="180"/>
  <c r="H24" i="180"/>
  <c r="D24" i="180"/>
  <c r="AN23" i="180"/>
  <c r="AM23" i="180"/>
  <c r="AL23" i="180"/>
  <c r="AK23" i="180"/>
  <c r="AJ23" i="180"/>
  <c r="AG23" i="180"/>
  <c r="AF23" i="180"/>
  <c r="AE23" i="180"/>
  <c r="AD23" i="180"/>
  <c r="AC23" i="180"/>
  <c r="Z23" i="180"/>
  <c r="Y23" i="180"/>
  <c r="X23" i="180"/>
  <c r="W23" i="180"/>
  <c r="V23" i="180"/>
  <c r="S23" i="180"/>
  <c r="R23" i="180"/>
  <c r="Q23" i="180"/>
  <c r="P23" i="180"/>
  <c r="O23" i="180"/>
  <c r="L23" i="180"/>
  <c r="K23" i="180"/>
  <c r="J23" i="180"/>
  <c r="I23" i="180"/>
  <c r="H23" i="180"/>
  <c r="AN22" i="180"/>
  <c r="AM22" i="180"/>
  <c r="AL22" i="180"/>
  <c r="AK22" i="180"/>
  <c r="AJ22" i="180"/>
  <c r="AG22" i="180"/>
  <c r="AF22" i="180"/>
  <c r="AE22" i="180"/>
  <c r="AD22" i="180"/>
  <c r="AC22" i="180"/>
  <c r="Z22" i="180"/>
  <c r="Y22" i="180"/>
  <c r="X22" i="180"/>
  <c r="W22" i="180"/>
  <c r="V22" i="180"/>
  <c r="S22" i="180"/>
  <c r="R22" i="180"/>
  <c r="Q22" i="180"/>
  <c r="P22" i="180"/>
  <c r="O22" i="180"/>
  <c r="L22" i="180"/>
  <c r="K22" i="180"/>
  <c r="J22" i="180"/>
  <c r="I22" i="180"/>
  <c r="H22" i="180"/>
  <c r="AN21" i="180"/>
  <c r="AM21" i="180"/>
  <c r="AL21" i="180"/>
  <c r="AK21" i="180"/>
  <c r="AJ21" i="180"/>
  <c r="AG21" i="180"/>
  <c r="AF21" i="180"/>
  <c r="AE21" i="180"/>
  <c r="AD21" i="180"/>
  <c r="AC21" i="180"/>
  <c r="Z21" i="180"/>
  <c r="Y21" i="180"/>
  <c r="X21" i="180"/>
  <c r="W21" i="180"/>
  <c r="V21" i="180"/>
  <c r="S21" i="180"/>
  <c r="R21" i="180"/>
  <c r="Q21" i="180"/>
  <c r="P21" i="180"/>
  <c r="O21" i="180"/>
  <c r="L21" i="180"/>
  <c r="K21" i="180"/>
  <c r="J21" i="180"/>
  <c r="I21" i="180"/>
  <c r="H21" i="180"/>
  <c r="AN20" i="180"/>
  <c r="AM20" i="180"/>
  <c r="AL20" i="180"/>
  <c r="AK20" i="180"/>
  <c r="AJ20" i="180"/>
  <c r="AG20" i="180"/>
  <c r="AF20" i="180"/>
  <c r="AE20" i="180"/>
  <c r="AD20" i="180"/>
  <c r="AC20" i="180"/>
  <c r="Z20" i="180"/>
  <c r="Y20" i="180"/>
  <c r="X20" i="180"/>
  <c r="W20" i="180"/>
  <c r="V20" i="180"/>
  <c r="S20" i="180"/>
  <c r="R20" i="180"/>
  <c r="Q20" i="180"/>
  <c r="P20" i="180"/>
  <c r="O20" i="180"/>
  <c r="L20" i="180"/>
  <c r="K20" i="180"/>
  <c r="J20" i="180"/>
  <c r="I20" i="180"/>
  <c r="H20" i="180"/>
  <c r="AN19" i="180"/>
  <c r="AM19" i="180"/>
  <c r="AL19" i="180"/>
  <c r="AK19" i="180"/>
  <c r="AJ19" i="180"/>
  <c r="AG19" i="180"/>
  <c r="AF19" i="180"/>
  <c r="AE19" i="180"/>
  <c r="AD19" i="180"/>
  <c r="AC19" i="180"/>
  <c r="Z19" i="180"/>
  <c r="Y19" i="180"/>
  <c r="X19" i="180"/>
  <c r="W19" i="180"/>
  <c r="V19" i="180"/>
  <c r="S19" i="180"/>
  <c r="R19" i="180"/>
  <c r="Q19" i="180"/>
  <c r="P19" i="180"/>
  <c r="O19" i="180"/>
  <c r="L19" i="180"/>
  <c r="K19" i="180"/>
  <c r="J19" i="180"/>
  <c r="I19" i="180"/>
  <c r="H19" i="180"/>
  <c r="AN18" i="180"/>
  <c r="AM18" i="180"/>
  <c r="AL18" i="180"/>
  <c r="AK18" i="180"/>
  <c r="AJ18" i="180"/>
  <c r="AG18" i="180"/>
  <c r="AF18" i="180"/>
  <c r="AE18" i="180"/>
  <c r="AD18" i="180"/>
  <c r="AC18" i="180"/>
  <c r="Z18" i="180"/>
  <c r="Y18" i="180"/>
  <c r="X18" i="180"/>
  <c r="W18" i="180"/>
  <c r="V18" i="180"/>
  <c r="S18" i="180"/>
  <c r="R18" i="180"/>
  <c r="Q18" i="180"/>
  <c r="P18" i="180"/>
  <c r="O18" i="180"/>
  <c r="L18" i="180"/>
  <c r="K18" i="180"/>
  <c r="J18" i="180"/>
  <c r="I18" i="180"/>
  <c r="H18" i="180"/>
  <c r="AN17" i="180"/>
  <c r="AM17" i="180"/>
  <c r="AL17" i="180"/>
  <c r="AK17" i="180"/>
  <c r="AJ17" i="180"/>
  <c r="AG17" i="180"/>
  <c r="AF17" i="180"/>
  <c r="AE17" i="180"/>
  <c r="AD17" i="180"/>
  <c r="AC17" i="180"/>
  <c r="Z17" i="180"/>
  <c r="Y17" i="180"/>
  <c r="X17" i="180"/>
  <c r="W17" i="180"/>
  <c r="V17" i="180"/>
  <c r="S17" i="180"/>
  <c r="R17" i="180"/>
  <c r="Q17" i="180"/>
  <c r="P17" i="180"/>
  <c r="O17" i="180"/>
  <c r="L17" i="180"/>
  <c r="K17" i="180"/>
  <c r="J17" i="180"/>
  <c r="I17" i="180"/>
  <c r="H17" i="180"/>
  <c r="AN16" i="180"/>
  <c r="AM16" i="180"/>
  <c r="AL16" i="180"/>
  <c r="AK16" i="180"/>
  <c r="AJ16" i="180"/>
  <c r="AG16" i="180"/>
  <c r="AF16" i="180"/>
  <c r="AE16" i="180"/>
  <c r="AD16" i="180"/>
  <c r="AC16" i="180"/>
  <c r="Z16" i="180"/>
  <c r="Y16" i="180"/>
  <c r="X16" i="180"/>
  <c r="W16" i="180"/>
  <c r="V16" i="180"/>
  <c r="S16" i="180"/>
  <c r="R16" i="180"/>
  <c r="Q16" i="180"/>
  <c r="P16" i="180"/>
  <c r="O16" i="180"/>
  <c r="L16" i="180"/>
  <c r="K16" i="180"/>
  <c r="J16" i="180"/>
  <c r="I16" i="180"/>
  <c r="H16" i="180"/>
  <c r="D13" i="180"/>
  <c r="AN12" i="180"/>
  <c r="AM12" i="180"/>
  <c r="AL12" i="180"/>
  <c r="AK12" i="180"/>
  <c r="AJ12" i="180"/>
  <c r="AG12" i="180"/>
  <c r="AF12" i="180"/>
  <c r="AE12" i="180"/>
  <c r="AD12" i="180"/>
  <c r="AC12" i="180"/>
  <c r="Z12" i="180"/>
  <c r="Y12" i="180"/>
  <c r="X12" i="180"/>
  <c r="W12" i="180"/>
  <c r="V12" i="180"/>
  <c r="S12" i="180"/>
  <c r="R12" i="180"/>
  <c r="Q12" i="180"/>
  <c r="P12" i="180"/>
  <c r="O12" i="180"/>
  <c r="L12" i="180"/>
  <c r="K12" i="180"/>
  <c r="J12" i="180"/>
  <c r="I12" i="180"/>
  <c r="H12" i="180"/>
  <c r="C5" i="180"/>
  <c r="C4" i="180"/>
  <c r="C3" i="180"/>
  <c r="D24" i="98"/>
  <c r="G25" i="180" l="1"/>
  <c r="G20" i="180"/>
  <c r="G29" i="180"/>
  <c r="G28" i="180"/>
  <c r="G22" i="180"/>
  <c r="G21" i="180"/>
  <c r="G23" i="180"/>
  <c r="G16" i="180"/>
  <c r="G17" i="180"/>
  <c r="G24" i="180"/>
  <c r="G18" i="180"/>
  <c r="G27" i="180"/>
  <c r="G19" i="180"/>
  <c r="G26" i="180"/>
  <c r="E39" i="176"/>
  <c r="E40" i="176"/>
  <c r="E41" i="176"/>
  <c r="E42" i="176"/>
  <c r="E43" i="176"/>
  <c r="E44" i="176"/>
  <c r="E45" i="176"/>
  <c r="E46" i="176"/>
  <c r="E47" i="176"/>
  <c r="E48" i="176"/>
  <c r="E49" i="176"/>
  <c r="E50" i="176"/>
  <c r="E51" i="176"/>
  <c r="E52" i="176"/>
  <c r="E53" i="176"/>
  <c r="E54" i="176"/>
  <c r="E45" i="177"/>
  <c r="E38" i="177"/>
  <c r="E39" i="177"/>
  <c r="E40" i="177"/>
  <c r="E41" i="177"/>
  <c r="E42" i="177"/>
  <c r="E43" i="177"/>
  <c r="E44" i="177"/>
  <c r="E46" i="177"/>
  <c r="E47" i="177"/>
  <c r="D12" i="180" l="1"/>
  <c r="D11" i="180"/>
  <c r="E115" i="177" l="1"/>
  <c r="E114" i="177"/>
  <c r="E113" i="177"/>
  <c r="E112" i="177"/>
  <c r="E111" i="177"/>
  <c r="E110" i="177"/>
  <c r="E109" i="177"/>
  <c r="E108" i="177"/>
  <c r="E107" i="177"/>
  <c r="E106" i="177"/>
  <c r="E105" i="177"/>
  <c r="E104" i="177"/>
  <c r="E103" i="177"/>
  <c r="E102" i="177"/>
  <c r="E101" i="177"/>
  <c r="E100" i="177"/>
  <c r="E99" i="177"/>
  <c r="E98" i="177"/>
  <c r="E97" i="177"/>
  <c r="E96" i="177"/>
  <c r="E95" i="177"/>
  <c r="E94" i="177"/>
  <c r="E93" i="177"/>
  <c r="E92" i="177"/>
  <c r="E91" i="177"/>
  <c r="E90" i="177"/>
  <c r="E89" i="177"/>
  <c r="E88" i="177"/>
  <c r="E87" i="177"/>
  <c r="E86" i="177"/>
  <c r="E85" i="177"/>
  <c r="E84" i="177"/>
  <c r="E83" i="177"/>
  <c r="E82" i="177"/>
  <c r="E81" i="177"/>
  <c r="E80" i="177"/>
  <c r="E79" i="177"/>
  <c r="E78" i="177"/>
  <c r="E77" i="177"/>
  <c r="E76" i="177"/>
  <c r="E75" i="177"/>
  <c r="E74" i="177"/>
  <c r="E73" i="177"/>
  <c r="E72" i="177"/>
  <c r="E71" i="177"/>
  <c r="E70" i="177"/>
  <c r="E69" i="177"/>
  <c r="E68" i="177"/>
  <c r="E67" i="177"/>
  <c r="E66" i="177"/>
  <c r="E65" i="177"/>
  <c r="E64" i="177"/>
  <c r="E63" i="177"/>
  <c r="E62" i="177"/>
  <c r="E61" i="177"/>
  <c r="E60" i="177"/>
  <c r="E59" i="177"/>
  <c r="E58" i="177"/>
  <c r="E57" i="177"/>
  <c r="E56" i="177"/>
  <c r="E55" i="177"/>
  <c r="E54" i="177"/>
  <c r="E53" i="177"/>
  <c r="E52" i="177"/>
  <c r="E51" i="177"/>
  <c r="E50" i="177"/>
  <c r="E49" i="177"/>
  <c r="E48" i="177"/>
  <c r="B48" i="177"/>
  <c r="B49" i="177" s="1"/>
  <c r="B50" i="177" s="1"/>
  <c r="B51" i="177" s="1"/>
  <c r="B52" i="177" s="1"/>
  <c r="B53" i="177" s="1"/>
  <c r="B54" i="177" s="1"/>
  <c r="B55" i="177" s="1"/>
  <c r="B56" i="177" s="1"/>
  <c r="B57" i="177" s="1"/>
  <c r="B58" i="177" s="1"/>
  <c r="B59" i="177" s="1"/>
  <c r="B60" i="177" s="1"/>
  <c r="B61" i="177" s="1"/>
  <c r="B62" i="177" s="1"/>
  <c r="B63" i="177" s="1"/>
  <c r="B64" i="177" s="1"/>
  <c r="B65" i="177" s="1"/>
  <c r="B66" i="177" s="1"/>
  <c r="B67" i="177" s="1"/>
  <c r="B68" i="177" s="1"/>
  <c r="B69" i="177" s="1"/>
  <c r="B70" i="177" s="1"/>
  <c r="B71" i="177" s="1"/>
  <c r="B72" i="177" s="1"/>
  <c r="B73" i="177" s="1"/>
  <c r="B74" i="177" s="1"/>
  <c r="B75" i="177" s="1"/>
  <c r="B76" i="177" s="1"/>
  <c r="B77" i="177" s="1"/>
  <c r="B78" i="177" s="1"/>
  <c r="B79" i="177" s="1"/>
  <c r="B80" i="177" s="1"/>
  <c r="B81" i="177" s="1"/>
  <c r="B82" i="177" s="1"/>
  <c r="B83" i="177" s="1"/>
  <c r="B84" i="177" s="1"/>
  <c r="B85" i="177" s="1"/>
  <c r="B86" i="177" s="1"/>
  <c r="B87" i="177" s="1"/>
  <c r="B88" i="177" s="1"/>
  <c r="B89" i="177" s="1"/>
  <c r="B90" i="177" s="1"/>
  <c r="B91" i="177" s="1"/>
  <c r="B92" i="177" s="1"/>
  <c r="B93" i="177" s="1"/>
  <c r="B94" i="177" s="1"/>
  <c r="B95" i="177" s="1"/>
  <c r="B96" i="177" s="1"/>
  <c r="B97" i="177" s="1"/>
  <c r="B98" i="177" s="1"/>
  <c r="B99" i="177" s="1"/>
  <c r="B100" i="177" s="1"/>
  <c r="B101" i="177" s="1"/>
  <c r="B102" i="177" s="1"/>
  <c r="B103" i="177" s="1"/>
  <c r="B104" i="177" s="1"/>
  <c r="B105" i="177" s="1"/>
  <c r="B106" i="177" s="1"/>
  <c r="B107" i="177" s="1"/>
  <c r="B108" i="177" s="1"/>
  <c r="B109" i="177" s="1"/>
  <c r="B110" i="177" s="1"/>
  <c r="B111" i="177" s="1"/>
  <c r="B112" i="177" s="1"/>
  <c r="B113" i="177" s="1"/>
  <c r="B114" i="177" s="1"/>
  <c r="B115" i="177" s="1"/>
  <c r="AN28" i="177"/>
  <c r="AM28" i="177"/>
  <c r="AL28" i="177"/>
  <c r="AK28" i="177"/>
  <c r="AJ28" i="177"/>
  <c r="AG28" i="177"/>
  <c r="AF28" i="177"/>
  <c r="AE28" i="177"/>
  <c r="AD28" i="177"/>
  <c r="AC28" i="177"/>
  <c r="Z28" i="177"/>
  <c r="Y28" i="177"/>
  <c r="X28" i="177"/>
  <c r="W28" i="177"/>
  <c r="V28" i="177"/>
  <c r="S28" i="177"/>
  <c r="R28" i="177"/>
  <c r="Q28" i="177"/>
  <c r="P28" i="177"/>
  <c r="O28" i="177"/>
  <c r="L28" i="177"/>
  <c r="K28" i="177"/>
  <c r="J28" i="177"/>
  <c r="I28" i="177"/>
  <c r="H28" i="177"/>
  <c r="AN27" i="177"/>
  <c r="AM27" i="177"/>
  <c r="AL27" i="177"/>
  <c r="AK27" i="177"/>
  <c r="AJ27" i="177"/>
  <c r="AG27" i="177"/>
  <c r="AF27" i="177"/>
  <c r="AE27" i="177"/>
  <c r="AD27" i="177"/>
  <c r="AC27" i="177"/>
  <c r="Z27" i="177"/>
  <c r="Y27" i="177"/>
  <c r="X27" i="177"/>
  <c r="W27" i="177"/>
  <c r="V27" i="177"/>
  <c r="S27" i="177"/>
  <c r="R27" i="177"/>
  <c r="Q27" i="177"/>
  <c r="P27" i="177"/>
  <c r="O27" i="177"/>
  <c r="L27" i="177"/>
  <c r="K27" i="177"/>
  <c r="J27" i="177"/>
  <c r="I27" i="177"/>
  <c r="H27" i="177"/>
  <c r="AN26" i="177"/>
  <c r="AM26" i="177"/>
  <c r="AL26" i="177"/>
  <c r="AK26" i="177"/>
  <c r="AJ26" i="177"/>
  <c r="AG26" i="177"/>
  <c r="AF26" i="177"/>
  <c r="AE26" i="177"/>
  <c r="AD26" i="177"/>
  <c r="AC26" i="177"/>
  <c r="Z26" i="177"/>
  <c r="Y26" i="177"/>
  <c r="X26" i="177"/>
  <c r="W26" i="177"/>
  <c r="V26" i="177"/>
  <c r="S26" i="177"/>
  <c r="R26" i="177"/>
  <c r="Q26" i="177"/>
  <c r="P26" i="177"/>
  <c r="O26" i="177"/>
  <c r="L26" i="177"/>
  <c r="K26" i="177"/>
  <c r="J26" i="177"/>
  <c r="I26" i="177"/>
  <c r="H26" i="177"/>
  <c r="AN25" i="177"/>
  <c r="AM25" i="177"/>
  <c r="AL25" i="177"/>
  <c r="AK25" i="177"/>
  <c r="AJ25" i="177"/>
  <c r="AG25" i="177"/>
  <c r="AF25" i="177"/>
  <c r="AE25" i="177"/>
  <c r="AD25" i="177"/>
  <c r="AC25" i="177"/>
  <c r="Z25" i="177"/>
  <c r="Y25" i="177"/>
  <c r="X25" i="177"/>
  <c r="W25" i="177"/>
  <c r="V25" i="177"/>
  <c r="S25" i="177"/>
  <c r="R25" i="177"/>
  <c r="Q25" i="177"/>
  <c r="P25" i="177"/>
  <c r="O25" i="177"/>
  <c r="L25" i="177"/>
  <c r="K25" i="177"/>
  <c r="J25" i="177"/>
  <c r="I25" i="177"/>
  <c r="H25" i="177"/>
  <c r="AN24" i="177"/>
  <c r="AM24" i="177"/>
  <c r="AL24" i="177"/>
  <c r="AK24" i="177"/>
  <c r="AJ24" i="177"/>
  <c r="AG24" i="177"/>
  <c r="AF24" i="177"/>
  <c r="AE24" i="177"/>
  <c r="AD24" i="177"/>
  <c r="AC24" i="177"/>
  <c r="Z24" i="177"/>
  <c r="Y24" i="177"/>
  <c r="X24" i="177"/>
  <c r="W24" i="177"/>
  <c r="V24" i="177"/>
  <c r="S24" i="177"/>
  <c r="R24" i="177"/>
  <c r="Q24" i="177"/>
  <c r="P24" i="177"/>
  <c r="O24" i="177"/>
  <c r="L24" i="177"/>
  <c r="K24" i="177"/>
  <c r="J24" i="177"/>
  <c r="I24" i="177"/>
  <c r="H24" i="177"/>
  <c r="D24" i="177"/>
  <c r="AN23" i="177"/>
  <c r="AM23" i="177"/>
  <c r="AL23" i="177"/>
  <c r="AK23" i="177"/>
  <c r="AJ23" i="177"/>
  <c r="AG23" i="177"/>
  <c r="AF23" i="177"/>
  <c r="AE23" i="177"/>
  <c r="AD23" i="177"/>
  <c r="AC23" i="177"/>
  <c r="Z23" i="177"/>
  <c r="Y23" i="177"/>
  <c r="X23" i="177"/>
  <c r="W23" i="177"/>
  <c r="V23" i="177"/>
  <c r="S23" i="177"/>
  <c r="R23" i="177"/>
  <c r="Q23" i="177"/>
  <c r="P23" i="177"/>
  <c r="O23" i="177"/>
  <c r="L23" i="177"/>
  <c r="K23" i="177"/>
  <c r="J23" i="177"/>
  <c r="I23" i="177"/>
  <c r="H23" i="177"/>
  <c r="AN22" i="177"/>
  <c r="AM22" i="177"/>
  <c r="AL22" i="177"/>
  <c r="AK22" i="177"/>
  <c r="AJ22" i="177"/>
  <c r="AG22" i="177"/>
  <c r="AF22" i="177"/>
  <c r="AE22" i="177"/>
  <c r="AD22" i="177"/>
  <c r="AC22" i="177"/>
  <c r="Z22" i="177"/>
  <c r="Y22" i="177"/>
  <c r="X22" i="177"/>
  <c r="W22" i="177"/>
  <c r="V22" i="177"/>
  <c r="S22" i="177"/>
  <c r="R22" i="177"/>
  <c r="Q22" i="177"/>
  <c r="P22" i="177"/>
  <c r="O22" i="177"/>
  <c r="L22" i="177"/>
  <c r="K22" i="177"/>
  <c r="J22" i="177"/>
  <c r="I22" i="177"/>
  <c r="H22" i="177"/>
  <c r="AN21" i="177"/>
  <c r="AM21" i="177"/>
  <c r="AL21" i="177"/>
  <c r="AK21" i="177"/>
  <c r="AJ21" i="177"/>
  <c r="AG21" i="177"/>
  <c r="AF21" i="177"/>
  <c r="AE21" i="177"/>
  <c r="AD21" i="177"/>
  <c r="AC21" i="177"/>
  <c r="Z21" i="177"/>
  <c r="Y21" i="177"/>
  <c r="X21" i="177"/>
  <c r="W21" i="177"/>
  <c r="V21" i="177"/>
  <c r="S21" i="177"/>
  <c r="R21" i="177"/>
  <c r="Q21" i="177"/>
  <c r="P21" i="177"/>
  <c r="O21" i="177"/>
  <c r="L21" i="177"/>
  <c r="K21" i="177"/>
  <c r="J21" i="177"/>
  <c r="I21" i="177"/>
  <c r="H21" i="177"/>
  <c r="AN20" i="177"/>
  <c r="AM20" i="177"/>
  <c r="AL20" i="177"/>
  <c r="AK20" i="177"/>
  <c r="AJ20" i="177"/>
  <c r="AG20" i="177"/>
  <c r="AF20" i="177"/>
  <c r="AE20" i="177"/>
  <c r="AD20" i="177"/>
  <c r="AC20" i="177"/>
  <c r="Z20" i="177"/>
  <c r="Y20" i="177"/>
  <c r="X20" i="177"/>
  <c r="W20" i="177"/>
  <c r="V20" i="177"/>
  <c r="S20" i="177"/>
  <c r="R20" i="177"/>
  <c r="Q20" i="177"/>
  <c r="P20" i="177"/>
  <c r="O20" i="177"/>
  <c r="L20" i="177"/>
  <c r="K20" i="177"/>
  <c r="J20" i="177"/>
  <c r="I20" i="177"/>
  <c r="H20" i="177"/>
  <c r="AN19" i="177"/>
  <c r="AM19" i="177"/>
  <c r="AL19" i="177"/>
  <c r="AK19" i="177"/>
  <c r="AJ19" i="177"/>
  <c r="AG19" i="177"/>
  <c r="AF19" i="177"/>
  <c r="AE19" i="177"/>
  <c r="AD19" i="177"/>
  <c r="AC19" i="177"/>
  <c r="Z19" i="177"/>
  <c r="Y19" i="177"/>
  <c r="X19" i="177"/>
  <c r="W19" i="177"/>
  <c r="V19" i="177"/>
  <c r="S19" i="177"/>
  <c r="R19" i="177"/>
  <c r="Q19" i="177"/>
  <c r="P19" i="177"/>
  <c r="O19" i="177"/>
  <c r="L19" i="177"/>
  <c r="K19" i="177"/>
  <c r="J19" i="177"/>
  <c r="I19" i="177"/>
  <c r="H19" i="177"/>
  <c r="AN18" i="177"/>
  <c r="AM18" i="177"/>
  <c r="AL18" i="177"/>
  <c r="AK18" i="177"/>
  <c r="AJ18" i="177"/>
  <c r="AG18" i="177"/>
  <c r="AF18" i="177"/>
  <c r="AE18" i="177"/>
  <c r="AD18" i="177"/>
  <c r="AC18" i="177"/>
  <c r="Z18" i="177"/>
  <c r="Y18" i="177"/>
  <c r="X18" i="177"/>
  <c r="W18" i="177"/>
  <c r="V18" i="177"/>
  <c r="S18" i="177"/>
  <c r="R18" i="177"/>
  <c r="Q18" i="177"/>
  <c r="P18" i="177"/>
  <c r="O18" i="177"/>
  <c r="L18" i="177"/>
  <c r="K18" i="177"/>
  <c r="J18" i="177"/>
  <c r="I18" i="177"/>
  <c r="H18" i="177"/>
  <c r="AN17" i="177"/>
  <c r="AM17" i="177"/>
  <c r="AL17" i="177"/>
  <c r="AK17" i="177"/>
  <c r="AJ17" i="177"/>
  <c r="AG17" i="177"/>
  <c r="AF17" i="177"/>
  <c r="AE17" i="177"/>
  <c r="AD17" i="177"/>
  <c r="AC17" i="177"/>
  <c r="Z17" i="177"/>
  <c r="Y17" i="177"/>
  <c r="X17" i="177"/>
  <c r="W17" i="177"/>
  <c r="V17" i="177"/>
  <c r="S17" i="177"/>
  <c r="R17" i="177"/>
  <c r="Q17" i="177"/>
  <c r="P17" i="177"/>
  <c r="O17" i="177"/>
  <c r="L17" i="177"/>
  <c r="K17" i="177"/>
  <c r="J17" i="177"/>
  <c r="I17" i="177"/>
  <c r="H17" i="177"/>
  <c r="AN16" i="177"/>
  <c r="AM16" i="177"/>
  <c r="AL16" i="177"/>
  <c r="AK16" i="177"/>
  <c r="AJ16" i="177"/>
  <c r="AG16" i="177"/>
  <c r="AF16" i="177"/>
  <c r="AE16" i="177"/>
  <c r="AD16" i="177"/>
  <c r="AC16" i="177"/>
  <c r="Z16" i="177"/>
  <c r="Y16" i="177"/>
  <c r="X16" i="177"/>
  <c r="W16" i="177"/>
  <c r="V16" i="177"/>
  <c r="S16" i="177"/>
  <c r="R16" i="177"/>
  <c r="Q16" i="177"/>
  <c r="P16" i="177"/>
  <c r="O16" i="177"/>
  <c r="L16" i="177"/>
  <c r="K16" i="177"/>
  <c r="J16" i="177"/>
  <c r="I16" i="177"/>
  <c r="H16" i="177"/>
  <c r="D13" i="177"/>
  <c r="AN12" i="177"/>
  <c r="AM12" i="177"/>
  <c r="AL12" i="177"/>
  <c r="AK12" i="177"/>
  <c r="AJ12" i="177"/>
  <c r="AG12" i="177"/>
  <c r="AF12" i="177"/>
  <c r="AE12" i="177"/>
  <c r="AD12" i="177"/>
  <c r="AC12" i="177"/>
  <c r="Z12" i="177"/>
  <c r="Y12" i="177"/>
  <c r="X12" i="177"/>
  <c r="W12" i="177"/>
  <c r="V12" i="177"/>
  <c r="S12" i="177"/>
  <c r="R12" i="177"/>
  <c r="Q12" i="177"/>
  <c r="P12" i="177"/>
  <c r="O12" i="177"/>
  <c r="L12" i="177"/>
  <c r="K12" i="177"/>
  <c r="J12" i="177"/>
  <c r="I12" i="177"/>
  <c r="H12" i="177"/>
  <c r="C5" i="177"/>
  <c r="C4" i="177"/>
  <c r="C3" i="177"/>
  <c r="E115" i="176"/>
  <c r="E114" i="176"/>
  <c r="E113" i="176"/>
  <c r="E112" i="176"/>
  <c r="E111" i="176"/>
  <c r="E110" i="176"/>
  <c r="E109" i="176"/>
  <c r="E108" i="176"/>
  <c r="E107" i="176"/>
  <c r="E106" i="176"/>
  <c r="E105" i="176"/>
  <c r="E104" i="176"/>
  <c r="E103" i="176"/>
  <c r="E102" i="176"/>
  <c r="E101" i="176"/>
  <c r="E100" i="176"/>
  <c r="E99" i="176"/>
  <c r="E98" i="176"/>
  <c r="E97" i="176"/>
  <c r="E96" i="176"/>
  <c r="E95" i="176"/>
  <c r="E94" i="176"/>
  <c r="E93" i="176"/>
  <c r="E92" i="176"/>
  <c r="E91" i="176"/>
  <c r="E90" i="176"/>
  <c r="E89" i="176"/>
  <c r="E88" i="176"/>
  <c r="E87" i="176"/>
  <c r="E86" i="176"/>
  <c r="E85" i="176"/>
  <c r="E84" i="176"/>
  <c r="E83" i="176"/>
  <c r="E82" i="176"/>
  <c r="E81" i="176"/>
  <c r="E80" i="176"/>
  <c r="E79" i="176"/>
  <c r="E78" i="176"/>
  <c r="E77" i="176"/>
  <c r="E76" i="176"/>
  <c r="E75" i="176"/>
  <c r="E74" i="176"/>
  <c r="E73" i="176"/>
  <c r="E72" i="176"/>
  <c r="E71" i="176"/>
  <c r="E70" i="176"/>
  <c r="E69" i="176"/>
  <c r="E68" i="176"/>
  <c r="E67" i="176"/>
  <c r="E66" i="176"/>
  <c r="E65" i="176"/>
  <c r="E64" i="176"/>
  <c r="E63" i="176"/>
  <c r="E62" i="176"/>
  <c r="E61" i="176"/>
  <c r="E60" i="176"/>
  <c r="E59" i="176"/>
  <c r="E58" i="176"/>
  <c r="E57" i="176"/>
  <c r="E56" i="176"/>
  <c r="E55" i="176"/>
  <c r="AN28" i="176"/>
  <c r="AM28" i="176"/>
  <c r="AL28" i="176"/>
  <c r="AK28" i="176"/>
  <c r="AJ28" i="176"/>
  <c r="AG28" i="176"/>
  <c r="AF28" i="176"/>
  <c r="AE28" i="176"/>
  <c r="AD28" i="176"/>
  <c r="AC28" i="176"/>
  <c r="Z28" i="176"/>
  <c r="Y28" i="176"/>
  <c r="X28" i="176"/>
  <c r="W28" i="176"/>
  <c r="V28" i="176"/>
  <c r="S28" i="176"/>
  <c r="R28" i="176"/>
  <c r="Q28" i="176"/>
  <c r="P28" i="176"/>
  <c r="O28" i="176"/>
  <c r="L28" i="176"/>
  <c r="K28" i="176"/>
  <c r="J28" i="176"/>
  <c r="I28" i="176"/>
  <c r="H28" i="176"/>
  <c r="AN27" i="176"/>
  <c r="AM27" i="176"/>
  <c r="AL27" i="176"/>
  <c r="AK27" i="176"/>
  <c r="AJ27" i="176"/>
  <c r="AG27" i="176"/>
  <c r="AF27" i="176"/>
  <c r="AE27" i="176"/>
  <c r="AD27" i="176"/>
  <c r="AC27" i="176"/>
  <c r="Z27" i="176"/>
  <c r="Y27" i="176"/>
  <c r="X27" i="176"/>
  <c r="W27" i="176"/>
  <c r="V27" i="176"/>
  <c r="S27" i="176"/>
  <c r="R27" i="176"/>
  <c r="Q27" i="176"/>
  <c r="P27" i="176"/>
  <c r="O27" i="176"/>
  <c r="L27" i="176"/>
  <c r="K27" i="176"/>
  <c r="J27" i="176"/>
  <c r="I27" i="176"/>
  <c r="H27" i="176"/>
  <c r="AN26" i="176"/>
  <c r="AM26" i="176"/>
  <c r="AL26" i="176"/>
  <c r="AK26" i="176"/>
  <c r="AJ26" i="176"/>
  <c r="AG26" i="176"/>
  <c r="AF26" i="176"/>
  <c r="AE26" i="176"/>
  <c r="AD26" i="176"/>
  <c r="AC26" i="176"/>
  <c r="Z26" i="176"/>
  <c r="Y26" i="176"/>
  <c r="X26" i="176"/>
  <c r="W26" i="176"/>
  <c r="V26" i="176"/>
  <c r="S26" i="176"/>
  <c r="R26" i="176"/>
  <c r="Q26" i="176"/>
  <c r="P26" i="176"/>
  <c r="O26" i="176"/>
  <c r="L26" i="176"/>
  <c r="K26" i="176"/>
  <c r="J26" i="176"/>
  <c r="I26" i="176"/>
  <c r="H26" i="176"/>
  <c r="AN25" i="176"/>
  <c r="AM25" i="176"/>
  <c r="AL25" i="176"/>
  <c r="AK25" i="176"/>
  <c r="AJ25" i="176"/>
  <c r="AG25" i="176"/>
  <c r="AF25" i="176"/>
  <c r="AE25" i="176"/>
  <c r="AD25" i="176"/>
  <c r="AC25" i="176"/>
  <c r="Z25" i="176"/>
  <c r="Y25" i="176"/>
  <c r="X25" i="176"/>
  <c r="W25" i="176"/>
  <c r="V25" i="176"/>
  <c r="S25" i="176"/>
  <c r="R25" i="176"/>
  <c r="Q25" i="176"/>
  <c r="P25" i="176"/>
  <c r="O25" i="176"/>
  <c r="L25" i="176"/>
  <c r="K25" i="176"/>
  <c r="J25" i="176"/>
  <c r="I25" i="176"/>
  <c r="H25" i="176"/>
  <c r="AN24" i="176"/>
  <c r="AM24" i="176"/>
  <c r="AL24" i="176"/>
  <c r="AK24" i="176"/>
  <c r="AJ24" i="176"/>
  <c r="AG24" i="176"/>
  <c r="AF24" i="176"/>
  <c r="AE24" i="176"/>
  <c r="AD24" i="176"/>
  <c r="AC24" i="176"/>
  <c r="Z24" i="176"/>
  <c r="Y24" i="176"/>
  <c r="X24" i="176"/>
  <c r="W24" i="176"/>
  <c r="V24" i="176"/>
  <c r="S24" i="176"/>
  <c r="R24" i="176"/>
  <c r="Q24" i="176"/>
  <c r="P24" i="176"/>
  <c r="O24" i="176"/>
  <c r="L24" i="176"/>
  <c r="K24" i="176"/>
  <c r="J24" i="176"/>
  <c r="I24" i="176"/>
  <c r="H24" i="176"/>
  <c r="D24" i="176"/>
  <c r="AN23" i="176"/>
  <c r="AM23" i="176"/>
  <c r="AL23" i="176"/>
  <c r="AK23" i="176"/>
  <c r="AJ23" i="176"/>
  <c r="AG23" i="176"/>
  <c r="AF23" i="176"/>
  <c r="AE23" i="176"/>
  <c r="AD23" i="176"/>
  <c r="AC23" i="176"/>
  <c r="Z23" i="176"/>
  <c r="Y23" i="176"/>
  <c r="X23" i="176"/>
  <c r="W23" i="176"/>
  <c r="V23" i="176"/>
  <c r="S23" i="176"/>
  <c r="R23" i="176"/>
  <c r="Q23" i="176"/>
  <c r="P23" i="176"/>
  <c r="O23" i="176"/>
  <c r="L23" i="176"/>
  <c r="K23" i="176"/>
  <c r="J23" i="176"/>
  <c r="I23" i="176"/>
  <c r="H23" i="176"/>
  <c r="AN22" i="176"/>
  <c r="AM22" i="176"/>
  <c r="AL22" i="176"/>
  <c r="AK22" i="176"/>
  <c r="AJ22" i="176"/>
  <c r="AG22" i="176"/>
  <c r="AF22" i="176"/>
  <c r="AE22" i="176"/>
  <c r="AD22" i="176"/>
  <c r="AC22" i="176"/>
  <c r="Z22" i="176"/>
  <c r="Y22" i="176"/>
  <c r="X22" i="176"/>
  <c r="W22" i="176"/>
  <c r="V22" i="176"/>
  <c r="S22" i="176"/>
  <c r="R22" i="176"/>
  <c r="Q22" i="176"/>
  <c r="P22" i="176"/>
  <c r="O22" i="176"/>
  <c r="L22" i="176"/>
  <c r="K22" i="176"/>
  <c r="J22" i="176"/>
  <c r="I22" i="176"/>
  <c r="H22" i="176"/>
  <c r="AN21" i="176"/>
  <c r="AM21" i="176"/>
  <c r="AL21" i="176"/>
  <c r="AK21" i="176"/>
  <c r="AJ21" i="176"/>
  <c r="AG21" i="176"/>
  <c r="AF21" i="176"/>
  <c r="AE21" i="176"/>
  <c r="AD21" i="176"/>
  <c r="AC21" i="176"/>
  <c r="Z21" i="176"/>
  <c r="Y21" i="176"/>
  <c r="X21" i="176"/>
  <c r="W21" i="176"/>
  <c r="V21" i="176"/>
  <c r="S21" i="176"/>
  <c r="R21" i="176"/>
  <c r="Q21" i="176"/>
  <c r="P21" i="176"/>
  <c r="O21" i="176"/>
  <c r="L21" i="176"/>
  <c r="K21" i="176"/>
  <c r="J21" i="176"/>
  <c r="I21" i="176"/>
  <c r="H21" i="176"/>
  <c r="AN20" i="176"/>
  <c r="AM20" i="176"/>
  <c r="AL20" i="176"/>
  <c r="AK20" i="176"/>
  <c r="AJ20" i="176"/>
  <c r="AG20" i="176"/>
  <c r="AF20" i="176"/>
  <c r="AE20" i="176"/>
  <c r="AD20" i="176"/>
  <c r="AC20" i="176"/>
  <c r="Z20" i="176"/>
  <c r="Y20" i="176"/>
  <c r="X20" i="176"/>
  <c r="W20" i="176"/>
  <c r="V20" i="176"/>
  <c r="S20" i="176"/>
  <c r="R20" i="176"/>
  <c r="Q20" i="176"/>
  <c r="P20" i="176"/>
  <c r="O20" i="176"/>
  <c r="L20" i="176"/>
  <c r="K20" i="176"/>
  <c r="J20" i="176"/>
  <c r="I20" i="176"/>
  <c r="H20" i="176"/>
  <c r="AN19" i="176"/>
  <c r="AM19" i="176"/>
  <c r="AL19" i="176"/>
  <c r="AK19" i="176"/>
  <c r="AJ19" i="176"/>
  <c r="AG19" i="176"/>
  <c r="AF19" i="176"/>
  <c r="AE19" i="176"/>
  <c r="AD19" i="176"/>
  <c r="AC19" i="176"/>
  <c r="Z19" i="176"/>
  <c r="Y19" i="176"/>
  <c r="X19" i="176"/>
  <c r="W19" i="176"/>
  <c r="V19" i="176"/>
  <c r="S19" i="176"/>
  <c r="R19" i="176"/>
  <c r="Q19" i="176"/>
  <c r="P19" i="176"/>
  <c r="O19" i="176"/>
  <c r="L19" i="176"/>
  <c r="K19" i="176"/>
  <c r="J19" i="176"/>
  <c r="I19" i="176"/>
  <c r="H19" i="176"/>
  <c r="AN18" i="176"/>
  <c r="AM18" i="176"/>
  <c r="AL18" i="176"/>
  <c r="AK18" i="176"/>
  <c r="AJ18" i="176"/>
  <c r="AG18" i="176"/>
  <c r="AF18" i="176"/>
  <c r="AE18" i="176"/>
  <c r="AD18" i="176"/>
  <c r="AC18" i="176"/>
  <c r="Z18" i="176"/>
  <c r="Y18" i="176"/>
  <c r="X18" i="176"/>
  <c r="W18" i="176"/>
  <c r="V18" i="176"/>
  <c r="S18" i="176"/>
  <c r="R18" i="176"/>
  <c r="Q18" i="176"/>
  <c r="P18" i="176"/>
  <c r="O18" i="176"/>
  <c r="L18" i="176"/>
  <c r="K18" i="176"/>
  <c r="J18" i="176"/>
  <c r="I18" i="176"/>
  <c r="H18" i="176"/>
  <c r="AN17" i="176"/>
  <c r="AM17" i="176"/>
  <c r="AL17" i="176"/>
  <c r="AK17" i="176"/>
  <c r="AJ17" i="176"/>
  <c r="AG17" i="176"/>
  <c r="AF17" i="176"/>
  <c r="AE17" i="176"/>
  <c r="AD17" i="176"/>
  <c r="AC17" i="176"/>
  <c r="Z17" i="176"/>
  <c r="Y17" i="176"/>
  <c r="X17" i="176"/>
  <c r="W17" i="176"/>
  <c r="V17" i="176"/>
  <c r="S17" i="176"/>
  <c r="R17" i="176"/>
  <c r="Q17" i="176"/>
  <c r="P17" i="176"/>
  <c r="O17" i="176"/>
  <c r="L17" i="176"/>
  <c r="K17" i="176"/>
  <c r="J17" i="176"/>
  <c r="I17" i="176"/>
  <c r="H17" i="176"/>
  <c r="AN16" i="176"/>
  <c r="AM16" i="176"/>
  <c r="AL16" i="176"/>
  <c r="AK16" i="176"/>
  <c r="AJ16" i="176"/>
  <c r="AG16" i="176"/>
  <c r="AF16" i="176"/>
  <c r="AE16" i="176"/>
  <c r="AD16" i="176"/>
  <c r="AC16" i="176"/>
  <c r="Z16" i="176"/>
  <c r="Y16" i="176"/>
  <c r="X16" i="176"/>
  <c r="W16" i="176"/>
  <c r="V16" i="176"/>
  <c r="S16" i="176"/>
  <c r="R16" i="176"/>
  <c r="Q16" i="176"/>
  <c r="P16" i="176"/>
  <c r="O16" i="176"/>
  <c r="L16" i="176"/>
  <c r="K16" i="176"/>
  <c r="J16" i="176"/>
  <c r="I16" i="176"/>
  <c r="H16" i="176"/>
  <c r="D13" i="176"/>
  <c r="AN12" i="176"/>
  <c r="AM12" i="176"/>
  <c r="AL12" i="176"/>
  <c r="AK12" i="176"/>
  <c r="AJ12" i="176"/>
  <c r="AG12" i="176"/>
  <c r="AF12" i="176"/>
  <c r="AE12" i="176"/>
  <c r="AD12" i="176"/>
  <c r="AC12" i="176"/>
  <c r="Z12" i="176"/>
  <c r="Y12" i="176"/>
  <c r="X12" i="176"/>
  <c r="W12" i="176"/>
  <c r="V12" i="176"/>
  <c r="S12" i="176"/>
  <c r="R12" i="176"/>
  <c r="Q12" i="176"/>
  <c r="P12" i="176"/>
  <c r="O12" i="176"/>
  <c r="L12" i="176"/>
  <c r="K12" i="176"/>
  <c r="J12" i="176"/>
  <c r="I12" i="176"/>
  <c r="H12" i="176"/>
  <c r="C5" i="176"/>
  <c r="C4" i="176"/>
  <c r="C3" i="176"/>
  <c r="F39" i="108" a="1"/>
  <c r="G39" i="108"/>
  <c r="G40" i="108"/>
  <c r="F40" i="108" a="1"/>
  <c r="G18" i="176" l="1"/>
  <c r="G23" i="177"/>
  <c r="G27" i="177"/>
  <c r="G28" i="177"/>
  <c r="G20" i="177"/>
  <c r="G22" i="177"/>
  <c r="G26" i="176"/>
  <c r="G24" i="176"/>
  <c r="G17" i="176"/>
  <c r="G19" i="176"/>
  <c r="G24" i="177"/>
  <c r="G21" i="176"/>
  <c r="G28" i="176"/>
  <c r="G17" i="177"/>
  <c r="G19" i="177"/>
  <c r="G26" i="177"/>
  <c r="G25" i="176"/>
  <c r="G23" i="176"/>
  <c r="G21" i="177"/>
  <c r="G16" i="177"/>
  <c r="G20" i="176"/>
  <c r="G27" i="176"/>
  <c r="G22" i="176"/>
  <c r="G18" i="177"/>
  <c r="G25" i="177"/>
  <c r="F40" i="108"/>
  <c r="F39" i="108"/>
  <c r="E8" i="156" s="1"/>
  <c r="G16" i="176"/>
  <c r="H40" i="108" a="1"/>
  <c r="H39" i="108" a="1"/>
  <c r="D8" i="156" l="1"/>
  <c r="G8" i="156"/>
  <c r="H8" i="156"/>
  <c r="J8" i="156" s="1"/>
  <c r="B8" i="156"/>
  <c r="D12" i="176"/>
  <c r="D11" i="176"/>
  <c r="D11" i="177"/>
  <c r="D12" i="177"/>
  <c r="H39" i="108"/>
  <c r="H40" i="108"/>
  <c r="H4" i="130" l="1"/>
  <c r="H21" i="146"/>
  <c r="E115" i="175"/>
  <c r="E114" i="175"/>
  <c r="E113" i="175"/>
  <c r="E112" i="175"/>
  <c r="E111" i="175"/>
  <c r="E110" i="175"/>
  <c r="E109" i="175"/>
  <c r="E108" i="175"/>
  <c r="E107" i="175"/>
  <c r="E106" i="175"/>
  <c r="E105" i="175"/>
  <c r="E104" i="175"/>
  <c r="E103" i="175"/>
  <c r="E102" i="175"/>
  <c r="E101" i="175"/>
  <c r="E100" i="175"/>
  <c r="E99" i="175"/>
  <c r="E98" i="175"/>
  <c r="E97" i="175"/>
  <c r="E96" i="175"/>
  <c r="E95" i="175"/>
  <c r="E94" i="175"/>
  <c r="E93" i="175"/>
  <c r="E92" i="175"/>
  <c r="E91" i="175"/>
  <c r="E90" i="175"/>
  <c r="E89" i="175"/>
  <c r="E88" i="175"/>
  <c r="E87" i="175"/>
  <c r="E86" i="175"/>
  <c r="E85" i="175"/>
  <c r="E84" i="175"/>
  <c r="E83" i="175"/>
  <c r="E82" i="175"/>
  <c r="E81" i="175"/>
  <c r="E80" i="175"/>
  <c r="E79" i="175"/>
  <c r="E78" i="175"/>
  <c r="E77" i="175"/>
  <c r="E76" i="175"/>
  <c r="E75" i="175"/>
  <c r="E74" i="175"/>
  <c r="E73" i="175"/>
  <c r="E72" i="175"/>
  <c r="E71" i="175"/>
  <c r="E70" i="175"/>
  <c r="E69" i="175"/>
  <c r="E68" i="175"/>
  <c r="E67" i="175"/>
  <c r="E66" i="175"/>
  <c r="E65" i="175"/>
  <c r="E64" i="175"/>
  <c r="E63" i="175"/>
  <c r="E62" i="175"/>
  <c r="E61" i="175"/>
  <c r="E60" i="175"/>
  <c r="E59" i="175"/>
  <c r="E58" i="175"/>
  <c r="E57" i="175"/>
  <c r="E56" i="175"/>
  <c r="E55" i="175"/>
  <c r="E54" i="175"/>
  <c r="E53" i="175"/>
  <c r="E52" i="175"/>
  <c r="E51" i="175"/>
  <c r="E50" i="175"/>
  <c r="E49" i="175"/>
  <c r="E48" i="175"/>
  <c r="E47" i="175"/>
  <c r="E46" i="175"/>
  <c r="E45" i="175"/>
  <c r="E44" i="175"/>
  <c r="E43" i="175"/>
  <c r="E42" i="175"/>
  <c r="E41" i="175"/>
  <c r="E40" i="175"/>
  <c r="E39" i="175"/>
  <c r="E38" i="175"/>
  <c r="B38" i="175"/>
  <c r="B39" i="175" s="1"/>
  <c r="B40" i="175" s="1"/>
  <c r="B41" i="175" s="1"/>
  <c r="B42" i="175" s="1"/>
  <c r="B43" i="175" s="1"/>
  <c r="B44" i="175" s="1"/>
  <c r="B45" i="175" s="1"/>
  <c r="B46" i="175" s="1"/>
  <c r="B47" i="175" s="1"/>
  <c r="B48" i="175" s="1"/>
  <c r="B49" i="175" s="1"/>
  <c r="B50" i="175" s="1"/>
  <c r="B51" i="175" s="1"/>
  <c r="B52" i="175" s="1"/>
  <c r="B53" i="175" s="1"/>
  <c r="B54" i="175" s="1"/>
  <c r="B55" i="175" s="1"/>
  <c r="B56" i="175" s="1"/>
  <c r="B57" i="175" s="1"/>
  <c r="B58" i="175" s="1"/>
  <c r="B59" i="175" s="1"/>
  <c r="B60" i="175" s="1"/>
  <c r="B61" i="175" s="1"/>
  <c r="B62" i="175" s="1"/>
  <c r="B63" i="175" s="1"/>
  <c r="B64" i="175" s="1"/>
  <c r="B65" i="175" s="1"/>
  <c r="B66" i="175" s="1"/>
  <c r="B67" i="175" s="1"/>
  <c r="B68" i="175" s="1"/>
  <c r="B69" i="175" s="1"/>
  <c r="B70" i="175" s="1"/>
  <c r="B71" i="175" s="1"/>
  <c r="B72" i="175" s="1"/>
  <c r="B73" i="175" s="1"/>
  <c r="B74" i="175" s="1"/>
  <c r="B75" i="175" s="1"/>
  <c r="B76" i="175" s="1"/>
  <c r="B77" i="175" s="1"/>
  <c r="B78" i="175" s="1"/>
  <c r="B79" i="175" s="1"/>
  <c r="B80" i="175" s="1"/>
  <c r="B81" i="175" s="1"/>
  <c r="B82" i="175" s="1"/>
  <c r="B83" i="175" s="1"/>
  <c r="B84" i="175" s="1"/>
  <c r="B85" i="175" s="1"/>
  <c r="B86" i="175" s="1"/>
  <c r="B87" i="175" s="1"/>
  <c r="B88" i="175" s="1"/>
  <c r="B89" i="175" s="1"/>
  <c r="B90" i="175" s="1"/>
  <c r="B91" i="175" s="1"/>
  <c r="B92" i="175" s="1"/>
  <c r="B93" i="175" s="1"/>
  <c r="B94" i="175" s="1"/>
  <c r="B95" i="175" s="1"/>
  <c r="B96" i="175" s="1"/>
  <c r="B97" i="175" s="1"/>
  <c r="B98" i="175" s="1"/>
  <c r="B99" i="175" s="1"/>
  <c r="B100" i="175" s="1"/>
  <c r="B101" i="175" s="1"/>
  <c r="B102" i="175" s="1"/>
  <c r="B103" i="175" s="1"/>
  <c r="B104" i="175" s="1"/>
  <c r="B105" i="175" s="1"/>
  <c r="B106" i="175" s="1"/>
  <c r="B107" i="175" s="1"/>
  <c r="B108" i="175" s="1"/>
  <c r="B109" i="175" s="1"/>
  <c r="B110" i="175" s="1"/>
  <c r="B111" i="175" s="1"/>
  <c r="B112" i="175" s="1"/>
  <c r="B113" i="175" s="1"/>
  <c r="B114" i="175" s="1"/>
  <c r="B115" i="175" s="1"/>
  <c r="E37" i="175"/>
  <c r="AN28" i="175"/>
  <c r="AM28" i="175"/>
  <c r="AL28" i="175"/>
  <c r="AK28" i="175"/>
  <c r="AJ28" i="175"/>
  <c r="AG28" i="175"/>
  <c r="AF28" i="175"/>
  <c r="AE28" i="175"/>
  <c r="AD28" i="175"/>
  <c r="AC28" i="175"/>
  <c r="Z28" i="175"/>
  <c r="Y28" i="175"/>
  <c r="X28" i="175"/>
  <c r="W28" i="175"/>
  <c r="V28" i="175"/>
  <c r="S28" i="175"/>
  <c r="R28" i="175"/>
  <c r="Q28" i="175"/>
  <c r="P28" i="175"/>
  <c r="O28" i="175"/>
  <c r="L28" i="175"/>
  <c r="K28" i="175"/>
  <c r="J28" i="175"/>
  <c r="I28" i="175"/>
  <c r="H28" i="175"/>
  <c r="AN27" i="175"/>
  <c r="AM27" i="175"/>
  <c r="AL27" i="175"/>
  <c r="AK27" i="175"/>
  <c r="AJ27" i="175"/>
  <c r="AG27" i="175"/>
  <c r="AF27" i="175"/>
  <c r="AE27" i="175"/>
  <c r="AD27" i="175"/>
  <c r="AC27" i="175"/>
  <c r="Z27" i="175"/>
  <c r="Y27" i="175"/>
  <c r="X27" i="175"/>
  <c r="W27" i="175"/>
  <c r="V27" i="175"/>
  <c r="S27" i="175"/>
  <c r="R27" i="175"/>
  <c r="Q27" i="175"/>
  <c r="P27" i="175"/>
  <c r="O27" i="175"/>
  <c r="L27" i="175"/>
  <c r="K27" i="175"/>
  <c r="J27" i="175"/>
  <c r="I27" i="175"/>
  <c r="H27" i="175"/>
  <c r="AN26" i="175"/>
  <c r="AM26" i="175"/>
  <c r="AL26" i="175"/>
  <c r="AK26" i="175"/>
  <c r="AJ26" i="175"/>
  <c r="AG26" i="175"/>
  <c r="AF26" i="175"/>
  <c r="AE26" i="175"/>
  <c r="AD26" i="175"/>
  <c r="AC26" i="175"/>
  <c r="Z26" i="175"/>
  <c r="Y26" i="175"/>
  <c r="X26" i="175"/>
  <c r="W26" i="175"/>
  <c r="V26" i="175"/>
  <c r="S26" i="175"/>
  <c r="R26" i="175"/>
  <c r="Q26" i="175"/>
  <c r="P26" i="175"/>
  <c r="O26" i="175"/>
  <c r="L26" i="175"/>
  <c r="K26" i="175"/>
  <c r="J26" i="175"/>
  <c r="I26" i="175"/>
  <c r="H26" i="175"/>
  <c r="AN25" i="175"/>
  <c r="AM25" i="175"/>
  <c r="AL25" i="175"/>
  <c r="AK25" i="175"/>
  <c r="AJ25" i="175"/>
  <c r="AG25" i="175"/>
  <c r="AF25" i="175"/>
  <c r="AE25" i="175"/>
  <c r="AD25" i="175"/>
  <c r="AC25" i="175"/>
  <c r="Z25" i="175"/>
  <c r="Y25" i="175"/>
  <c r="X25" i="175"/>
  <c r="W25" i="175"/>
  <c r="V25" i="175"/>
  <c r="S25" i="175"/>
  <c r="R25" i="175"/>
  <c r="Q25" i="175"/>
  <c r="P25" i="175"/>
  <c r="O25" i="175"/>
  <c r="L25" i="175"/>
  <c r="K25" i="175"/>
  <c r="J25" i="175"/>
  <c r="I25" i="175"/>
  <c r="H25" i="175"/>
  <c r="AN24" i="175"/>
  <c r="AM24" i="175"/>
  <c r="AL24" i="175"/>
  <c r="AK24" i="175"/>
  <c r="AJ24" i="175"/>
  <c r="AG24" i="175"/>
  <c r="AF24" i="175"/>
  <c r="AE24" i="175"/>
  <c r="AD24" i="175"/>
  <c r="AC24" i="175"/>
  <c r="Z24" i="175"/>
  <c r="Y24" i="175"/>
  <c r="X24" i="175"/>
  <c r="W24" i="175"/>
  <c r="V24" i="175"/>
  <c r="S24" i="175"/>
  <c r="R24" i="175"/>
  <c r="Q24" i="175"/>
  <c r="P24" i="175"/>
  <c r="O24" i="175"/>
  <c r="L24" i="175"/>
  <c r="K24" i="175"/>
  <c r="J24" i="175"/>
  <c r="I24" i="175"/>
  <c r="H24" i="175"/>
  <c r="D24" i="175"/>
  <c r="AN23" i="175"/>
  <c r="AM23" i="175"/>
  <c r="AL23" i="175"/>
  <c r="AK23" i="175"/>
  <c r="AJ23" i="175"/>
  <c r="AG23" i="175"/>
  <c r="AF23" i="175"/>
  <c r="AE23" i="175"/>
  <c r="AD23" i="175"/>
  <c r="AC23" i="175"/>
  <c r="Z23" i="175"/>
  <c r="Y23" i="175"/>
  <c r="X23" i="175"/>
  <c r="W23" i="175"/>
  <c r="V23" i="175"/>
  <c r="S23" i="175"/>
  <c r="R23" i="175"/>
  <c r="Q23" i="175"/>
  <c r="P23" i="175"/>
  <c r="O23" i="175"/>
  <c r="L23" i="175"/>
  <c r="K23" i="175"/>
  <c r="J23" i="175"/>
  <c r="I23" i="175"/>
  <c r="H23" i="175"/>
  <c r="AN22" i="175"/>
  <c r="AM22" i="175"/>
  <c r="AL22" i="175"/>
  <c r="AK22" i="175"/>
  <c r="AJ22" i="175"/>
  <c r="AG22" i="175"/>
  <c r="AF22" i="175"/>
  <c r="AE22" i="175"/>
  <c r="AD22" i="175"/>
  <c r="AC22" i="175"/>
  <c r="Z22" i="175"/>
  <c r="Y22" i="175"/>
  <c r="X22" i="175"/>
  <c r="W22" i="175"/>
  <c r="V22" i="175"/>
  <c r="S22" i="175"/>
  <c r="R22" i="175"/>
  <c r="Q22" i="175"/>
  <c r="P22" i="175"/>
  <c r="O22" i="175"/>
  <c r="L22" i="175"/>
  <c r="K22" i="175"/>
  <c r="J22" i="175"/>
  <c r="I22" i="175"/>
  <c r="H22" i="175"/>
  <c r="AN21" i="175"/>
  <c r="AM21" i="175"/>
  <c r="AL21" i="175"/>
  <c r="AK21" i="175"/>
  <c r="AJ21" i="175"/>
  <c r="AG21" i="175"/>
  <c r="AF21" i="175"/>
  <c r="AE21" i="175"/>
  <c r="AD21" i="175"/>
  <c r="AC21" i="175"/>
  <c r="Z21" i="175"/>
  <c r="Y21" i="175"/>
  <c r="X21" i="175"/>
  <c r="W21" i="175"/>
  <c r="V21" i="175"/>
  <c r="S21" i="175"/>
  <c r="R21" i="175"/>
  <c r="Q21" i="175"/>
  <c r="P21" i="175"/>
  <c r="O21" i="175"/>
  <c r="L21" i="175"/>
  <c r="K21" i="175"/>
  <c r="J21" i="175"/>
  <c r="I21" i="175"/>
  <c r="H21" i="175"/>
  <c r="AN20" i="175"/>
  <c r="AM20" i="175"/>
  <c r="AL20" i="175"/>
  <c r="AK20" i="175"/>
  <c r="AJ20" i="175"/>
  <c r="AG20" i="175"/>
  <c r="AF20" i="175"/>
  <c r="AE20" i="175"/>
  <c r="AD20" i="175"/>
  <c r="AC20" i="175"/>
  <c r="Z20" i="175"/>
  <c r="Y20" i="175"/>
  <c r="X20" i="175"/>
  <c r="W20" i="175"/>
  <c r="V20" i="175"/>
  <c r="S20" i="175"/>
  <c r="R20" i="175"/>
  <c r="Q20" i="175"/>
  <c r="P20" i="175"/>
  <c r="O20" i="175"/>
  <c r="L20" i="175"/>
  <c r="K20" i="175"/>
  <c r="J20" i="175"/>
  <c r="I20" i="175"/>
  <c r="H20" i="175"/>
  <c r="AN19" i="175"/>
  <c r="AM19" i="175"/>
  <c r="AL19" i="175"/>
  <c r="AK19" i="175"/>
  <c r="AJ19" i="175"/>
  <c r="AG19" i="175"/>
  <c r="AF19" i="175"/>
  <c r="AE19" i="175"/>
  <c r="AD19" i="175"/>
  <c r="AC19" i="175"/>
  <c r="Z19" i="175"/>
  <c r="Y19" i="175"/>
  <c r="X19" i="175"/>
  <c r="W19" i="175"/>
  <c r="V19" i="175"/>
  <c r="S19" i="175"/>
  <c r="R19" i="175"/>
  <c r="Q19" i="175"/>
  <c r="P19" i="175"/>
  <c r="O19" i="175"/>
  <c r="L19" i="175"/>
  <c r="K19" i="175"/>
  <c r="J19" i="175"/>
  <c r="I19" i="175"/>
  <c r="H19" i="175"/>
  <c r="AN18" i="175"/>
  <c r="AM18" i="175"/>
  <c r="AL18" i="175"/>
  <c r="AK18" i="175"/>
  <c r="AJ18" i="175"/>
  <c r="AG18" i="175"/>
  <c r="AF18" i="175"/>
  <c r="AE18" i="175"/>
  <c r="AD18" i="175"/>
  <c r="AC18" i="175"/>
  <c r="Z18" i="175"/>
  <c r="Y18" i="175"/>
  <c r="X18" i="175"/>
  <c r="W18" i="175"/>
  <c r="V18" i="175"/>
  <c r="S18" i="175"/>
  <c r="R18" i="175"/>
  <c r="Q18" i="175"/>
  <c r="P18" i="175"/>
  <c r="O18" i="175"/>
  <c r="L18" i="175"/>
  <c r="K18" i="175"/>
  <c r="J18" i="175"/>
  <c r="I18" i="175"/>
  <c r="H18" i="175"/>
  <c r="AN17" i="175"/>
  <c r="AM17" i="175"/>
  <c r="AL17" i="175"/>
  <c r="AK17" i="175"/>
  <c r="AJ17" i="175"/>
  <c r="AG17" i="175"/>
  <c r="AF17" i="175"/>
  <c r="AE17" i="175"/>
  <c r="AD17" i="175"/>
  <c r="AC17" i="175"/>
  <c r="Z17" i="175"/>
  <c r="Y17" i="175"/>
  <c r="X17" i="175"/>
  <c r="W17" i="175"/>
  <c r="V17" i="175"/>
  <c r="S17" i="175"/>
  <c r="R17" i="175"/>
  <c r="Q17" i="175"/>
  <c r="P17" i="175"/>
  <c r="O17" i="175"/>
  <c r="L17" i="175"/>
  <c r="K17" i="175"/>
  <c r="J17" i="175"/>
  <c r="I17" i="175"/>
  <c r="H17" i="175"/>
  <c r="AN16" i="175"/>
  <c r="AM16" i="175"/>
  <c r="AL16" i="175"/>
  <c r="AK16" i="175"/>
  <c r="AJ16" i="175"/>
  <c r="AG16" i="175"/>
  <c r="AF16" i="175"/>
  <c r="AE16" i="175"/>
  <c r="AD16" i="175"/>
  <c r="AC16" i="175"/>
  <c r="Z16" i="175"/>
  <c r="Y16" i="175"/>
  <c r="X16" i="175"/>
  <c r="W16" i="175"/>
  <c r="V16" i="175"/>
  <c r="S16" i="175"/>
  <c r="R16" i="175"/>
  <c r="Q16" i="175"/>
  <c r="P16" i="175"/>
  <c r="O16" i="175"/>
  <c r="L16" i="175"/>
  <c r="K16" i="175"/>
  <c r="J16" i="175"/>
  <c r="I16" i="175"/>
  <c r="H16" i="175"/>
  <c r="D13" i="175"/>
  <c r="AN12" i="175"/>
  <c r="AM12" i="175"/>
  <c r="AL12" i="175"/>
  <c r="AK12" i="175"/>
  <c r="AJ12" i="175"/>
  <c r="AG12" i="175"/>
  <c r="AF12" i="175"/>
  <c r="AE12" i="175"/>
  <c r="AD12" i="175"/>
  <c r="AC12" i="175"/>
  <c r="Z12" i="175"/>
  <c r="Y12" i="175"/>
  <c r="X12" i="175"/>
  <c r="W12" i="175"/>
  <c r="V12" i="175"/>
  <c r="S12" i="175"/>
  <c r="R12" i="175"/>
  <c r="Q12" i="175"/>
  <c r="P12" i="175"/>
  <c r="O12" i="175"/>
  <c r="L12" i="175"/>
  <c r="K12" i="175"/>
  <c r="J12" i="175"/>
  <c r="I12" i="175"/>
  <c r="H12" i="175"/>
  <c r="C5" i="175"/>
  <c r="C4" i="175"/>
  <c r="C3" i="175"/>
  <c r="G26" i="175" l="1"/>
  <c r="G24" i="175"/>
  <c r="G20" i="175"/>
  <c r="G19" i="175"/>
  <c r="G21" i="175"/>
  <c r="G28" i="175"/>
  <c r="G27" i="175"/>
  <c r="G22" i="175"/>
  <c r="G23" i="175"/>
  <c r="G25" i="175"/>
  <c r="G18" i="175"/>
  <c r="G17" i="175"/>
  <c r="G16" i="175"/>
  <c r="D11" i="175" l="1"/>
  <c r="D12" i="175"/>
  <c r="S28" i="126" l="1"/>
  <c r="R28" i="126"/>
  <c r="Q28" i="126"/>
  <c r="P28" i="126"/>
  <c r="O28" i="126"/>
  <c r="S27" i="126"/>
  <c r="R27" i="126"/>
  <c r="Q27" i="126"/>
  <c r="P27" i="126"/>
  <c r="O27" i="126"/>
  <c r="S26" i="126"/>
  <c r="R26" i="126"/>
  <c r="Q26" i="126"/>
  <c r="P26" i="126"/>
  <c r="O26" i="126"/>
  <c r="S25" i="126"/>
  <c r="R25" i="126"/>
  <c r="Q25" i="126"/>
  <c r="P25" i="126"/>
  <c r="O25" i="126"/>
  <c r="S24" i="126"/>
  <c r="R24" i="126"/>
  <c r="Q24" i="126"/>
  <c r="P24" i="126"/>
  <c r="O24" i="126"/>
  <c r="S23" i="126"/>
  <c r="R23" i="126"/>
  <c r="Q23" i="126"/>
  <c r="P23" i="126"/>
  <c r="O23" i="126"/>
  <c r="S22" i="126"/>
  <c r="R22" i="126"/>
  <c r="Q22" i="126"/>
  <c r="P22" i="126"/>
  <c r="O22" i="126"/>
  <c r="S21" i="126"/>
  <c r="R21" i="126"/>
  <c r="Q21" i="126"/>
  <c r="P21" i="126"/>
  <c r="O21" i="126"/>
  <c r="S20" i="126"/>
  <c r="R20" i="126"/>
  <c r="Q20" i="126"/>
  <c r="P20" i="126"/>
  <c r="O20" i="126"/>
  <c r="S19" i="126"/>
  <c r="R19" i="126"/>
  <c r="Q19" i="126"/>
  <c r="P19" i="126"/>
  <c r="O19" i="126"/>
  <c r="S18" i="126"/>
  <c r="R18" i="126"/>
  <c r="Q18" i="126"/>
  <c r="P18" i="126"/>
  <c r="O18" i="126"/>
  <c r="S17" i="126"/>
  <c r="R17" i="126"/>
  <c r="Q17" i="126"/>
  <c r="P17" i="126"/>
  <c r="O17" i="126"/>
  <c r="S16" i="126"/>
  <c r="R16" i="126"/>
  <c r="Q16" i="126"/>
  <c r="P16" i="126"/>
  <c r="O16" i="126"/>
  <c r="H16" i="146" l="1"/>
  <c r="I16" i="146"/>
  <c r="J16" i="146"/>
  <c r="K16" i="146"/>
  <c r="L16" i="146"/>
  <c r="O16" i="146"/>
  <c r="P16" i="146"/>
  <c r="Q16" i="146"/>
  <c r="R16" i="146"/>
  <c r="S16" i="146"/>
  <c r="C4" i="130"/>
  <c r="C5" i="130"/>
  <c r="C6" i="130"/>
  <c r="C7" i="130"/>
  <c r="C8" i="130"/>
  <c r="C9" i="130"/>
  <c r="C10" i="130"/>
  <c r="C11" i="130"/>
  <c r="C12" i="130"/>
  <c r="C13" i="130"/>
  <c r="C14" i="130"/>
  <c r="C15" i="130"/>
  <c r="C16" i="130"/>
  <c r="C17" i="130"/>
  <c r="C18" i="130"/>
  <c r="E38" i="154" l="1"/>
  <c r="E39" i="154"/>
  <c r="E40" i="154"/>
  <c r="E41" i="154"/>
  <c r="E42" i="154"/>
  <c r="E43" i="154"/>
  <c r="E44" i="154"/>
  <c r="E45" i="154"/>
  <c r="E46" i="154"/>
  <c r="B38" i="154"/>
  <c r="B39" i="154" s="1"/>
  <c r="B40" i="154" s="1"/>
  <c r="B41" i="154" s="1"/>
  <c r="B42" i="154" s="1"/>
  <c r="B43" i="154" s="1"/>
  <c r="B44" i="154" s="1"/>
  <c r="B45" i="154" s="1"/>
  <c r="B46" i="154" s="1"/>
  <c r="AN19" i="174" l="1"/>
  <c r="AM19" i="174"/>
  <c r="AL19" i="174"/>
  <c r="AK19" i="174"/>
  <c r="AJ19" i="174"/>
  <c r="AG19" i="174"/>
  <c r="AF19" i="174"/>
  <c r="AE19" i="174"/>
  <c r="AD19" i="174"/>
  <c r="AC19" i="174"/>
  <c r="Z19" i="174"/>
  <c r="Y19" i="174"/>
  <c r="X19" i="174"/>
  <c r="W19" i="174"/>
  <c r="V19" i="174"/>
  <c r="S19" i="174"/>
  <c r="R19" i="174"/>
  <c r="Q19" i="174"/>
  <c r="P19" i="174"/>
  <c r="O19" i="174"/>
  <c r="L19" i="174"/>
  <c r="K19" i="174"/>
  <c r="J19" i="174"/>
  <c r="I19" i="174"/>
  <c r="H19" i="174"/>
  <c r="H36" i="174"/>
  <c r="I36" i="174" s="1"/>
  <c r="E37" i="174"/>
  <c r="B38" i="174"/>
  <c r="B39" i="174" s="1"/>
  <c r="B40" i="174" s="1"/>
  <c r="B41" i="174" s="1"/>
  <c r="B42" i="174" s="1"/>
  <c r="B43" i="174" s="1"/>
  <c r="B44" i="174" s="1"/>
  <c r="B45" i="174" s="1"/>
  <c r="B46" i="174" s="1"/>
  <c r="B47" i="174" s="1"/>
  <c r="B48" i="174" s="1"/>
  <c r="B49" i="174" s="1"/>
  <c r="B50" i="174" s="1"/>
  <c r="B51" i="174" s="1"/>
  <c r="B52" i="174" s="1"/>
  <c r="B53" i="174" s="1"/>
  <c r="B54" i="174" s="1"/>
  <c r="B55" i="174" s="1"/>
  <c r="B56" i="174" s="1"/>
  <c r="B57" i="174" s="1"/>
  <c r="B58" i="174" s="1"/>
  <c r="B59" i="174" s="1"/>
  <c r="B60" i="174" s="1"/>
  <c r="B61" i="174" s="1"/>
  <c r="B62" i="174" s="1"/>
  <c r="B63" i="174" s="1"/>
  <c r="B64" i="174" s="1"/>
  <c r="B65" i="174" s="1"/>
  <c r="B66" i="174" s="1"/>
  <c r="B67" i="174" s="1"/>
  <c r="B68" i="174" s="1"/>
  <c r="B69" i="174" s="1"/>
  <c r="B70" i="174" s="1"/>
  <c r="B71" i="174" s="1"/>
  <c r="B72" i="174" s="1"/>
  <c r="B73" i="174" s="1"/>
  <c r="B74" i="174" s="1"/>
  <c r="B75" i="174" s="1"/>
  <c r="B76" i="174" s="1"/>
  <c r="B77" i="174" s="1"/>
  <c r="B78" i="174" s="1"/>
  <c r="B79" i="174" s="1"/>
  <c r="B80" i="174" s="1"/>
  <c r="B81" i="174" s="1"/>
  <c r="B82" i="174" s="1"/>
  <c r="B83" i="174" s="1"/>
  <c r="B84" i="174" s="1"/>
  <c r="B85" i="174" s="1"/>
  <c r="B86" i="174" s="1"/>
  <c r="B87" i="174" s="1"/>
  <c r="B88" i="174" s="1"/>
  <c r="B89" i="174" s="1"/>
  <c r="B90" i="174" s="1"/>
  <c r="B91" i="174" s="1"/>
  <c r="B92" i="174" s="1"/>
  <c r="B93" i="174" s="1"/>
  <c r="B94" i="174" s="1"/>
  <c r="B95" i="174" s="1"/>
  <c r="B96" i="174" s="1"/>
  <c r="B97" i="174" s="1"/>
  <c r="B98" i="174" s="1"/>
  <c r="B99" i="174" s="1"/>
  <c r="B100" i="174" s="1"/>
  <c r="B101" i="174" s="1"/>
  <c r="B102" i="174" s="1"/>
  <c r="B103" i="174" s="1"/>
  <c r="B104" i="174" s="1"/>
  <c r="B105" i="174" s="1"/>
  <c r="B106" i="174" s="1"/>
  <c r="B107" i="174" s="1"/>
  <c r="B108" i="174" s="1"/>
  <c r="B109" i="174" s="1"/>
  <c r="B110" i="174" s="1"/>
  <c r="B111" i="174" s="1"/>
  <c r="B112" i="174" s="1"/>
  <c r="B113" i="174" s="1"/>
  <c r="B114" i="174" s="1"/>
  <c r="B115" i="174" s="1"/>
  <c r="B116" i="174" s="1"/>
  <c r="B117" i="174" s="1"/>
  <c r="B118" i="174" s="1"/>
  <c r="B119" i="174" s="1"/>
  <c r="B120" i="174" s="1"/>
  <c r="B121" i="174" s="1"/>
  <c r="B122" i="174" s="1"/>
  <c r="B123" i="174" s="1"/>
  <c r="B124" i="174" s="1"/>
  <c r="B125" i="174" s="1"/>
  <c r="B126" i="174" s="1"/>
  <c r="B127" i="174" s="1"/>
  <c r="B128" i="174" s="1"/>
  <c r="B129" i="174" s="1"/>
  <c r="B130" i="174" s="1"/>
  <c r="B131" i="174" s="1"/>
  <c r="B132" i="174" s="1"/>
  <c r="B133" i="174" s="1"/>
  <c r="B134" i="174" s="1"/>
  <c r="B135" i="174" s="1"/>
  <c r="B136" i="174" s="1"/>
  <c r="B137" i="174" s="1"/>
  <c r="B138" i="174" s="1"/>
  <c r="B139" i="174" s="1"/>
  <c r="B140" i="174" s="1"/>
  <c r="B141" i="174" s="1"/>
  <c r="B142" i="174" s="1"/>
  <c r="B143" i="174" s="1"/>
  <c r="B144" i="174" s="1"/>
  <c r="B145" i="174" s="1"/>
  <c r="E38" i="174"/>
  <c r="E39" i="174"/>
  <c r="E40" i="174"/>
  <c r="E41" i="174"/>
  <c r="E42" i="174"/>
  <c r="E43" i="174"/>
  <c r="E44" i="174"/>
  <c r="E45" i="174"/>
  <c r="E46" i="174"/>
  <c r="E47" i="174"/>
  <c r="E48" i="174"/>
  <c r="E49" i="174"/>
  <c r="E50" i="174"/>
  <c r="E51" i="174"/>
  <c r="E52" i="174"/>
  <c r="E53" i="174"/>
  <c r="E54" i="174"/>
  <c r="E55" i="174"/>
  <c r="E56" i="174"/>
  <c r="E57" i="174"/>
  <c r="E58" i="174"/>
  <c r="E59" i="174"/>
  <c r="E60" i="174"/>
  <c r="E61" i="174"/>
  <c r="E62" i="174"/>
  <c r="E63" i="174"/>
  <c r="E64" i="174"/>
  <c r="E65" i="174"/>
  <c r="E66" i="174"/>
  <c r="E67" i="174"/>
  <c r="E68" i="174"/>
  <c r="E69" i="174"/>
  <c r="E70" i="174"/>
  <c r="E71" i="174"/>
  <c r="E72" i="174"/>
  <c r="E73" i="174"/>
  <c r="E74" i="174"/>
  <c r="E75" i="174"/>
  <c r="E76" i="174"/>
  <c r="E77" i="174"/>
  <c r="E78" i="174"/>
  <c r="E79" i="174"/>
  <c r="E80" i="174"/>
  <c r="E81" i="174"/>
  <c r="E82" i="174"/>
  <c r="E83" i="174"/>
  <c r="E84" i="174"/>
  <c r="E85" i="174"/>
  <c r="E86" i="174"/>
  <c r="E87" i="174"/>
  <c r="E88" i="174"/>
  <c r="E89" i="174"/>
  <c r="E90" i="174"/>
  <c r="E91" i="174"/>
  <c r="E92" i="174"/>
  <c r="E93" i="174"/>
  <c r="E94" i="174"/>
  <c r="E95" i="174"/>
  <c r="E96" i="174"/>
  <c r="E97" i="174"/>
  <c r="E98" i="174"/>
  <c r="E99" i="174"/>
  <c r="E100" i="174"/>
  <c r="E101" i="174"/>
  <c r="E102" i="174"/>
  <c r="E103" i="174"/>
  <c r="E104" i="174"/>
  <c r="E105" i="174"/>
  <c r="E106" i="174"/>
  <c r="E107" i="174"/>
  <c r="E108" i="174"/>
  <c r="E109" i="174"/>
  <c r="E110" i="174"/>
  <c r="E111" i="174"/>
  <c r="E112" i="174"/>
  <c r="E113" i="174"/>
  <c r="E114" i="174"/>
  <c r="E115" i="174"/>
  <c r="E116" i="174"/>
  <c r="E117" i="174"/>
  <c r="E118" i="174"/>
  <c r="E119" i="174"/>
  <c r="E120" i="174"/>
  <c r="E121" i="174"/>
  <c r="E122" i="174"/>
  <c r="E123" i="174"/>
  <c r="E124" i="174"/>
  <c r="E125" i="174"/>
  <c r="E126" i="174"/>
  <c r="E127" i="174"/>
  <c r="E128" i="174"/>
  <c r="E129" i="174"/>
  <c r="E130" i="174"/>
  <c r="E131" i="174"/>
  <c r="E132" i="174"/>
  <c r="E133" i="174"/>
  <c r="E134" i="174"/>
  <c r="E135" i="174"/>
  <c r="E136" i="174"/>
  <c r="E137" i="174"/>
  <c r="E138" i="174"/>
  <c r="E139" i="174"/>
  <c r="E140" i="174"/>
  <c r="E141" i="174"/>
  <c r="E142" i="174"/>
  <c r="E143" i="174"/>
  <c r="E144" i="174"/>
  <c r="E145" i="174"/>
  <c r="H12" i="174"/>
  <c r="I12" i="174"/>
  <c r="J12" i="174"/>
  <c r="K12" i="174"/>
  <c r="L12" i="174"/>
  <c r="O12" i="174"/>
  <c r="P12" i="174"/>
  <c r="Q12" i="174"/>
  <c r="R12" i="174"/>
  <c r="S12" i="174"/>
  <c r="V12" i="174"/>
  <c r="W12" i="174"/>
  <c r="X12" i="174"/>
  <c r="Y12" i="174"/>
  <c r="Z12" i="174"/>
  <c r="AC12" i="174"/>
  <c r="AD12" i="174"/>
  <c r="AE12" i="174"/>
  <c r="AF12" i="174"/>
  <c r="AG12" i="174"/>
  <c r="AJ12" i="174"/>
  <c r="AK12" i="174"/>
  <c r="AL12" i="174"/>
  <c r="AM12" i="174"/>
  <c r="AN12" i="174"/>
  <c r="H15" i="174"/>
  <c r="I15" i="174" s="1"/>
  <c r="J15" i="174" s="1"/>
  <c r="K15" i="174" s="1"/>
  <c r="L15" i="174" s="1"/>
  <c r="M15" i="174" s="1"/>
  <c r="N15" i="174" s="1"/>
  <c r="O15" i="174" s="1"/>
  <c r="P15" i="174" s="1"/>
  <c r="Q15" i="174" s="1"/>
  <c r="R15" i="174" s="1"/>
  <c r="S15" i="174" s="1"/>
  <c r="T15" i="174" s="1"/>
  <c r="U15" i="174" s="1"/>
  <c r="V15" i="174" s="1"/>
  <c r="W15" i="174" s="1"/>
  <c r="X15" i="174" s="1"/>
  <c r="Y15" i="174" s="1"/>
  <c r="Z15" i="174" s="1"/>
  <c r="AA15" i="174" s="1"/>
  <c r="AB15" i="174" s="1"/>
  <c r="AC15" i="174" s="1"/>
  <c r="AD15" i="174" s="1"/>
  <c r="AE15" i="174" s="1"/>
  <c r="AF15" i="174" s="1"/>
  <c r="AG15" i="174" s="1"/>
  <c r="AH15" i="174" s="1"/>
  <c r="AI15" i="174" s="1"/>
  <c r="AJ15" i="174" s="1"/>
  <c r="AK15" i="174" s="1"/>
  <c r="AL15" i="174" s="1"/>
  <c r="AM15" i="174" s="1"/>
  <c r="AN15" i="174" s="1"/>
  <c r="H16" i="174"/>
  <c r="I16" i="174"/>
  <c r="J16" i="174"/>
  <c r="K16" i="174"/>
  <c r="L16" i="174"/>
  <c r="O16" i="174"/>
  <c r="P16" i="174"/>
  <c r="Q16" i="174"/>
  <c r="R16" i="174"/>
  <c r="S16" i="174"/>
  <c r="V16" i="174"/>
  <c r="W16" i="174"/>
  <c r="X16" i="174"/>
  <c r="Y16" i="174"/>
  <c r="Z16" i="174"/>
  <c r="AC16" i="174"/>
  <c r="AD16" i="174"/>
  <c r="AE16" i="174"/>
  <c r="AF16" i="174"/>
  <c r="AG16" i="174"/>
  <c r="AJ16" i="174"/>
  <c r="AK16" i="174"/>
  <c r="AL16" i="174"/>
  <c r="AM16" i="174"/>
  <c r="AN16" i="174"/>
  <c r="H17" i="174"/>
  <c r="I17" i="174"/>
  <c r="J17" i="174"/>
  <c r="K17" i="174"/>
  <c r="L17" i="174"/>
  <c r="O17" i="174"/>
  <c r="P17" i="174"/>
  <c r="Q17" i="174"/>
  <c r="R17" i="174"/>
  <c r="S17" i="174"/>
  <c r="V17" i="174"/>
  <c r="W17" i="174"/>
  <c r="X17" i="174"/>
  <c r="Y17" i="174"/>
  <c r="Z17" i="174"/>
  <c r="AC17" i="174"/>
  <c r="AD17" i="174"/>
  <c r="AE17" i="174"/>
  <c r="AF17" i="174"/>
  <c r="AG17" i="174"/>
  <c r="AJ17" i="174"/>
  <c r="AK17" i="174"/>
  <c r="AL17" i="174"/>
  <c r="AM17" i="174"/>
  <c r="AN17" i="174"/>
  <c r="H18" i="174"/>
  <c r="I18" i="174"/>
  <c r="J18" i="174"/>
  <c r="K18" i="174"/>
  <c r="L18" i="174"/>
  <c r="O18" i="174"/>
  <c r="P18" i="174"/>
  <c r="Q18" i="174"/>
  <c r="R18" i="174"/>
  <c r="S18" i="174"/>
  <c r="V18" i="174"/>
  <c r="W18" i="174"/>
  <c r="X18" i="174"/>
  <c r="Y18" i="174"/>
  <c r="Z18" i="174"/>
  <c r="AC18" i="174"/>
  <c r="AD18" i="174"/>
  <c r="AE18" i="174"/>
  <c r="AF18" i="174"/>
  <c r="AG18" i="174"/>
  <c r="AJ18" i="174"/>
  <c r="AK18" i="174"/>
  <c r="AL18" i="174"/>
  <c r="AM18" i="174"/>
  <c r="AN18" i="174"/>
  <c r="H20" i="174"/>
  <c r="I20" i="174"/>
  <c r="J20" i="174"/>
  <c r="K20" i="174"/>
  <c r="L20" i="174"/>
  <c r="O20" i="174"/>
  <c r="P20" i="174"/>
  <c r="Q20" i="174"/>
  <c r="R20" i="174"/>
  <c r="S20" i="174"/>
  <c r="V20" i="174"/>
  <c r="W20" i="174"/>
  <c r="X20" i="174"/>
  <c r="Y20" i="174"/>
  <c r="Z20" i="174"/>
  <c r="AC20" i="174"/>
  <c r="AD20" i="174"/>
  <c r="AE20" i="174"/>
  <c r="AF20" i="174"/>
  <c r="AG20" i="174"/>
  <c r="AJ20" i="174"/>
  <c r="AK20" i="174"/>
  <c r="AL20" i="174"/>
  <c r="AM20" i="174"/>
  <c r="AN20" i="174"/>
  <c r="H21" i="174"/>
  <c r="I21" i="174"/>
  <c r="J21" i="174"/>
  <c r="K21" i="174"/>
  <c r="L21" i="174"/>
  <c r="O21" i="174"/>
  <c r="P21" i="174"/>
  <c r="Q21" i="174"/>
  <c r="R21" i="174"/>
  <c r="S21" i="174"/>
  <c r="V21" i="174"/>
  <c r="W21" i="174"/>
  <c r="X21" i="174"/>
  <c r="Y21" i="174"/>
  <c r="Z21" i="174"/>
  <c r="AC21" i="174"/>
  <c r="AD21" i="174"/>
  <c r="AE21" i="174"/>
  <c r="AF21" i="174"/>
  <c r="AG21" i="174"/>
  <c r="AJ21" i="174"/>
  <c r="AK21" i="174"/>
  <c r="AL21" i="174"/>
  <c r="AM21" i="174"/>
  <c r="AN21" i="174"/>
  <c r="H22" i="174"/>
  <c r="I22" i="174"/>
  <c r="J22" i="174"/>
  <c r="K22" i="174"/>
  <c r="L22" i="174"/>
  <c r="O22" i="174"/>
  <c r="P22" i="174"/>
  <c r="Q22" i="174"/>
  <c r="R22" i="174"/>
  <c r="S22" i="174"/>
  <c r="V22" i="174"/>
  <c r="W22" i="174"/>
  <c r="X22" i="174"/>
  <c r="Y22" i="174"/>
  <c r="Z22" i="174"/>
  <c r="AC22" i="174"/>
  <c r="AD22" i="174"/>
  <c r="AE22" i="174"/>
  <c r="AF22" i="174"/>
  <c r="AG22" i="174"/>
  <c r="AJ22" i="174"/>
  <c r="AK22" i="174"/>
  <c r="AL22" i="174"/>
  <c r="AM22" i="174"/>
  <c r="AN22" i="174"/>
  <c r="H23" i="174"/>
  <c r="I23" i="174"/>
  <c r="J23" i="174"/>
  <c r="K23" i="174"/>
  <c r="L23" i="174"/>
  <c r="O23" i="174"/>
  <c r="P23" i="174"/>
  <c r="Q23" i="174"/>
  <c r="R23" i="174"/>
  <c r="S23" i="174"/>
  <c r="V23" i="174"/>
  <c r="W23" i="174"/>
  <c r="X23" i="174"/>
  <c r="Y23" i="174"/>
  <c r="Z23" i="174"/>
  <c r="AC23" i="174"/>
  <c r="AD23" i="174"/>
  <c r="AE23" i="174"/>
  <c r="AF23" i="174"/>
  <c r="AG23" i="174"/>
  <c r="AJ23" i="174"/>
  <c r="AK23" i="174"/>
  <c r="AL23" i="174"/>
  <c r="AM23" i="174"/>
  <c r="AN23" i="174"/>
  <c r="H24" i="174"/>
  <c r="I24" i="174"/>
  <c r="J24" i="174"/>
  <c r="K24" i="174"/>
  <c r="L24" i="174"/>
  <c r="O24" i="174"/>
  <c r="P24" i="174"/>
  <c r="Q24" i="174"/>
  <c r="R24" i="174"/>
  <c r="S24" i="174"/>
  <c r="V24" i="174"/>
  <c r="W24" i="174"/>
  <c r="X24" i="174"/>
  <c r="Y24" i="174"/>
  <c r="Z24" i="174"/>
  <c r="AC24" i="174"/>
  <c r="AD24" i="174"/>
  <c r="AE24" i="174"/>
  <c r="AF24" i="174"/>
  <c r="AG24" i="174"/>
  <c r="AJ24" i="174"/>
  <c r="AK24" i="174"/>
  <c r="AL24" i="174"/>
  <c r="AM24" i="174"/>
  <c r="AN24" i="174"/>
  <c r="H25" i="174"/>
  <c r="I25" i="174"/>
  <c r="J25" i="174"/>
  <c r="K25" i="174"/>
  <c r="L25" i="174"/>
  <c r="O25" i="174"/>
  <c r="P25" i="174"/>
  <c r="Q25" i="174"/>
  <c r="R25" i="174"/>
  <c r="S25" i="174"/>
  <c r="V25" i="174"/>
  <c r="W25" i="174"/>
  <c r="X25" i="174"/>
  <c r="Y25" i="174"/>
  <c r="Z25" i="174"/>
  <c r="AC25" i="174"/>
  <c r="AD25" i="174"/>
  <c r="AE25" i="174"/>
  <c r="AF25" i="174"/>
  <c r="AG25" i="174"/>
  <c r="AJ25" i="174"/>
  <c r="AK25" i="174"/>
  <c r="AL25" i="174"/>
  <c r="AM25" i="174"/>
  <c r="AN25" i="174"/>
  <c r="H26" i="174"/>
  <c r="I26" i="174"/>
  <c r="J26" i="174"/>
  <c r="K26" i="174"/>
  <c r="L26" i="174"/>
  <c r="O26" i="174"/>
  <c r="P26" i="174"/>
  <c r="Q26" i="174"/>
  <c r="R26" i="174"/>
  <c r="S26" i="174"/>
  <c r="V26" i="174"/>
  <c r="W26" i="174"/>
  <c r="X26" i="174"/>
  <c r="Y26" i="174"/>
  <c r="Z26" i="174"/>
  <c r="AC26" i="174"/>
  <c r="AD26" i="174"/>
  <c r="AE26" i="174"/>
  <c r="AF26" i="174"/>
  <c r="AG26" i="174"/>
  <c r="AJ26" i="174"/>
  <c r="AK26" i="174"/>
  <c r="AL26" i="174"/>
  <c r="AM26" i="174"/>
  <c r="AN26" i="174"/>
  <c r="H27" i="174"/>
  <c r="I27" i="174"/>
  <c r="J27" i="174"/>
  <c r="K27" i="174"/>
  <c r="L27" i="174"/>
  <c r="O27" i="174"/>
  <c r="P27" i="174"/>
  <c r="Q27" i="174"/>
  <c r="R27" i="174"/>
  <c r="S27" i="174"/>
  <c r="V27" i="174"/>
  <c r="W27" i="174"/>
  <c r="X27" i="174"/>
  <c r="Y27" i="174"/>
  <c r="Z27" i="174"/>
  <c r="AC27" i="174"/>
  <c r="AD27" i="174"/>
  <c r="AE27" i="174"/>
  <c r="AF27" i="174"/>
  <c r="AG27" i="174"/>
  <c r="AJ27" i="174"/>
  <c r="AK27" i="174"/>
  <c r="AL27" i="174"/>
  <c r="AM27" i="174"/>
  <c r="AN27" i="174"/>
  <c r="H28" i="174"/>
  <c r="I28" i="174"/>
  <c r="J28" i="174"/>
  <c r="K28" i="174"/>
  <c r="L28" i="174"/>
  <c r="O28" i="174"/>
  <c r="P28" i="174"/>
  <c r="Q28" i="174"/>
  <c r="R28" i="174"/>
  <c r="S28" i="174"/>
  <c r="V28" i="174"/>
  <c r="W28" i="174"/>
  <c r="X28" i="174"/>
  <c r="Y28" i="174"/>
  <c r="Z28" i="174"/>
  <c r="AC28" i="174"/>
  <c r="AD28" i="174"/>
  <c r="AE28" i="174"/>
  <c r="AF28" i="174"/>
  <c r="AG28" i="174"/>
  <c r="AJ28" i="174"/>
  <c r="AK28" i="174"/>
  <c r="AL28" i="174"/>
  <c r="AM28" i="174"/>
  <c r="AN28" i="174"/>
  <c r="C3" i="174"/>
  <c r="C4" i="174"/>
  <c r="C5" i="174"/>
  <c r="H8" i="174" l="1"/>
  <c r="G27" i="174"/>
  <c r="G20" i="174"/>
  <c r="G25" i="174"/>
  <c r="G23" i="174"/>
  <c r="G21" i="174"/>
  <c r="G28" i="174"/>
  <c r="G26" i="174"/>
  <c r="G24" i="174"/>
  <c r="G22" i="174"/>
  <c r="G19" i="174"/>
  <c r="G17" i="174"/>
  <c r="G18" i="174"/>
  <c r="G16" i="174"/>
  <c r="J36" i="174"/>
  <c r="I8" i="174"/>
  <c r="D11" i="174" l="1"/>
  <c r="D12" i="174"/>
  <c r="K36" i="174"/>
  <c r="J8" i="174"/>
  <c r="L36" i="174" l="1"/>
  <c r="K8" i="174"/>
  <c r="M36" i="174" l="1"/>
  <c r="L8" i="174"/>
  <c r="M8" i="174" l="1"/>
  <c r="N36" i="174"/>
  <c r="E39" i="153"/>
  <c r="E40" i="153"/>
  <c r="E41" i="153"/>
  <c r="E42" i="153"/>
  <c r="E43" i="153"/>
  <c r="E44" i="153"/>
  <c r="E45" i="153"/>
  <c r="E46" i="153"/>
  <c r="E47" i="153"/>
  <c r="E48" i="153"/>
  <c r="E49" i="153"/>
  <c r="E50" i="153"/>
  <c r="E51" i="153"/>
  <c r="E52" i="153"/>
  <c r="E53" i="153"/>
  <c r="E54" i="153"/>
  <c r="E55" i="153"/>
  <c r="E56" i="153"/>
  <c r="E57" i="153"/>
  <c r="E58" i="153"/>
  <c r="E59" i="153"/>
  <c r="E60" i="153"/>
  <c r="E61" i="153"/>
  <c r="E62" i="153"/>
  <c r="E63" i="153"/>
  <c r="E64" i="153"/>
  <c r="E65" i="153"/>
  <c r="E66" i="153"/>
  <c r="E67" i="153"/>
  <c r="E68" i="153"/>
  <c r="E69" i="153"/>
  <c r="E70" i="153"/>
  <c r="E71" i="153"/>
  <c r="E72" i="153"/>
  <c r="E73" i="153"/>
  <c r="E74" i="153"/>
  <c r="E75" i="153"/>
  <c r="E76" i="153"/>
  <c r="E77" i="153"/>
  <c r="E78" i="153"/>
  <c r="E79" i="153"/>
  <c r="E80" i="153"/>
  <c r="E81" i="153"/>
  <c r="E82" i="153"/>
  <c r="E83" i="153"/>
  <c r="E84" i="153"/>
  <c r="E85" i="153"/>
  <c r="E86" i="153"/>
  <c r="E87" i="153"/>
  <c r="E88" i="153"/>
  <c r="E89" i="153"/>
  <c r="E90" i="153"/>
  <c r="E91" i="153"/>
  <c r="E92" i="153"/>
  <c r="E93" i="153"/>
  <c r="E94" i="153"/>
  <c r="E95" i="153"/>
  <c r="E96" i="153"/>
  <c r="E97" i="153"/>
  <c r="E98" i="153"/>
  <c r="E99" i="153"/>
  <c r="E100" i="153"/>
  <c r="E101" i="153"/>
  <c r="E102" i="153"/>
  <c r="E103" i="153"/>
  <c r="E104" i="153"/>
  <c r="E105" i="153"/>
  <c r="E106" i="153"/>
  <c r="E107" i="153"/>
  <c r="V17" i="146"/>
  <c r="W17" i="146"/>
  <c r="X17" i="146"/>
  <c r="Y17" i="146"/>
  <c r="Z17" i="146"/>
  <c r="V16" i="146"/>
  <c r="W16" i="146"/>
  <c r="X16" i="146"/>
  <c r="Y16" i="146"/>
  <c r="Z16" i="146"/>
  <c r="O17" i="146"/>
  <c r="P17" i="146"/>
  <c r="Q17" i="146"/>
  <c r="R17" i="146"/>
  <c r="S17" i="146"/>
  <c r="O18" i="146"/>
  <c r="P18" i="146"/>
  <c r="Q18" i="146"/>
  <c r="R18" i="146"/>
  <c r="S18" i="146"/>
  <c r="H17" i="146"/>
  <c r="I17" i="146"/>
  <c r="J17" i="146"/>
  <c r="K17" i="146"/>
  <c r="L17" i="146"/>
  <c r="O16" i="98"/>
  <c r="P16" i="98"/>
  <c r="Q16" i="98"/>
  <c r="R16" i="98"/>
  <c r="S16" i="98"/>
  <c r="O17" i="98"/>
  <c r="P17" i="98"/>
  <c r="Q17" i="98"/>
  <c r="R17" i="98"/>
  <c r="S17" i="98"/>
  <c r="O18" i="98"/>
  <c r="P18" i="98"/>
  <c r="Q18" i="98"/>
  <c r="R18" i="98"/>
  <c r="S18" i="98"/>
  <c r="H18" i="98"/>
  <c r="I18" i="98"/>
  <c r="J18" i="98"/>
  <c r="K18" i="98"/>
  <c r="L18" i="98"/>
  <c r="H17" i="98"/>
  <c r="I17" i="98"/>
  <c r="J17" i="98"/>
  <c r="K17" i="98"/>
  <c r="L17" i="98"/>
  <c r="H16" i="98"/>
  <c r="I16" i="98"/>
  <c r="J16" i="98"/>
  <c r="K16" i="98"/>
  <c r="L16" i="98"/>
  <c r="AC16" i="136"/>
  <c r="AD16" i="136"/>
  <c r="AE16" i="136"/>
  <c r="AF16" i="136"/>
  <c r="AG16" i="136"/>
  <c r="AC17" i="136"/>
  <c r="AD17" i="136"/>
  <c r="AE17" i="136"/>
  <c r="AF17" i="136"/>
  <c r="AG17" i="136"/>
  <c r="AC18" i="136"/>
  <c r="AD18" i="136"/>
  <c r="AE18" i="136"/>
  <c r="AF18" i="136"/>
  <c r="AG18" i="136"/>
  <c r="AC19" i="136"/>
  <c r="AD19" i="136"/>
  <c r="AE19" i="136"/>
  <c r="AF19" i="136"/>
  <c r="AG19" i="136"/>
  <c r="AC20" i="136"/>
  <c r="AD20" i="136"/>
  <c r="AE20" i="136"/>
  <c r="AF20" i="136"/>
  <c r="AG20" i="136"/>
  <c r="AC21" i="136"/>
  <c r="AD21" i="136"/>
  <c r="AE21" i="136"/>
  <c r="AF21" i="136"/>
  <c r="AG21" i="136"/>
  <c r="AC22" i="136"/>
  <c r="AD22" i="136"/>
  <c r="AE22" i="136"/>
  <c r="AF22" i="136"/>
  <c r="AG22" i="136"/>
  <c r="AC23" i="136"/>
  <c r="AD23" i="136"/>
  <c r="AE23" i="136"/>
  <c r="AF23" i="136"/>
  <c r="AG23" i="136"/>
  <c r="AC24" i="136"/>
  <c r="AD24" i="136"/>
  <c r="AE24" i="136"/>
  <c r="AF24" i="136"/>
  <c r="AG24" i="136"/>
  <c r="AC25" i="136"/>
  <c r="AD25" i="136"/>
  <c r="AE25" i="136"/>
  <c r="AF25" i="136"/>
  <c r="AG25" i="136"/>
  <c r="AC26" i="136"/>
  <c r="AD26" i="136"/>
  <c r="AE26" i="136"/>
  <c r="AF26" i="136"/>
  <c r="AG26" i="136"/>
  <c r="AC27" i="136"/>
  <c r="AD27" i="136"/>
  <c r="AE27" i="136"/>
  <c r="AF27" i="136"/>
  <c r="AG27" i="136"/>
  <c r="AC28" i="136"/>
  <c r="AD28" i="136"/>
  <c r="AE28" i="136"/>
  <c r="AF28" i="136"/>
  <c r="AG28" i="136"/>
  <c r="AC29" i="136"/>
  <c r="AD29" i="136"/>
  <c r="AE29" i="136"/>
  <c r="AF29" i="136"/>
  <c r="AG29" i="136"/>
  <c r="AC30" i="136"/>
  <c r="AD30" i="136"/>
  <c r="AE30" i="136"/>
  <c r="AF30" i="136"/>
  <c r="AG30" i="136"/>
  <c r="AC31" i="136"/>
  <c r="AD31" i="136"/>
  <c r="AE31" i="136"/>
  <c r="AF31" i="136"/>
  <c r="AG31" i="136"/>
  <c r="AC32" i="136"/>
  <c r="AD32" i="136"/>
  <c r="AE32" i="136"/>
  <c r="AF32" i="136"/>
  <c r="AG32" i="136"/>
  <c r="AC33" i="136"/>
  <c r="AD33" i="136"/>
  <c r="AE33" i="136"/>
  <c r="AF33" i="136"/>
  <c r="AG33" i="136"/>
  <c r="V16" i="136"/>
  <c r="W16" i="136"/>
  <c r="X16" i="136"/>
  <c r="Y16" i="136"/>
  <c r="Z16" i="136"/>
  <c r="V17" i="136"/>
  <c r="W17" i="136"/>
  <c r="X17" i="136"/>
  <c r="Y17" i="136"/>
  <c r="Z17" i="136"/>
  <c r="V18" i="136"/>
  <c r="W18" i="136"/>
  <c r="X18" i="136"/>
  <c r="Y18" i="136"/>
  <c r="Z18" i="136"/>
  <c r="V19" i="136"/>
  <c r="W19" i="136"/>
  <c r="X19" i="136"/>
  <c r="Y19" i="136"/>
  <c r="Z19" i="136"/>
  <c r="V20" i="136"/>
  <c r="W20" i="136"/>
  <c r="X20" i="136"/>
  <c r="Y20" i="136"/>
  <c r="Z20" i="136"/>
  <c r="V21" i="136"/>
  <c r="W21" i="136"/>
  <c r="X21" i="136"/>
  <c r="Y21" i="136"/>
  <c r="Z21" i="136"/>
  <c r="V22" i="136"/>
  <c r="W22" i="136"/>
  <c r="X22" i="136"/>
  <c r="Y22" i="136"/>
  <c r="Z22" i="136"/>
  <c r="V23" i="136"/>
  <c r="W23" i="136"/>
  <c r="X23" i="136"/>
  <c r="Y23" i="136"/>
  <c r="Z23" i="136"/>
  <c r="V24" i="136"/>
  <c r="W24" i="136"/>
  <c r="X24" i="136"/>
  <c r="Y24" i="136"/>
  <c r="Z24" i="136"/>
  <c r="V25" i="136"/>
  <c r="W25" i="136"/>
  <c r="X25" i="136"/>
  <c r="Y25" i="136"/>
  <c r="Z25" i="136"/>
  <c r="V26" i="136"/>
  <c r="W26" i="136"/>
  <c r="X26" i="136"/>
  <c r="Y26" i="136"/>
  <c r="Z26" i="136"/>
  <c r="V27" i="136"/>
  <c r="W27" i="136"/>
  <c r="X27" i="136"/>
  <c r="Y27" i="136"/>
  <c r="Z27" i="136"/>
  <c r="V28" i="136"/>
  <c r="W28" i="136"/>
  <c r="X28" i="136"/>
  <c r="Y28" i="136"/>
  <c r="Z28" i="136"/>
  <c r="V29" i="136"/>
  <c r="W29" i="136"/>
  <c r="X29" i="136"/>
  <c r="Y29" i="136"/>
  <c r="Z29" i="136"/>
  <c r="V30" i="136"/>
  <c r="W30" i="136"/>
  <c r="X30" i="136"/>
  <c r="Y30" i="136"/>
  <c r="Z30" i="136"/>
  <c r="V31" i="136"/>
  <c r="W31" i="136"/>
  <c r="X31" i="136"/>
  <c r="Y31" i="136"/>
  <c r="Z31" i="136"/>
  <c r="V32" i="136"/>
  <c r="W32" i="136"/>
  <c r="X32" i="136"/>
  <c r="Y32" i="136"/>
  <c r="Z32" i="136"/>
  <c r="V33" i="136"/>
  <c r="W33" i="136"/>
  <c r="X33" i="136"/>
  <c r="Y33" i="136"/>
  <c r="Z33" i="136"/>
  <c r="O16" i="136"/>
  <c r="P16" i="136"/>
  <c r="Q16" i="136"/>
  <c r="R16" i="136"/>
  <c r="S16" i="136"/>
  <c r="O17" i="136"/>
  <c r="P17" i="136"/>
  <c r="Q17" i="136"/>
  <c r="R17" i="136"/>
  <c r="S17" i="136"/>
  <c r="O18" i="136"/>
  <c r="P18" i="136"/>
  <c r="Q18" i="136"/>
  <c r="R18" i="136"/>
  <c r="S18" i="136"/>
  <c r="O19" i="136"/>
  <c r="P19" i="136"/>
  <c r="Q19" i="136"/>
  <c r="R19" i="136"/>
  <c r="S19" i="136"/>
  <c r="O20" i="136"/>
  <c r="P20" i="136"/>
  <c r="Q20" i="136"/>
  <c r="R20" i="136"/>
  <c r="S20" i="136"/>
  <c r="O21" i="136"/>
  <c r="P21" i="136"/>
  <c r="Q21" i="136"/>
  <c r="R21" i="136"/>
  <c r="S21" i="136"/>
  <c r="O22" i="136"/>
  <c r="P22" i="136"/>
  <c r="Q22" i="136"/>
  <c r="R22" i="136"/>
  <c r="S22" i="136"/>
  <c r="O23" i="136"/>
  <c r="P23" i="136"/>
  <c r="Q23" i="136"/>
  <c r="R23" i="136"/>
  <c r="S23" i="136"/>
  <c r="O24" i="136"/>
  <c r="P24" i="136"/>
  <c r="Q24" i="136"/>
  <c r="R24" i="136"/>
  <c r="S24" i="136"/>
  <c r="O25" i="136"/>
  <c r="P25" i="136"/>
  <c r="Q25" i="136"/>
  <c r="R25" i="136"/>
  <c r="S25" i="136"/>
  <c r="O26" i="136"/>
  <c r="P26" i="136"/>
  <c r="Q26" i="136"/>
  <c r="R26" i="136"/>
  <c r="S26" i="136"/>
  <c r="O27" i="136"/>
  <c r="P27" i="136"/>
  <c r="Q27" i="136"/>
  <c r="R27" i="136"/>
  <c r="S27" i="136"/>
  <c r="O28" i="136"/>
  <c r="P28" i="136"/>
  <c r="Q28" i="136"/>
  <c r="R28" i="136"/>
  <c r="S28" i="136"/>
  <c r="O29" i="136"/>
  <c r="P29" i="136"/>
  <c r="Q29" i="136"/>
  <c r="R29" i="136"/>
  <c r="S29" i="136"/>
  <c r="O30" i="136"/>
  <c r="P30" i="136"/>
  <c r="Q30" i="136"/>
  <c r="R30" i="136"/>
  <c r="S30" i="136"/>
  <c r="O31" i="136"/>
  <c r="P31" i="136"/>
  <c r="Q31" i="136"/>
  <c r="R31" i="136"/>
  <c r="S31" i="136"/>
  <c r="O32" i="136"/>
  <c r="P32" i="136"/>
  <c r="Q32" i="136"/>
  <c r="R32" i="136"/>
  <c r="S32" i="136"/>
  <c r="O33" i="136"/>
  <c r="P33" i="136"/>
  <c r="Q33" i="136"/>
  <c r="R33" i="136"/>
  <c r="S33" i="136"/>
  <c r="H18" i="136"/>
  <c r="I18" i="136"/>
  <c r="J18" i="136"/>
  <c r="K18" i="136"/>
  <c r="L18" i="136"/>
  <c r="H19" i="136"/>
  <c r="I19" i="136"/>
  <c r="J19" i="136"/>
  <c r="K19" i="136"/>
  <c r="L19" i="136"/>
  <c r="H20" i="136"/>
  <c r="I20" i="136"/>
  <c r="J20" i="136"/>
  <c r="K20" i="136"/>
  <c r="L20" i="136"/>
  <c r="H21" i="136"/>
  <c r="I21" i="136"/>
  <c r="J21" i="136"/>
  <c r="K21" i="136"/>
  <c r="L21" i="136"/>
  <c r="H22" i="136"/>
  <c r="I22" i="136"/>
  <c r="J22" i="136"/>
  <c r="K22" i="136"/>
  <c r="L22" i="136"/>
  <c r="H23" i="136"/>
  <c r="I23" i="136"/>
  <c r="J23" i="136"/>
  <c r="K23" i="136"/>
  <c r="L23" i="136"/>
  <c r="H24" i="136"/>
  <c r="I24" i="136"/>
  <c r="J24" i="136"/>
  <c r="K24" i="136"/>
  <c r="L24" i="136"/>
  <c r="H25" i="136"/>
  <c r="I25" i="136"/>
  <c r="J25" i="136"/>
  <c r="K25" i="136"/>
  <c r="L25" i="136"/>
  <c r="H26" i="136"/>
  <c r="I26" i="136"/>
  <c r="J26" i="136"/>
  <c r="K26" i="136"/>
  <c r="L26" i="136"/>
  <c r="H27" i="136"/>
  <c r="I27" i="136"/>
  <c r="J27" i="136"/>
  <c r="K27" i="136"/>
  <c r="L27" i="136"/>
  <c r="H28" i="136"/>
  <c r="I28" i="136"/>
  <c r="J28" i="136"/>
  <c r="K28" i="136"/>
  <c r="L28" i="136"/>
  <c r="H29" i="136"/>
  <c r="I29" i="136"/>
  <c r="J29" i="136"/>
  <c r="K29" i="136"/>
  <c r="L29" i="136"/>
  <c r="H30" i="136"/>
  <c r="I30" i="136"/>
  <c r="J30" i="136"/>
  <c r="K30" i="136"/>
  <c r="L30" i="136"/>
  <c r="H31" i="136"/>
  <c r="I31" i="136"/>
  <c r="J31" i="136"/>
  <c r="K31" i="136"/>
  <c r="L31" i="136"/>
  <c r="H32" i="136"/>
  <c r="I32" i="136"/>
  <c r="J32" i="136"/>
  <c r="K32" i="136"/>
  <c r="L32" i="136"/>
  <c r="H33" i="136"/>
  <c r="I33" i="136"/>
  <c r="J33" i="136"/>
  <c r="K33" i="136"/>
  <c r="L33" i="136"/>
  <c r="H16" i="136"/>
  <c r="E37" i="172"/>
  <c r="B38" i="172"/>
  <c r="B39" i="172" s="1"/>
  <c r="B40" i="172" s="1"/>
  <c r="B41" i="172" s="1"/>
  <c r="B42" i="172" s="1"/>
  <c r="B43" i="172" s="1"/>
  <c r="B44" i="172" s="1"/>
  <c r="B45" i="172" s="1"/>
  <c r="B46" i="172" s="1"/>
  <c r="B47" i="172" s="1"/>
  <c r="B48" i="172" s="1"/>
  <c r="B49" i="172" s="1"/>
  <c r="B50" i="172" s="1"/>
  <c r="B51" i="172" s="1"/>
  <c r="B52" i="172" s="1"/>
  <c r="B53" i="172" s="1"/>
  <c r="B54" i="172" s="1"/>
  <c r="B55" i="172" s="1"/>
  <c r="B56" i="172" s="1"/>
  <c r="B57" i="172" s="1"/>
  <c r="B58" i="172" s="1"/>
  <c r="B59" i="172" s="1"/>
  <c r="B60" i="172" s="1"/>
  <c r="B61" i="172" s="1"/>
  <c r="B62" i="172" s="1"/>
  <c r="B63" i="172" s="1"/>
  <c r="B64" i="172" s="1"/>
  <c r="B65" i="172" s="1"/>
  <c r="B66" i="172" s="1"/>
  <c r="B67" i="172" s="1"/>
  <c r="B68" i="172" s="1"/>
  <c r="B69" i="172" s="1"/>
  <c r="B70" i="172" s="1"/>
  <c r="B71" i="172" s="1"/>
  <c r="B72" i="172" s="1"/>
  <c r="B73" i="172" s="1"/>
  <c r="B74" i="172" s="1"/>
  <c r="B75" i="172" s="1"/>
  <c r="B76" i="172" s="1"/>
  <c r="B77" i="172" s="1"/>
  <c r="B78" i="172" s="1"/>
  <c r="B79" i="172" s="1"/>
  <c r="B80" i="172" s="1"/>
  <c r="B81" i="172" s="1"/>
  <c r="B82" i="172" s="1"/>
  <c r="B83" i="172" s="1"/>
  <c r="B84" i="172" s="1"/>
  <c r="B85" i="172" s="1"/>
  <c r="B86" i="172" s="1"/>
  <c r="B87" i="172" s="1"/>
  <c r="B88" i="172" s="1"/>
  <c r="B89" i="172" s="1"/>
  <c r="B90" i="172" s="1"/>
  <c r="B91" i="172" s="1"/>
  <c r="B92" i="172" s="1"/>
  <c r="B93" i="172" s="1"/>
  <c r="B94" i="172" s="1"/>
  <c r="B95" i="172" s="1"/>
  <c r="B96" i="172" s="1"/>
  <c r="B97" i="172" s="1"/>
  <c r="B98" i="172" s="1"/>
  <c r="B99" i="172" s="1"/>
  <c r="B100" i="172" s="1"/>
  <c r="B101" i="172" s="1"/>
  <c r="B102" i="172" s="1"/>
  <c r="B103" i="172" s="1"/>
  <c r="B104" i="172" s="1"/>
  <c r="B105" i="172" s="1"/>
  <c r="B106" i="172" s="1"/>
  <c r="B107" i="172" s="1"/>
  <c r="B108" i="172" s="1"/>
  <c r="B109" i="172" s="1"/>
  <c r="B110" i="172" s="1"/>
  <c r="B111" i="172" s="1"/>
  <c r="B112" i="172" s="1"/>
  <c r="B113" i="172" s="1"/>
  <c r="B114" i="172" s="1"/>
  <c r="B115" i="172" s="1"/>
  <c r="E38" i="172"/>
  <c r="E39" i="172"/>
  <c r="E40" i="172"/>
  <c r="E41" i="172"/>
  <c r="E42" i="172"/>
  <c r="E43" i="172"/>
  <c r="E44" i="172"/>
  <c r="E45" i="172"/>
  <c r="E46" i="172"/>
  <c r="E47" i="172"/>
  <c r="E48" i="172"/>
  <c r="E49" i="172"/>
  <c r="E50" i="172"/>
  <c r="E51" i="172"/>
  <c r="E52" i="172"/>
  <c r="E53" i="172"/>
  <c r="E54" i="172"/>
  <c r="E55" i="172"/>
  <c r="E56" i="172"/>
  <c r="E57" i="172"/>
  <c r="E58" i="172"/>
  <c r="E59" i="172"/>
  <c r="E60" i="172"/>
  <c r="E61" i="172"/>
  <c r="E62" i="172"/>
  <c r="E63" i="172"/>
  <c r="E64" i="172"/>
  <c r="E65" i="172"/>
  <c r="E66" i="172"/>
  <c r="E67" i="172"/>
  <c r="E68" i="172"/>
  <c r="E69" i="172"/>
  <c r="E70" i="172"/>
  <c r="E71" i="172"/>
  <c r="E72" i="172"/>
  <c r="E73" i="172"/>
  <c r="E74" i="172"/>
  <c r="E75" i="172"/>
  <c r="E76" i="172"/>
  <c r="E77" i="172"/>
  <c r="E78" i="172"/>
  <c r="E79" i="172"/>
  <c r="E80" i="172"/>
  <c r="E81" i="172"/>
  <c r="E82" i="172"/>
  <c r="E83" i="172"/>
  <c r="E84" i="172"/>
  <c r="E85" i="172"/>
  <c r="E86" i="172"/>
  <c r="E87" i="172"/>
  <c r="E88" i="172"/>
  <c r="E89" i="172"/>
  <c r="E90" i="172"/>
  <c r="E91" i="172"/>
  <c r="E92" i="172"/>
  <c r="E93" i="172"/>
  <c r="E94" i="172"/>
  <c r="E95" i="172"/>
  <c r="E96" i="172"/>
  <c r="E97" i="172"/>
  <c r="E98" i="172"/>
  <c r="E99" i="172"/>
  <c r="E100" i="172"/>
  <c r="E101" i="172"/>
  <c r="E102" i="172"/>
  <c r="E103" i="172"/>
  <c r="E104" i="172"/>
  <c r="E105" i="172"/>
  <c r="E106" i="172"/>
  <c r="E107" i="172"/>
  <c r="E108" i="172"/>
  <c r="E109" i="172"/>
  <c r="E110" i="172"/>
  <c r="E111" i="172"/>
  <c r="E112" i="172"/>
  <c r="E113" i="172"/>
  <c r="E114" i="172"/>
  <c r="E115" i="172"/>
  <c r="H12" i="172"/>
  <c r="I12" i="172"/>
  <c r="J12" i="172"/>
  <c r="K12" i="172"/>
  <c r="L12" i="172"/>
  <c r="O12" i="172"/>
  <c r="P12" i="172"/>
  <c r="Q12" i="172"/>
  <c r="R12" i="172"/>
  <c r="S12" i="172"/>
  <c r="V12" i="172"/>
  <c r="W12" i="172"/>
  <c r="X12" i="172"/>
  <c r="Y12" i="172"/>
  <c r="Z12" i="172"/>
  <c r="AC12" i="172"/>
  <c r="AD12" i="172"/>
  <c r="AE12" i="172"/>
  <c r="AF12" i="172"/>
  <c r="AG12" i="172"/>
  <c r="AJ12" i="172"/>
  <c r="AK12" i="172"/>
  <c r="AL12" i="172"/>
  <c r="AM12" i="172"/>
  <c r="AN12" i="172"/>
  <c r="D13" i="172"/>
  <c r="H16" i="172"/>
  <c r="I16" i="172"/>
  <c r="J16" i="172"/>
  <c r="K16" i="172"/>
  <c r="L16" i="172"/>
  <c r="O16" i="172"/>
  <c r="P16" i="172"/>
  <c r="Q16" i="172"/>
  <c r="R16" i="172"/>
  <c r="S16" i="172"/>
  <c r="V16" i="172"/>
  <c r="W16" i="172"/>
  <c r="X16" i="172"/>
  <c r="Y16" i="172"/>
  <c r="Z16" i="172"/>
  <c r="AC16" i="172"/>
  <c r="AD16" i="172"/>
  <c r="AE16" i="172"/>
  <c r="AF16" i="172"/>
  <c r="AG16" i="172"/>
  <c r="AJ16" i="172"/>
  <c r="AK16" i="172"/>
  <c r="AL16" i="172"/>
  <c r="AM16" i="172"/>
  <c r="AN16" i="172"/>
  <c r="H17" i="172"/>
  <c r="I17" i="172"/>
  <c r="J17" i="172"/>
  <c r="K17" i="172"/>
  <c r="L17" i="172"/>
  <c r="O17" i="172"/>
  <c r="P17" i="172"/>
  <c r="Q17" i="172"/>
  <c r="R17" i="172"/>
  <c r="S17" i="172"/>
  <c r="V17" i="172"/>
  <c r="W17" i="172"/>
  <c r="X17" i="172"/>
  <c r="Y17" i="172"/>
  <c r="Z17" i="172"/>
  <c r="AC17" i="172"/>
  <c r="AD17" i="172"/>
  <c r="AE17" i="172"/>
  <c r="AF17" i="172"/>
  <c r="AG17" i="172"/>
  <c r="AJ17" i="172"/>
  <c r="AK17" i="172"/>
  <c r="AL17" i="172"/>
  <c r="AM17" i="172"/>
  <c r="AN17" i="172"/>
  <c r="H18" i="172"/>
  <c r="I18" i="172"/>
  <c r="J18" i="172"/>
  <c r="K18" i="172"/>
  <c r="L18" i="172"/>
  <c r="O18" i="172"/>
  <c r="P18" i="172"/>
  <c r="Q18" i="172"/>
  <c r="R18" i="172"/>
  <c r="S18" i="172"/>
  <c r="V18" i="172"/>
  <c r="W18" i="172"/>
  <c r="X18" i="172"/>
  <c r="Y18" i="172"/>
  <c r="Z18" i="172"/>
  <c r="AC18" i="172"/>
  <c r="AD18" i="172"/>
  <c r="AE18" i="172"/>
  <c r="AF18" i="172"/>
  <c r="AG18" i="172"/>
  <c r="AJ18" i="172"/>
  <c r="AK18" i="172"/>
  <c r="AL18" i="172"/>
  <c r="AM18" i="172"/>
  <c r="AN18" i="172"/>
  <c r="H19" i="172"/>
  <c r="I19" i="172"/>
  <c r="J19" i="172"/>
  <c r="K19" i="172"/>
  <c r="L19" i="172"/>
  <c r="O19" i="172"/>
  <c r="P19" i="172"/>
  <c r="Q19" i="172"/>
  <c r="R19" i="172"/>
  <c r="S19" i="172"/>
  <c r="V19" i="172"/>
  <c r="W19" i="172"/>
  <c r="X19" i="172"/>
  <c r="Y19" i="172"/>
  <c r="Z19" i="172"/>
  <c r="AC19" i="172"/>
  <c r="AD19" i="172"/>
  <c r="AE19" i="172"/>
  <c r="AF19" i="172"/>
  <c r="AG19" i="172"/>
  <c r="AJ19" i="172"/>
  <c r="AK19" i="172"/>
  <c r="AL19" i="172"/>
  <c r="AM19" i="172"/>
  <c r="AN19" i="172"/>
  <c r="H20" i="172"/>
  <c r="I20" i="172"/>
  <c r="J20" i="172"/>
  <c r="K20" i="172"/>
  <c r="L20" i="172"/>
  <c r="O20" i="172"/>
  <c r="P20" i="172"/>
  <c r="Q20" i="172"/>
  <c r="R20" i="172"/>
  <c r="S20" i="172"/>
  <c r="V20" i="172"/>
  <c r="W20" i="172"/>
  <c r="X20" i="172"/>
  <c r="Y20" i="172"/>
  <c r="Z20" i="172"/>
  <c r="AC20" i="172"/>
  <c r="AD20" i="172"/>
  <c r="AE20" i="172"/>
  <c r="AF20" i="172"/>
  <c r="AG20" i="172"/>
  <c r="AJ20" i="172"/>
  <c r="AK20" i="172"/>
  <c r="AL20" i="172"/>
  <c r="AM20" i="172"/>
  <c r="AN20" i="172"/>
  <c r="H21" i="172"/>
  <c r="I21" i="172"/>
  <c r="J21" i="172"/>
  <c r="K21" i="172"/>
  <c r="L21" i="172"/>
  <c r="O21" i="172"/>
  <c r="P21" i="172"/>
  <c r="Q21" i="172"/>
  <c r="R21" i="172"/>
  <c r="S21" i="172"/>
  <c r="V21" i="172"/>
  <c r="W21" i="172"/>
  <c r="X21" i="172"/>
  <c r="Y21" i="172"/>
  <c r="Z21" i="172"/>
  <c r="AC21" i="172"/>
  <c r="AD21" i="172"/>
  <c r="AE21" i="172"/>
  <c r="AF21" i="172"/>
  <c r="AG21" i="172"/>
  <c r="AJ21" i="172"/>
  <c r="AK21" i="172"/>
  <c r="AL21" i="172"/>
  <c r="AM21" i="172"/>
  <c r="AN21" i="172"/>
  <c r="H22" i="172"/>
  <c r="I22" i="172"/>
  <c r="J22" i="172"/>
  <c r="K22" i="172"/>
  <c r="L22" i="172"/>
  <c r="O22" i="172"/>
  <c r="P22" i="172"/>
  <c r="Q22" i="172"/>
  <c r="R22" i="172"/>
  <c r="S22" i="172"/>
  <c r="V22" i="172"/>
  <c r="W22" i="172"/>
  <c r="X22" i="172"/>
  <c r="Y22" i="172"/>
  <c r="Z22" i="172"/>
  <c r="AC22" i="172"/>
  <c r="AD22" i="172"/>
  <c r="AE22" i="172"/>
  <c r="AF22" i="172"/>
  <c r="AG22" i="172"/>
  <c r="AJ22" i="172"/>
  <c r="AK22" i="172"/>
  <c r="AL22" i="172"/>
  <c r="AM22" i="172"/>
  <c r="AN22" i="172"/>
  <c r="H23" i="172"/>
  <c r="I23" i="172"/>
  <c r="J23" i="172"/>
  <c r="K23" i="172"/>
  <c r="L23" i="172"/>
  <c r="O23" i="172"/>
  <c r="P23" i="172"/>
  <c r="Q23" i="172"/>
  <c r="R23" i="172"/>
  <c r="S23" i="172"/>
  <c r="V23" i="172"/>
  <c r="W23" i="172"/>
  <c r="X23" i="172"/>
  <c r="Y23" i="172"/>
  <c r="Z23" i="172"/>
  <c r="AC23" i="172"/>
  <c r="AD23" i="172"/>
  <c r="AE23" i="172"/>
  <c r="AF23" i="172"/>
  <c r="AG23" i="172"/>
  <c r="AJ23" i="172"/>
  <c r="AK23" i="172"/>
  <c r="AL23" i="172"/>
  <c r="AM23" i="172"/>
  <c r="AN23" i="172"/>
  <c r="D24" i="172"/>
  <c r="H24" i="172"/>
  <c r="I24" i="172"/>
  <c r="J24" i="172"/>
  <c r="K24" i="172"/>
  <c r="L24" i="172"/>
  <c r="O24" i="172"/>
  <c r="P24" i="172"/>
  <c r="Q24" i="172"/>
  <c r="R24" i="172"/>
  <c r="S24" i="172"/>
  <c r="V24" i="172"/>
  <c r="W24" i="172"/>
  <c r="X24" i="172"/>
  <c r="Y24" i="172"/>
  <c r="Z24" i="172"/>
  <c r="AC24" i="172"/>
  <c r="AD24" i="172"/>
  <c r="AE24" i="172"/>
  <c r="AF24" i="172"/>
  <c r="AG24" i="172"/>
  <c r="AJ24" i="172"/>
  <c r="AK24" i="172"/>
  <c r="AL24" i="172"/>
  <c r="AM24" i="172"/>
  <c r="AN24" i="172"/>
  <c r="H25" i="172"/>
  <c r="I25" i="172"/>
  <c r="J25" i="172"/>
  <c r="K25" i="172"/>
  <c r="L25" i="172"/>
  <c r="O25" i="172"/>
  <c r="P25" i="172"/>
  <c r="Q25" i="172"/>
  <c r="R25" i="172"/>
  <c r="S25" i="172"/>
  <c r="V25" i="172"/>
  <c r="W25" i="172"/>
  <c r="X25" i="172"/>
  <c r="Y25" i="172"/>
  <c r="Z25" i="172"/>
  <c r="AC25" i="172"/>
  <c r="AD25" i="172"/>
  <c r="AE25" i="172"/>
  <c r="AF25" i="172"/>
  <c r="AG25" i="172"/>
  <c r="AJ25" i="172"/>
  <c r="AK25" i="172"/>
  <c r="AL25" i="172"/>
  <c r="AM25" i="172"/>
  <c r="AN25" i="172"/>
  <c r="H26" i="172"/>
  <c r="I26" i="172"/>
  <c r="J26" i="172"/>
  <c r="K26" i="172"/>
  <c r="L26" i="172"/>
  <c r="O26" i="172"/>
  <c r="P26" i="172"/>
  <c r="Q26" i="172"/>
  <c r="R26" i="172"/>
  <c r="S26" i="172"/>
  <c r="V26" i="172"/>
  <c r="W26" i="172"/>
  <c r="X26" i="172"/>
  <c r="Y26" i="172"/>
  <c r="Z26" i="172"/>
  <c r="AC26" i="172"/>
  <c r="AD26" i="172"/>
  <c r="AE26" i="172"/>
  <c r="AF26" i="172"/>
  <c r="AG26" i="172"/>
  <c r="AJ26" i="172"/>
  <c r="AK26" i="172"/>
  <c r="AL26" i="172"/>
  <c r="AM26" i="172"/>
  <c r="AN26" i="172"/>
  <c r="H27" i="172"/>
  <c r="I27" i="172"/>
  <c r="J27" i="172"/>
  <c r="K27" i="172"/>
  <c r="L27" i="172"/>
  <c r="O27" i="172"/>
  <c r="P27" i="172"/>
  <c r="Q27" i="172"/>
  <c r="R27" i="172"/>
  <c r="S27" i="172"/>
  <c r="V27" i="172"/>
  <c r="W27" i="172"/>
  <c r="X27" i="172"/>
  <c r="Y27" i="172"/>
  <c r="Z27" i="172"/>
  <c r="AC27" i="172"/>
  <c r="AD27" i="172"/>
  <c r="AE27" i="172"/>
  <c r="AF27" i="172"/>
  <c r="AG27" i="172"/>
  <c r="AJ27" i="172"/>
  <c r="AK27" i="172"/>
  <c r="AL27" i="172"/>
  <c r="AM27" i="172"/>
  <c r="AN27" i="172"/>
  <c r="H28" i="172"/>
  <c r="I28" i="172"/>
  <c r="J28" i="172"/>
  <c r="K28" i="172"/>
  <c r="L28" i="172"/>
  <c r="O28" i="172"/>
  <c r="P28" i="172"/>
  <c r="Q28" i="172"/>
  <c r="R28" i="172"/>
  <c r="S28" i="172"/>
  <c r="V28" i="172"/>
  <c r="W28" i="172"/>
  <c r="X28" i="172"/>
  <c r="Y28" i="172"/>
  <c r="Z28" i="172"/>
  <c r="AC28" i="172"/>
  <c r="AD28" i="172"/>
  <c r="AE28" i="172"/>
  <c r="AF28" i="172"/>
  <c r="AG28" i="172"/>
  <c r="AJ28" i="172"/>
  <c r="AK28" i="172"/>
  <c r="AL28" i="172"/>
  <c r="AM28" i="172"/>
  <c r="AN28" i="172"/>
  <c r="C3" i="172"/>
  <c r="C4" i="172"/>
  <c r="C5" i="172"/>
  <c r="E51" i="136"/>
  <c r="E52" i="136"/>
  <c r="E53" i="136"/>
  <c r="E54" i="136"/>
  <c r="E55" i="136"/>
  <c r="E56" i="136"/>
  <c r="E57" i="136"/>
  <c r="E58" i="136"/>
  <c r="E59" i="136"/>
  <c r="E60" i="136"/>
  <c r="E61" i="136"/>
  <c r="E62" i="136"/>
  <c r="E63" i="136"/>
  <c r="E64" i="136"/>
  <c r="E65" i="136"/>
  <c r="E66" i="136"/>
  <c r="E67" i="136"/>
  <c r="E68" i="136"/>
  <c r="E69" i="136"/>
  <c r="E70" i="136"/>
  <c r="E71" i="136"/>
  <c r="E72" i="136"/>
  <c r="E73" i="136"/>
  <c r="E74" i="136"/>
  <c r="E37" i="146"/>
  <c r="E108" i="153"/>
  <c r="E109" i="153"/>
  <c r="E110" i="153"/>
  <c r="E111" i="153"/>
  <c r="E112" i="153"/>
  <c r="E113" i="153"/>
  <c r="E114" i="153"/>
  <c r="E115" i="153"/>
  <c r="E116" i="153"/>
  <c r="E117" i="153"/>
  <c r="E118" i="153"/>
  <c r="E119" i="153"/>
  <c r="E120" i="153"/>
  <c r="E121" i="153"/>
  <c r="E122" i="153"/>
  <c r="E123" i="153"/>
  <c r="E124" i="153"/>
  <c r="E125" i="153"/>
  <c r="E126" i="153"/>
  <c r="E127" i="153"/>
  <c r="E128" i="153"/>
  <c r="E129" i="153"/>
  <c r="E130" i="153"/>
  <c r="E131" i="153"/>
  <c r="E132" i="153"/>
  <c r="E133" i="153"/>
  <c r="E134" i="153"/>
  <c r="E135" i="153"/>
  <c r="E136" i="153"/>
  <c r="E137" i="153"/>
  <c r="E138" i="153"/>
  <c r="E139" i="153"/>
  <c r="E140" i="153"/>
  <c r="E141" i="153"/>
  <c r="E142" i="153"/>
  <c r="E143" i="153"/>
  <c r="E144" i="153"/>
  <c r="E145" i="153"/>
  <c r="E146" i="153"/>
  <c r="E147" i="153"/>
  <c r="E148" i="153"/>
  <c r="E149" i="153"/>
  <c r="E150" i="153"/>
  <c r="E151" i="153"/>
  <c r="E152" i="153"/>
  <c r="E153" i="153"/>
  <c r="E154" i="153"/>
  <c r="E155" i="153"/>
  <c r="E156" i="153"/>
  <c r="E157" i="153"/>
  <c r="E158" i="153"/>
  <c r="E159" i="153"/>
  <c r="E160" i="153"/>
  <c r="E161" i="153"/>
  <c r="E162" i="153"/>
  <c r="E163" i="153"/>
  <c r="E164" i="153"/>
  <c r="E165" i="153"/>
  <c r="E166" i="153"/>
  <c r="E167" i="153"/>
  <c r="E168" i="153"/>
  <c r="E169" i="153"/>
  <c r="E170" i="153"/>
  <c r="E171" i="153"/>
  <c r="E172" i="153"/>
  <c r="E173" i="153"/>
  <c r="E174" i="153"/>
  <c r="E175" i="153"/>
  <c r="E176" i="153"/>
  <c r="E177" i="153"/>
  <c r="E178" i="153"/>
  <c r="G23" i="172" l="1"/>
  <c r="G22" i="172"/>
  <c r="G24" i="172"/>
  <c r="G21" i="172"/>
  <c r="G20" i="172"/>
  <c r="G19" i="172"/>
  <c r="G18" i="172"/>
  <c r="G17" i="172"/>
  <c r="G27" i="172"/>
  <c r="G25" i="172"/>
  <c r="G28" i="172"/>
  <c r="G26" i="172"/>
  <c r="G16" i="172"/>
  <c r="N8" i="174"/>
  <c r="O36" i="174"/>
  <c r="B38" i="153"/>
  <c r="B39" i="153" s="1"/>
  <c r="B40" i="153" s="1"/>
  <c r="B41" i="153" s="1"/>
  <c r="B42" i="153" s="1"/>
  <c r="B43" i="153" s="1"/>
  <c r="B44" i="153" s="1"/>
  <c r="B45" i="153" s="1"/>
  <c r="B46" i="153" s="1"/>
  <c r="B47" i="153" s="1"/>
  <c r="B48" i="153" s="1"/>
  <c r="B49" i="153" s="1"/>
  <c r="B50" i="153" s="1"/>
  <c r="B51" i="153" s="1"/>
  <c r="B52" i="153" s="1"/>
  <c r="B53" i="153" s="1"/>
  <c r="B54" i="153" s="1"/>
  <c r="B55" i="153" s="1"/>
  <c r="B56" i="153" s="1"/>
  <c r="B57" i="153" s="1"/>
  <c r="B58" i="153" s="1"/>
  <c r="B59" i="153" s="1"/>
  <c r="B60" i="153" s="1"/>
  <c r="B61" i="153" s="1"/>
  <c r="B62" i="153" s="1"/>
  <c r="B63" i="153" s="1"/>
  <c r="B64" i="153" s="1"/>
  <c r="B65" i="153" s="1"/>
  <c r="B66" i="153" s="1"/>
  <c r="B67" i="153" s="1"/>
  <c r="B68" i="153" s="1"/>
  <c r="B69" i="153" s="1"/>
  <c r="B70" i="153" s="1"/>
  <c r="B71" i="153" s="1"/>
  <c r="B72" i="153" s="1"/>
  <c r="B73" i="153" s="1"/>
  <c r="B74" i="153" s="1"/>
  <c r="B75" i="153" s="1"/>
  <c r="B76" i="153" s="1"/>
  <c r="B77" i="153" s="1"/>
  <c r="B78" i="153" s="1"/>
  <c r="B79" i="153" s="1"/>
  <c r="B80" i="153" s="1"/>
  <c r="B81" i="153" s="1"/>
  <c r="B82" i="153" s="1"/>
  <c r="B83" i="153" s="1"/>
  <c r="B84" i="153" s="1"/>
  <c r="B85" i="153" s="1"/>
  <c r="B86" i="153" s="1"/>
  <c r="B87" i="153" s="1"/>
  <c r="B88" i="153" s="1"/>
  <c r="B89" i="153" s="1"/>
  <c r="B90" i="153" s="1"/>
  <c r="B91" i="153" s="1"/>
  <c r="B92" i="153" s="1"/>
  <c r="B93" i="153" s="1"/>
  <c r="B94" i="153" s="1"/>
  <c r="B95" i="153" s="1"/>
  <c r="B96" i="153" s="1"/>
  <c r="B97" i="153" s="1"/>
  <c r="B98" i="153" s="1"/>
  <c r="B99" i="153" s="1"/>
  <c r="B100" i="153" s="1"/>
  <c r="B101" i="153" s="1"/>
  <c r="B102" i="153" s="1"/>
  <c r="B103" i="153" s="1"/>
  <c r="B104" i="153" s="1"/>
  <c r="B105" i="153" s="1"/>
  <c r="B106" i="153" s="1"/>
  <c r="B107" i="153" s="1"/>
  <c r="B108" i="153" s="1"/>
  <c r="B109" i="153" s="1"/>
  <c r="B110" i="153" s="1"/>
  <c r="B111" i="153" s="1"/>
  <c r="B112" i="153" s="1"/>
  <c r="B113" i="153" s="1"/>
  <c r="B114" i="153" s="1"/>
  <c r="B115" i="153" s="1"/>
  <c r="B116" i="153" s="1"/>
  <c r="B117" i="153" s="1"/>
  <c r="B118" i="153" s="1"/>
  <c r="B119" i="153" s="1"/>
  <c r="B120" i="153" s="1"/>
  <c r="B121" i="153" s="1"/>
  <c r="B122" i="153" s="1"/>
  <c r="B123" i="153" s="1"/>
  <c r="B124" i="153" s="1"/>
  <c r="B125" i="153" s="1"/>
  <c r="B126" i="153" s="1"/>
  <c r="B127" i="153" s="1"/>
  <c r="B128" i="153" s="1"/>
  <c r="B129" i="153" s="1"/>
  <c r="B130" i="153" s="1"/>
  <c r="B131" i="153" s="1"/>
  <c r="B132" i="153" s="1"/>
  <c r="B133" i="153" s="1"/>
  <c r="B134" i="153" s="1"/>
  <c r="B135" i="153" s="1"/>
  <c r="B136" i="153" s="1"/>
  <c r="B137" i="153" s="1"/>
  <c r="B138" i="153" s="1"/>
  <c r="B139" i="153" s="1"/>
  <c r="B140" i="153" s="1"/>
  <c r="B141" i="153" s="1"/>
  <c r="B142" i="153" s="1"/>
  <c r="B143" i="153" s="1"/>
  <c r="B144" i="153" s="1"/>
  <c r="B145" i="153" s="1"/>
  <c r="B146" i="153" s="1"/>
  <c r="B147" i="153" s="1"/>
  <c r="B148" i="153" s="1"/>
  <c r="B149" i="153" s="1"/>
  <c r="B150" i="153" s="1"/>
  <c r="B151" i="153" s="1"/>
  <c r="E38" i="153"/>
  <c r="D12" i="172" l="1"/>
  <c r="D11" i="172"/>
  <c r="O8" i="174"/>
  <c r="P36" i="174"/>
  <c r="E47" i="170"/>
  <c r="E48" i="170"/>
  <c r="E49" i="170"/>
  <c r="E42" i="170"/>
  <c r="E40" i="170"/>
  <c r="AN29" i="121"/>
  <c r="AM29" i="121"/>
  <c r="AL29" i="121"/>
  <c r="AK29" i="121"/>
  <c r="AJ29" i="121"/>
  <c r="AN28" i="121"/>
  <c r="AM28" i="121"/>
  <c r="AL28" i="121"/>
  <c r="AK28" i="121"/>
  <c r="AJ28" i="121"/>
  <c r="AN27" i="121"/>
  <c r="AM27" i="121"/>
  <c r="AL27" i="121"/>
  <c r="AK27" i="121"/>
  <c r="AJ27" i="121"/>
  <c r="AN26" i="121"/>
  <c r="AM26" i="121"/>
  <c r="AL26" i="121"/>
  <c r="AK26" i="121"/>
  <c r="AJ26" i="121"/>
  <c r="AN25" i="121"/>
  <c r="AM25" i="121"/>
  <c r="AL25" i="121"/>
  <c r="AK25" i="121"/>
  <c r="AJ25" i="121"/>
  <c r="AN24" i="121"/>
  <c r="AM24" i="121"/>
  <c r="AL24" i="121"/>
  <c r="AK24" i="121"/>
  <c r="AJ24" i="121"/>
  <c r="AN23" i="121"/>
  <c r="AM23" i="121"/>
  <c r="AL23" i="121"/>
  <c r="AK23" i="121"/>
  <c r="AJ23" i="121"/>
  <c r="AN22" i="121"/>
  <c r="AM22" i="121"/>
  <c r="AL22" i="121"/>
  <c r="AK22" i="121"/>
  <c r="AJ22" i="121"/>
  <c r="AN21" i="121"/>
  <c r="AM21" i="121"/>
  <c r="AL21" i="121"/>
  <c r="AK21" i="121"/>
  <c r="AJ21" i="121"/>
  <c r="AN20" i="121"/>
  <c r="AM20" i="121"/>
  <c r="AL20" i="121"/>
  <c r="AK20" i="121"/>
  <c r="AJ20" i="121"/>
  <c r="AN19" i="121"/>
  <c r="AM19" i="121"/>
  <c r="AL19" i="121"/>
  <c r="AK19" i="121"/>
  <c r="AJ19" i="121"/>
  <c r="AN18" i="121"/>
  <c r="AM18" i="121"/>
  <c r="AL18" i="121"/>
  <c r="AK18" i="121"/>
  <c r="AJ18" i="121"/>
  <c r="AN17" i="121"/>
  <c r="AM17" i="121"/>
  <c r="AL17" i="121"/>
  <c r="AK17" i="121"/>
  <c r="AJ17" i="121"/>
  <c r="AN16" i="121"/>
  <c r="AM16" i="121"/>
  <c r="AL16" i="121"/>
  <c r="AK16" i="121"/>
  <c r="AJ16" i="121"/>
  <c r="AJ16" i="98"/>
  <c r="AK16" i="98"/>
  <c r="AL16" i="98"/>
  <c r="AM16" i="98"/>
  <c r="AN16" i="98"/>
  <c r="AJ17" i="98"/>
  <c r="AK17" i="98"/>
  <c r="AL17" i="98"/>
  <c r="AM17" i="98"/>
  <c r="AN17" i="98"/>
  <c r="AJ18" i="98"/>
  <c r="AK18" i="98"/>
  <c r="AL18" i="98"/>
  <c r="AM18" i="98"/>
  <c r="AN18" i="98"/>
  <c r="AJ19" i="98"/>
  <c r="AK19" i="98"/>
  <c r="AL19" i="98"/>
  <c r="AM19" i="98"/>
  <c r="AN19" i="98"/>
  <c r="AJ20" i="98"/>
  <c r="AK20" i="98"/>
  <c r="AL20" i="98"/>
  <c r="AM20" i="98"/>
  <c r="AN20" i="98"/>
  <c r="AJ21" i="98"/>
  <c r="AK21" i="98"/>
  <c r="AL21" i="98"/>
  <c r="AM21" i="98"/>
  <c r="AN21" i="98"/>
  <c r="AJ22" i="98"/>
  <c r="AK22" i="98"/>
  <c r="AL22" i="98"/>
  <c r="AM22" i="98"/>
  <c r="AN22" i="98"/>
  <c r="AJ23" i="98"/>
  <c r="AK23" i="98"/>
  <c r="AL23" i="98"/>
  <c r="AM23" i="98"/>
  <c r="AN23" i="98"/>
  <c r="AJ24" i="98"/>
  <c r="AK24" i="98"/>
  <c r="AL24" i="98"/>
  <c r="AM24" i="98"/>
  <c r="AN24" i="98"/>
  <c r="AJ25" i="98"/>
  <c r="AK25" i="98"/>
  <c r="AL25" i="98"/>
  <c r="AM25" i="98"/>
  <c r="AN25" i="98"/>
  <c r="AJ26" i="98"/>
  <c r="AK26" i="98"/>
  <c r="AL26" i="98"/>
  <c r="AM26" i="98"/>
  <c r="AN26" i="98"/>
  <c r="AJ27" i="98"/>
  <c r="AK27" i="98"/>
  <c r="AL27" i="98"/>
  <c r="AM27" i="98"/>
  <c r="AN27" i="98"/>
  <c r="AJ28" i="98"/>
  <c r="AK28" i="98"/>
  <c r="AL28" i="98"/>
  <c r="AM28" i="98"/>
  <c r="AN28" i="98"/>
  <c r="AJ29" i="98"/>
  <c r="AK29" i="98"/>
  <c r="AL29" i="98"/>
  <c r="AM29" i="98"/>
  <c r="AN29" i="98"/>
  <c r="AJ30" i="98"/>
  <c r="AK30" i="98"/>
  <c r="AL30" i="98"/>
  <c r="AM30" i="98"/>
  <c r="AN30" i="98"/>
  <c r="AJ31" i="98"/>
  <c r="AK31" i="98"/>
  <c r="AL31" i="98"/>
  <c r="AM31" i="98"/>
  <c r="AN31" i="98"/>
  <c r="E50" i="136"/>
  <c r="E75" i="136"/>
  <c r="E76" i="136"/>
  <c r="E77" i="136"/>
  <c r="E78" i="136"/>
  <c r="E79" i="136"/>
  <c r="E80" i="136"/>
  <c r="E81" i="136"/>
  <c r="E82" i="136"/>
  <c r="E83" i="136"/>
  <c r="E84" i="136"/>
  <c r="E85" i="136"/>
  <c r="E86" i="136"/>
  <c r="E87" i="136"/>
  <c r="E88" i="136"/>
  <c r="E89" i="136"/>
  <c r="E90" i="136"/>
  <c r="E91" i="136"/>
  <c r="E92" i="136"/>
  <c r="E93" i="136"/>
  <c r="E94" i="136"/>
  <c r="E95" i="136"/>
  <c r="E96" i="136"/>
  <c r="E97" i="136"/>
  <c r="E98" i="136"/>
  <c r="E99" i="136"/>
  <c r="E100" i="136"/>
  <c r="E101" i="136"/>
  <c r="E102" i="136"/>
  <c r="E103" i="136"/>
  <c r="E104" i="136"/>
  <c r="E105" i="136"/>
  <c r="E106" i="136"/>
  <c r="E107" i="136"/>
  <c r="E108" i="136"/>
  <c r="E109" i="136"/>
  <c r="E110" i="136"/>
  <c r="E111" i="136"/>
  <c r="E112" i="136"/>
  <c r="E113" i="136"/>
  <c r="E114" i="136"/>
  <c r="E115" i="136"/>
  <c r="E116" i="136"/>
  <c r="E117" i="136"/>
  <c r="E118" i="136"/>
  <c r="E119" i="136"/>
  <c r="E120" i="136"/>
  <c r="E121" i="136"/>
  <c r="E122" i="136"/>
  <c r="E123" i="136"/>
  <c r="E124" i="136"/>
  <c r="E125" i="136"/>
  <c r="E126" i="136"/>
  <c r="E127" i="136"/>
  <c r="E128" i="136"/>
  <c r="E129" i="136"/>
  <c r="E130" i="136"/>
  <c r="E131" i="136"/>
  <c r="E132" i="136"/>
  <c r="E133" i="136"/>
  <c r="E134" i="136"/>
  <c r="E135" i="136"/>
  <c r="E136" i="136"/>
  <c r="E137" i="136"/>
  <c r="E138" i="136"/>
  <c r="E139" i="136"/>
  <c r="E140" i="136"/>
  <c r="E141" i="136"/>
  <c r="E142" i="136"/>
  <c r="E143" i="136"/>
  <c r="E144" i="136"/>
  <c r="E145" i="136"/>
  <c r="E146" i="136"/>
  <c r="E147" i="136"/>
  <c r="E148" i="136"/>
  <c r="E149" i="136"/>
  <c r="E150" i="136"/>
  <c r="E151" i="136"/>
  <c r="E152" i="136"/>
  <c r="E153" i="136"/>
  <c r="E154" i="136"/>
  <c r="E155" i="136"/>
  <c r="E156" i="136"/>
  <c r="E157" i="136"/>
  <c r="E158" i="136"/>
  <c r="E159" i="136"/>
  <c r="E160" i="136"/>
  <c r="E161" i="136"/>
  <c r="E162" i="136"/>
  <c r="E163" i="136"/>
  <c r="E164" i="136"/>
  <c r="H11" i="108" a="1"/>
  <c r="H11" i="108" s="1"/>
  <c r="H10" i="108" a="1"/>
  <c r="H10" i="108" s="1"/>
  <c r="H9" i="108" a="1"/>
  <c r="H9" i="108" s="1"/>
  <c r="H8" i="108" a="1"/>
  <c r="H8" i="108" s="1"/>
  <c r="E37" i="170"/>
  <c r="E37" i="171"/>
  <c r="B38" i="171"/>
  <c r="B39" i="171" s="1"/>
  <c r="B40" i="171" s="1"/>
  <c r="B41" i="171" s="1"/>
  <c r="B42" i="171" s="1"/>
  <c r="B43" i="171" s="1"/>
  <c r="B44" i="171" s="1"/>
  <c r="B45" i="171" s="1"/>
  <c r="B46" i="171" s="1"/>
  <c r="B47" i="171" s="1"/>
  <c r="B48" i="171" s="1"/>
  <c r="B49" i="171" s="1"/>
  <c r="B50" i="171" s="1"/>
  <c r="B51" i="171" s="1"/>
  <c r="B52" i="171" s="1"/>
  <c r="B53" i="171" s="1"/>
  <c r="B54" i="171" s="1"/>
  <c r="B55" i="171" s="1"/>
  <c r="B56" i="171" s="1"/>
  <c r="B57" i="171" s="1"/>
  <c r="B58" i="171" s="1"/>
  <c r="B59" i="171" s="1"/>
  <c r="B60" i="171" s="1"/>
  <c r="B61" i="171" s="1"/>
  <c r="B62" i="171" s="1"/>
  <c r="B63" i="171" s="1"/>
  <c r="B64" i="171" s="1"/>
  <c r="B65" i="171" s="1"/>
  <c r="B66" i="171" s="1"/>
  <c r="B67" i="171" s="1"/>
  <c r="B68" i="171" s="1"/>
  <c r="B69" i="171" s="1"/>
  <c r="B70" i="171" s="1"/>
  <c r="B71" i="171" s="1"/>
  <c r="B72" i="171" s="1"/>
  <c r="B73" i="171" s="1"/>
  <c r="B74" i="171" s="1"/>
  <c r="B75" i="171" s="1"/>
  <c r="B76" i="171" s="1"/>
  <c r="B77" i="171" s="1"/>
  <c r="B78" i="171" s="1"/>
  <c r="B79" i="171" s="1"/>
  <c r="B80" i="171" s="1"/>
  <c r="B81" i="171" s="1"/>
  <c r="B82" i="171" s="1"/>
  <c r="B83" i="171" s="1"/>
  <c r="B84" i="171" s="1"/>
  <c r="B85" i="171" s="1"/>
  <c r="B86" i="171" s="1"/>
  <c r="B87" i="171" s="1"/>
  <c r="B88" i="171" s="1"/>
  <c r="B89" i="171" s="1"/>
  <c r="B90" i="171" s="1"/>
  <c r="B91" i="171" s="1"/>
  <c r="B92" i="171" s="1"/>
  <c r="B93" i="171" s="1"/>
  <c r="B94" i="171" s="1"/>
  <c r="B95" i="171" s="1"/>
  <c r="B96" i="171" s="1"/>
  <c r="B97" i="171" s="1"/>
  <c r="B98" i="171" s="1"/>
  <c r="B99" i="171" s="1"/>
  <c r="B100" i="171" s="1"/>
  <c r="B101" i="171" s="1"/>
  <c r="B102" i="171" s="1"/>
  <c r="B103" i="171" s="1"/>
  <c r="B104" i="171" s="1"/>
  <c r="B105" i="171" s="1"/>
  <c r="B106" i="171" s="1"/>
  <c r="B107" i="171" s="1"/>
  <c r="B108" i="171" s="1"/>
  <c r="B109" i="171" s="1"/>
  <c r="B110" i="171" s="1"/>
  <c r="B111" i="171" s="1"/>
  <c r="B112" i="171" s="1"/>
  <c r="B113" i="171" s="1"/>
  <c r="B114" i="171" s="1"/>
  <c r="B115" i="171" s="1"/>
  <c r="E38" i="171"/>
  <c r="E39" i="171"/>
  <c r="E40" i="171"/>
  <c r="E41" i="171"/>
  <c r="E42" i="171"/>
  <c r="E43" i="171"/>
  <c r="E44" i="171"/>
  <c r="E45" i="171"/>
  <c r="E46" i="171"/>
  <c r="E47" i="171"/>
  <c r="E48" i="171"/>
  <c r="E49" i="171"/>
  <c r="E50" i="171"/>
  <c r="E51" i="171"/>
  <c r="E52" i="171"/>
  <c r="E53" i="171"/>
  <c r="E54" i="171"/>
  <c r="E55" i="171"/>
  <c r="E56" i="171"/>
  <c r="E57" i="171"/>
  <c r="E58" i="171"/>
  <c r="E59" i="171"/>
  <c r="E60" i="171"/>
  <c r="E61" i="171"/>
  <c r="E62" i="171"/>
  <c r="E63" i="171"/>
  <c r="E64" i="171"/>
  <c r="E65" i="171"/>
  <c r="E66" i="171"/>
  <c r="E67" i="171"/>
  <c r="E68" i="171"/>
  <c r="E69" i="171"/>
  <c r="E70" i="171"/>
  <c r="E71" i="171"/>
  <c r="E72" i="171"/>
  <c r="E73" i="171"/>
  <c r="E74" i="171"/>
  <c r="E75" i="171"/>
  <c r="E76" i="171"/>
  <c r="E77" i="171"/>
  <c r="E78" i="171"/>
  <c r="E79" i="171"/>
  <c r="E80" i="171"/>
  <c r="E81" i="171"/>
  <c r="E82" i="171"/>
  <c r="E83" i="171"/>
  <c r="E84" i="171"/>
  <c r="E85" i="171"/>
  <c r="E86" i="171"/>
  <c r="E87" i="171"/>
  <c r="E88" i="171"/>
  <c r="E89" i="171"/>
  <c r="E90" i="171"/>
  <c r="E91" i="171"/>
  <c r="E92" i="171"/>
  <c r="E93" i="171"/>
  <c r="E94" i="171"/>
  <c r="E95" i="171"/>
  <c r="E96" i="171"/>
  <c r="E97" i="171"/>
  <c r="E98" i="171"/>
  <c r="E99" i="171"/>
  <c r="E100" i="171"/>
  <c r="E101" i="171"/>
  <c r="E102" i="171"/>
  <c r="E103" i="171"/>
  <c r="E104" i="171"/>
  <c r="E105" i="171"/>
  <c r="E106" i="171"/>
  <c r="E107" i="171"/>
  <c r="E108" i="171"/>
  <c r="E109" i="171"/>
  <c r="E110" i="171"/>
  <c r="E111" i="171"/>
  <c r="E112" i="171"/>
  <c r="E113" i="171"/>
  <c r="E114" i="171"/>
  <c r="E115" i="171"/>
  <c r="H12" i="171"/>
  <c r="I12" i="171"/>
  <c r="J12" i="171"/>
  <c r="K12" i="171"/>
  <c r="L12" i="171"/>
  <c r="O12" i="171"/>
  <c r="P12" i="171"/>
  <c r="Q12" i="171"/>
  <c r="R12" i="171"/>
  <c r="S12" i="171"/>
  <c r="V12" i="171"/>
  <c r="W12" i="171"/>
  <c r="X12" i="171"/>
  <c r="Y12" i="171"/>
  <c r="Z12" i="171"/>
  <c r="AC12" i="171"/>
  <c r="AD12" i="171"/>
  <c r="AE12" i="171"/>
  <c r="AF12" i="171"/>
  <c r="AG12" i="171"/>
  <c r="AJ12" i="171"/>
  <c r="AK12" i="171"/>
  <c r="AL12" i="171"/>
  <c r="AM12" i="171"/>
  <c r="AN12" i="171"/>
  <c r="D13" i="171"/>
  <c r="H16" i="171"/>
  <c r="I16" i="171"/>
  <c r="J16" i="171"/>
  <c r="K16" i="171"/>
  <c r="L16" i="171"/>
  <c r="O16" i="171"/>
  <c r="P16" i="171"/>
  <c r="Q16" i="171"/>
  <c r="R16" i="171"/>
  <c r="S16" i="171"/>
  <c r="V16" i="171"/>
  <c r="W16" i="171"/>
  <c r="X16" i="171"/>
  <c r="Y16" i="171"/>
  <c r="Z16" i="171"/>
  <c r="AC16" i="171"/>
  <c r="AD16" i="171"/>
  <c r="AE16" i="171"/>
  <c r="AF16" i="171"/>
  <c r="AG16" i="171"/>
  <c r="AJ16" i="171"/>
  <c r="AK16" i="171"/>
  <c r="AL16" i="171"/>
  <c r="AM16" i="171"/>
  <c r="AN16" i="171"/>
  <c r="H17" i="171"/>
  <c r="I17" i="171"/>
  <c r="J17" i="171"/>
  <c r="K17" i="171"/>
  <c r="L17" i="171"/>
  <c r="O17" i="171"/>
  <c r="P17" i="171"/>
  <c r="Q17" i="171"/>
  <c r="R17" i="171"/>
  <c r="S17" i="171"/>
  <c r="V17" i="171"/>
  <c r="W17" i="171"/>
  <c r="X17" i="171"/>
  <c r="Y17" i="171"/>
  <c r="Z17" i="171"/>
  <c r="AC17" i="171"/>
  <c r="AD17" i="171"/>
  <c r="AE17" i="171"/>
  <c r="AF17" i="171"/>
  <c r="AG17" i="171"/>
  <c r="AJ17" i="171"/>
  <c r="AK17" i="171"/>
  <c r="AL17" i="171"/>
  <c r="AM17" i="171"/>
  <c r="AN17" i="171"/>
  <c r="H18" i="171"/>
  <c r="I18" i="171"/>
  <c r="J18" i="171"/>
  <c r="K18" i="171"/>
  <c r="L18" i="171"/>
  <c r="O18" i="171"/>
  <c r="P18" i="171"/>
  <c r="Q18" i="171"/>
  <c r="R18" i="171"/>
  <c r="S18" i="171"/>
  <c r="V18" i="171"/>
  <c r="W18" i="171"/>
  <c r="X18" i="171"/>
  <c r="Y18" i="171"/>
  <c r="Z18" i="171"/>
  <c r="AC18" i="171"/>
  <c r="AD18" i="171"/>
  <c r="AE18" i="171"/>
  <c r="AF18" i="171"/>
  <c r="AG18" i="171"/>
  <c r="AJ18" i="171"/>
  <c r="AK18" i="171"/>
  <c r="AL18" i="171"/>
  <c r="AM18" i="171"/>
  <c r="AN18" i="171"/>
  <c r="H19" i="171"/>
  <c r="I19" i="171"/>
  <c r="J19" i="171"/>
  <c r="K19" i="171"/>
  <c r="L19" i="171"/>
  <c r="O19" i="171"/>
  <c r="P19" i="171"/>
  <c r="Q19" i="171"/>
  <c r="R19" i="171"/>
  <c r="S19" i="171"/>
  <c r="V19" i="171"/>
  <c r="W19" i="171"/>
  <c r="X19" i="171"/>
  <c r="Y19" i="171"/>
  <c r="Z19" i="171"/>
  <c r="AC19" i="171"/>
  <c r="AD19" i="171"/>
  <c r="AE19" i="171"/>
  <c r="AF19" i="171"/>
  <c r="AG19" i="171"/>
  <c r="AJ19" i="171"/>
  <c r="AK19" i="171"/>
  <c r="AL19" i="171"/>
  <c r="AM19" i="171"/>
  <c r="AN19" i="171"/>
  <c r="H20" i="171"/>
  <c r="I20" i="171"/>
  <c r="J20" i="171"/>
  <c r="K20" i="171"/>
  <c r="L20" i="171"/>
  <c r="O20" i="171"/>
  <c r="P20" i="171"/>
  <c r="Q20" i="171"/>
  <c r="R20" i="171"/>
  <c r="S20" i="171"/>
  <c r="V20" i="171"/>
  <c r="W20" i="171"/>
  <c r="X20" i="171"/>
  <c r="Y20" i="171"/>
  <c r="Z20" i="171"/>
  <c r="AC20" i="171"/>
  <c r="AD20" i="171"/>
  <c r="AE20" i="171"/>
  <c r="AF20" i="171"/>
  <c r="AG20" i="171"/>
  <c r="AJ20" i="171"/>
  <c r="AK20" i="171"/>
  <c r="AL20" i="171"/>
  <c r="AM20" i="171"/>
  <c r="AN20" i="171"/>
  <c r="H21" i="171"/>
  <c r="I21" i="171"/>
  <c r="J21" i="171"/>
  <c r="K21" i="171"/>
  <c r="L21" i="171"/>
  <c r="O21" i="171"/>
  <c r="P21" i="171"/>
  <c r="Q21" i="171"/>
  <c r="R21" i="171"/>
  <c r="S21" i="171"/>
  <c r="V21" i="171"/>
  <c r="W21" i="171"/>
  <c r="X21" i="171"/>
  <c r="Y21" i="171"/>
  <c r="Z21" i="171"/>
  <c r="AC21" i="171"/>
  <c r="AD21" i="171"/>
  <c r="AE21" i="171"/>
  <c r="AF21" i="171"/>
  <c r="AG21" i="171"/>
  <c r="AJ21" i="171"/>
  <c r="AK21" i="171"/>
  <c r="AL21" i="171"/>
  <c r="AM21" i="171"/>
  <c r="AN21" i="171"/>
  <c r="H22" i="171"/>
  <c r="I22" i="171"/>
  <c r="J22" i="171"/>
  <c r="K22" i="171"/>
  <c r="L22" i="171"/>
  <c r="O22" i="171"/>
  <c r="P22" i="171"/>
  <c r="Q22" i="171"/>
  <c r="R22" i="171"/>
  <c r="S22" i="171"/>
  <c r="V22" i="171"/>
  <c r="W22" i="171"/>
  <c r="X22" i="171"/>
  <c r="Y22" i="171"/>
  <c r="Z22" i="171"/>
  <c r="AC22" i="171"/>
  <c r="AD22" i="171"/>
  <c r="AE22" i="171"/>
  <c r="AF22" i="171"/>
  <c r="AG22" i="171"/>
  <c r="AJ22" i="171"/>
  <c r="AK22" i="171"/>
  <c r="AL22" i="171"/>
  <c r="AM22" i="171"/>
  <c r="AN22" i="171"/>
  <c r="H23" i="171"/>
  <c r="I23" i="171"/>
  <c r="J23" i="171"/>
  <c r="K23" i="171"/>
  <c r="L23" i="171"/>
  <c r="O23" i="171"/>
  <c r="P23" i="171"/>
  <c r="Q23" i="171"/>
  <c r="R23" i="171"/>
  <c r="S23" i="171"/>
  <c r="V23" i="171"/>
  <c r="W23" i="171"/>
  <c r="X23" i="171"/>
  <c r="Y23" i="171"/>
  <c r="Z23" i="171"/>
  <c r="AC23" i="171"/>
  <c r="AD23" i="171"/>
  <c r="AE23" i="171"/>
  <c r="AF23" i="171"/>
  <c r="AG23" i="171"/>
  <c r="AJ23" i="171"/>
  <c r="AK23" i="171"/>
  <c r="AL23" i="171"/>
  <c r="AM23" i="171"/>
  <c r="AN23" i="171"/>
  <c r="D24" i="171"/>
  <c r="H24" i="171"/>
  <c r="I24" i="171"/>
  <c r="J24" i="171"/>
  <c r="K24" i="171"/>
  <c r="L24" i="171"/>
  <c r="O24" i="171"/>
  <c r="P24" i="171"/>
  <c r="Q24" i="171"/>
  <c r="R24" i="171"/>
  <c r="S24" i="171"/>
  <c r="V24" i="171"/>
  <c r="W24" i="171"/>
  <c r="X24" i="171"/>
  <c r="Y24" i="171"/>
  <c r="Z24" i="171"/>
  <c r="AC24" i="171"/>
  <c r="AD24" i="171"/>
  <c r="AE24" i="171"/>
  <c r="AF24" i="171"/>
  <c r="AG24" i="171"/>
  <c r="AJ24" i="171"/>
  <c r="AK24" i="171"/>
  <c r="AL24" i="171"/>
  <c r="AM24" i="171"/>
  <c r="AN24" i="171"/>
  <c r="H25" i="171"/>
  <c r="I25" i="171"/>
  <c r="J25" i="171"/>
  <c r="K25" i="171"/>
  <c r="L25" i="171"/>
  <c r="O25" i="171"/>
  <c r="P25" i="171"/>
  <c r="Q25" i="171"/>
  <c r="R25" i="171"/>
  <c r="S25" i="171"/>
  <c r="V25" i="171"/>
  <c r="W25" i="171"/>
  <c r="X25" i="171"/>
  <c r="Y25" i="171"/>
  <c r="Z25" i="171"/>
  <c r="AC25" i="171"/>
  <c r="AD25" i="171"/>
  <c r="AE25" i="171"/>
  <c r="AF25" i="171"/>
  <c r="AG25" i="171"/>
  <c r="AJ25" i="171"/>
  <c r="AK25" i="171"/>
  <c r="AL25" i="171"/>
  <c r="AM25" i="171"/>
  <c r="AN25" i="171"/>
  <c r="H26" i="171"/>
  <c r="I26" i="171"/>
  <c r="J26" i="171"/>
  <c r="K26" i="171"/>
  <c r="L26" i="171"/>
  <c r="O26" i="171"/>
  <c r="P26" i="171"/>
  <c r="Q26" i="171"/>
  <c r="R26" i="171"/>
  <c r="S26" i="171"/>
  <c r="V26" i="171"/>
  <c r="W26" i="171"/>
  <c r="X26" i="171"/>
  <c r="Y26" i="171"/>
  <c r="Z26" i="171"/>
  <c r="AC26" i="171"/>
  <c r="AD26" i="171"/>
  <c r="AE26" i="171"/>
  <c r="AF26" i="171"/>
  <c r="AG26" i="171"/>
  <c r="AJ26" i="171"/>
  <c r="AK26" i="171"/>
  <c r="AL26" i="171"/>
  <c r="AM26" i="171"/>
  <c r="AN26" i="171"/>
  <c r="H27" i="171"/>
  <c r="I27" i="171"/>
  <c r="J27" i="171"/>
  <c r="K27" i="171"/>
  <c r="L27" i="171"/>
  <c r="O27" i="171"/>
  <c r="P27" i="171"/>
  <c r="Q27" i="171"/>
  <c r="R27" i="171"/>
  <c r="S27" i="171"/>
  <c r="V27" i="171"/>
  <c r="W27" i="171"/>
  <c r="X27" i="171"/>
  <c r="Y27" i="171"/>
  <c r="Z27" i="171"/>
  <c r="AC27" i="171"/>
  <c r="AD27" i="171"/>
  <c r="AE27" i="171"/>
  <c r="AF27" i="171"/>
  <c r="AG27" i="171"/>
  <c r="AJ27" i="171"/>
  <c r="AK27" i="171"/>
  <c r="AL27" i="171"/>
  <c r="AM27" i="171"/>
  <c r="AN27" i="171"/>
  <c r="H28" i="171"/>
  <c r="I28" i="171"/>
  <c r="J28" i="171"/>
  <c r="K28" i="171"/>
  <c r="L28" i="171"/>
  <c r="O28" i="171"/>
  <c r="P28" i="171"/>
  <c r="Q28" i="171"/>
  <c r="R28" i="171"/>
  <c r="S28" i="171"/>
  <c r="V28" i="171"/>
  <c r="W28" i="171"/>
  <c r="X28" i="171"/>
  <c r="Y28" i="171"/>
  <c r="Z28" i="171"/>
  <c r="AC28" i="171"/>
  <c r="AD28" i="171"/>
  <c r="AE28" i="171"/>
  <c r="AF28" i="171"/>
  <c r="AG28" i="171"/>
  <c r="AJ28" i="171"/>
  <c r="AK28" i="171"/>
  <c r="AL28" i="171"/>
  <c r="AM28" i="171"/>
  <c r="AN28" i="171"/>
  <c r="C3" i="171"/>
  <c r="C4" i="171"/>
  <c r="C5" i="171"/>
  <c r="B38" i="170"/>
  <c r="B39" i="170" s="1"/>
  <c r="B40" i="170" s="1"/>
  <c r="B41" i="170" s="1"/>
  <c r="B42" i="170" s="1"/>
  <c r="B43" i="170" s="1"/>
  <c r="B44" i="170" s="1"/>
  <c r="B45" i="170" s="1"/>
  <c r="B46" i="170" s="1"/>
  <c r="B47" i="170" s="1"/>
  <c r="B48" i="170" s="1"/>
  <c r="B49" i="170" s="1"/>
  <c r="B50" i="170" s="1"/>
  <c r="B51" i="170" s="1"/>
  <c r="B52" i="170" s="1"/>
  <c r="B53" i="170" s="1"/>
  <c r="B54" i="170" s="1"/>
  <c r="B55" i="170" s="1"/>
  <c r="B56" i="170" s="1"/>
  <c r="B57" i="170" s="1"/>
  <c r="B58" i="170" s="1"/>
  <c r="B59" i="170" s="1"/>
  <c r="B60" i="170" s="1"/>
  <c r="B61" i="170" s="1"/>
  <c r="B62" i="170" s="1"/>
  <c r="B63" i="170" s="1"/>
  <c r="B64" i="170" s="1"/>
  <c r="B65" i="170" s="1"/>
  <c r="B66" i="170" s="1"/>
  <c r="B67" i="170" s="1"/>
  <c r="B68" i="170" s="1"/>
  <c r="B69" i="170" s="1"/>
  <c r="B70" i="170" s="1"/>
  <c r="B71" i="170" s="1"/>
  <c r="B72" i="170" s="1"/>
  <c r="B73" i="170" s="1"/>
  <c r="B74" i="170" s="1"/>
  <c r="B75" i="170" s="1"/>
  <c r="B76" i="170" s="1"/>
  <c r="B77" i="170" s="1"/>
  <c r="B78" i="170" s="1"/>
  <c r="B79" i="170" s="1"/>
  <c r="B80" i="170" s="1"/>
  <c r="B81" i="170" s="1"/>
  <c r="B82" i="170" s="1"/>
  <c r="B83" i="170" s="1"/>
  <c r="B84" i="170" s="1"/>
  <c r="B85" i="170" s="1"/>
  <c r="B86" i="170" s="1"/>
  <c r="B87" i="170" s="1"/>
  <c r="B88" i="170" s="1"/>
  <c r="B89" i="170" s="1"/>
  <c r="B90" i="170" s="1"/>
  <c r="B91" i="170" s="1"/>
  <c r="B92" i="170" s="1"/>
  <c r="B93" i="170" s="1"/>
  <c r="B94" i="170" s="1"/>
  <c r="B95" i="170" s="1"/>
  <c r="B96" i="170" s="1"/>
  <c r="B97" i="170" s="1"/>
  <c r="B98" i="170" s="1"/>
  <c r="B99" i="170" s="1"/>
  <c r="B100" i="170" s="1"/>
  <c r="B101" i="170" s="1"/>
  <c r="B102" i="170" s="1"/>
  <c r="B103" i="170" s="1"/>
  <c r="B104" i="170" s="1"/>
  <c r="B105" i="170" s="1"/>
  <c r="B106" i="170" s="1"/>
  <c r="B107" i="170" s="1"/>
  <c r="B108" i="170" s="1"/>
  <c r="B109" i="170" s="1"/>
  <c r="B110" i="170" s="1"/>
  <c r="B111" i="170" s="1"/>
  <c r="B112" i="170" s="1"/>
  <c r="B113" i="170" s="1"/>
  <c r="B114" i="170" s="1"/>
  <c r="B115" i="170" s="1"/>
  <c r="E38" i="170"/>
  <c r="E39" i="170"/>
  <c r="E41" i="170"/>
  <c r="E43" i="170"/>
  <c r="E44" i="170"/>
  <c r="E45" i="170"/>
  <c r="E46" i="170"/>
  <c r="E50" i="170"/>
  <c r="E51" i="170"/>
  <c r="E52" i="170"/>
  <c r="E53" i="170"/>
  <c r="E54" i="170"/>
  <c r="E55" i="170"/>
  <c r="E56" i="170"/>
  <c r="E57" i="170"/>
  <c r="E58" i="170"/>
  <c r="E59" i="170"/>
  <c r="E60" i="170"/>
  <c r="E61" i="170"/>
  <c r="E62" i="170"/>
  <c r="E63" i="170"/>
  <c r="E64" i="170"/>
  <c r="E65" i="170"/>
  <c r="E66" i="170"/>
  <c r="E67" i="170"/>
  <c r="E68" i="170"/>
  <c r="E69" i="170"/>
  <c r="E70" i="170"/>
  <c r="E71" i="170"/>
  <c r="E72" i="170"/>
  <c r="E73" i="170"/>
  <c r="E74" i="170"/>
  <c r="E75" i="170"/>
  <c r="E76" i="170"/>
  <c r="E77" i="170"/>
  <c r="E78" i="170"/>
  <c r="E79" i="170"/>
  <c r="E80" i="170"/>
  <c r="E81" i="170"/>
  <c r="E82" i="170"/>
  <c r="E83" i="170"/>
  <c r="E84" i="170"/>
  <c r="E85" i="170"/>
  <c r="E86" i="170"/>
  <c r="E87" i="170"/>
  <c r="E88" i="170"/>
  <c r="E89" i="170"/>
  <c r="E90" i="170"/>
  <c r="E91" i="170"/>
  <c r="E92" i="170"/>
  <c r="E93" i="170"/>
  <c r="E94" i="170"/>
  <c r="E95" i="170"/>
  <c r="E96" i="170"/>
  <c r="E97" i="170"/>
  <c r="E98" i="170"/>
  <c r="E99" i="170"/>
  <c r="E100" i="170"/>
  <c r="E101" i="170"/>
  <c r="E102" i="170"/>
  <c r="E103" i="170"/>
  <c r="E104" i="170"/>
  <c r="E105" i="170"/>
  <c r="E106" i="170"/>
  <c r="E107" i="170"/>
  <c r="E108" i="170"/>
  <c r="E109" i="170"/>
  <c r="E110" i="170"/>
  <c r="E111" i="170"/>
  <c r="E112" i="170"/>
  <c r="E113" i="170"/>
  <c r="E114" i="170"/>
  <c r="E115" i="170"/>
  <c r="H12" i="170"/>
  <c r="I12" i="170"/>
  <c r="J12" i="170"/>
  <c r="K12" i="170"/>
  <c r="L12" i="170"/>
  <c r="O12" i="170"/>
  <c r="P12" i="170"/>
  <c r="Q12" i="170"/>
  <c r="R12" i="170"/>
  <c r="S12" i="170"/>
  <c r="V12" i="170"/>
  <c r="W12" i="170"/>
  <c r="X12" i="170"/>
  <c r="Y12" i="170"/>
  <c r="Z12" i="170"/>
  <c r="AC12" i="170"/>
  <c r="AD12" i="170"/>
  <c r="AE12" i="170"/>
  <c r="AF12" i="170"/>
  <c r="AG12" i="170"/>
  <c r="AJ12" i="170"/>
  <c r="AK12" i="170"/>
  <c r="AL12" i="170"/>
  <c r="AM12" i="170"/>
  <c r="AN12" i="170"/>
  <c r="D13" i="170"/>
  <c r="H16" i="170"/>
  <c r="I16" i="170"/>
  <c r="J16" i="170"/>
  <c r="K16" i="170"/>
  <c r="L16" i="170"/>
  <c r="P16" i="170"/>
  <c r="Q16" i="170"/>
  <c r="R16" i="170"/>
  <c r="S16" i="170"/>
  <c r="V16" i="170"/>
  <c r="W16" i="170"/>
  <c r="X16" i="170"/>
  <c r="Y16" i="170"/>
  <c r="Z16" i="170"/>
  <c r="AC16" i="170"/>
  <c r="AD16" i="170"/>
  <c r="AE16" i="170"/>
  <c r="AF16" i="170"/>
  <c r="AG16" i="170"/>
  <c r="AJ16" i="170"/>
  <c r="AK16" i="170"/>
  <c r="AL16" i="170"/>
  <c r="AM16" i="170"/>
  <c r="AN16" i="170"/>
  <c r="H17" i="170"/>
  <c r="I17" i="170"/>
  <c r="J17" i="170"/>
  <c r="K17" i="170"/>
  <c r="L17" i="170"/>
  <c r="O17" i="170"/>
  <c r="P17" i="170"/>
  <c r="Q17" i="170"/>
  <c r="R17" i="170"/>
  <c r="S17" i="170"/>
  <c r="V17" i="170"/>
  <c r="W17" i="170"/>
  <c r="X17" i="170"/>
  <c r="Y17" i="170"/>
  <c r="Z17" i="170"/>
  <c r="AC17" i="170"/>
  <c r="AD17" i="170"/>
  <c r="AE17" i="170"/>
  <c r="AF17" i="170"/>
  <c r="AG17" i="170"/>
  <c r="AJ17" i="170"/>
  <c r="AK17" i="170"/>
  <c r="AL17" i="170"/>
  <c r="AM17" i="170"/>
  <c r="AN17" i="170"/>
  <c r="H18" i="170"/>
  <c r="I18" i="170"/>
  <c r="J18" i="170"/>
  <c r="K18" i="170"/>
  <c r="L18" i="170"/>
  <c r="O18" i="170"/>
  <c r="P18" i="170"/>
  <c r="Q18" i="170"/>
  <c r="R18" i="170"/>
  <c r="S18" i="170"/>
  <c r="V18" i="170"/>
  <c r="W18" i="170"/>
  <c r="X18" i="170"/>
  <c r="Y18" i="170"/>
  <c r="Z18" i="170"/>
  <c r="AC18" i="170"/>
  <c r="AD18" i="170"/>
  <c r="AE18" i="170"/>
  <c r="AF18" i="170"/>
  <c r="AG18" i="170"/>
  <c r="AJ18" i="170"/>
  <c r="AK18" i="170"/>
  <c r="AL18" i="170"/>
  <c r="AM18" i="170"/>
  <c r="AN18" i="170"/>
  <c r="H19" i="170"/>
  <c r="I19" i="170"/>
  <c r="J19" i="170"/>
  <c r="K19" i="170"/>
  <c r="L19" i="170"/>
  <c r="O19" i="170"/>
  <c r="P19" i="170"/>
  <c r="Q19" i="170"/>
  <c r="R19" i="170"/>
  <c r="S19" i="170"/>
  <c r="V19" i="170"/>
  <c r="W19" i="170"/>
  <c r="X19" i="170"/>
  <c r="Y19" i="170"/>
  <c r="Z19" i="170"/>
  <c r="AC19" i="170"/>
  <c r="AD19" i="170"/>
  <c r="AE19" i="170"/>
  <c r="AF19" i="170"/>
  <c r="AG19" i="170"/>
  <c r="AJ19" i="170"/>
  <c r="AK19" i="170"/>
  <c r="AL19" i="170"/>
  <c r="AM19" i="170"/>
  <c r="AN19" i="170"/>
  <c r="H20" i="170"/>
  <c r="I20" i="170"/>
  <c r="J20" i="170"/>
  <c r="K20" i="170"/>
  <c r="L20" i="170"/>
  <c r="O20" i="170"/>
  <c r="P20" i="170"/>
  <c r="Q20" i="170"/>
  <c r="R20" i="170"/>
  <c r="S20" i="170"/>
  <c r="V20" i="170"/>
  <c r="W20" i="170"/>
  <c r="X20" i="170"/>
  <c r="Y20" i="170"/>
  <c r="Z20" i="170"/>
  <c r="AC20" i="170"/>
  <c r="AD20" i="170"/>
  <c r="AE20" i="170"/>
  <c r="AF20" i="170"/>
  <c r="AG20" i="170"/>
  <c r="AJ20" i="170"/>
  <c r="AK20" i="170"/>
  <c r="AL20" i="170"/>
  <c r="AM20" i="170"/>
  <c r="AN20" i="170"/>
  <c r="H21" i="170"/>
  <c r="I21" i="170"/>
  <c r="J21" i="170"/>
  <c r="K21" i="170"/>
  <c r="L21" i="170"/>
  <c r="O21" i="170"/>
  <c r="P21" i="170"/>
  <c r="Q21" i="170"/>
  <c r="R21" i="170"/>
  <c r="S21" i="170"/>
  <c r="V21" i="170"/>
  <c r="W21" i="170"/>
  <c r="X21" i="170"/>
  <c r="Y21" i="170"/>
  <c r="Z21" i="170"/>
  <c r="AC21" i="170"/>
  <c r="AD21" i="170"/>
  <c r="AE21" i="170"/>
  <c r="AF21" i="170"/>
  <c r="AG21" i="170"/>
  <c r="AJ21" i="170"/>
  <c r="AK21" i="170"/>
  <c r="AL21" i="170"/>
  <c r="AM21" i="170"/>
  <c r="AN21" i="170"/>
  <c r="H22" i="170"/>
  <c r="I22" i="170"/>
  <c r="J22" i="170"/>
  <c r="K22" i="170"/>
  <c r="L22" i="170"/>
  <c r="O22" i="170"/>
  <c r="P22" i="170"/>
  <c r="Q22" i="170"/>
  <c r="R22" i="170"/>
  <c r="S22" i="170"/>
  <c r="V22" i="170"/>
  <c r="W22" i="170"/>
  <c r="X22" i="170"/>
  <c r="Y22" i="170"/>
  <c r="Z22" i="170"/>
  <c r="AC22" i="170"/>
  <c r="AD22" i="170"/>
  <c r="AE22" i="170"/>
  <c r="AF22" i="170"/>
  <c r="AG22" i="170"/>
  <c r="AJ22" i="170"/>
  <c r="AK22" i="170"/>
  <c r="AL22" i="170"/>
  <c r="AM22" i="170"/>
  <c r="AN22" i="170"/>
  <c r="H23" i="170"/>
  <c r="I23" i="170"/>
  <c r="J23" i="170"/>
  <c r="K23" i="170"/>
  <c r="L23" i="170"/>
  <c r="O23" i="170"/>
  <c r="P23" i="170"/>
  <c r="Q23" i="170"/>
  <c r="R23" i="170"/>
  <c r="S23" i="170"/>
  <c r="V23" i="170"/>
  <c r="W23" i="170"/>
  <c r="X23" i="170"/>
  <c r="Y23" i="170"/>
  <c r="Z23" i="170"/>
  <c r="AC23" i="170"/>
  <c r="AD23" i="170"/>
  <c r="AE23" i="170"/>
  <c r="AF23" i="170"/>
  <c r="AG23" i="170"/>
  <c r="AJ23" i="170"/>
  <c r="AK23" i="170"/>
  <c r="AL23" i="170"/>
  <c r="AM23" i="170"/>
  <c r="AN23" i="170"/>
  <c r="D24" i="170"/>
  <c r="H24" i="170"/>
  <c r="I24" i="170"/>
  <c r="J24" i="170"/>
  <c r="K24" i="170"/>
  <c r="L24" i="170"/>
  <c r="O24" i="170"/>
  <c r="P24" i="170"/>
  <c r="Q24" i="170"/>
  <c r="R24" i="170"/>
  <c r="S24" i="170"/>
  <c r="V24" i="170"/>
  <c r="W24" i="170"/>
  <c r="X24" i="170"/>
  <c r="Y24" i="170"/>
  <c r="Z24" i="170"/>
  <c r="AC24" i="170"/>
  <c r="AD24" i="170"/>
  <c r="AE24" i="170"/>
  <c r="AF24" i="170"/>
  <c r="AG24" i="170"/>
  <c r="AJ24" i="170"/>
  <c r="AK24" i="170"/>
  <c r="AL24" i="170"/>
  <c r="AM24" i="170"/>
  <c r="AN24" i="170"/>
  <c r="H25" i="170"/>
  <c r="I25" i="170"/>
  <c r="J25" i="170"/>
  <c r="K25" i="170"/>
  <c r="L25" i="170"/>
  <c r="O25" i="170"/>
  <c r="P25" i="170"/>
  <c r="Q25" i="170"/>
  <c r="R25" i="170"/>
  <c r="S25" i="170"/>
  <c r="V25" i="170"/>
  <c r="W25" i="170"/>
  <c r="X25" i="170"/>
  <c r="Y25" i="170"/>
  <c r="Z25" i="170"/>
  <c r="AC25" i="170"/>
  <c r="AD25" i="170"/>
  <c r="AE25" i="170"/>
  <c r="AF25" i="170"/>
  <c r="AG25" i="170"/>
  <c r="AJ25" i="170"/>
  <c r="AK25" i="170"/>
  <c r="AL25" i="170"/>
  <c r="AM25" i="170"/>
  <c r="AN25" i="170"/>
  <c r="H26" i="170"/>
  <c r="I26" i="170"/>
  <c r="J26" i="170"/>
  <c r="K26" i="170"/>
  <c r="L26" i="170"/>
  <c r="O26" i="170"/>
  <c r="P26" i="170"/>
  <c r="Q26" i="170"/>
  <c r="R26" i="170"/>
  <c r="S26" i="170"/>
  <c r="V26" i="170"/>
  <c r="W26" i="170"/>
  <c r="X26" i="170"/>
  <c r="Y26" i="170"/>
  <c r="Z26" i="170"/>
  <c r="AC26" i="170"/>
  <c r="AD26" i="170"/>
  <c r="AE26" i="170"/>
  <c r="AF26" i="170"/>
  <c r="AG26" i="170"/>
  <c r="AJ26" i="170"/>
  <c r="AK26" i="170"/>
  <c r="AL26" i="170"/>
  <c r="AM26" i="170"/>
  <c r="AN26" i="170"/>
  <c r="H27" i="170"/>
  <c r="I27" i="170"/>
  <c r="J27" i="170"/>
  <c r="K27" i="170"/>
  <c r="L27" i="170"/>
  <c r="O27" i="170"/>
  <c r="P27" i="170"/>
  <c r="Q27" i="170"/>
  <c r="R27" i="170"/>
  <c r="S27" i="170"/>
  <c r="V27" i="170"/>
  <c r="W27" i="170"/>
  <c r="X27" i="170"/>
  <c r="Y27" i="170"/>
  <c r="Z27" i="170"/>
  <c r="AC27" i="170"/>
  <c r="AD27" i="170"/>
  <c r="AE27" i="170"/>
  <c r="AF27" i="170"/>
  <c r="AG27" i="170"/>
  <c r="AJ27" i="170"/>
  <c r="AK27" i="170"/>
  <c r="AL27" i="170"/>
  <c r="AM27" i="170"/>
  <c r="AN27" i="170"/>
  <c r="H28" i="170"/>
  <c r="I28" i="170"/>
  <c r="J28" i="170"/>
  <c r="K28" i="170"/>
  <c r="L28" i="170"/>
  <c r="O28" i="170"/>
  <c r="P28" i="170"/>
  <c r="Q28" i="170"/>
  <c r="R28" i="170"/>
  <c r="S28" i="170"/>
  <c r="V28" i="170"/>
  <c r="W28" i="170"/>
  <c r="X28" i="170"/>
  <c r="Y28" i="170"/>
  <c r="Z28" i="170"/>
  <c r="AC28" i="170"/>
  <c r="AD28" i="170"/>
  <c r="AE28" i="170"/>
  <c r="AF28" i="170"/>
  <c r="AG28" i="170"/>
  <c r="AJ28" i="170"/>
  <c r="AK28" i="170"/>
  <c r="AL28" i="170"/>
  <c r="AM28" i="170"/>
  <c r="AN28" i="170"/>
  <c r="C3" i="170"/>
  <c r="C4" i="170"/>
  <c r="C5" i="170"/>
  <c r="D1" i="169"/>
  <c r="F2" i="169"/>
  <c r="H2" i="169"/>
  <c r="F3" i="169"/>
  <c r="D4" i="169"/>
  <c r="F7" i="169" s="1"/>
  <c r="F24" i="108" a="1"/>
  <c r="H15" i="197" l="1"/>
  <c r="I15" i="197" s="1"/>
  <c r="J15" i="197" s="1"/>
  <c r="K15" i="197" s="1"/>
  <c r="L15" i="197" s="1"/>
  <c r="M15" i="197" s="1"/>
  <c r="N15" i="197" s="1"/>
  <c r="O15" i="197" s="1"/>
  <c r="P15" i="197" s="1"/>
  <c r="Q15" i="197" s="1"/>
  <c r="R15" i="197" s="1"/>
  <c r="S15" i="197" s="1"/>
  <c r="T15" i="197" s="1"/>
  <c r="U15" i="197" s="1"/>
  <c r="V15" i="197" s="1"/>
  <c r="W15" i="197" s="1"/>
  <c r="X15" i="197" s="1"/>
  <c r="Y15" i="197" s="1"/>
  <c r="Z15" i="197" s="1"/>
  <c r="AA15" i="197" s="1"/>
  <c r="AB15" i="197" s="1"/>
  <c r="AC15" i="197" s="1"/>
  <c r="AD15" i="197" s="1"/>
  <c r="AE15" i="197" s="1"/>
  <c r="AF15" i="197" s="1"/>
  <c r="AG15" i="197" s="1"/>
  <c r="AH15" i="197" s="1"/>
  <c r="AI15" i="197" s="1"/>
  <c r="AJ15" i="197" s="1"/>
  <c r="AK15" i="197" s="1"/>
  <c r="AL15" i="197" s="1"/>
  <c r="AM15" i="197" s="1"/>
  <c r="AN15" i="197" s="1"/>
  <c r="H15" i="194"/>
  <c r="I15" i="194" s="1"/>
  <c r="J15" i="194" s="1"/>
  <c r="K15" i="194" s="1"/>
  <c r="L15" i="194" s="1"/>
  <c r="M15" i="194" s="1"/>
  <c r="N15" i="194" s="1"/>
  <c r="O15" i="194" s="1"/>
  <c r="P15" i="194" s="1"/>
  <c r="Q15" i="194" s="1"/>
  <c r="R15" i="194" s="1"/>
  <c r="S15" i="194" s="1"/>
  <c r="T15" i="194" s="1"/>
  <c r="U15" i="194" s="1"/>
  <c r="V15" i="194" s="1"/>
  <c r="W15" i="194" s="1"/>
  <c r="X15" i="194" s="1"/>
  <c r="Y15" i="194" s="1"/>
  <c r="Z15" i="194" s="1"/>
  <c r="AA15" i="194" s="1"/>
  <c r="AB15" i="194" s="1"/>
  <c r="AC15" i="194" s="1"/>
  <c r="AD15" i="194" s="1"/>
  <c r="AE15" i="194" s="1"/>
  <c r="AF15" i="194" s="1"/>
  <c r="AG15" i="194" s="1"/>
  <c r="AH15" i="194" s="1"/>
  <c r="AI15" i="194" s="1"/>
  <c r="AJ15" i="194" s="1"/>
  <c r="AK15" i="194" s="1"/>
  <c r="AL15" i="194" s="1"/>
  <c r="AM15" i="194" s="1"/>
  <c r="AN15" i="194" s="1"/>
  <c r="H36" i="195"/>
  <c r="H36" i="197"/>
  <c r="H15" i="196"/>
  <c r="I15" i="196" s="1"/>
  <c r="J15" i="196" s="1"/>
  <c r="K15" i="196" s="1"/>
  <c r="L15" i="196" s="1"/>
  <c r="M15" i="196" s="1"/>
  <c r="N15" i="196" s="1"/>
  <c r="O15" i="196" s="1"/>
  <c r="P15" i="196" s="1"/>
  <c r="Q15" i="196" s="1"/>
  <c r="R15" i="196" s="1"/>
  <c r="S15" i="196" s="1"/>
  <c r="T15" i="196" s="1"/>
  <c r="U15" i="196" s="1"/>
  <c r="V15" i="196" s="1"/>
  <c r="W15" i="196" s="1"/>
  <c r="X15" i="196" s="1"/>
  <c r="Y15" i="196" s="1"/>
  <c r="Z15" i="196" s="1"/>
  <c r="AA15" i="196" s="1"/>
  <c r="AB15" i="196" s="1"/>
  <c r="AC15" i="196" s="1"/>
  <c r="AD15" i="196" s="1"/>
  <c r="AE15" i="196" s="1"/>
  <c r="AF15" i="196" s="1"/>
  <c r="AG15" i="196" s="1"/>
  <c r="AH15" i="196" s="1"/>
  <c r="AI15" i="196" s="1"/>
  <c r="AJ15" i="196" s="1"/>
  <c r="AK15" i="196" s="1"/>
  <c r="AL15" i="196" s="1"/>
  <c r="AM15" i="196" s="1"/>
  <c r="AN15" i="196" s="1"/>
  <c r="H15" i="193"/>
  <c r="I15" i="193" s="1"/>
  <c r="J15" i="193" s="1"/>
  <c r="K15" i="193" s="1"/>
  <c r="L15" i="193" s="1"/>
  <c r="M15" i="193" s="1"/>
  <c r="N15" i="193" s="1"/>
  <c r="O15" i="193" s="1"/>
  <c r="P15" i="193" s="1"/>
  <c r="Q15" i="193" s="1"/>
  <c r="R15" i="193" s="1"/>
  <c r="S15" i="193" s="1"/>
  <c r="T15" i="193" s="1"/>
  <c r="U15" i="193" s="1"/>
  <c r="V15" i="193" s="1"/>
  <c r="W15" i="193" s="1"/>
  <c r="X15" i="193" s="1"/>
  <c r="Y15" i="193" s="1"/>
  <c r="Z15" i="193" s="1"/>
  <c r="AA15" i="193" s="1"/>
  <c r="AB15" i="193" s="1"/>
  <c r="AC15" i="193" s="1"/>
  <c r="AD15" i="193" s="1"/>
  <c r="AE15" i="193" s="1"/>
  <c r="AF15" i="193" s="1"/>
  <c r="AG15" i="193" s="1"/>
  <c r="AH15" i="193" s="1"/>
  <c r="AI15" i="193" s="1"/>
  <c r="AJ15" i="193" s="1"/>
  <c r="AK15" i="193" s="1"/>
  <c r="AL15" i="193" s="1"/>
  <c r="AM15" i="193" s="1"/>
  <c r="AN15" i="193" s="1"/>
  <c r="H15" i="195"/>
  <c r="I15" i="195" s="1"/>
  <c r="J15" i="195" s="1"/>
  <c r="K15" i="195" s="1"/>
  <c r="L15" i="195" s="1"/>
  <c r="M15" i="195" s="1"/>
  <c r="N15" i="195" s="1"/>
  <c r="O15" i="195" s="1"/>
  <c r="P15" i="195" s="1"/>
  <c r="Q15" i="195" s="1"/>
  <c r="R15" i="195" s="1"/>
  <c r="S15" i="195" s="1"/>
  <c r="T15" i="195" s="1"/>
  <c r="U15" i="195" s="1"/>
  <c r="V15" i="195" s="1"/>
  <c r="W15" i="195" s="1"/>
  <c r="X15" i="195" s="1"/>
  <c r="Y15" i="195" s="1"/>
  <c r="Z15" i="195" s="1"/>
  <c r="AA15" i="195" s="1"/>
  <c r="AB15" i="195" s="1"/>
  <c r="AC15" i="195" s="1"/>
  <c r="AD15" i="195" s="1"/>
  <c r="AE15" i="195" s="1"/>
  <c r="AF15" i="195" s="1"/>
  <c r="AG15" i="195" s="1"/>
  <c r="AH15" i="195" s="1"/>
  <c r="AI15" i="195" s="1"/>
  <c r="AJ15" i="195" s="1"/>
  <c r="AK15" i="195" s="1"/>
  <c r="AL15" i="195" s="1"/>
  <c r="AM15" i="195" s="1"/>
  <c r="AN15" i="195" s="1"/>
  <c r="H36" i="196"/>
  <c r="H36" i="193"/>
  <c r="H36" i="194"/>
  <c r="H36" i="192"/>
  <c r="H15" i="192"/>
  <c r="I15" i="192" s="1"/>
  <c r="J15" i="192" s="1"/>
  <c r="K15" i="192" s="1"/>
  <c r="L15" i="192" s="1"/>
  <c r="M15" i="192" s="1"/>
  <c r="N15" i="192" s="1"/>
  <c r="O15" i="192" s="1"/>
  <c r="P15" i="192" s="1"/>
  <c r="Q15" i="192" s="1"/>
  <c r="R15" i="192" s="1"/>
  <c r="S15" i="192" s="1"/>
  <c r="T15" i="192" s="1"/>
  <c r="U15" i="192" s="1"/>
  <c r="V15" i="192" s="1"/>
  <c r="W15" i="192" s="1"/>
  <c r="X15" i="192" s="1"/>
  <c r="Y15" i="192" s="1"/>
  <c r="Z15" i="192" s="1"/>
  <c r="AA15" i="192" s="1"/>
  <c r="AB15" i="192" s="1"/>
  <c r="AC15" i="192" s="1"/>
  <c r="AD15" i="192" s="1"/>
  <c r="AE15" i="192" s="1"/>
  <c r="AF15" i="192" s="1"/>
  <c r="AG15" i="192" s="1"/>
  <c r="AH15" i="192" s="1"/>
  <c r="AI15" i="192" s="1"/>
  <c r="AJ15" i="192" s="1"/>
  <c r="AK15" i="192" s="1"/>
  <c r="AL15" i="192" s="1"/>
  <c r="AM15" i="192" s="1"/>
  <c r="AN15" i="192" s="1"/>
  <c r="H36" i="191"/>
  <c r="H15" i="190"/>
  <c r="I15" i="190" s="1"/>
  <c r="J15" i="190" s="1"/>
  <c r="K15" i="190" s="1"/>
  <c r="L15" i="190" s="1"/>
  <c r="M15" i="190" s="1"/>
  <c r="N15" i="190" s="1"/>
  <c r="O15" i="190" s="1"/>
  <c r="P15" i="190" s="1"/>
  <c r="Q15" i="190" s="1"/>
  <c r="R15" i="190" s="1"/>
  <c r="S15" i="190" s="1"/>
  <c r="T15" i="190" s="1"/>
  <c r="U15" i="190" s="1"/>
  <c r="V15" i="190" s="1"/>
  <c r="W15" i="190" s="1"/>
  <c r="X15" i="190" s="1"/>
  <c r="Y15" i="190" s="1"/>
  <c r="Z15" i="190" s="1"/>
  <c r="AA15" i="190" s="1"/>
  <c r="AB15" i="190" s="1"/>
  <c r="AC15" i="190" s="1"/>
  <c r="AD15" i="190" s="1"/>
  <c r="AE15" i="190" s="1"/>
  <c r="AF15" i="190" s="1"/>
  <c r="AG15" i="190" s="1"/>
  <c r="AH15" i="190" s="1"/>
  <c r="AI15" i="190" s="1"/>
  <c r="AJ15" i="190" s="1"/>
  <c r="AK15" i="190" s="1"/>
  <c r="AL15" i="190" s="1"/>
  <c r="AM15" i="190" s="1"/>
  <c r="AN15" i="190" s="1"/>
  <c r="H36" i="189"/>
  <c r="H15" i="191"/>
  <c r="I15" i="191" s="1"/>
  <c r="J15" i="191" s="1"/>
  <c r="K15" i="191" s="1"/>
  <c r="L15" i="191" s="1"/>
  <c r="M15" i="191" s="1"/>
  <c r="N15" i="191" s="1"/>
  <c r="O15" i="191" s="1"/>
  <c r="P15" i="191" s="1"/>
  <c r="Q15" i="191" s="1"/>
  <c r="R15" i="191" s="1"/>
  <c r="S15" i="191" s="1"/>
  <c r="T15" i="191" s="1"/>
  <c r="U15" i="191" s="1"/>
  <c r="V15" i="191" s="1"/>
  <c r="W15" i="191" s="1"/>
  <c r="X15" i="191" s="1"/>
  <c r="Y15" i="191" s="1"/>
  <c r="Z15" i="191" s="1"/>
  <c r="AA15" i="191" s="1"/>
  <c r="AB15" i="191" s="1"/>
  <c r="AC15" i="191" s="1"/>
  <c r="AD15" i="191" s="1"/>
  <c r="AE15" i="191" s="1"/>
  <c r="AF15" i="191" s="1"/>
  <c r="AG15" i="191" s="1"/>
  <c r="AH15" i="191" s="1"/>
  <c r="AI15" i="191" s="1"/>
  <c r="AJ15" i="191" s="1"/>
  <c r="AK15" i="191" s="1"/>
  <c r="AL15" i="191" s="1"/>
  <c r="AM15" i="191" s="1"/>
  <c r="AN15" i="191" s="1"/>
  <c r="H36" i="190"/>
  <c r="H15" i="189"/>
  <c r="I15" i="189" s="1"/>
  <c r="J15" i="189" s="1"/>
  <c r="K15" i="189" s="1"/>
  <c r="L15" i="189" s="1"/>
  <c r="M15" i="189" s="1"/>
  <c r="N15" i="189" s="1"/>
  <c r="O15" i="189" s="1"/>
  <c r="P15" i="189" s="1"/>
  <c r="Q15" i="189" s="1"/>
  <c r="R15" i="189" s="1"/>
  <c r="S15" i="189" s="1"/>
  <c r="T15" i="189" s="1"/>
  <c r="U15" i="189" s="1"/>
  <c r="V15" i="189" s="1"/>
  <c r="W15" i="189" s="1"/>
  <c r="X15" i="189" s="1"/>
  <c r="Y15" i="189" s="1"/>
  <c r="Z15" i="189" s="1"/>
  <c r="AA15" i="189" s="1"/>
  <c r="AB15" i="189" s="1"/>
  <c r="AC15" i="189" s="1"/>
  <c r="AD15" i="189" s="1"/>
  <c r="AE15" i="189" s="1"/>
  <c r="AF15" i="189" s="1"/>
  <c r="AG15" i="189" s="1"/>
  <c r="AH15" i="189" s="1"/>
  <c r="AI15" i="189" s="1"/>
  <c r="AJ15" i="189" s="1"/>
  <c r="AK15" i="189" s="1"/>
  <c r="AL15" i="189" s="1"/>
  <c r="AM15" i="189" s="1"/>
  <c r="AN15" i="189" s="1"/>
  <c r="H15" i="188"/>
  <c r="I15" i="188" s="1"/>
  <c r="J15" i="188" s="1"/>
  <c r="K15" i="188" s="1"/>
  <c r="L15" i="188" s="1"/>
  <c r="M15" i="188" s="1"/>
  <c r="N15" i="188" s="1"/>
  <c r="O15" i="188" s="1"/>
  <c r="P15" i="188" s="1"/>
  <c r="Q15" i="188" s="1"/>
  <c r="R15" i="188" s="1"/>
  <c r="S15" i="188" s="1"/>
  <c r="T15" i="188" s="1"/>
  <c r="U15" i="188" s="1"/>
  <c r="V15" i="188" s="1"/>
  <c r="W15" i="188" s="1"/>
  <c r="X15" i="188" s="1"/>
  <c r="Y15" i="188" s="1"/>
  <c r="Z15" i="188" s="1"/>
  <c r="AA15" i="188" s="1"/>
  <c r="AB15" i="188" s="1"/>
  <c r="AC15" i="188" s="1"/>
  <c r="AD15" i="188" s="1"/>
  <c r="AE15" i="188" s="1"/>
  <c r="AF15" i="188" s="1"/>
  <c r="AG15" i="188" s="1"/>
  <c r="AH15" i="188" s="1"/>
  <c r="AI15" i="188" s="1"/>
  <c r="AJ15" i="188" s="1"/>
  <c r="AK15" i="188" s="1"/>
  <c r="AL15" i="188" s="1"/>
  <c r="AM15" i="188" s="1"/>
  <c r="AN15" i="188" s="1"/>
  <c r="H36" i="188"/>
  <c r="H15" i="187"/>
  <c r="I15" i="187" s="1"/>
  <c r="J15" i="187" s="1"/>
  <c r="K15" i="187" s="1"/>
  <c r="L15" i="187" s="1"/>
  <c r="M15" i="187" s="1"/>
  <c r="N15" i="187" s="1"/>
  <c r="O15" i="187" s="1"/>
  <c r="P15" i="187" s="1"/>
  <c r="Q15" i="187" s="1"/>
  <c r="R15" i="187" s="1"/>
  <c r="S15" i="187" s="1"/>
  <c r="T15" i="187" s="1"/>
  <c r="U15" i="187" s="1"/>
  <c r="V15" i="187" s="1"/>
  <c r="W15" i="187" s="1"/>
  <c r="X15" i="187" s="1"/>
  <c r="Y15" i="187" s="1"/>
  <c r="Z15" i="187" s="1"/>
  <c r="AA15" i="187" s="1"/>
  <c r="AB15" i="187" s="1"/>
  <c r="AC15" i="187" s="1"/>
  <c r="AD15" i="187" s="1"/>
  <c r="AE15" i="187" s="1"/>
  <c r="AF15" i="187" s="1"/>
  <c r="AG15" i="187" s="1"/>
  <c r="AH15" i="187" s="1"/>
  <c r="AI15" i="187" s="1"/>
  <c r="AJ15" i="187" s="1"/>
  <c r="AK15" i="187" s="1"/>
  <c r="AL15" i="187" s="1"/>
  <c r="AM15" i="187" s="1"/>
  <c r="AN15" i="187" s="1"/>
  <c r="H36" i="187"/>
  <c r="H36" i="186"/>
  <c r="H15" i="186"/>
  <c r="I15" i="186" s="1"/>
  <c r="J15" i="186" s="1"/>
  <c r="K15" i="186" s="1"/>
  <c r="L15" i="186" s="1"/>
  <c r="M15" i="186" s="1"/>
  <c r="N15" i="186" s="1"/>
  <c r="O15" i="186" s="1"/>
  <c r="P15" i="186" s="1"/>
  <c r="Q15" i="186" s="1"/>
  <c r="R15" i="186" s="1"/>
  <c r="S15" i="186" s="1"/>
  <c r="T15" i="186" s="1"/>
  <c r="U15" i="186" s="1"/>
  <c r="V15" i="186" s="1"/>
  <c r="W15" i="186" s="1"/>
  <c r="X15" i="186" s="1"/>
  <c r="Y15" i="186" s="1"/>
  <c r="Z15" i="186" s="1"/>
  <c r="AA15" i="186" s="1"/>
  <c r="AB15" i="186" s="1"/>
  <c r="AC15" i="186" s="1"/>
  <c r="AD15" i="186" s="1"/>
  <c r="AE15" i="186" s="1"/>
  <c r="AF15" i="186" s="1"/>
  <c r="AG15" i="186" s="1"/>
  <c r="AH15" i="186" s="1"/>
  <c r="AI15" i="186" s="1"/>
  <c r="AJ15" i="186" s="1"/>
  <c r="AK15" i="186" s="1"/>
  <c r="AL15" i="186" s="1"/>
  <c r="AM15" i="186" s="1"/>
  <c r="AN15" i="186" s="1"/>
  <c r="H36" i="185"/>
  <c r="H15" i="182"/>
  <c r="I15" i="182" s="1"/>
  <c r="J15" i="182" s="1"/>
  <c r="K15" i="182" s="1"/>
  <c r="L15" i="182" s="1"/>
  <c r="M15" i="182" s="1"/>
  <c r="N15" i="182" s="1"/>
  <c r="O15" i="182" s="1"/>
  <c r="P15" i="182" s="1"/>
  <c r="Q15" i="182" s="1"/>
  <c r="R15" i="182" s="1"/>
  <c r="S15" i="182" s="1"/>
  <c r="T15" i="182" s="1"/>
  <c r="U15" i="182" s="1"/>
  <c r="V15" i="182" s="1"/>
  <c r="W15" i="182" s="1"/>
  <c r="X15" i="182" s="1"/>
  <c r="Y15" i="182" s="1"/>
  <c r="Z15" i="182" s="1"/>
  <c r="AA15" i="182" s="1"/>
  <c r="AB15" i="182" s="1"/>
  <c r="AC15" i="182" s="1"/>
  <c r="AD15" i="182" s="1"/>
  <c r="AE15" i="182" s="1"/>
  <c r="AF15" i="182" s="1"/>
  <c r="AG15" i="182" s="1"/>
  <c r="AH15" i="182" s="1"/>
  <c r="AI15" i="182" s="1"/>
  <c r="AJ15" i="182" s="1"/>
  <c r="AK15" i="182" s="1"/>
  <c r="AL15" i="182" s="1"/>
  <c r="AM15" i="182" s="1"/>
  <c r="AN15" i="182" s="1"/>
  <c r="H15" i="183"/>
  <c r="I15" i="183" s="1"/>
  <c r="J15" i="183" s="1"/>
  <c r="K15" i="183" s="1"/>
  <c r="L15" i="183" s="1"/>
  <c r="M15" i="183" s="1"/>
  <c r="N15" i="183" s="1"/>
  <c r="O15" i="183" s="1"/>
  <c r="P15" i="183" s="1"/>
  <c r="Q15" i="183" s="1"/>
  <c r="R15" i="183" s="1"/>
  <c r="S15" i="183" s="1"/>
  <c r="T15" i="183" s="1"/>
  <c r="U15" i="183" s="1"/>
  <c r="V15" i="183" s="1"/>
  <c r="W15" i="183" s="1"/>
  <c r="X15" i="183" s="1"/>
  <c r="Y15" i="183" s="1"/>
  <c r="Z15" i="183" s="1"/>
  <c r="AA15" i="183" s="1"/>
  <c r="AB15" i="183" s="1"/>
  <c r="AC15" i="183" s="1"/>
  <c r="AD15" i="183" s="1"/>
  <c r="AE15" i="183" s="1"/>
  <c r="AF15" i="183" s="1"/>
  <c r="AG15" i="183" s="1"/>
  <c r="AH15" i="183" s="1"/>
  <c r="AI15" i="183" s="1"/>
  <c r="AJ15" i="183" s="1"/>
  <c r="AK15" i="183" s="1"/>
  <c r="AL15" i="183" s="1"/>
  <c r="AM15" i="183" s="1"/>
  <c r="AN15" i="183" s="1"/>
  <c r="H15" i="184"/>
  <c r="I15" i="184" s="1"/>
  <c r="J15" i="184" s="1"/>
  <c r="K15" i="184" s="1"/>
  <c r="L15" i="184" s="1"/>
  <c r="M15" i="184" s="1"/>
  <c r="N15" i="184" s="1"/>
  <c r="O15" i="184" s="1"/>
  <c r="P15" i="184" s="1"/>
  <c r="Q15" i="184" s="1"/>
  <c r="R15" i="184" s="1"/>
  <c r="S15" i="184" s="1"/>
  <c r="T15" i="184" s="1"/>
  <c r="U15" i="184" s="1"/>
  <c r="V15" i="184" s="1"/>
  <c r="W15" i="184" s="1"/>
  <c r="X15" i="184" s="1"/>
  <c r="Y15" i="184" s="1"/>
  <c r="Z15" i="184" s="1"/>
  <c r="AA15" i="184" s="1"/>
  <c r="AB15" i="184" s="1"/>
  <c r="AC15" i="184" s="1"/>
  <c r="AD15" i="184" s="1"/>
  <c r="AE15" i="184" s="1"/>
  <c r="AF15" i="184" s="1"/>
  <c r="AG15" i="184" s="1"/>
  <c r="AH15" i="184" s="1"/>
  <c r="AI15" i="184" s="1"/>
  <c r="AJ15" i="184" s="1"/>
  <c r="AK15" i="184" s="1"/>
  <c r="AL15" i="184" s="1"/>
  <c r="AM15" i="184" s="1"/>
  <c r="AN15" i="184" s="1"/>
  <c r="H36" i="182"/>
  <c r="H36" i="183"/>
  <c r="H15" i="185"/>
  <c r="I15" i="185" s="1"/>
  <c r="J15" i="185" s="1"/>
  <c r="K15" i="185" s="1"/>
  <c r="L15" i="185" s="1"/>
  <c r="M15" i="185" s="1"/>
  <c r="N15" i="185" s="1"/>
  <c r="O15" i="185" s="1"/>
  <c r="P15" i="185" s="1"/>
  <c r="Q15" i="185" s="1"/>
  <c r="R15" i="185" s="1"/>
  <c r="S15" i="185" s="1"/>
  <c r="T15" i="185" s="1"/>
  <c r="U15" i="185" s="1"/>
  <c r="V15" i="185" s="1"/>
  <c r="W15" i="185" s="1"/>
  <c r="X15" i="185" s="1"/>
  <c r="Y15" i="185" s="1"/>
  <c r="Z15" i="185" s="1"/>
  <c r="AA15" i="185" s="1"/>
  <c r="AB15" i="185" s="1"/>
  <c r="AC15" i="185" s="1"/>
  <c r="AD15" i="185" s="1"/>
  <c r="AE15" i="185" s="1"/>
  <c r="AF15" i="185" s="1"/>
  <c r="AG15" i="185" s="1"/>
  <c r="AH15" i="185" s="1"/>
  <c r="AI15" i="185" s="1"/>
  <c r="AJ15" i="185" s="1"/>
  <c r="AK15" i="185" s="1"/>
  <c r="AL15" i="185" s="1"/>
  <c r="AM15" i="185" s="1"/>
  <c r="AN15" i="185" s="1"/>
  <c r="H36" i="184"/>
  <c r="H36" i="181"/>
  <c r="H15" i="181"/>
  <c r="I15" i="181" s="1"/>
  <c r="J15" i="181" s="1"/>
  <c r="K15" i="181" s="1"/>
  <c r="L15" i="181" s="1"/>
  <c r="M15" i="181" s="1"/>
  <c r="N15" i="181" s="1"/>
  <c r="O15" i="181" s="1"/>
  <c r="P15" i="181" s="1"/>
  <c r="Q15" i="181" s="1"/>
  <c r="R15" i="181" s="1"/>
  <c r="S15" i="181" s="1"/>
  <c r="T15" i="181" s="1"/>
  <c r="U15" i="181" s="1"/>
  <c r="V15" i="181" s="1"/>
  <c r="W15" i="181" s="1"/>
  <c r="X15" i="181" s="1"/>
  <c r="Y15" i="181" s="1"/>
  <c r="Z15" i="181" s="1"/>
  <c r="AA15" i="181" s="1"/>
  <c r="AB15" i="181" s="1"/>
  <c r="AC15" i="181" s="1"/>
  <c r="AD15" i="181" s="1"/>
  <c r="AE15" i="181" s="1"/>
  <c r="AF15" i="181" s="1"/>
  <c r="AG15" i="181" s="1"/>
  <c r="AH15" i="181" s="1"/>
  <c r="AI15" i="181" s="1"/>
  <c r="AJ15" i="181" s="1"/>
  <c r="AK15" i="181" s="1"/>
  <c r="AL15" i="181" s="1"/>
  <c r="AM15" i="181" s="1"/>
  <c r="AN15" i="181" s="1"/>
  <c r="H15" i="180"/>
  <c r="I15" i="180" s="1"/>
  <c r="J15" i="180" s="1"/>
  <c r="K15" i="180" s="1"/>
  <c r="L15" i="180" s="1"/>
  <c r="M15" i="180" s="1"/>
  <c r="N15" i="180" s="1"/>
  <c r="O15" i="180" s="1"/>
  <c r="P15" i="180" s="1"/>
  <c r="Q15" i="180" s="1"/>
  <c r="R15" i="180" s="1"/>
  <c r="S15" i="180" s="1"/>
  <c r="T15" i="180" s="1"/>
  <c r="U15" i="180" s="1"/>
  <c r="V15" i="180" s="1"/>
  <c r="W15" i="180" s="1"/>
  <c r="X15" i="180" s="1"/>
  <c r="Y15" i="180" s="1"/>
  <c r="Z15" i="180" s="1"/>
  <c r="AA15" i="180" s="1"/>
  <c r="AB15" i="180" s="1"/>
  <c r="AC15" i="180" s="1"/>
  <c r="AD15" i="180" s="1"/>
  <c r="AE15" i="180" s="1"/>
  <c r="AF15" i="180" s="1"/>
  <c r="AG15" i="180" s="1"/>
  <c r="AH15" i="180" s="1"/>
  <c r="AI15" i="180" s="1"/>
  <c r="AJ15" i="180" s="1"/>
  <c r="AK15" i="180" s="1"/>
  <c r="AL15" i="180" s="1"/>
  <c r="AM15" i="180" s="1"/>
  <c r="AN15" i="180" s="1"/>
  <c r="H39" i="180"/>
  <c r="H36" i="177"/>
  <c r="H15" i="177"/>
  <c r="I15" i="177" s="1"/>
  <c r="J15" i="177" s="1"/>
  <c r="K15" i="177" s="1"/>
  <c r="L15" i="177" s="1"/>
  <c r="M15" i="177" s="1"/>
  <c r="N15" i="177" s="1"/>
  <c r="O15" i="177" s="1"/>
  <c r="P15" i="177" s="1"/>
  <c r="Q15" i="177" s="1"/>
  <c r="R15" i="177" s="1"/>
  <c r="S15" i="177" s="1"/>
  <c r="T15" i="177" s="1"/>
  <c r="U15" i="177" s="1"/>
  <c r="V15" i="177" s="1"/>
  <c r="W15" i="177" s="1"/>
  <c r="X15" i="177" s="1"/>
  <c r="Y15" i="177" s="1"/>
  <c r="Z15" i="177" s="1"/>
  <c r="AA15" i="177" s="1"/>
  <c r="AB15" i="177" s="1"/>
  <c r="AC15" i="177" s="1"/>
  <c r="AD15" i="177" s="1"/>
  <c r="AE15" i="177" s="1"/>
  <c r="AF15" i="177" s="1"/>
  <c r="AG15" i="177" s="1"/>
  <c r="AH15" i="177" s="1"/>
  <c r="AI15" i="177" s="1"/>
  <c r="AJ15" i="177" s="1"/>
  <c r="AK15" i="177" s="1"/>
  <c r="AL15" i="177" s="1"/>
  <c r="AM15" i="177" s="1"/>
  <c r="AN15" i="177" s="1"/>
  <c r="H15" i="176"/>
  <c r="I15" i="176" s="1"/>
  <c r="J15" i="176" s="1"/>
  <c r="K15" i="176" s="1"/>
  <c r="L15" i="176" s="1"/>
  <c r="M15" i="176" s="1"/>
  <c r="N15" i="176" s="1"/>
  <c r="O15" i="176" s="1"/>
  <c r="P15" i="176" s="1"/>
  <c r="Q15" i="176" s="1"/>
  <c r="R15" i="176" s="1"/>
  <c r="S15" i="176" s="1"/>
  <c r="T15" i="176" s="1"/>
  <c r="U15" i="176" s="1"/>
  <c r="V15" i="176" s="1"/>
  <c r="W15" i="176" s="1"/>
  <c r="X15" i="176" s="1"/>
  <c r="Y15" i="176" s="1"/>
  <c r="Z15" i="176" s="1"/>
  <c r="AA15" i="176" s="1"/>
  <c r="AB15" i="176" s="1"/>
  <c r="AC15" i="176" s="1"/>
  <c r="AD15" i="176" s="1"/>
  <c r="AE15" i="176" s="1"/>
  <c r="AF15" i="176" s="1"/>
  <c r="AG15" i="176" s="1"/>
  <c r="AH15" i="176" s="1"/>
  <c r="AI15" i="176" s="1"/>
  <c r="AJ15" i="176" s="1"/>
  <c r="AK15" i="176" s="1"/>
  <c r="AL15" i="176" s="1"/>
  <c r="AM15" i="176" s="1"/>
  <c r="AN15" i="176" s="1"/>
  <c r="H36" i="176"/>
  <c r="H36" i="175"/>
  <c r="H15" i="175"/>
  <c r="I15" i="175" s="1"/>
  <c r="J15" i="175" s="1"/>
  <c r="K15" i="175" s="1"/>
  <c r="L15" i="175" s="1"/>
  <c r="M15" i="175" s="1"/>
  <c r="N15" i="175" s="1"/>
  <c r="O15" i="175" s="1"/>
  <c r="P15" i="175" s="1"/>
  <c r="Q15" i="175" s="1"/>
  <c r="R15" i="175" s="1"/>
  <c r="S15" i="175" s="1"/>
  <c r="T15" i="175" s="1"/>
  <c r="U15" i="175" s="1"/>
  <c r="V15" i="175" s="1"/>
  <c r="W15" i="175" s="1"/>
  <c r="X15" i="175" s="1"/>
  <c r="Y15" i="175" s="1"/>
  <c r="Z15" i="175" s="1"/>
  <c r="AA15" i="175" s="1"/>
  <c r="AB15" i="175" s="1"/>
  <c r="AC15" i="175" s="1"/>
  <c r="AD15" i="175" s="1"/>
  <c r="AE15" i="175" s="1"/>
  <c r="AF15" i="175" s="1"/>
  <c r="AG15" i="175" s="1"/>
  <c r="AH15" i="175" s="1"/>
  <c r="AI15" i="175" s="1"/>
  <c r="AJ15" i="175" s="1"/>
  <c r="AK15" i="175" s="1"/>
  <c r="AL15" i="175" s="1"/>
  <c r="AM15" i="175" s="1"/>
  <c r="AN15" i="175" s="1"/>
  <c r="H36" i="172"/>
  <c r="H15" i="172"/>
  <c r="I15" i="172" s="1"/>
  <c r="J15" i="172" s="1"/>
  <c r="K15" i="172" s="1"/>
  <c r="L15" i="172" s="1"/>
  <c r="M15" i="172" s="1"/>
  <c r="N15" i="172" s="1"/>
  <c r="O15" i="172" s="1"/>
  <c r="P15" i="172" s="1"/>
  <c r="Q15" i="172" s="1"/>
  <c r="R15" i="172" s="1"/>
  <c r="S15" i="172" s="1"/>
  <c r="T15" i="172" s="1"/>
  <c r="U15" i="172" s="1"/>
  <c r="V15" i="172" s="1"/>
  <c r="W15" i="172" s="1"/>
  <c r="X15" i="172" s="1"/>
  <c r="Y15" i="172" s="1"/>
  <c r="Z15" i="172" s="1"/>
  <c r="AA15" i="172" s="1"/>
  <c r="AB15" i="172" s="1"/>
  <c r="AC15" i="172" s="1"/>
  <c r="AD15" i="172" s="1"/>
  <c r="AE15" i="172" s="1"/>
  <c r="AF15" i="172" s="1"/>
  <c r="AG15" i="172" s="1"/>
  <c r="AH15" i="172" s="1"/>
  <c r="AI15" i="172" s="1"/>
  <c r="AJ15" i="172" s="1"/>
  <c r="AK15" i="172" s="1"/>
  <c r="AL15" i="172" s="1"/>
  <c r="AM15" i="172" s="1"/>
  <c r="AN15" i="172" s="1"/>
  <c r="G26" i="171"/>
  <c r="G28" i="171"/>
  <c r="G20" i="171"/>
  <c r="G23" i="171"/>
  <c r="G19" i="171"/>
  <c r="G21" i="171"/>
  <c r="G27" i="171"/>
  <c r="G18" i="171"/>
  <c r="G24" i="171"/>
  <c r="G22" i="171"/>
  <c r="G25" i="171"/>
  <c r="G17" i="171"/>
  <c r="G16" i="171"/>
  <c r="P8" i="174"/>
  <c r="Q36" i="174"/>
  <c r="H36" i="171"/>
  <c r="H34" i="171" s="1"/>
  <c r="H36" i="170"/>
  <c r="H15" i="170"/>
  <c r="I15" i="170" s="1"/>
  <c r="J15" i="170" s="1"/>
  <c r="K15" i="170" s="1"/>
  <c r="L15" i="170" s="1"/>
  <c r="M15" i="170" s="1"/>
  <c r="N15" i="170" s="1"/>
  <c r="O15" i="170" s="1"/>
  <c r="P15" i="170" s="1"/>
  <c r="Q15" i="170" s="1"/>
  <c r="R15" i="170" s="1"/>
  <c r="S15" i="170" s="1"/>
  <c r="T15" i="170" s="1"/>
  <c r="U15" i="170" s="1"/>
  <c r="V15" i="170" s="1"/>
  <c r="W15" i="170" s="1"/>
  <c r="X15" i="170" s="1"/>
  <c r="Y15" i="170" s="1"/>
  <c r="Z15" i="170" s="1"/>
  <c r="AA15" i="170" s="1"/>
  <c r="AB15" i="170" s="1"/>
  <c r="AC15" i="170" s="1"/>
  <c r="AD15" i="170" s="1"/>
  <c r="AE15" i="170" s="1"/>
  <c r="AF15" i="170" s="1"/>
  <c r="AG15" i="170" s="1"/>
  <c r="AH15" i="170" s="1"/>
  <c r="AI15" i="170" s="1"/>
  <c r="AJ15" i="170" s="1"/>
  <c r="AK15" i="170" s="1"/>
  <c r="AL15" i="170" s="1"/>
  <c r="AM15" i="170" s="1"/>
  <c r="AN15" i="170" s="1"/>
  <c r="H15" i="171"/>
  <c r="I15" i="171" s="1"/>
  <c r="J15" i="171" s="1"/>
  <c r="K15" i="171" s="1"/>
  <c r="L15" i="171" s="1"/>
  <c r="M15" i="171" s="1"/>
  <c r="N15" i="171" s="1"/>
  <c r="O15" i="171" s="1"/>
  <c r="P15" i="171" s="1"/>
  <c r="Q15" i="171" s="1"/>
  <c r="R15" i="171" s="1"/>
  <c r="S15" i="171" s="1"/>
  <c r="T15" i="171" s="1"/>
  <c r="U15" i="171" s="1"/>
  <c r="V15" i="171" s="1"/>
  <c r="W15" i="171" s="1"/>
  <c r="X15" i="171" s="1"/>
  <c r="Y15" i="171" s="1"/>
  <c r="Z15" i="171" s="1"/>
  <c r="AA15" i="171" s="1"/>
  <c r="AB15" i="171" s="1"/>
  <c r="AC15" i="171" s="1"/>
  <c r="AD15" i="171" s="1"/>
  <c r="AE15" i="171" s="1"/>
  <c r="AF15" i="171" s="1"/>
  <c r="AG15" i="171" s="1"/>
  <c r="AH15" i="171" s="1"/>
  <c r="AI15" i="171" s="1"/>
  <c r="AJ15" i="171" s="1"/>
  <c r="AK15" i="171" s="1"/>
  <c r="AL15" i="171" s="1"/>
  <c r="AM15" i="171" s="1"/>
  <c r="AN15" i="171" s="1"/>
  <c r="I2" i="169"/>
  <c r="J2" i="169" s="1"/>
  <c r="H3" i="169"/>
  <c r="F24" i="108"/>
  <c r="E15" i="156" s="1"/>
  <c r="G28" i="170"/>
  <c r="G21" i="170"/>
  <c r="G26" i="170"/>
  <c r="G16" i="170"/>
  <c r="G22" i="170"/>
  <c r="G27" i="170"/>
  <c r="G20" i="170"/>
  <c r="G19" i="170"/>
  <c r="G25" i="170"/>
  <c r="G18" i="170"/>
  <c r="G24" i="170"/>
  <c r="G17" i="170"/>
  <c r="G23" i="170"/>
  <c r="E115" i="168"/>
  <c r="E114" i="168"/>
  <c r="E113" i="168"/>
  <c r="E112" i="168"/>
  <c r="E111" i="168"/>
  <c r="E110" i="168"/>
  <c r="E109" i="168"/>
  <c r="E108" i="168"/>
  <c r="E107" i="168"/>
  <c r="E106" i="168"/>
  <c r="E105" i="168"/>
  <c r="E104" i="168"/>
  <c r="E103" i="168"/>
  <c r="E102" i="168"/>
  <c r="E101" i="168"/>
  <c r="E100" i="168"/>
  <c r="E99" i="168"/>
  <c r="E98" i="168"/>
  <c r="E97" i="168"/>
  <c r="E96" i="168"/>
  <c r="E95" i="168"/>
  <c r="E94" i="168"/>
  <c r="E93" i="168"/>
  <c r="E92" i="168"/>
  <c r="E91" i="168"/>
  <c r="E90" i="168"/>
  <c r="E89" i="168"/>
  <c r="E88" i="168"/>
  <c r="E87" i="168"/>
  <c r="E86" i="168"/>
  <c r="E85" i="168"/>
  <c r="E84" i="168"/>
  <c r="E83" i="168"/>
  <c r="E82" i="168"/>
  <c r="E81" i="168"/>
  <c r="E80" i="168"/>
  <c r="E79" i="168"/>
  <c r="E78" i="168"/>
  <c r="E77" i="168"/>
  <c r="E76" i="168"/>
  <c r="E75" i="168"/>
  <c r="E74" i="168"/>
  <c r="E73" i="168"/>
  <c r="E72" i="168"/>
  <c r="E71" i="168"/>
  <c r="E70" i="168"/>
  <c r="E69" i="168"/>
  <c r="E68" i="168"/>
  <c r="E67" i="168"/>
  <c r="E66" i="168"/>
  <c r="E65" i="168"/>
  <c r="E64" i="168"/>
  <c r="E63" i="168"/>
  <c r="E62" i="168"/>
  <c r="E61" i="168"/>
  <c r="E60" i="168"/>
  <c r="E59" i="168"/>
  <c r="E58" i="168"/>
  <c r="E57" i="168"/>
  <c r="E56" i="168"/>
  <c r="E55" i="168"/>
  <c r="E54" i="168"/>
  <c r="E53" i="168"/>
  <c r="E52" i="168"/>
  <c r="E51" i="168"/>
  <c r="E50" i="168"/>
  <c r="E49" i="168"/>
  <c r="E48" i="168"/>
  <c r="E47" i="168"/>
  <c r="E46" i="168"/>
  <c r="E45" i="168"/>
  <c r="E44" i="168"/>
  <c r="E43" i="168"/>
  <c r="E42" i="168"/>
  <c r="E41" i="168"/>
  <c r="E40" i="168"/>
  <c r="E39" i="168"/>
  <c r="E38" i="168"/>
  <c r="B38" i="168"/>
  <c r="B39" i="168" s="1"/>
  <c r="B40" i="168" s="1"/>
  <c r="B41" i="168" s="1"/>
  <c r="B42" i="168" s="1"/>
  <c r="B43" i="168" s="1"/>
  <c r="B44" i="168" s="1"/>
  <c r="B45" i="168" s="1"/>
  <c r="B46" i="168" s="1"/>
  <c r="B47" i="168" s="1"/>
  <c r="B48" i="168" s="1"/>
  <c r="B49" i="168" s="1"/>
  <c r="B50" i="168" s="1"/>
  <c r="B51" i="168" s="1"/>
  <c r="B52" i="168" s="1"/>
  <c r="B53" i="168" s="1"/>
  <c r="B54" i="168" s="1"/>
  <c r="B55" i="168" s="1"/>
  <c r="B56" i="168" s="1"/>
  <c r="B57" i="168" s="1"/>
  <c r="B58" i="168" s="1"/>
  <c r="B59" i="168" s="1"/>
  <c r="B60" i="168" s="1"/>
  <c r="B61" i="168" s="1"/>
  <c r="B62" i="168" s="1"/>
  <c r="B63" i="168" s="1"/>
  <c r="B64" i="168" s="1"/>
  <c r="B65" i="168" s="1"/>
  <c r="B66" i="168" s="1"/>
  <c r="B67" i="168" s="1"/>
  <c r="B68" i="168" s="1"/>
  <c r="B69" i="168" s="1"/>
  <c r="B70" i="168" s="1"/>
  <c r="B71" i="168" s="1"/>
  <c r="B72" i="168" s="1"/>
  <c r="B73" i="168" s="1"/>
  <c r="B74" i="168" s="1"/>
  <c r="B75" i="168" s="1"/>
  <c r="B76" i="168" s="1"/>
  <c r="B77" i="168" s="1"/>
  <c r="B78" i="168" s="1"/>
  <c r="B79" i="168" s="1"/>
  <c r="B80" i="168" s="1"/>
  <c r="B81" i="168" s="1"/>
  <c r="B82" i="168" s="1"/>
  <c r="B83" i="168" s="1"/>
  <c r="B84" i="168" s="1"/>
  <c r="B85" i="168" s="1"/>
  <c r="B86" i="168" s="1"/>
  <c r="B87" i="168" s="1"/>
  <c r="B88" i="168" s="1"/>
  <c r="B89" i="168" s="1"/>
  <c r="B90" i="168" s="1"/>
  <c r="B91" i="168" s="1"/>
  <c r="B92" i="168" s="1"/>
  <c r="B93" i="168" s="1"/>
  <c r="B94" i="168" s="1"/>
  <c r="B95" i="168" s="1"/>
  <c r="B96" i="168" s="1"/>
  <c r="B97" i="168" s="1"/>
  <c r="B98" i="168" s="1"/>
  <c r="B99" i="168" s="1"/>
  <c r="B100" i="168" s="1"/>
  <c r="B101" i="168" s="1"/>
  <c r="B102" i="168" s="1"/>
  <c r="B103" i="168" s="1"/>
  <c r="B104" i="168" s="1"/>
  <c r="B105" i="168" s="1"/>
  <c r="B106" i="168" s="1"/>
  <c r="B107" i="168" s="1"/>
  <c r="B108" i="168" s="1"/>
  <c r="B109" i="168" s="1"/>
  <c r="B110" i="168" s="1"/>
  <c r="B111" i="168" s="1"/>
  <c r="B112" i="168" s="1"/>
  <c r="B113" i="168" s="1"/>
  <c r="B114" i="168" s="1"/>
  <c r="B115" i="168" s="1"/>
  <c r="E37" i="168"/>
  <c r="AN28" i="168"/>
  <c r="AM28" i="168"/>
  <c r="AL28" i="168"/>
  <c r="AK28" i="168"/>
  <c r="AJ28" i="168"/>
  <c r="AG28" i="168"/>
  <c r="AF28" i="168"/>
  <c r="AE28" i="168"/>
  <c r="AD28" i="168"/>
  <c r="AC28" i="168"/>
  <c r="Z28" i="168"/>
  <c r="Y28" i="168"/>
  <c r="X28" i="168"/>
  <c r="W28" i="168"/>
  <c r="V28" i="168"/>
  <c r="S28" i="168"/>
  <c r="R28" i="168"/>
  <c r="Q28" i="168"/>
  <c r="P28" i="168"/>
  <c r="O28" i="168"/>
  <c r="L28" i="168"/>
  <c r="K28" i="168"/>
  <c r="J28" i="168"/>
  <c r="I28" i="168"/>
  <c r="H28" i="168"/>
  <c r="AN27" i="168"/>
  <c r="AM27" i="168"/>
  <c r="AL27" i="168"/>
  <c r="AK27" i="168"/>
  <c r="AJ27" i="168"/>
  <c r="AG27" i="168"/>
  <c r="AF27" i="168"/>
  <c r="AE27" i="168"/>
  <c r="AD27" i="168"/>
  <c r="AC27" i="168"/>
  <c r="Z27" i="168"/>
  <c r="Y27" i="168"/>
  <c r="X27" i="168"/>
  <c r="W27" i="168"/>
  <c r="V27" i="168"/>
  <c r="S27" i="168"/>
  <c r="R27" i="168"/>
  <c r="Q27" i="168"/>
  <c r="P27" i="168"/>
  <c r="O27" i="168"/>
  <c r="L27" i="168"/>
  <c r="K27" i="168"/>
  <c r="J27" i="168"/>
  <c r="I27" i="168"/>
  <c r="H27" i="168"/>
  <c r="AN26" i="168"/>
  <c r="AM26" i="168"/>
  <c r="AL26" i="168"/>
  <c r="AK26" i="168"/>
  <c r="AJ26" i="168"/>
  <c r="AG26" i="168"/>
  <c r="AF26" i="168"/>
  <c r="AE26" i="168"/>
  <c r="AD26" i="168"/>
  <c r="AC26" i="168"/>
  <c r="Z26" i="168"/>
  <c r="Y26" i="168"/>
  <c r="X26" i="168"/>
  <c r="W26" i="168"/>
  <c r="V26" i="168"/>
  <c r="S26" i="168"/>
  <c r="R26" i="168"/>
  <c r="Q26" i="168"/>
  <c r="P26" i="168"/>
  <c r="O26" i="168"/>
  <c r="L26" i="168"/>
  <c r="K26" i="168"/>
  <c r="J26" i="168"/>
  <c r="I26" i="168"/>
  <c r="H26" i="168"/>
  <c r="AN25" i="168"/>
  <c r="AM25" i="168"/>
  <c r="AL25" i="168"/>
  <c r="AK25" i="168"/>
  <c r="AJ25" i="168"/>
  <c r="AG25" i="168"/>
  <c r="AF25" i="168"/>
  <c r="AE25" i="168"/>
  <c r="AD25" i="168"/>
  <c r="AC25" i="168"/>
  <c r="Z25" i="168"/>
  <c r="Y25" i="168"/>
  <c r="X25" i="168"/>
  <c r="W25" i="168"/>
  <c r="V25" i="168"/>
  <c r="S25" i="168"/>
  <c r="R25" i="168"/>
  <c r="Q25" i="168"/>
  <c r="P25" i="168"/>
  <c r="O25" i="168"/>
  <c r="L25" i="168"/>
  <c r="K25" i="168"/>
  <c r="J25" i="168"/>
  <c r="I25" i="168"/>
  <c r="H25" i="168"/>
  <c r="AN24" i="168"/>
  <c r="AM24" i="168"/>
  <c r="AL24" i="168"/>
  <c r="AK24" i="168"/>
  <c r="AJ24" i="168"/>
  <c r="AG24" i="168"/>
  <c r="AF24" i="168"/>
  <c r="AE24" i="168"/>
  <c r="AD24" i="168"/>
  <c r="AC24" i="168"/>
  <c r="Z24" i="168"/>
  <c r="Y24" i="168"/>
  <c r="X24" i="168"/>
  <c r="W24" i="168"/>
  <c r="V24" i="168"/>
  <c r="S24" i="168"/>
  <c r="R24" i="168"/>
  <c r="Q24" i="168"/>
  <c r="P24" i="168"/>
  <c r="O24" i="168"/>
  <c r="L24" i="168"/>
  <c r="K24" i="168"/>
  <c r="J24" i="168"/>
  <c r="I24" i="168"/>
  <c r="H24" i="168"/>
  <c r="D24" i="168"/>
  <c r="AN23" i="168"/>
  <c r="AM23" i="168"/>
  <c r="AL23" i="168"/>
  <c r="AK23" i="168"/>
  <c r="AJ23" i="168"/>
  <c r="AG23" i="168"/>
  <c r="AF23" i="168"/>
  <c r="AE23" i="168"/>
  <c r="AD23" i="168"/>
  <c r="AC23" i="168"/>
  <c r="Z23" i="168"/>
  <c r="Y23" i="168"/>
  <c r="X23" i="168"/>
  <c r="W23" i="168"/>
  <c r="V23" i="168"/>
  <c r="S23" i="168"/>
  <c r="R23" i="168"/>
  <c r="Q23" i="168"/>
  <c r="P23" i="168"/>
  <c r="O23" i="168"/>
  <c r="L23" i="168"/>
  <c r="K23" i="168"/>
  <c r="J23" i="168"/>
  <c r="I23" i="168"/>
  <c r="H23" i="168"/>
  <c r="AN22" i="168"/>
  <c r="AM22" i="168"/>
  <c r="AL22" i="168"/>
  <c r="AK22" i="168"/>
  <c r="AJ22" i="168"/>
  <c r="AG22" i="168"/>
  <c r="AF22" i="168"/>
  <c r="AE22" i="168"/>
  <c r="AD22" i="168"/>
  <c r="AC22" i="168"/>
  <c r="Z22" i="168"/>
  <c r="Y22" i="168"/>
  <c r="X22" i="168"/>
  <c r="W22" i="168"/>
  <c r="V22" i="168"/>
  <c r="S22" i="168"/>
  <c r="R22" i="168"/>
  <c r="Q22" i="168"/>
  <c r="P22" i="168"/>
  <c r="O22" i="168"/>
  <c r="L22" i="168"/>
  <c r="K22" i="168"/>
  <c r="J22" i="168"/>
  <c r="I22" i="168"/>
  <c r="H22" i="168"/>
  <c r="AN21" i="168"/>
  <c r="AM21" i="168"/>
  <c r="AL21" i="168"/>
  <c r="AK21" i="168"/>
  <c r="AJ21" i="168"/>
  <c r="AG21" i="168"/>
  <c r="AF21" i="168"/>
  <c r="AE21" i="168"/>
  <c r="AD21" i="168"/>
  <c r="AC21" i="168"/>
  <c r="Z21" i="168"/>
  <c r="Y21" i="168"/>
  <c r="X21" i="168"/>
  <c r="W21" i="168"/>
  <c r="V21" i="168"/>
  <c r="S21" i="168"/>
  <c r="R21" i="168"/>
  <c r="Q21" i="168"/>
  <c r="P21" i="168"/>
  <c r="O21" i="168"/>
  <c r="L21" i="168"/>
  <c r="K21" i="168"/>
  <c r="J21" i="168"/>
  <c r="I21" i="168"/>
  <c r="H21" i="168"/>
  <c r="AN20" i="168"/>
  <c r="AM20" i="168"/>
  <c r="AL20" i="168"/>
  <c r="AK20" i="168"/>
  <c r="AJ20" i="168"/>
  <c r="AG20" i="168"/>
  <c r="AF20" i="168"/>
  <c r="AE20" i="168"/>
  <c r="AD20" i="168"/>
  <c r="AC20" i="168"/>
  <c r="Z20" i="168"/>
  <c r="Y20" i="168"/>
  <c r="X20" i="168"/>
  <c r="W20" i="168"/>
  <c r="V20" i="168"/>
  <c r="S20" i="168"/>
  <c r="R20" i="168"/>
  <c r="Q20" i="168"/>
  <c r="P20" i="168"/>
  <c r="O20" i="168"/>
  <c r="L20" i="168"/>
  <c r="K20" i="168"/>
  <c r="J20" i="168"/>
  <c r="I20" i="168"/>
  <c r="H20" i="168"/>
  <c r="AN19" i="168"/>
  <c r="AM19" i="168"/>
  <c r="AL19" i="168"/>
  <c r="AK19" i="168"/>
  <c r="AJ19" i="168"/>
  <c r="AG19" i="168"/>
  <c r="AF19" i="168"/>
  <c r="AE19" i="168"/>
  <c r="AD19" i="168"/>
  <c r="AC19" i="168"/>
  <c r="Z19" i="168"/>
  <c r="Y19" i="168"/>
  <c r="X19" i="168"/>
  <c r="W19" i="168"/>
  <c r="V19" i="168"/>
  <c r="S19" i="168"/>
  <c r="R19" i="168"/>
  <c r="Q19" i="168"/>
  <c r="P19" i="168"/>
  <c r="O19" i="168"/>
  <c r="L19" i="168"/>
  <c r="K19" i="168"/>
  <c r="J19" i="168"/>
  <c r="I19" i="168"/>
  <c r="H19" i="168"/>
  <c r="AN18" i="168"/>
  <c r="AM18" i="168"/>
  <c r="AL18" i="168"/>
  <c r="AK18" i="168"/>
  <c r="AJ18" i="168"/>
  <c r="AG18" i="168"/>
  <c r="AF18" i="168"/>
  <c r="AE18" i="168"/>
  <c r="AD18" i="168"/>
  <c r="AC18" i="168"/>
  <c r="Z18" i="168"/>
  <c r="Y18" i="168"/>
  <c r="X18" i="168"/>
  <c r="W18" i="168"/>
  <c r="V18" i="168"/>
  <c r="S18" i="168"/>
  <c r="R18" i="168"/>
  <c r="Q18" i="168"/>
  <c r="P18" i="168"/>
  <c r="O18" i="168"/>
  <c r="L18" i="168"/>
  <c r="K18" i="168"/>
  <c r="J18" i="168"/>
  <c r="I18" i="168"/>
  <c r="H18" i="168"/>
  <c r="AN17" i="168"/>
  <c r="AM17" i="168"/>
  <c r="AL17" i="168"/>
  <c r="AK17" i="168"/>
  <c r="AJ17" i="168"/>
  <c r="AG17" i="168"/>
  <c r="AF17" i="168"/>
  <c r="AE17" i="168"/>
  <c r="AD17" i="168"/>
  <c r="AC17" i="168"/>
  <c r="Z17" i="168"/>
  <c r="Y17" i="168"/>
  <c r="X17" i="168"/>
  <c r="W17" i="168"/>
  <c r="V17" i="168"/>
  <c r="S17" i="168"/>
  <c r="R17" i="168"/>
  <c r="Q17" i="168"/>
  <c r="P17" i="168"/>
  <c r="O17" i="168"/>
  <c r="L17" i="168"/>
  <c r="K17" i="168"/>
  <c r="J17" i="168"/>
  <c r="I17" i="168"/>
  <c r="H17" i="168"/>
  <c r="AN16" i="168"/>
  <c r="AM16" i="168"/>
  <c r="AL16" i="168"/>
  <c r="AK16" i="168"/>
  <c r="AJ16" i="168"/>
  <c r="AG16" i="168"/>
  <c r="AF16" i="168"/>
  <c r="AE16" i="168"/>
  <c r="AD16" i="168"/>
  <c r="AC16" i="168"/>
  <c r="Z16" i="168"/>
  <c r="Y16" i="168"/>
  <c r="X16" i="168"/>
  <c r="W16" i="168"/>
  <c r="V16" i="168"/>
  <c r="S16" i="168"/>
  <c r="R16" i="168"/>
  <c r="Q16" i="168"/>
  <c r="P16" i="168"/>
  <c r="O16" i="168"/>
  <c r="L16" i="168"/>
  <c r="K16" i="168"/>
  <c r="J16" i="168"/>
  <c r="I16" i="168"/>
  <c r="H16" i="168"/>
  <c r="D13" i="168"/>
  <c r="AN12" i="168"/>
  <c r="AM12" i="168"/>
  <c r="AL12" i="168"/>
  <c r="AK12" i="168"/>
  <c r="AJ12" i="168"/>
  <c r="AG12" i="168"/>
  <c r="AF12" i="168"/>
  <c r="AE12" i="168"/>
  <c r="AD12" i="168"/>
  <c r="AC12" i="168"/>
  <c r="Z12" i="168"/>
  <c r="Y12" i="168"/>
  <c r="X12" i="168"/>
  <c r="W12" i="168"/>
  <c r="V12" i="168"/>
  <c r="S12" i="168"/>
  <c r="R12" i="168"/>
  <c r="Q12" i="168"/>
  <c r="P12" i="168"/>
  <c r="O12" i="168"/>
  <c r="L12" i="168"/>
  <c r="K12" i="168"/>
  <c r="J12" i="168"/>
  <c r="I12" i="168"/>
  <c r="H12" i="168"/>
  <c r="C5" i="168"/>
  <c r="C4" i="168"/>
  <c r="C3" i="168"/>
  <c r="E37" i="165"/>
  <c r="B38" i="165"/>
  <c r="B39" i="165" s="1"/>
  <c r="B40" i="165" s="1"/>
  <c r="B41" i="165" s="1"/>
  <c r="B42" i="165" s="1"/>
  <c r="B43" i="165" s="1"/>
  <c r="B44" i="165" s="1"/>
  <c r="B45" i="165" s="1"/>
  <c r="B46" i="165" s="1"/>
  <c r="B47" i="165" s="1"/>
  <c r="B48" i="165" s="1"/>
  <c r="B49" i="165" s="1"/>
  <c r="B50" i="165" s="1"/>
  <c r="B51" i="165" s="1"/>
  <c r="B52" i="165" s="1"/>
  <c r="B53" i="165" s="1"/>
  <c r="B54" i="165" s="1"/>
  <c r="B55" i="165" s="1"/>
  <c r="B56" i="165" s="1"/>
  <c r="B57" i="165" s="1"/>
  <c r="B58" i="165" s="1"/>
  <c r="B59" i="165" s="1"/>
  <c r="B60" i="165" s="1"/>
  <c r="B61" i="165" s="1"/>
  <c r="B62" i="165" s="1"/>
  <c r="B63" i="165" s="1"/>
  <c r="B64" i="165" s="1"/>
  <c r="B65" i="165" s="1"/>
  <c r="B66" i="165" s="1"/>
  <c r="B67" i="165" s="1"/>
  <c r="B68" i="165" s="1"/>
  <c r="B69" i="165" s="1"/>
  <c r="B70" i="165" s="1"/>
  <c r="B71" i="165" s="1"/>
  <c r="B72" i="165" s="1"/>
  <c r="B73" i="165" s="1"/>
  <c r="B74" i="165" s="1"/>
  <c r="B75" i="165" s="1"/>
  <c r="B76" i="165" s="1"/>
  <c r="B77" i="165" s="1"/>
  <c r="B78" i="165" s="1"/>
  <c r="B79" i="165" s="1"/>
  <c r="B80" i="165" s="1"/>
  <c r="B81" i="165" s="1"/>
  <c r="B82" i="165" s="1"/>
  <c r="B83" i="165" s="1"/>
  <c r="B84" i="165" s="1"/>
  <c r="B85" i="165" s="1"/>
  <c r="B86" i="165" s="1"/>
  <c r="B87" i="165" s="1"/>
  <c r="B88" i="165" s="1"/>
  <c r="B89" i="165" s="1"/>
  <c r="B90" i="165" s="1"/>
  <c r="B91" i="165" s="1"/>
  <c r="B92" i="165" s="1"/>
  <c r="B93" i="165" s="1"/>
  <c r="B94" i="165" s="1"/>
  <c r="B95" i="165" s="1"/>
  <c r="B96" i="165" s="1"/>
  <c r="B97" i="165" s="1"/>
  <c r="B98" i="165" s="1"/>
  <c r="B99" i="165" s="1"/>
  <c r="B100" i="165" s="1"/>
  <c r="B101" i="165" s="1"/>
  <c r="B102" i="165" s="1"/>
  <c r="B103" i="165" s="1"/>
  <c r="B104" i="165" s="1"/>
  <c r="B105" i="165" s="1"/>
  <c r="B106" i="165" s="1"/>
  <c r="B107" i="165" s="1"/>
  <c r="B108" i="165" s="1"/>
  <c r="B109" i="165" s="1"/>
  <c r="B110" i="165" s="1"/>
  <c r="B111" i="165" s="1"/>
  <c r="B112" i="165" s="1"/>
  <c r="B113" i="165" s="1"/>
  <c r="B114" i="165" s="1"/>
  <c r="B115" i="165" s="1"/>
  <c r="E38" i="165"/>
  <c r="E39" i="165"/>
  <c r="E40" i="165"/>
  <c r="E41" i="165"/>
  <c r="E42" i="165"/>
  <c r="E43" i="165"/>
  <c r="E44" i="165"/>
  <c r="E45" i="165"/>
  <c r="E46" i="165"/>
  <c r="E47" i="165"/>
  <c r="E48" i="165"/>
  <c r="E49" i="165"/>
  <c r="E50" i="165"/>
  <c r="E51" i="165"/>
  <c r="E52" i="165"/>
  <c r="E53" i="165"/>
  <c r="E54" i="165"/>
  <c r="E55" i="165"/>
  <c r="E56" i="165"/>
  <c r="E57" i="165"/>
  <c r="E58" i="165"/>
  <c r="E59" i="165"/>
  <c r="E60" i="165"/>
  <c r="E61" i="165"/>
  <c r="E62" i="165"/>
  <c r="E63" i="165"/>
  <c r="E64" i="165"/>
  <c r="E65" i="165"/>
  <c r="E66" i="165"/>
  <c r="E67" i="165"/>
  <c r="E68" i="165"/>
  <c r="E69" i="165"/>
  <c r="E70" i="165"/>
  <c r="E71" i="165"/>
  <c r="E72" i="165"/>
  <c r="E73" i="165"/>
  <c r="E74" i="165"/>
  <c r="E75" i="165"/>
  <c r="E76" i="165"/>
  <c r="E77" i="165"/>
  <c r="E78" i="165"/>
  <c r="E79" i="165"/>
  <c r="E80" i="165"/>
  <c r="E81" i="165"/>
  <c r="E82" i="165"/>
  <c r="E83" i="165"/>
  <c r="E84" i="165"/>
  <c r="E85" i="165"/>
  <c r="E86" i="165"/>
  <c r="E87" i="165"/>
  <c r="E88" i="165"/>
  <c r="E89" i="165"/>
  <c r="E90" i="165"/>
  <c r="E91" i="165"/>
  <c r="E92" i="165"/>
  <c r="E93" i="165"/>
  <c r="E94" i="165"/>
  <c r="E95" i="165"/>
  <c r="E96" i="165"/>
  <c r="E97" i="165"/>
  <c r="E98" i="165"/>
  <c r="E99" i="165"/>
  <c r="E100" i="165"/>
  <c r="E101" i="165"/>
  <c r="E102" i="165"/>
  <c r="E103" i="165"/>
  <c r="E104" i="165"/>
  <c r="E105" i="165"/>
  <c r="E106" i="165"/>
  <c r="E107" i="165"/>
  <c r="E108" i="165"/>
  <c r="E109" i="165"/>
  <c r="E110" i="165"/>
  <c r="E111" i="165"/>
  <c r="E112" i="165"/>
  <c r="E113" i="165"/>
  <c r="E114" i="165"/>
  <c r="E115" i="165"/>
  <c r="H12" i="165"/>
  <c r="I12" i="165"/>
  <c r="J12" i="165"/>
  <c r="K12" i="165"/>
  <c r="L12" i="165"/>
  <c r="O12" i="165"/>
  <c r="P12" i="165"/>
  <c r="Q12" i="165"/>
  <c r="R12" i="165"/>
  <c r="S12" i="165"/>
  <c r="V12" i="165"/>
  <c r="W12" i="165"/>
  <c r="X12" i="165"/>
  <c r="Y12" i="165"/>
  <c r="Z12" i="165"/>
  <c r="AC12" i="165"/>
  <c r="AD12" i="165"/>
  <c r="AE12" i="165"/>
  <c r="AF12" i="165"/>
  <c r="AG12" i="165"/>
  <c r="AJ12" i="165"/>
  <c r="AK12" i="165"/>
  <c r="AL12" i="165"/>
  <c r="AM12" i="165"/>
  <c r="AN12" i="165"/>
  <c r="D13" i="165"/>
  <c r="H16" i="165"/>
  <c r="I16" i="165"/>
  <c r="J16" i="165"/>
  <c r="K16" i="165"/>
  <c r="L16" i="165"/>
  <c r="O16" i="165"/>
  <c r="P16" i="165"/>
  <c r="Q16" i="165"/>
  <c r="R16" i="165"/>
  <c r="S16" i="165"/>
  <c r="V16" i="165"/>
  <c r="W16" i="165"/>
  <c r="X16" i="165"/>
  <c r="Y16" i="165"/>
  <c r="Z16" i="165"/>
  <c r="AC16" i="165"/>
  <c r="AD16" i="165"/>
  <c r="AE16" i="165"/>
  <c r="AF16" i="165"/>
  <c r="AG16" i="165"/>
  <c r="AJ16" i="165"/>
  <c r="AK16" i="165"/>
  <c r="AL16" i="165"/>
  <c r="AM16" i="165"/>
  <c r="AN16" i="165"/>
  <c r="H17" i="165"/>
  <c r="I17" i="165"/>
  <c r="J17" i="165"/>
  <c r="K17" i="165"/>
  <c r="L17" i="165"/>
  <c r="O17" i="165"/>
  <c r="P17" i="165"/>
  <c r="Q17" i="165"/>
  <c r="R17" i="165"/>
  <c r="S17" i="165"/>
  <c r="V17" i="165"/>
  <c r="W17" i="165"/>
  <c r="X17" i="165"/>
  <c r="Y17" i="165"/>
  <c r="Z17" i="165"/>
  <c r="AC17" i="165"/>
  <c r="AD17" i="165"/>
  <c r="AE17" i="165"/>
  <c r="AF17" i="165"/>
  <c r="AG17" i="165"/>
  <c r="AJ17" i="165"/>
  <c r="AK17" i="165"/>
  <c r="AL17" i="165"/>
  <c r="AM17" i="165"/>
  <c r="AN17" i="165"/>
  <c r="H18" i="165"/>
  <c r="I18" i="165"/>
  <c r="J18" i="165"/>
  <c r="K18" i="165"/>
  <c r="L18" i="165"/>
  <c r="O18" i="165"/>
  <c r="P18" i="165"/>
  <c r="Q18" i="165"/>
  <c r="R18" i="165"/>
  <c r="S18" i="165"/>
  <c r="V18" i="165"/>
  <c r="W18" i="165"/>
  <c r="X18" i="165"/>
  <c r="Y18" i="165"/>
  <c r="Z18" i="165"/>
  <c r="AC18" i="165"/>
  <c r="AD18" i="165"/>
  <c r="AE18" i="165"/>
  <c r="AF18" i="165"/>
  <c r="AG18" i="165"/>
  <c r="AJ18" i="165"/>
  <c r="AK18" i="165"/>
  <c r="AL18" i="165"/>
  <c r="AM18" i="165"/>
  <c r="AN18" i="165"/>
  <c r="H19" i="165"/>
  <c r="I19" i="165"/>
  <c r="J19" i="165"/>
  <c r="K19" i="165"/>
  <c r="L19" i="165"/>
  <c r="O19" i="165"/>
  <c r="P19" i="165"/>
  <c r="Q19" i="165"/>
  <c r="R19" i="165"/>
  <c r="S19" i="165"/>
  <c r="V19" i="165"/>
  <c r="W19" i="165"/>
  <c r="X19" i="165"/>
  <c r="Y19" i="165"/>
  <c r="Z19" i="165"/>
  <c r="AC19" i="165"/>
  <c r="AD19" i="165"/>
  <c r="AE19" i="165"/>
  <c r="AF19" i="165"/>
  <c r="AG19" i="165"/>
  <c r="AJ19" i="165"/>
  <c r="AK19" i="165"/>
  <c r="AL19" i="165"/>
  <c r="AM19" i="165"/>
  <c r="AN19" i="165"/>
  <c r="H20" i="165"/>
  <c r="I20" i="165"/>
  <c r="J20" i="165"/>
  <c r="K20" i="165"/>
  <c r="L20" i="165"/>
  <c r="O20" i="165"/>
  <c r="P20" i="165"/>
  <c r="Q20" i="165"/>
  <c r="R20" i="165"/>
  <c r="S20" i="165"/>
  <c r="V20" i="165"/>
  <c r="W20" i="165"/>
  <c r="X20" i="165"/>
  <c r="Y20" i="165"/>
  <c r="Z20" i="165"/>
  <c r="AC20" i="165"/>
  <c r="AD20" i="165"/>
  <c r="AE20" i="165"/>
  <c r="AF20" i="165"/>
  <c r="AG20" i="165"/>
  <c r="AJ20" i="165"/>
  <c r="AK20" i="165"/>
  <c r="AL20" i="165"/>
  <c r="AM20" i="165"/>
  <c r="AN20" i="165"/>
  <c r="H21" i="165"/>
  <c r="I21" i="165"/>
  <c r="J21" i="165"/>
  <c r="K21" i="165"/>
  <c r="L21" i="165"/>
  <c r="O21" i="165"/>
  <c r="P21" i="165"/>
  <c r="Q21" i="165"/>
  <c r="R21" i="165"/>
  <c r="S21" i="165"/>
  <c r="V21" i="165"/>
  <c r="W21" i="165"/>
  <c r="X21" i="165"/>
  <c r="Y21" i="165"/>
  <c r="Z21" i="165"/>
  <c r="AC21" i="165"/>
  <c r="AD21" i="165"/>
  <c r="AE21" i="165"/>
  <c r="AF21" i="165"/>
  <c r="AG21" i="165"/>
  <c r="AJ21" i="165"/>
  <c r="AK21" i="165"/>
  <c r="AL21" i="165"/>
  <c r="AM21" i="165"/>
  <c r="AN21" i="165"/>
  <c r="H22" i="165"/>
  <c r="I22" i="165"/>
  <c r="J22" i="165"/>
  <c r="K22" i="165"/>
  <c r="L22" i="165"/>
  <c r="O22" i="165"/>
  <c r="P22" i="165"/>
  <c r="Q22" i="165"/>
  <c r="R22" i="165"/>
  <c r="S22" i="165"/>
  <c r="V22" i="165"/>
  <c r="W22" i="165"/>
  <c r="X22" i="165"/>
  <c r="Y22" i="165"/>
  <c r="Z22" i="165"/>
  <c r="AC22" i="165"/>
  <c r="AD22" i="165"/>
  <c r="AE22" i="165"/>
  <c r="AF22" i="165"/>
  <c r="AG22" i="165"/>
  <c r="AJ22" i="165"/>
  <c r="AK22" i="165"/>
  <c r="AL22" i="165"/>
  <c r="AM22" i="165"/>
  <c r="AN22" i="165"/>
  <c r="H23" i="165"/>
  <c r="I23" i="165"/>
  <c r="J23" i="165"/>
  <c r="K23" i="165"/>
  <c r="L23" i="165"/>
  <c r="O23" i="165"/>
  <c r="P23" i="165"/>
  <c r="Q23" i="165"/>
  <c r="R23" i="165"/>
  <c r="S23" i="165"/>
  <c r="V23" i="165"/>
  <c r="W23" i="165"/>
  <c r="X23" i="165"/>
  <c r="Y23" i="165"/>
  <c r="Z23" i="165"/>
  <c r="AC23" i="165"/>
  <c r="AD23" i="165"/>
  <c r="AE23" i="165"/>
  <c r="AF23" i="165"/>
  <c r="AG23" i="165"/>
  <c r="AJ23" i="165"/>
  <c r="AK23" i="165"/>
  <c r="AL23" i="165"/>
  <c r="AM23" i="165"/>
  <c r="AN23" i="165"/>
  <c r="D24" i="165"/>
  <c r="H24" i="165"/>
  <c r="I24" i="165"/>
  <c r="J24" i="165"/>
  <c r="K24" i="165"/>
  <c r="L24" i="165"/>
  <c r="O24" i="165"/>
  <c r="P24" i="165"/>
  <c r="Q24" i="165"/>
  <c r="R24" i="165"/>
  <c r="S24" i="165"/>
  <c r="V24" i="165"/>
  <c r="W24" i="165"/>
  <c r="X24" i="165"/>
  <c r="Y24" i="165"/>
  <c r="Z24" i="165"/>
  <c r="AC24" i="165"/>
  <c r="AD24" i="165"/>
  <c r="AE24" i="165"/>
  <c r="AF24" i="165"/>
  <c r="AG24" i="165"/>
  <c r="AJ24" i="165"/>
  <c r="AK24" i="165"/>
  <c r="AL24" i="165"/>
  <c r="AM24" i="165"/>
  <c r="AN24" i="165"/>
  <c r="H25" i="165"/>
  <c r="I25" i="165"/>
  <c r="J25" i="165"/>
  <c r="K25" i="165"/>
  <c r="L25" i="165"/>
  <c r="O25" i="165"/>
  <c r="P25" i="165"/>
  <c r="Q25" i="165"/>
  <c r="R25" i="165"/>
  <c r="S25" i="165"/>
  <c r="V25" i="165"/>
  <c r="W25" i="165"/>
  <c r="X25" i="165"/>
  <c r="Y25" i="165"/>
  <c r="Z25" i="165"/>
  <c r="AC25" i="165"/>
  <c r="AD25" i="165"/>
  <c r="AE25" i="165"/>
  <c r="AF25" i="165"/>
  <c r="AG25" i="165"/>
  <c r="AJ25" i="165"/>
  <c r="AK25" i="165"/>
  <c r="AL25" i="165"/>
  <c r="AM25" i="165"/>
  <c r="AN25" i="165"/>
  <c r="H26" i="165"/>
  <c r="I26" i="165"/>
  <c r="J26" i="165"/>
  <c r="K26" i="165"/>
  <c r="L26" i="165"/>
  <c r="O26" i="165"/>
  <c r="P26" i="165"/>
  <c r="Q26" i="165"/>
  <c r="R26" i="165"/>
  <c r="S26" i="165"/>
  <c r="V26" i="165"/>
  <c r="W26" i="165"/>
  <c r="X26" i="165"/>
  <c r="Y26" i="165"/>
  <c r="Z26" i="165"/>
  <c r="AC26" i="165"/>
  <c r="AD26" i="165"/>
  <c r="AE26" i="165"/>
  <c r="AF26" i="165"/>
  <c r="AG26" i="165"/>
  <c r="AJ26" i="165"/>
  <c r="AK26" i="165"/>
  <c r="AL26" i="165"/>
  <c r="AM26" i="165"/>
  <c r="AN26" i="165"/>
  <c r="H27" i="165"/>
  <c r="I27" i="165"/>
  <c r="J27" i="165"/>
  <c r="K27" i="165"/>
  <c r="L27" i="165"/>
  <c r="O27" i="165"/>
  <c r="P27" i="165"/>
  <c r="Q27" i="165"/>
  <c r="R27" i="165"/>
  <c r="S27" i="165"/>
  <c r="V27" i="165"/>
  <c r="W27" i="165"/>
  <c r="X27" i="165"/>
  <c r="Y27" i="165"/>
  <c r="Z27" i="165"/>
  <c r="AC27" i="165"/>
  <c r="AD27" i="165"/>
  <c r="AE27" i="165"/>
  <c r="AF27" i="165"/>
  <c r="AG27" i="165"/>
  <c r="AJ27" i="165"/>
  <c r="AK27" i="165"/>
  <c r="AL27" i="165"/>
  <c r="AM27" i="165"/>
  <c r="AN27" i="165"/>
  <c r="H28" i="165"/>
  <c r="I28" i="165"/>
  <c r="J28" i="165"/>
  <c r="K28" i="165"/>
  <c r="L28" i="165"/>
  <c r="O28" i="165"/>
  <c r="P28" i="165"/>
  <c r="Q28" i="165"/>
  <c r="R28" i="165"/>
  <c r="S28" i="165"/>
  <c r="V28" i="165"/>
  <c r="W28" i="165"/>
  <c r="X28" i="165"/>
  <c r="Y28" i="165"/>
  <c r="Z28" i="165"/>
  <c r="AC28" i="165"/>
  <c r="AD28" i="165"/>
  <c r="AE28" i="165"/>
  <c r="AF28" i="165"/>
  <c r="AG28" i="165"/>
  <c r="AJ28" i="165"/>
  <c r="AK28" i="165"/>
  <c r="AL28" i="165"/>
  <c r="AM28" i="165"/>
  <c r="AN28" i="165"/>
  <c r="C3" i="165"/>
  <c r="C4" i="165"/>
  <c r="C5" i="165"/>
  <c r="H21" i="108" a="1"/>
  <c r="H19" i="108" a="1"/>
  <c r="G21" i="108"/>
  <c r="D15" i="156" l="1"/>
  <c r="G15" i="156"/>
  <c r="H15" i="156"/>
  <c r="J15" i="156" s="1"/>
  <c r="B15" i="156"/>
  <c r="H8" i="196"/>
  <c r="I36" i="196"/>
  <c r="H8" i="193"/>
  <c r="I36" i="193"/>
  <c r="H8" i="197"/>
  <c r="I36" i="197"/>
  <c r="H8" i="192"/>
  <c r="I36" i="192"/>
  <c r="I36" i="195"/>
  <c r="H8" i="195"/>
  <c r="I36" i="194"/>
  <c r="H8" i="194"/>
  <c r="I36" i="190"/>
  <c r="H8" i="190"/>
  <c r="I36" i="189"/>
  <c r="H8" i="189"/>
  <c r="I36" i="191"/>
  <c r="H8" i="191"/>
  <c r="H8" i="188"/>
  <c r="I36" i="188"/>
  <c r="I36" i="187"/>
  <c r="H8" i="187"/>
  <c r="I36" i="186"/>
  <c r="H8" i="186"/>
  <c r="H8" i="184"/>
  <c r="I36" i="184"/>
  <c r="H8" i="183"/>
  <c r="I36" i="183"/>
  <c r="H8" i="182"/>
  <c r="I36" i="182"/>
  <c r="H8" i="185"/>
  <c r="I36" i="185"/>
  <c r="I36" i="181"/>
  <c r="H8" i="181"/>
  <c r="M2" i="169"/>
  <c r="H8" i="180"/>
  <c r="I39" i="180"/>
  <c r="D11" i="171"/>
  <c r="I36" i="172"/>
  <c r="H8" i="172"/>
  <c r="I36" i="175"/>
  <c r="H8" i="175"/>
  <c r="I36" i="176"/>
  <c r="H8" i="176"/>
  <c r="I36" i="177"/>
  <c r="H8" i="177"/>
  <c r="D12" i="171"/>
  <c r="Q8" i="174"/>
  <c r="R36" i="174"/>
  <c r="I3" i="169"/>
  <c r="J3" i="169" s="1"/>
  <c r="H4" i="169"/>
  <c r="H8" i="170"/>
  <c r="I36" i="170"/>
  <c r="I36" i="171"/>
  <c r="I34" i="171" s="1"/>
  <c r="H8" i="171"/>
  <c r="G22" i="168"/>
  <c r="H19" i="108"/>
  <c r="H21" i="108"/>
  <c r="D11" i="170"/>
  <c r="D12" i="170"/>
  <c r="G24" i="168"/>
  <c r="G25" i="168"/>
  <c r="G26" i="168"/>
  <c r="G16" i="168"/>
  <c r="G18" i="168"/>
  <c r="G19" i="168"/>
  <c r="G21" i="168"/>
  <c r="G17" i="168"/>
  <c r="G20" i="168"/>
  <c r="G23" i="168"/>
  <c r="G27" i="168"/>
  <c r="G28" i="168"/>
  <c r="G16" i="165"/>
  <c r="G26" i="165"/>
  <c r="G20" i="165"/>
  <c r="G19" i="165"/>
  <c r="G18" i="165"/>
  <c r="G28" i="165"/>
  <c r="G17" i="165"/>
  <c r="G25" i="165"/>
  <c r="G27" i="165"/>
  <c r="G24" i="165"/>
  <c r="G23" i="165"/>
  <c r="G21" i="165"/>
  <c r="G22" i="165"/>
  <c r="G16" i="108"/>
  <c r="J36" i="194" l="1"/>
  <c r="I8" i="194"/>
  <c r="I8" i="192"/>
  <c r="J36" i="192"/>
  <c r="I8" i="195"/>
  <c r="J36" i="195"/>
  <c r="I8" i="193"/>
  <c r="J36" i="193"/>
  <c r="I8" i="197"/>
  <c r="J36" i="197"/>
  <c r="J36" i="196"/>
  <c r="I8" i="196"/>
  <c r="M3" i="169"/>
  <c r="J36" i="191"/>
  <c r="I8" i="191"/>
  <c r="J36" i="189"/>
  <c r="I8" i="189"/>
  <c r="J36" i="190"/>
  <c r="I8" i="190"/>
  <c r="I8" i="188"/>
  <c r="J36" i="188"/>
  <c r="J36" i="187"/>
  <c r="I8" i="187"/>
  <c r="J36" i="186"/>
  <c r="I8" i="186"/>
  <c r="I8" i="182"/>
  <c r="J36" i="182"/>
  <c r="J36" i="185"/>
  <c r="I8" i="185"/>
  <c r="I8" i="183"/>
  <c r="J36" i="183"/>
  <c r="I8" i="184"/>
  <c r="J36" i="184"/>
  <c r="J36" i="181"/>
  <c r="I8" i="181"/>
  <c r="I8" i="180"/>
  <c r="J39" i="180"/>
  <c r="J36" i="177"/>
  <c r="I8" i="177"/>
  <c r="J36" i="176"/>
  <c r="I8" i="176"/>
  <c r="J36" i="175"/>
  <c r="I8" i="175"/>
  <c r="J36" i="172"/>
  <c r="I8" i="172"/>
  <c r="R8" i="174"/>
  <c r="S36" i="174"/>
  <c r="B152" i="153"/>
  <c r="B153" i="153" s="1"/>
  <c r="B154" i="153" s="1"/>
  <c r="B155" i="153" s="1"/>
  <c r="B156" i="153" s="1"/>
  <c r="B157" i="153" s="1"/>
  <c r="B158" i="153" s="1"/>
  <c r="B159" i="153" s="1"/>
  <c r="B160" i="153" s="1"/>
  <c r="B161" i="153" s="1"/>
  <c r="B162" i="153" s="1"/>
  <c r="B163" i="153" s="1"/>
  <c r="B164" i="153" s="1"/>
  <c r="B165" i="153" s="1"/>
  <c r="B166" i="153" s="1"/>
  <c r="B167" i="153" s="1"/>
  <c r="B168" i="153" s="1"/>
  <c r="B169" i="153" s="1"/>
  <c r="B170" i="153" s="1"/>
  <c r="B171" i="153" s="1"/>
  <c r="B172" i="153" s="1"/>
  <c r="B173" i="153" s="1"/>
  <c r="B174" i="153" s="1"/>
  <c r="B175" i="153" s="1"/>
  <c r="B176" i="153" s="1"/>
  <c r="B177" i="153" s="1"/>
  <c r="B178" i="153" s="1"/>
  <c r="J36" i="171"/>
  <c r="J34" i="171" s="1"/>
  <c r="I8" i="171"/>
  <c r="J36" i="170"/>
  <c r="I8" i="170"/>
  <c r="I4" i="169"/>
  <c r="M4" i="169" s="1"/>
  <c r="H5" i="169"/>
  <c r="D12" i="168"/>
  <c r="D11" i="168"/>
  <c r="D12" i="165"/>
  <c r="D11" i="165"/>
  <c r="H16" i="108" a="1"/>
  <c r="G13" i="108"/>
  <c r="G10" i="108"/>
  <c r="F18" i="108" a="1"/>
  <c r="G12" i="108"/>
  <c r="F17" i="108" a="1"/>
  <c r="F8" i="108" a="1"/>
  <c r="G25" i="108"/>
  <c r="G32" i="108"/>
  <c r="F13" i="108" a="1"/>
  <c r="F16" i="108" a="1"/>
  <c r="G30" i="108"/>
  <c r="F15" i="108" a="1"/>
  <c r="F28" i="108" a="1"/>
  <c r="G31" i="108"/>
  <c r="G18" i="108"/>
  <c r="G26" i="108"/>
  <c r="G14" i="108"/>
  <c r="F30" i="108" a="1"/>
  <c r="F37" i="108" a="1"/>
  <c r="F21" i="108" a="1"/>
  <c r="F26" i="108" a="1"/>
  <c r="F9" i="108" a="1"/>
  <c r="G24" i="108"/>
  <c r="G22" i="108"/>
  <c r="F33" i="108" a="1"/>
  <c r="F35" i="108" a="1"/>
  <c r="G27" i="108"/>
  <c r="G17" i="108"/>
  <c r="G29" i="108"/>
  <c r="F29" i="108" a="1"/>
  <c r="F36" i="108" a="1"/>
  <c r="F38" i="108" a="1"/>
  <c r="F14" i="108" a="1"/>
  <c r="J8" i="197" l="1"/>
  <c r="K36" i="197"/>
  <c r="J8" i="192"/>
  <c r="K36" i="192"/>
  <c r="K36" i="196"/>
  <c r="J8" i="196"/>
  <c r="J8" i="195"/>
  <c r="K36" i="195"/>
  <c r="J8" i="193"/>
  <c r="K36" i="193"/>
  <c r="J8" i="194"/>
  <c r="K36" i="194"/>
  <c r="J4" i="169"/>
  <c r="K36" i="190"/>
  <c r="J8" i="190"/>
  <c r="K36" i="189"/>
  <c r="J8" i="189"/>
  <c r="K36" i="191"/>
  <c r="J8" i="191"/>
  <c r="J8" i="188"/>
  <c r="K36" i="188"/>
  <c r="K36" i="187"/>
  <c r="J8" i="187"/>
  <c r="K36" i="186"/>
  <c r="J8" i="186"/>
  <c r="J8" i="183"/>
  <c r="K36" i="183"/>
  <c r="J8" i="184"/>
  <c r="K36" i="184"/>
  <c r="K36" i="185"/>
  <c r="J8" i="185"/>
  <c r="J8" i="182"/>
  <c r="K36" i="182"/>
  <c r="J8" i="181"/>
  <c r="K36" i="181"/>
  <c r="J8" i="180"/>
  <c r="K39" i="180"/>
  <c r="F16" i="108"/>
  <c r="F18" i="108"/>
  <c r="F29" i="108"/>
  <c r="F33" i="108"/>
  <c r="E22" i="156" s="1"/>
  <c r="F30" i="108"/>
  <c r="F14" i="108"/>
  <c r="F13" i="108"/>
  <c r="F35" i="108"/>
  <c r="F15" i="108"/>
  <c r="F21" i="108"/>
  <c r="F8" i="108"/>
  <c r="F9" i="108"/>
  <c r="F28" i="108"/>
  <c r="E4" i="156" s="1"/>
  <c r="F36" i="108"/>
  <c r="F26" i="108"/>
  <c r="F37" i="108"/>
  <c r="E17" i="156" s="1"/>
  <c r="F17" i="108"/>
  <c r="H16" i="108"/>
  <c r="J8" i="172"/>
  <c r="K36" i="172"/>
  <c r="K36" i="175"/>
  <c r="J8" i="175"/>
  <c r="J8" i="176"/>
  <c r="K36" i="176"/>
  <c r="K36" i="177"/>
  <c r="J8" i="177"/>
  <c r="S8" i="174"/>
  <c r="T36" i="174"/>
  <c r="F38" i="108"/>
  <c r="J8" i="171"/>
  <c r="K36" i="171"/>
  <c r="K34" i="171" s="1"/>
  <c r="I5" i="169"/>
  <c r="J5" i="169" s="1"/>
  <c r="H6" i="169"/>
  <c r="K36" i="170"/>
  <c r="J8" i="170"/>
  <c r="E75" i="150"/>
  <c r="E38" i="150"/>
  <c r="E69" i="150"/>
  <c r="E71" i="150"/>
  <c r="H31" i="108" a="1"/>
  <c r="H14" i="108" a="1"/>
  <c r="H25" i="108" a="1"/>
  <c r="H22" i="108" a="1"/>
  <c r="H12" i="108" a="1"/>
  <c r="H17" i="108" a="1"/>
  <c r="H30" i="108" a="1"/>
  <c r="G8" i="108"/>
  <c r="G35" i="108"/>
  <c r="G33" i="108"/>
  <c r="H24" i="108" a="1"/>
  <c r="B17" i="156" l="1"/>
  <c r="G17" i="156"/>
  <c r="H17" i="156"/>
  <c r="J17" i="156" s="1"/>
  <c r="D17" i="156"/>
  <c r="G22" i="156"/>
  <c r="B22" i="156"/>
  <c r="D22" i="156"/>
  <c r="H22" i="156"/>
  <c r="J22" i="156" s="1"/>
  <c r="B4" i="156"/>
  <c r="D4" i="156"/>
  <c r="G4" i="156"/>
  <c r="H4" i="156"/>
  <c r="J4" i="156" s="1"/>
  <c r="K8" i="197"/>
  <c r="L36" i="197"/>
  <c r="L36" i="195"/>
  <c r="K8" i="195"/>
  <c r="K8" i="196"/>
  <c r="L36" i="196"/>
  <c r="L36" i="192"/>
  <c r="K8" i="192"/>
  <c r="K8" i="194"/>
  <c r="L36" i="194"/>
  <c r="K8" i="193"/>
  <c r="L36" i="193"/>
  <c r="M5" i="169"/>
  <c r="L36" i="191"/>
  <c r="K8" i="191"/>
  <c r="K8" i="189"/>
  <c r="L36" i="189"/>
  <c r="L36" i="190"/>
  <c r="K8" i="190"/>
  <c r="K8" i="188"/>
  <c r="L36" i="188"/>
  <c r="K8" i="187"/>
  <c r="L36" i="187"/>
  <c r="L36" i="186"/>
  <c r="K8" i="186"/>
  <c r="K8" i="182"/>
  <c r="L36" i="182"/>
  <c r="L36" i="185"/>
  <c r="K8" i="185"/>
  <c r="K8" i="184"/>
  <c r="L36" i="184"/>
  <c r="K8" i="183"/>
  <c r="L36" i="183"/>
  <c r="H14" i="108"/>
  <c r="K8" i="181"/>
  <c r="L36" i="181"/>
  <c r="K8" i="180"/>
  <c r="L39" i="180"/>
  <c r="H31" i="108"/>
  <c r="H30" i="108"/>
  <c r="H17" i="108"/>
  <c r="H22" i="108"/>
  <c r="H25" i="108"/>
  <c r="H12" i="108"/>
  <c r="H24" i="108"/>
  <c r="K8" i="177"/>
  <c r="L36" i="177"/>
  <c r="L36" i="172"/>
  <c r="K8" i="172"/>
  <c r="L36" i="176"/>
  <c r="K8" i="176"/>
  <c r="L36" i="175"/>
  <c r="K8" i="175"/>
  <c r="T8" i="174"/>
  <c r="U36" i="174"/>
  <c r="L36" i="170"/>
  <c r="K8" i="170"/>
  <c r="I6" i="169"/>
  <c r="M6" i="169" s="1"/>
  <c r="H7" i="169"/>
  <c r="K8" i="171"/>
  <c r="L36" i="171"/>
  <c r="L34" i="171" s="1"/>
  <c r="H27" i="91"/>
  <c r="H13" i="108" a="1"/>
  <c r="H26" i="108" a="1"/>
  <c r="H27" i="108" a="1"/>
  <c r="H18" i="108" a="1"/>
  <c r="H29" i="108" a="1"/>
  <c r="G11" i="108"/>
  <c r="G20" i="108"/>
  <c r="F22" i="108" a="1"/>
  <c r="G34" i="108"/>
  <c r="F34" i="108" a="1"/>
  <c r="G37" i="108"/>
  <c r="F12" i="108" a="1"/>
  <c r="F27" i="108" a="1"/>
  <c r="H32" i="108" a="1"/>
  <c r="F23" i="108" a="1"/>
  <c r="G19" i="108"/>
  <c r="L8" i="193" l="1"/>
  <c r="M36" i="193"/>
  <c r="L8" i="194"/>
  <c r="M36" i="194"/>
  <c r="L8" i="192"/>
  <c r="M36" i="192"/>
  <c r="M36" i="196"/>
  <c r="L8" i="196"/>
  <c r="M36" i="195"/>
  <c r="L8" i="195"/>
  <c r="L8" i="197"/>
  <c r="M36" i="197"/>
  <c r="M36" i="190"/>
  <c r="L8" i="190"/>
  <c r="M36" i="189"/>
  <c r="L8" i="189"/>
  <c r="M36" i="191"/>
  <c r="L8" i="191"/>
  <c r="F23" i="108"/>
  <c r="F22" i="108"/>
  <c r="F27" i="108"/>
  <c r="L8" i="188"/>
  <c r="M36" i="188"/>
  <c r="M36" i="187"/>
  <c r="L8" i="187"/>
  <c r="M36" i="186"/>
  <c r="L8" i="186"/>
  <c r="L8" i="185"/>
  <c r="M36" i="185"/>
  <c r="L8" i="183"/>
  <c r="M36" i="183"/>
  <c r="M36" i="184"/>
  <c r="L8" i="184"/>
  <c r="L8" i="182"/>
  <c r="M36" i="182"/>
  <c r="L8" i="181"/>
  <c r="M36" i="181"/>
  <c r="J6" i="169"/>
  <c r="L8" i="180"/>
  <c r="M39" i="180"/>
  <c r="H13" i="108"/>
  <c r="H29" i="108"/>
  <c r="H26" i="108"/>
  <c r="H27" i="108"/>
  <c r="H18" i="108"/>
  <c r="F12" i="108"/>
  <c r="H32" i="108"/>
  <c r="F34" i="108"/>
  <c r="M36" i="175"/>
  <c r="L8" i="175"/>
  <c r="M36" i="177"/>
  <c r="L8" i="177"/>
  <c r="M36" i="176"/>
  <c r="L8" i="176"/>
  <c r="M36" i="172"/>
  <c r="L8" i="172"/>
  <c r="U8" i="174"/>
  <c r="V36" i="174"/>
  <c r="M36" i="170"/>
  <c r="L8" i="170"/>
  <c r="L8" i="171"/>
  <c r="M36" i="171"/>
  <c r="M34" i="171" s="1"/>
  <c r="I7" i="169"/>
  <c r="M7" i="169" s="1"/>
  <c r="H8" i="169"/>
  <c r="F32" i="108" a="1"/>
  <c r="G28" i="108"/>
  <c r="H20" i="108" a="1"/>
  <c r="M8" i="197" l="1"/>
  <c r="N36" i="197"/>
  <c r="M8" i="195"/>
  <c r="N36" i="195"/>
  <c r="M8" i="196"/>
  <c r="N36" i="196"/>
  <c r="M8" i="192"/>
  <c r="N36" i="192"/>
  <c r="M8" i="194"/>
  <c r="N36" i="194"/>
  <c r="M8" i="193"/>
  <c r="N36" i="193"/>
  <c r="H20" i="108"/>
  <c r="M8" i="189"/>
  <c r="N36" i="189"/>
  <c r="M8" i="191"/>
  <c r="N36" i="191"/>
  <c r="N36" i="190"/>
  <c r="M8" i="190"/>
  <c r="F32" i="108"/>
  <c r="E11" i="156" s="1"/>
  <c r="M8" i="188"/>
  <c r="N36" i="188"/>
  <c r="M8" i="187"/>
  <c r="N36" i="187"/>
  <c r="N36" i="186"/>
  <c r="M8" i="186"/>
  <c r="N36" i="183"/>
  <c r="M8" i="183"/>
  <c r="M8" i="182"/>
  <c r="N36" i="182"/>
  <c r="M8" i="185"/>
  <c r="N36" i="185"/>
  <c r="N36" i="184"/>
  <c r="M8" i="184"/>
  <c r="M8" i="181"/>
  <c r="N36" i="181"/>
  <c r="N39" i="180"/>
  <c r="M8" i="180"/>
  <c r="J7" i="169"/>
  <c r="N36" i="176"/>
  <c r="M8" i="176"/>
  <c r="N36" i="172"/>
  <c r="M8" i="172"/>
  <c r="N36" i="177"/>
  <c r="M8" i="177"/>
  <c r="N36" i="175"/>
  <c r="M8" i="175"/>
  <c r="W36" i="174"/>
  <c r="V8" i="174"/>
  <c r="I8" i="169"/>
  <c r="M8" i="169" s="1"/>
  <c r="H9" i="169"/>
  <c r="M8" i="171"/>
  <c r="N36" i="171"/>
  <c r="N34" i="171" s="1"/>
  <c r="N36" i="170"/>
  <c r="M8" i="170"/>
  <c r="H23" i="108" a="1"/>
  <c r="H15" i="108" a="1"/>
  <c r="H34" i="108" a="1"/>
  <c r="H38" i="108" a="1"/>
  <c r="H36" i="108" a="1"/>
  <c r="H35" i="108" a="1"/>
  <c r="F19" i="108" a="1"/>
  <c r="F20" i="108" a="1"/>
  <c r="F25" i="108" a="1"/>
  <c r="F10" i="108" a="1"/>
  <c r="H28" i="108" a="1"/>
  <c r="H33" i="108" a="1"/>
  <c r="F31" i="108" a="1"/>
  <c r="G36" i="108"/>
  <c r="H37" i="108" a="1"/>
  <c r="G38" i="108"/>
  <c r="G23" i="108"/>
  <c r="G15" i="108"/>
  <c r="F11" i="108" a="1"/>
  <c r="G9" i="108"/>
  <c r="D11" i="156" l="1"/>
  <c r="B11" i="156"/>
  <c r="G11" i="156"/>
  <c r="H11" i="156"/>
  <c r="J11" i="156" s="1"/>
  <c r="H37" i="108"/>
  <c r="H35" i="108"/>
  <c r="F20" i="108"/>
  <c r="E21" i="156" s="1"/>
  <c r="C21" i="162" s="1"/>
  <c r="F10" i="108"/>
  <c r="F19" i="108"/>
  <c r="H33" i="108"/>
  <c r="F31" i="108"/>
  <c r="F25" i="108"/>
  <c r="F11" i="108"/>
  <c r="N8" i="193"/>
  <c r="O36" i="193"/>
  <c r="N8" i="194"/>
  <c r="O36" i="194"/>
  <c r="N8" i="192"/>
  <c r="O36" i="192"/>
  <c r="N8" i="196"/>
  <c r="O36" i="196"/>
  <c r="N8" i="195"/>
  <c r="O36" i="195"/>
  <c r="N8" i="197"/>
  <c r="O36" i="197"/>
  <c r="O36" i="190"/>
  <c r="N8" i="190"/>
  <c r="N8" i="191"/>
  <c r="O36" i="191"/>
  <c r="O36" i="189"/>
  <c r="N8" i="189"/>
  <c r="H28" i="108"/>
  <c r="N8" i="188"/>
  <c r="O36" i="188"/>
  <c r="H23" i="108"/>
  <c r="H15" i="108"/>
  <c r="H36" i="108"/>
  <c r="H38" i="108"/>
  <c r="H34" i="108"/>
  <c r="O36" i="187"/>
  <c r="N8" i="187"/>
  <c r="O36" i="186"/>
  <c r="N8" i="186"/>
  <c r="O36" i="182"/>
  <c r="N8" i="182"/>
  <c r="O36" i="184"/>
  <c r="N8" i="184"/>
  <c r="N8" i="185"/>
  <c r="O36" i="185"/>
  <c r="O36" i="183"/>
  <c r="N8" i="183"/>
  <c r="N8" i="181"/>
  <c r="O36" i="181"/>
  <c r="J8" i="169"/>
  <c r="N8" i="180"/>
  <c r="O39" i="180"/>
  <c r="O36" i="175"/>
  <c r="N8" i="175"/>
  <c r="O36" i="177"/>
  <c r="N8" i="177"/>
  <c r="O36" i="172"/>
  <c r="N8" i="172"/>
  <c r="O36" i="176"/>
  <c r="N8" i="176"/>
  <c r="X36" i="174"/>
  <c r="W8" i="174"/>
  <c r="N8" i="171"/>
  <c r="O36" i="171"/>
  <c r="O34" i="171" s="1"/>
  <c r="O36" i="170"/>
  <c r="N8" i="170"/>
  <c r="H10" i="169"/>
  <c r="I9" i="169"/>
  <c r="M9" i="169" s="1"/>
  <c r="C17" i="162" l="1"/>
  <c r="C12" i="162"/>
  <c r="B15" i="162"/>
  <c r="C19" i="162"/>
  <c r="E3" i="162"/>
  <c r="E4" i="162"/>
  <c r="C4" i="162"/>
  <c r="B4" i="162"/>
  <c r="C3" i="162"/>
  <c r="B3" i="162"/>
  <c r="C10" i="162"/>
  <c r="B10" i="162"/>
  <c r="B11" i="162"/>
  <c r="E10" i="162"/>
  <c r="C11" i="162"/>
  <c r="B6" i="162"/>
  <c r="C6" i="162"/>
  <c r="C7" i="162"/>
  <c r="B9" i="162"/>
  <c r="C8" i="162"/>
  <c r="C9" i="162"/>
  <c r="B7" i="162"/>
  <c r="E6" i="162"/>
  <c r="E8" i="162"/>
  <c r="B8" i="162"/>
  <c r="E7" i="162"/>
  <c r="C5" i="162"/>
  <c r="B5" i="162"/>
  <c r="B14" i="162"/>
  <c r="E14" i="162"/>
  <c r="I14" i="162" s="1"/>
  <c r="C13" i="162"/>
  <c r="C16" i="162"/>
  <c r="B16" i="162"/>
  <c r="E19" i="162"/>
  <c r="I19" i="162" s="1"/>
  <c r="B13" i="162"/>
  <c r="B18" i="162"/>
  <c r="B17" i="162"/>
  <c r="E21" i="162"/>
  <c r="I21" i="162" s="1"/>
  <c r="C14" i="162"/>
  <c r="E17" i="162"/>
  <c r="I17" i="162" s="1"/>
  <c r="B21" i="162"/>
  <c r="E20" i="162"/>
  <c r="I20" i="162" s="1"/>
  <c r="B20" i="162"/>
  <c r="C20" i="162"/>
  <c r="B12" i="162"/>
  <c r="B19" i="162"/>
  <c r="C18" i="162"/>
  <c r="C15" i="162"/>
  <c r="C22" i="162"/>
  <c r="B22" i="162"/>
  <c r="G21" i="156"/>
  <c r="G23" i="156" s="1"/>
  <c r="B21" i="156"/>
  <c r="B23" i="162" s="1"/>
  <c r="H21" i="156"/>
  <c r="D21" i="156"/>
  <c r="C23" i="162" s="1"/>
  <c r="O8" i="197"/>
  <c r="P36" i="197"/>
  <c r="P36" i="195"/>
  <c r="O8" i="195"/>
  <c r="O8" i="196"/>
  <c r="P36" i="196"/>
  <c r="P36" i="192"/>
  <c r="O8" i="192"/>
  <c r="P36" i="194"/>
  <c r="O8" i="194"/>
  <c r="O8" i="193"/>
  <c r="P36" i="193"/>
  <c r="E5" i="162"/>
  <c r="E16" i="162"/>
  <c r="E15" i="162"/>
  <c r="E11" i="162"/>
  <c r="E9" i="162"/>
  <c r="E18" i="162"/>
  <c r="E13" i="162"/>
  <c r="E12" i="162"/>
  <c r="E23" i="162"/>
  <c r="E22" i="162"/>
  <c r="P36" i="189"/>
  <c r="O8" i="189"/>
  <c r="P36" i="190"/>
  <c r="O8" i="190"/>
  <c r="P36" i="191"/>
  <c r="O8" i="191"/>
  <c r="O8" i="188"/>
  <c r="P36" i="188"/>
  <c r="O8" i="187"/>
  <c r="P36" i="187"/>
  <c r="P36" i="186"/>
  <c r="O8" i="186"/>
  <c r="O8" i="184"/>
  <c r="P36" i="184"/>
  <c r="O8" i="185"/>
  <c r="P36" i="185"/>
  <c r="P36" i="182"/>
  <c r="O8" i="182"/>
  <c r="P36" i="183"/>
  <c r="O8" i="183"/>
  <c r="O8" i="181"/>
  <c r="P36" i="181"/>
  <c r="J9" i="169"/>
  <c r="P39" i="180"/>
  <c r="O8" i="180"/>
  <c r="P36" i="175"/>
  <c r="O8" i="175"/>
  <c r="P36" i="177"/>
  <c r="O8" i="177"/>
  <c r="P36" i="176"/>
  <c r="O8" i="176"/>
  <c r="O8" i="172"/>
  <c r="P36" i="172"/>
  <c r="Y36" i="174"/>
  <c r="X8" i="174"/>
  <c r="I10" i="169"/>
  <c r="M10" i="169" s="1"/>
  <c r="H11" i="169"/>
  <c r="O8" i="170"/>
  <c r="P36" i="170"/>
  <c r="O8" i="171"/>
  <c r="P36" i="171"/>
  <c r="P34" i="171" s="1"/>
  <c r="E115" i="161"/>
  <c r="E114" i="161"/>
  <c r="E113" i="161"/>
  <c r="E112" i="161"/>
  <c r="E111" i="161"/>
  <c r="E110" i="161"/>
  <c r="E109" i="161"/>
  <c r="E108" i="161"/>
  <c r="E107" i="161"/>
  <c r="E106" i="161"/>
  <c r="E105" i="161"/>
  <c r="E104" i="161"/>
  <c r="E103" i="161"/>
  <c r="E102" i="161"/>
  <c r="E101" i="161"/>
  <c r="E100" i="161"/>
  <c r="E99" i="161"/>
  <c r="E98" i="161"/>
  <c r="E97" i="161"/>
  <c r="E96" i="161"/>
  <c r="E95" i="161"/>
  <c r="E94" i="161"/>
  <c r="E93" i="161"/>
  <c r="E92" i="161"/>
  <c r="E91" i="161"/>
  <c r="E90" i="161"/>
  <c r="E89" i="161"/>
  <c r="E88" i="161"/>
  <c r="E87" i="161"/>
  <c r="E86" i="161"/>
  <c r="E85" i="161"/>
  <c r="E84" i="161"/>
  <c r="E83" i="161"/>
  <c r="E82" i="161"/>
  <c r="E81" i="161"/>
  <c r="E80" i="161"/>
  <c r="E79" i="161"/>
  <c r="E78" i="161"/>
  <c r="E77" i="161"/>
  <c r="E76" i="161"/>
  <c r="E75" i="161"/>
  <c r="E74" i="161"/>
  <c r="E73" i="161"/>
  <c r="E72" i="161"/>
  <c r="E71" i="161"/>
  <c r="E70" i="161"/>
  <c r="E69" i="161"/>
  <c r="E68" i="161"/>
  <c r="E67" i="161"/>
  <c r="E66" i="161"/>
  <c r="E65" i="161"/>
  <c r="E64" i="161"/>
  <c r="E63" i="161"/>
  <c r="E62" i="161"/>
  <c r="E61" i="161"/>
  <c r="E60" i="161"/>
  <c r="E59" i="161"/>
  <c r="E58" i="161"/>
  <c r="E57" i="161"/>
  <c r="E56" i="161"/>
  <c r="E55" i="161"/>
  <c r="E54" i="161"/>
  <c r="E53" i="161"/>
  <c r="E52" i="161"/>
  <c r="E51" i="161"/>
  <c r="E50" i="161"/>
  <c r="E49" i="161"/>
  <c r="E48" i="161"/>
  <c r="E47" i="161"/>
  <c r="E46" i="161"/>
  <c r="E45" i="161"/>
  <c r="E44" i="161"/>
  <c r="E43" i="161"/>
  <c r="E42" i="161"/>
  <c r="E41" i="161"/>
  <c r="E40" i="161"/>
  <c r="E39" i="161"/>
  <c r="E38" i="161"/>
  <c r="B38" i="161"/>
  <c r="B39" i="161" s="1"/>
  <c r="B40" i="161" s="1"/>
  <c r="B41" i="161" s="1"/>
  <c r="B42" i="161" s="1"/>
  <c r="B43" i="161" s="1"/>
  <c r="B44" i="161" s="1"/>
  <c r="B45" i="161" s="1"/>
  <c r="B46" i="161" s="1"/>
  <c r="B47" i="161" s="1"/>
  <c r="B48" i="161" s="1"/>
  <c r="B49" i="161" s="1"/>
  <c r="B50" i="161" s="1"/>
  <c r="B51" i="161" s="1"/>
  <c r="B52" i="161" s="1"/>
  <c r="B53" i="161" s="1"/>
  <c r="B54" i="161" s="1"/>
  <c r="B55" i="161" s="1"/>
  <c r="B56" i="161" s="1"/>
  <c r="B57" i="161" s="1"/>
  <c r="B58" i="161" s="1"/>
  <c r="B59" i="161" s="1"/>
  <c r="B60" i="161" s="1"/>
  <c r="B61" i="161" s="1"/>
  <c r="B62" i="161" s="1"/>
  <c r="B63" i="161" s="1"/>
  <c r="B64" i="161" s="1"/>
  <c r="B65" i="161" s="1"/>
  <c r="B66" i="161" s="1"/>
  <c r="B67" i="161" s="1"/>
  <c r="B68" i="161" s="1"/>
  <c r="B69" i="161" s="1"/>
  <c r="B70" i="161" s="1"/>
  <c r="B71" i="161" s="1"/>
  <c r="B72" i="161" s="1"/>
  <c r="B73" i="161" s="1"/>
  <c r="B74" i="161" s="1"/>
  <c r="B75" i="161" s="1"/>
  <c r="B76" i="161" s="1"/>
  <c r="B77" i="161" s="1"/>
  <c r="B78" i="161" s="1"/>
  <c r="B79" i="161" s="1"/>
  <c r="B80" i="161" s="1"/>
  <c r="B81" i="161" s="1"/>
  <c r="B82" i="161" s="1"/>
  <c r="B83" i="161" s="1"/>
  <c r="B84" i="161" s="1"/>
  <c r="B85" i="161" s="1"/>
  <c r="B86" i="161" s="1"/>
  <c r="B87" i="161" s="1"/>
  <c r="B88" i="161" s="1"/>
  <c r="B89" i="161" s="1"/>
  <c r="B90" i="161" s="1"/>
  <c r="B91" i="161" s="1"/>
  <c r="B92" i="161" s="1"/>
  <c r="B93" i="161" s="1"/>
  <c r="B94" i="161" s="1"/>
  <c r="B95" i="161" s="1"/>
  <c r="B96" i="161" s="1"/>
  <c r="B97" i="161" s="1"/>
  <c r="B98" i="161" s="1"/>
  <c r="B99" i="161" s="1"/>
  <c r="B100" i="161" s="1"/>
  <c r="B101" i="161" s="1"/>
  <c r="B102" i="161" s="1"/>
  <c r="B103" i="161" s="1"/>
  <c r="B104" i="161" s="1"/>
  <c r="B105" i="161" s="1"/>
  <c r="B106" i="161" s="1"/>
  <c r="B107" i="161" s="1"/>
  <c r="B108" i="161" s="1"/>
  <c r="B109" i="161" s="1"/>
  <c r="B110" i="161" s="1"/>
  <c r="B111" i="161" s="1"/>
  <c r="B112" i="161" s="1"/>
  <c r="B113" i="161" s="1"/>
  <c r="B114" i="161" s="1"/>
  <c r="B115" i="161" s="1"/>
  <c r="E37" i="161"/>
  <c r="AN28" i="161"/>
  <c r="AM28" i="161"/>
  <c r="AL28" i="161"/>
  <c r="AK28" i="161"/>
  <c r="AJ28" i="161"/>
  <c r="AG28" i="161"/>
  <c r="AF28" i="161"/>
  <c r="AE28" i="161"/>
  <c r="AD28" i="161"/>
  <c r="AC28" i="161"/>
  <c r="Z28" i="161"/>
  <c r="Y28" i="161"/>
  <c r="X28" i="161"/>
  <c r="W28" i="161"/>
  <c r="V28" i="161"/>
  <c r="S28" i="161"/>
  <c r="R28" i="161"/>
  <c r="Q28" i="161"/>
  <c r="P28" i="161"/>
  <c r="O28" i="161"/>
  <c r="L28" i="161"/>
  <c r="K28" i="161"/>
  <c r="J28" i="161"/>
  <c r="I28" i="161"/>
  <c r="H28" i="161"/>
  <c r="AN27" i="161"/>
  <c r="AM27" i="161"/>
  <c r="AL27" i="161"/>
  <c r="AK27" i="161"/>
  <c r="AJ27" i="161"/>
  <c r="AG27" i="161"/>
  <c r="AF27" i="161"/>
  <c r="AE27" i="161"/>
  <c r="AD27" i="161"/>
  <c r="AC27" i="161"/>
  <c r="Z27" i="161"/>
  <c r="Y27" i="161"/>
  <c r="X27" i="161"/>
  <c r="W27" i="161"/>
  <c r="V27" i="161"/>
  <c r="S27" i="161"/>
  <c r="R27" i="161"/>
  <c r="Q27" i="161"/>
  <c r="P27" i="161"/>
  <c r="O27" i="161"/>
  <c r="L27" i="161"/>
  <c r="K27" i="161"/>
  <c r="J27" i="161"/>
  <c r="I27" i="161"/>
  <c r="H27" i="161"/>
  <c r="AN26" i="161"/>
  <c r="AM26" i="161"/>
  <c r="AL26" i="161"/>
  <c r="AK26" i="161"/>
  <c r="AJ26" i="161"/>
  <c r="AG26" i="161"/>
  <c r="AF26" i="161"/>
  <c r="AE26" i="161"/>
  <c r="AD26" i="161"/>
  <c r="AC26" i="161"/>
  <c r="Z26" i="161"/>
  <c r="Y26" i="161"/>
  <c r="X26" i="161"/>
  <c r="W26" i="161"/>
  <c r="V26" i="161"/>
  <c r="S26" i="161"/>
  <c r="R26" i="161"/>
  <c r="Q26" i="161"/>
  <c r="P26" i="161"/>
  <c r="O26" i="161"/>
  <c r="L26" i="161"/>
  <c r="K26" i="161"/>
  <c r="J26" i="161"/>
  <c r="I26" i="161"/>
  <c r="H26" i="161"/>
  <c r="AN25" i="161"/>
  <c r="AM25" i="161"/>
  <c r="AL25" i="161"/>
  <c r="AK25" i="161"/>
  <c r="AJ25" i="161"/>
  <c r="AG25" i="161"/>
  <c r="AF25" i="161"/>
  <c r="AE25" i="161"/>
  <c r="AD25" i="161"/>
  <c r="AC25" i="161"/>
  <c r="Z25" i="161"/>
  <c r="Y25" i="161"/>
  <c r="X25" i="161"/>
  <c r="W25" i="161"/>
  <c r="V25" i="161"/>
  <c r="S25" i="161"/>
  <c r="R25" i="161"/>
  <c r="Q25" i="161"/>
  <c r="P25" i="161"/>
  <c r="O25" i="161"/>
  <c r="L25" i="161"/>
  <c r="K25" i="161"/>
  <c r="J25" i="161"/>
  <c r="I25" i="161"/>
  <c r="H25" i="161"/>
  <c r="AN24" i="161"/>
  <c r="AM24" i="161"/>
  <c r="AL24" i="161"/>
  <c r="AK24" i="161"/>
  <c r="AJ24" i="161"/>
  <c r="AG24" i="161"/>
  <c r="AF24" i="161"/>
  <c r="AE24" i="161"/>
  <c r="AD24" i="161"/>
  <c r="AC24" i="161"/>
  <c r="Z24" i="161"/>
  <c r="Y24" i="161"/>
  <c r="X24" i="161"/>
  <c r="W24" i="161"/>
  <c r="V24" i="161"/>
  <c r="S24" i="161"/>
  <c r="R24" i="161"/>
  <c r="Q24" i="161"/>
  <c r="P24" i="161"/>
  <c r="O24" i="161"/>
  <c r="L24" i="161"/>
  <c r="K24" i="161"/>
  <c r="J24" i="161"/>
  <c r="I24" i="161"/>
  <c r="H24" i="161"/>
  <c r="D24" i="161"/>
  <c r="AN23" i="161"/>
  <c r="AM23" i="161"/>
  <c r="AL23" i="161"/>
  <c r="AK23" i="161"/>
  <c r="AJ23" i="161"/>
  <c r="AG23" i="161"/>
  <c r="AF23" i="161"/>
  <c r="AE23" i="161"/>
  <c r="AD23" i="161"/>
  <c r="AC23" i="161"/>
  <c r="Z23" i="161"/>
  <c r="Y23" i="161"/>
  <c r="X23" i="161"/>
  <c r="W23" i="161"/>
  <c r="V23" i="161"/>
  <c r="S23" i="161"/>
  <c r="R23" i="161"/>
  <c r="Q23" i="161"/>
  <c r="P23" i="161"/>
  <c r="O23" i="161"/>
  <c r="L23" i="161"/>
  <c r="K23" i="161"/>
  <c r="J23" i="161"/>
  <c r="I23" i="161"/>
  <c r="H23" i="161"/>
  <c r="AN22" i="161"/>
  <c r="AM22" i="161"/>
  <c r="AL22" i="161"/>
  <c r="AK22" i="161"/>
  <c r="AJ22" i="161"/>
  <c r="AG22" i="161"/>
  <c r="AF22" i="161"/>
  <c r="AE22" i="161"/>
  <c r="AD22" i="161"/>
  <c r="AC22" i="161"/>
  <c r="Z22" i="161"/>
  <c r="Y22" i="161"/>
  <c r="X22" i="161"/>
  <c r="W22" i="161"/>
  <c r="V22" i="161"/>
  <c r="S22" i="161"/>
  <c r="R22" i="161"/>
  <c r="Q22" i="161"/>
  <c r="P22" i="161"/>
  <c r="O22" i="161"/>
  <c r="L22" i="161"/>
  <c r="K22" i="161"/>
  <c r="J22" i="161"/>
  <c r="I22" i="161"/>
  <c r="H22" i="161"/>
  <c r="AN21" i="161"/>
  <c r="AM21" i="161"/>
  <c r="AL21" i="161"/>
  <c r="AK21" i="161"/>
  <c r="AJ21" i="161"/>
  <c r="AG21" i="161"/>
  <c r="AF21" i="161"/>
  <c r="AE21" i="161"/>
  <c r="AD21" i="161"/>
  <c r="AC21" i="161"/>
  <c r="Z21" i="161"/>
  <c r="Y21" i="161"/>
  <c r="X21" i="161"/>
  <c r="W21" i="161"/>
  <c r="V21" i="161"/>
  <c r="S21" i="161"/>
  <c r="R21" i="161"/>
  <c r="Q21" i="161"/>
  <c r="P21" i="161"/>
  <c r="O21" i="161"/>
  <c r="L21" i="161"/>
  <c r="K21" i="161"/>
  <c r="J21" i="161"/>
  <c r="I21" i="161"/>
  <c r="H21" i="161"/>
  <c r="AN20" i="161"/>
  <c r="AM20" i="161"/>
  <c r="AL20" i="161"/>
  <c r="AK20" i="161"/>
  <c r="AJ20" i="161"/>
  <c r="AG20" i="161"/>
  <c r="AF20" i="161"/>
  <c r="AE20" i="161"/>
  <c r="AD20" i="161"/>
  <c r="AC20" i="161"/>
  <c r="Z20" i="161"/>
  <c r="Y20" i="161"/>
  <c r="X20" i="161"/>
  <c r="W20" i="161"/>
  <c r="V20" i="161"/>
  <c r="S20" i="161"/>
  <c r="R20" i="161"/>
  <c r="Q20" i="161"/>
  <c r="P20" i="161"/>
  <c r="O20" i="161"/>
  <c r="L20" i="161"/>
  <c r="K20" i="161"/>
  <c r="J20" i="161"/>
  <c r="I20" i="161"/>
  <c r="H20" i="161"/>
  <c r="AN19" i="161"/>
  <c r="AM19" i="161"/>
  <c r="AL19" i="161"/>
  <c r="AK19" i="161"/>
  <c r="AJ19" i="161"/>
  <c r="AG19" i="161"/>
  <c r="AF19" i="161"/>
  <c r="AE19" i="161"/>
  <c r="AD19" i="161"/>
  <c r="AC19" i="161"/>
  <c r="Z19" i="161"/>
  <c r="Y19" i="161"/>
  <c r="X19" i="161"/>
  <c r="W19" i="161"/>
  <c r="V19" i="161"/>
  <c r="S19" i="161"/>
  <c r="R19" i="161"/>
  <c r="Q19" i="161"/>
  <c r="P19" i="161"/>
  <c r="O19" i="161"/>
  <c r="L19" i="161"/>
  <c r="K19" i="161"/>
  <c r="J19" i="161"/>
  <c r="I19" i="161"/>
  <c r="H19" i="161"/>
  <c r="AN18" i="161"/>
  <c r="AM18" i="161"/>
  <c r="AL18" i="161"/>
  <c r="AK18" i="161"/>
  <c r="AJ18" i="161"/>
  <c r="AG18" i="161"/>
  <c r="AF18" i="161"/>
  <c r="AE18" i="161"/>
  <c r="AD18" i="161"/>
  <c r="AC18" i="161"/>
  <c r="Z18" i="161"/>
  <c r="Y18" i="161"/>
  <c r="X18" i="161"/>
  <c r="W18" i="161"/>
  <c r="V18" i="161"/>
  <c r="S18" i="161"/>
  <c r="R18" i="161"/>
  <c r="Q18" i="161"/>
  <c r="P18" i="161"/>
  <c r="O18" i="161"/>
  <c r="L18" i="161"/>
  <c r="K18" i="161"/>
  <c r="J18" i="161"/>
  <c r="I18" i="161"/>
  <c r="H18" i="161"/>
  <c r="AN17" i="161"/>
  <c r="AM17" i="161"/>
  <c r="AL17" i="161"/>
  <c r="AK17" i="161"/>
  <c r="AJ17" i="161"/>
  <c r="AG17" i="161"/>
  <c r="AF17" i="161"/>
  <c r="AE17" i="161"/>
  <c r="AD17" i="161"/>
  <c r="AC17" i="161"/>
  <c r="Z17" i="161"/>
  <c r="Y17" i="161"/>
  <c r="X17" i="161"/>
  <c r="W17" i="161"/>
  <c r="V17" i="161"/>
  <c r="S17" i="161"/>
  <c r="R17" i="161"/>
  <c r="Q17" i="161"/>
  <c r="P17" i="161"/>
  <c r="O17" i="161"/>
  <c r="L17" i="161"/>
  <c r="K17" i="161"/>
  <c r="J17" i="161"/>
  <c r="I17" i="161"/>
  <c r="H17" i="161"/>
  <c r="AN16" i="161"/>
  <c r="AM16" i="161"/>
  <c r="AL16" i="161"/>
  <c r="AK16" i="161"/>
  <c r="AJ16" i="161"/>
  <c r="AG16" i="161"/>
  <c r="AF16" i="161"/>
  <c r="AE16" i="161"/>
  <c r="AD16" i="161"/>
  <c r="AC16" i="161"/>
  <c r="Z16" i="161"/>
  <c r="Y16" i="161"/>
  <c r="X16" i="161"/>
  <c r="W16" i="161"/>
  <c r="V16" i="161"/>
  <c r="S16" i="161"/>
  <c r="R16" i="161"/>
  <c r="Q16" i="161"/>
  <c r="P16" i="161"/>
  <c r="O16" i="161"/>
  <c r="L16" i="161"/>
  <c r="K16" i="161"/>
  <c r="J16" i="161"/>
  <c r="I16" i="161"/>
  <c r="H16" i="161"/>
  <c r="D13" i="161"/>
  <c r="AN12" i="161"/>
  <c r="AM12" i="161"/>
  <c r="AL12" i="161"/>
  <c r="AK12" i="161"/>
  <c r="AJ12" i="161"/>
  <c r="AG12" i="161"/>
  <c r="AF12" i="161"/>
  <c r="AE12" i="161"/>
  <c r="AD12" i="161"/>
  <c r="AC12" i="161"/>
  <c r="Z12" i="161"/>
  <c r="Y12" i="161"/>
  <c r="X12" i="161"/>
  <c r="W12" i="161"/>
  <c r="V12" i="161"/>
  <c r="S12" i="161"/>
  <c r="R12" i="161"/>
  <c r="Q12" i="161"/>
  <c r="P12" i="161"/>
  <c r="O12" i="161"/>
  <c r="L12" i="161"/>
  <c r="K12" i="161"/>
  <c r="J12" i="161"/>
  <c r="I12" i="161"/>
  <c r="H12" i="161"/>
  <c r="C5" i="161"/>
  <c r="C4" i="161"/>
  <c r="C3" i="161"/>
  <c r="E115" i="160"/>
  <c r="E114" i="160"/>
  <c r="E113" i="160"/>
  <c r="E112" i="160"/>
  <c r="E111" i="160"/>
  <c r="E110" i="160"/>
  <c r="E109" i="160"/>
  <c r="E108" i="160"/>
  <c r="E107" i="160"/>
  <c r="E106" i="160"/>
  <c r="E105" i="160"/>
  <c r="E104" i="160"/>
  <c r="E103" i="160"/>
  <c r="E102" i="160"/>
  <c r="E101" i="160"/>
  <c r="E100" i="160"/>
  <c r="E99" i="160"/>
  <c r="E98" i="160"/>
  <c r="E97" i="160"/>
  <c r="E96" i="160"/>
  <c r="E95" i="160"/>
  <c r="E94" i="160"/>
  <c r="E93" i="160"/>
  <c r="E92" i="160"/>
  <c r="E91" i="160"/>
  <c r="E90" i="160"/>
  <c r="E89" i="160"/>
  <c r="E88" i="160"/>
  <c r="E87" i="160"/>
  <c r="E86" i="160"/>
  <c r="E85" i="160"/>
  <c r="E84" i="160"/>
  <c r="E83" i="160"/>
  <c r="E82" i="160"/>
  <c r="E81" i="160"/>
  <c r="E80" i="160"/>
  <c r="E79" i="160"/>
  <c r="E78" i="160"/>
  <c r="E77" i="160"/>
  <c r="E76" i="160"/>
  <c r="E75" i="160"/>
  <c r="E74" i="160"/>
  <c r="E73" i="160"/>
  <c r="E72" i="160"/>
  <c r="E71" i="160"/>
  <c r="E70" i="160"/>
  <c r="E69" i="160"/>
  <c r="E68" i="160"/>
  <c r="E67" i="160"/>
  <c r="E66" i="160"/>
  <c r="E65" i="160"/>
  <c r="E64" i="160"/>
  <c r="E63" i="160"/>
  <c r="E62" i="160"/>
  <c r="E61" i="160"/>
  <c r="E60" i="160"/>
  <c r="E59" i="160"/>
  <c r="E58" i="160"/>
  <c r="E57" i="160"/>
  <c r="E56" i="160"/>
  <c r="E55" i="160"/>
  <c r="E54" i="160"/>
  <c r="E53" i="160"/>
  <c r="E52" i="160"/>
  <c r="E51" i="160"/>
  <c r="E50" i="160"/>
  <c r="E49" i="160"/>
  <c r="E48" i="160"/>
  <c r="E47" i="160"/>
  <c r="E46" i="160"/>
  <c r="E45" i="160"/>
  <c r="E44" i="160"/>
  <c r="E43" i="160"/>
  <c r="E42" i="160"/>
  <c r="E41" i="160"/>
  <c r="E40" i="160"/>
  <c r="E39" i="160"/>
  <c r="E38" i="160"/>
  <c r="B38" i="160"/>
  <c r="B39" i="160" s="1"/>
  <c r="B40" i="160" s="1"/>
  <c r="B41" i="160" s="1"/>
  <c r="B42" i="160" s="1"/>
  <c r="B43" i="160" s="1"/>
  <c r="B44" i="160" s="1"/>
  <c r="B45" i="160" s="1"/>
  <c r="B46" i="160" s="1"/>
  <c r="B47" i="160" s="1"/>
  <c r="B48" i="160" s="1"/>
  <c r="B49" i="160" s="1"/>
  <c r="B50" i="160" s="1"/>
  <c r="B51" i="160" s="1"/>
  <c r="B52" i="160" s="1"/>
  <c r="B53" i="160" s="1"/>
  <c r="B54" i="160" s="1"/>
  <c r="B55" i="160" s="1"/>
  <c r="B56" i="160" s="1"/>
  <c r="B57" i="160" s="1"/>
  <c r="B58" i="160" s="1"/>
  <c r="B59" i="160" s="1"/>
  <c r="B60" i="160" s="1"/>
  <c r="B61" i="160" s="1"/>
  <c r="B62" i="160" s="1"/>
  <c r="B63" i="160" s="1"/>
  <c r="B64" i="160" s="1"/>
  <c r="B65" i="160" s="1"/>
  <c r="B66" i="160" s="1"/>
  <c r="B67" i="160" s="1"/>
  <c r="B68" i="160" s="1"/>
  <c r="B69" i="160" s="1"/>
  <c r="B70" i="160" s="1"/>
  <c r="B71" i="160" s="1"/>
  <c r="B72" i="160" s="1"/>
  <c r="B73" i="160" s="1"/>
  <c r="B74" i="160" s="1"/>
  <c r="B75" i="160" s="1"/>
  <c r="B76" i="160" s="1"/>
  <c r="B77" i="160" s="1"/>
  <c r="B78" i="160" s="1"/>
  <c r="B79" i="160" s="1"/>
  <c r="B80" i="160" s="1"/>
  <c r="B81" i="160" s="1"/>
  <c r="B82" i="160" s="1"/>
  <c r="B83" i="160" s="1"/>
  <c r="B84" i="160" s="1"/>
  <c r="B85" i="160" s="1"/>
  <c r="B86" i="160" s="1"/>
  <c r="B87" i="160" s="1"/>
  <c r="B88" i="160" s="1"/>
  <c r="B89" i="160" s="1"/>
  <c r="B90" i="160" s="1"/>
  <c r="B91" i="160" s="1"/>
  <c r="B92" i="160" s="1"/>
  <c r="B93" i="160" s="1"/>
  <c r="B94" i="160" s="1"/>
  <c r="B95" i="160" s="1"/>
  <c r="B96" i="160" s="1"/>
  <c r="B97" i="160" s="1"/>
  <c r="B98" i="160" s="1"/>
  <c r="B99" i="160" s="1"/>
  <c r="B100" i="160" s="1"/>
  <c r="B101" i="160" s="1"/>
  <c r="B102" i="160" s="1"/>
  <c r="B103" i="160" s="1"/>
  <c r="B104" i="160" s="1"/>
  <c r="B105" i="160" s="1"/>
  <c r="B106" i="160" s="1"/>
  <c r="B107" i="160" s="1"/>
  <c r="B108" i="160" s="1"/>
  <c r="B109" i="160" s="1"/>
  <c r="B110" i="160" s="1"/>
  <c r="B111" i="160" s="1"/>
  <c r="B112" i="160" s="1"/>
  <c r="B113" i="160" s="1"/>
  <c r="B114" i="160" s="1"/>
  <c r="B115" i="160" s="1"/>
  <c r="E37" i="160"/>
  <c r="AN28" i="160"/>
  <c r="AM28" i="160"/>
  <c r="AL28" i="160"/>
  <c r="AK28" i="160"/>
  <c r="AJ28" i="160"/>
  <c r="AG28" i="160"/>
  <c r="AF28" i="160"/>
  <c r="AE28" i="160"/>
  <c r="AD28" i="160"/>
  <c r="AC28" i="160"/>
  <c r="Z28" i="160"/>
  <c r="Y28" i="160"/>
  <c r="X28" i="160"/>
  <c r="W28" i="160"/>
  <c r="V28" i="160"/>
  <c r="S28" i="160"/>
  <c r="R28" i="160"/>
  <c r="Q28" i="160"/>
  <c r="P28" i="160"/>
  <c r="O28" i="160"/>
  <c r="L28" i="160"/>
  <c r="K28" i="160"/>
  <c r="J28" i="160"/>
  <c r="I28" i="160"/>
  <c r="H28" i="160"/>
  <c r="AN27" i="160"/>
  <c r="AM27" i="160"/>
  <c r="AL27" i="160"/>
  <c r="AK27" i="160"/>
  <c r="AJ27" i="160"/>
  <c r="AG27" i="160"/>
  <c r="AF27" i="160"/>
  <c r="AE27" i="160"/>
  <c r="AD27" i="160"/>
  <c r="AC27" i="160"/>
  <c r="Z27" i="160"/>
  <c r="Y27" i="160"/>
  <c r="X27" i="160"/>
  <c r="W27" i="160"/>
  <c r="V27" i="160"/>
  <c r="S27" i="160"/>
  <c r="R27" i="160"/>
  <c r="Q27" i="160"/>
  <c r="P27" i="160"/>
  <c r="O27" i="160"/>
  <c r="L27" i="160"/>
  <c r="K27" i="160"/>
  <c r="J27" i="160"/>
  <c r="I27" i="160"/>
  <c r="H27" i="160"/>
  <c r="AN26" i="160"/>
  <c r="AM26" i="160"/>
  <c r="AL26" i="160"/>
  <c r="AK26" i="160"/>
  <c r="AJ26" i="160"/>
  <c r="AG26" i="160"/>
  <c r="AF26" i="160"/>
  <c r="AE26" i="160"/>
  <c r="AD26" i="160"/>
  <c r="AC26" i="160"/>
  <c r="Z26" i="160"/>
  <c r="Y26" i="160"/>
  <c r="X26" i="160"/>
  <c r="W26" i="160"/>
  <c r="V26" i="160"/>
  <c r="S26" i="160"/>
  <c r="R26" i="160"/>
  <c r="Q26" i="160"/>
  <c r="P26" i="160"/>
  <c r="O26" i="160"/>
  <c r="L26" i="160"/>
  <c r="K26" i="160"/>
  <c r="J26" i="160"/>
  <c r="I26" i="160"/>
  <c r="H26" i="160"/>
  <c r="AN25" i="160"/>
  <c r="AM25" i="160"/>
  <c r="AL25" i="160"/>
  <c r="AK25" i="160"/>
  <c r="AJ25" i="160"/>
  <c r="AG25" i="160"/>
  <c r="AF25" i="160"/>
  <c r="AE25" i="160"/>
  <c r="AD25" i="160"/>
  <c r="AC25" i="160"/>
  <c r="Z25" i="160"/>
  <c r="Y25" i="160"/>
  <c r="X25" i="160"/>
  <c r="W25" i="160"/>
  <c r="V25" i="160"/>
  <c r="S25" i="160"/>
  <c r="R25" i="160"/>
  <c r="Q25" i="160"/>
  <c r="P25" i="160"/>
  <c r="O25" i="160"/>
  <c r="L25" i="160"/>
  <c r="K25" i="160"/>
  <c r="J25" i="160"/>
  <c r="I25" i="160"/>
  <c r="H25" i="160"/>
  <c r="AN24" i="160"/>
  <c r="AM24" i="160"/>
  <c r="AL24" i="160"/>
  <c r="AK24" i="160"/>
  <c r="AJ24" i="160"/>
  <c r="AG24" i="160"/>
  <c r="AF24" i="160"/>
  <c r="AE24" i="160"/>
  <c r="AD24" i="160"/>
  <c r="AC24" i="160"/>
  <c r="Z24" i="160"/>
  <c r="Y24" i="160"/>
  <c r="X24" i="160"/>
  <c r="W24" i="160"/>
  <c r="V24" i="160"/>
  <c r="S24" i="160"/>
  <c r="R24" i="160"/>
  <c r="Q24" i="160"/>
  <c r="P24" i="160"/>
  <c r="O24" i="160"/>
  <c r="L24" i="160"/>
  <c r="K24" i="160"/>
  <c r="J24" i="160"/>
  <c r="I24" i="160"/>
  <c r="H24" i="160"/>
  <c r="D24" i="160"/>
  <c r="AN23" i="160"/>
  <c r="AM23" i="160"/>
  <c r="AL23" i="160"/>
  <c r="AK23" i="160"/>
  <c r="AJ23" i="160"/>
  <c r="AG23" i="160"/>
  <c r="AF23" i="160"/>
  <c r="AE23" i="160"/>
  <c r="AD23" i="160"/>
  <c r="AC23" i="160"/>
  <c r="Z23" i="160"/>
  <c r="Y23" i="160"/>
  <c r="X23" i="160"/>
  <c r="W23" i="160"/>
  <c r="V23" i="160"/>
  <c r="S23" i="160"/>
  <c r="R23" i="160"/>
  <c r="Q23" i="160"/>
  <c r="P23" i="160"/>
  <c r="O23" i="160"/>
  <c r="L23" i="160"/>
  <c r="K23" i="160"/>
  <c r="J23" i="160"/>
  <c r="I23" i="160"/>
  <c r="H23" i="160"/>
  <c r="AN22" i="160"/>
  <c r="AM22" i="160"/>
  <c r="AL22" i="160"/>
  <c r="AK22" i="160"/>
  <c r="AJ22" i="160"/>
  <c r="AG22" i="160"/>
  <c r="AF22" i="160"/>
  <c r="AE22" i="160"/>
  <c r="AD22" i="160"/>
  <c r="AC22" i="160"/>
  <c r="Z22" i="160"/>
  <c r="Y22" i="160"/>
  <c r="X22" i="160"/>
  <c r="W22" i="160"/>
  <c r="V22" i="160"/>
  <c r="S22" i="160"/>
  <c r="R22" i="160"/>
  <c r="Q22" i="160"/>
  <c r="P22" i="160"/>
  <c r="O22" i="160"/>
  <c r="L22" i="160"/>
  <c r="K22" i="160"/>
  <c r="J22" i="160"/>
  <c r="I22" i="160"/>
  <c r="H22" i="160"/>
  <c r="AN21" i="160"/>
  <c r="AM21" i="160"/>
  <c r="AL21" i="160"/>
  <c r="AK21" i="160"/>
  <c r="AJ21" i="160"/>
  <c r="AG21" i="160"/>
  <c r="AF21" i="160"/>
  <c r="AE21" i="160"/>
  <c r="AD21" i="160"/>
  <c r="AC21" i="160"/>
  <c r="Z21" i="160"/>
  <c r="Y21" i="160"/>
  <c r="X21" i="160"/>
  <c r="W21" i="160"/>
  <c r="V21" i="160"/>
  <c r="S21" i="160"/>
  <c r="R21" i="160"/>
  <c r="Q21" i="160"/>
  <c r="P21" i="160"/>
  <c r="O21" i="160"/>
  <c r="L21" i="160"/>
  <c r="K21" i="160"/>
  <c r="J21" i="160"/>
  <c r="I21" i="160"/>
  <c r="H21" i="160"/>
  <c r="AN20" i="160"/>
  <c r="AM20" i="160"/>
  <c r="AL20" i="160"/>
  <c r="AK20" i="160"/>
  <c r="AJ20" i="160"/>
  <c r="AG20" i="160"/>
  <c r="AF20" i="160"/>
  <c r="AE20" i="160"/>
  <c r="AD20" i="160"/>
  <c r="AC20" i="160"/>
  <c r="Z20" i="160"/>
  <c r="Y20" i="160"/>
  <c r="X20" i="160"/>
  <c r="W20" i="160"/>
  <c r="V20" i="160"/>
  <c r="S20" i="160"/>
  <c r="R20" i="160"/>
  <c r="Q20" i="160"/>
  <c r="P20" i="160"/>
  <c r="O20" i="160"/>
  <c r="L20" i="160"/>
  <c r="K20" i="160"/>
  <c r="J20" i="160"/>
  <c r="I20" i="160"/>
  <c r="H20" i="160"/>
  <c r="AN19" i="160"/>
  <c r="AM19" i="160"/>
  <c r="AL19" i="160"/>
  <c r="AK19" i="160"/>
  <c r="AJ19" i="160"/>
  <c r="AG19" i="160"/>
  <c r="AF19" i="160"/>
  <c r="AE19" i="160"/>
  <c r="AD19" i="160"/>
  <c r="AC19" i="160"/>
  <c r="Z19" i="160"/>
  <c r="Y19" i="160"/>
  <c r="X19" i="160"/>
  <c r="W19" i="160"/>
  <c r="V19" i="160"/>
  <c r="S19" i="160"/>
  <c r="R19" i="160"/>
  <c r="Q19" i="160"/>
  <c r="P19" i="160"/>
  <c r="O19" i="160"/>
  <c r="L19" i="160"/>
  <c r="K19" i="160"/>
  <c r="J19" i="160"/>
  <c r="I19" i="160"/>
  <c r="H19" i="160"/>
  <c r="AN18" i="160"/>
  <c r="AM18" i="160"/>
  <c r="AL18" i="160"/>
  <c r="AK18" i="160"/>
  <c r="AJ18" i="160"/>
  <c r="AG18" i="160"/>
  <c r="AF18" i="160"/>
  <c r="AE18" i="160"/>
  <c r="AD18" i="160"/>
  <c r="AC18" i="160"/>
  <c r="Z18" i="160"/>
  <c r="Y18" i="160"/>
  <c r="X18" i="160"/>
  <c r="W18" i="160"/>
  <c r="V18" i="160"/>
  <c r="S18" i="160"/>
  <c r="R18" i="160"/>
  <c r="Q18" i="160"/>
  <c r="P18" i="160"/>
  <c r="O18" i="160"/>
  <c r="L18" i="160"/>
  <c r="K18" i="160"/>
  <c r="J18" i="160"/>
  <c r="I18" i="160"/>
  <c r="H18" i="160"/>
  <c r="AN17" i="160"/>
  <c r="AM17" i="160"/>
  <c r="AL17" i="160"/>
  <c r="AK17" i="160"/>
  <c r="AJ17" i="160"/>
  <c r="AG17" i="160"/>
  <c r="AF17" i="160"/>
  <c r="AE17" i="160"/>
  <c r="AD17" i="160"/>
  <c r="AC17" i="160"/>
  <c r="Z17" i="160"/>
  <c r="Y17" i="160"/>
  <c r="X17" i="160"/>
  <c r="W17" i="160"/>
  <c r="V17" i="160"/>
  <c r="S17" i="160"/>
  <c r="R17" i="160"/>
  <c r="Q17" i="160"/>
  <c r="P17" i="160"/>
  <c r="O17" i="160"/>
  <c r="L17" i="160"/>
  <c r="K17" i="160"/>
  <c r="J17" i="160"/>
  <c r="I17" i="160"/>
  <c r="H17" i="160"/>
  <c r="AN16" i="160"/>
  <c r="AM16" i="160"/>
  <c r="AL16" i="160"/>
  <c r="AK16" i="160"/>
  <c r="AJ16" i="160"/>
  <c r="AG16" i="160"/>
  <c r="AF16" i="160"/>
  <c r="AE16" i="160"/>
  <c r="AD16" i="160"/>
  <c r="AC16" i="160"/>
  <c r="Z16" i="160"/>
  <c r="Y16" i="160"/>
  <c r="X16" i="160"/>
  <c r="W16" i="160"/>
  <c r="V16" i="160"/>
  <c r="S16" i="160"/>
  <c r="R16" i="160"/>
  <c r="Q16" i="160"/>
  <c r="P16" i="160"/>
  <c r="O16" i="160"/>
  <c r="L16" i="160"/>
  <c r="K16" i="160"/>
  <c r="J16" i="160"/>
  <c r="I16" i="160"/>
  <c r="H16" i="160"/>
  <c r="D13" i="160"/>
  <c r="AN12" i="160"/>
  <c r="AM12" i="160"/>
  <c r="AL12" i="160"/>
  <c r="AK12" i="160"/>
  <c r="AJ12" i="160"/>
  <c r="AG12" i="160"/>
  <c r="AF12" i="160"/>
  <c r="AE12" i="160"/>
  <c r="AD12" i="160"/>
  <c r="AC12" i="160"/>
  <c r="Z12" i="160"/>
  <c r="Y12" i="160"/>
  <c r="X12" i="160"/>
  <c r="W12" i="160"/>
  <c r="V12" i="160"/>
  <c r="S12" i="160"/>
  <c r="R12" i="160"/>
  <c r="Q12" i="160"/>
  <c r="P12" i="160"/>
  <c r="O12" i="160"/>
  <c r="L12" i="160"/>
  <c r="K12" i="160"/>
  <c r="J12" i="160"/>
  <c r="I12" i="160"/>
  <c r="H12" i="160"/>
  <c r="C5" i="160"/>
  <c r="C4" i="160"/>
  <c r="C3" i="160"/>
  <c r="H21" i="162" l="1"/>
  <c r="H14" i="162"/>
  <c r="I6" i="162"/>
  <c r="H6" i="162"/>
  <c r="H17" i="162"/>
  <c r="I8" i="162"/>
  <c r="H8" i="162"/>
  <c r="H20" i="162"/>
  <c r="I10" i="162"/>
  <c r="H10" i="162"/>
  <c r="I4" i="162"/>
  <c r="H4" i="162"/>
  <c r="I3" i="162"/>
  <c r="H3" i="162"/>
  <c r="H19" i="162"/>
  <c r="I7" i="162"/>
  <c r="H7" i="162"/>
  <c r="E51" i="162"/>
  <c r="E50" i="162"/>
  <c r="E49" i="162"/>
  <c r="H48" i="162"/>
  <c r="H49" i="162"/>
  <c r="H50" i="162"/>
  <c r="F52" i="162"/>
  <c r="F51" i="162"/>
  <c r="F50" i="162"/>
  <c r="H51" i="162"/>
  <c r="F49" i="162"/>
  <c r="E52" i="162"/>
  <c r="H52" i="162"/>
  <c r="F48" i="162"/>
  <c r="E48" i="162"/>
  <c r="E40" i="162"/>
  <c r="H39" i="162"/>
  <c r="H40" i="162"/>
  <c r="F40" i="162"/>
  <c r="H41" i="162"/>
  <c r="H42" i="162"/>
  <c r="E41" i="162"/>
  <c r="F43" i="162"/>
  <c r="E43" i="162"/>
  <c r="F41" i="162"/>
  <c r="H43" i="162"/>
  <c r="F42" i="162"/>
  <c r="H11" i="162"/>
  <c r="E42" i="162"/>
  <c r="F39" i="162"/>
  <c r="E39" i="162"/>
  <c r="E32" i="162"/>
  <c r="E30" i="162"/>
  <c r="I5" i="162"/>
  <c r="H5" i="162"/>
  <c r="I16" i="162"/>
  <c r="H16" i="162"/>
  <c r="I15" i="162"/>
  <c r="H15" i="162"/>
  <c r="I9" i="162"/>
  <c r="H9" i="162"/>
  <c r="I18" i="162"/>
  <c r="H18" i="162"/>
  <c r="I13" i="162"/>
  <c r="H13" i="162"/>
  <c r="I12" i="162"/>
  <c r="H12" i="162"/>
  <c r="I23" i="162"/>
  <c r="H23" i="162"/>
  <c r="I22" i="162"/>
  <c r="H22" i="162"/>
  <c r="J21" i="156"/>
  <c r="J23" i="156" s="1"/>
  <c r="H23" i="156"/>
  <c r="P8" i="193"/>
  <c r="Q36" i="193"/>
  <c r="P8" i="192"/>
  <c r="Q36" i="192"/>
  <c r="Q36" i="196"/>
  <c r="P8" i="196"/>
  <c r="P8" i="194"/>
  <c r="Q36" i="194"/>
  <c r="Q36" i="195"/>
  <c r="P8" i="195"/>
  <c r="P8" i="197"/>
  <c r="Q36" i="197"/>
  <c r="E24" i="162"/>
  <c r="Q36" i="191"/>
  <c r="P8" i="191"/>
  <c r="Q36" i="190"/>
  <c r="P8" i="190"/>
  <c r="Q36" i="189"/>
  <c r="P8" i="189"/>
  <c r="P8" i="188"/>
  <c r="Q36" i="188"/>
  <c r="P8" i="187"/>
  <c r="Q36" i="187"/>
  <c r="Q36" i="186"/>
  <c r="P8" i="186"/>
  <c r="P8" i="183"/>
  <c r="Q36" i="183"/>
  <c r="Q36" i="182"/>
  <c r="P8" i="182"/>
  <c r="Q36" i="185"/>
  <c r="P8" i="185"/>
  <c r="P8" i="184"/>
  <c r="Q36" i="184"/>
  <c r="P8" i="181"/>
  <c r="Q36" i="181"/>
  <c r="J10" i="169"/>
  <c r="G28" i="160"/>
  <c r="G17" i="160"/>
  <c r="Q39" i="180"/>
  <c r="P8" i="180"/>
  <c r="Q36" i="172"/>
  <c r="P8" i="172"/>
  <c r="Q36" i="176"/>
  <c r="P8" i="176"/>
  <c r="Q36" i="177"/>
  <c r="P8" i="177"/>
  <c r="Q36" i="175"/>
  <c r="P8" i="175"/>
  <c r="G19" i="161"/>
  <c r="G16" i="160"/>
  <c r="Z36" i="174"/>
  <c r="Y8" i="174"/>
  <c r="H12" i="169"/>
  <c r="I11" i="169"/>
  <c r="M11" i="169" s="1"/>
  <c r="Q36" i="171"/>
  <c r="Q34" i="171" s="1"/>
  <c r="P8" i="171"/>
  <c r="Q36" i="170"/>
  <c r="P8" i="170"/>
  <c r="G18" i="161"/>
  <c r="G24" i="160"/>
  <c r="G17" i="161"/>
  <c r="G22" i="160"/>
  <c r="G25" i="160"/>
  <c r="G16" i="161"/>
  <c r="G28" i="161"/>
  <c r="G26" i="160"/>
  <c r="G27" i="161"/>
  <c r="G23" i="160"/>
  <c r="G18" i="160"/>
  <c r="G27" i="160"/>
  <c r="G25" i="161"/>
  <c r="G19" i="160"/>
  <c r="G23" i="161"/>
  <c r="G22" i="161"/>
  <c r="G24" i="161"/>
  <c r="G21" i="160"/>
  <c r="G21" i="161"/>
  <c r="G20" i="160"/>
  <c r="G20" i="161"/>
  <c r="G26" i="161"/>
  <c r="E48" i="151"/>
  <c r="E41" i="151"/>
  <c r="E42" i="151"/>
  <c r="E43" i="151"/>
  <c r="E53" i="151"/>
  <c r="E54" i="151"/>
  <c r="G50" i="162" l="1"/>
  <c r="G49" i="162"/>
  <c r="G51" i="162"/>
  <c r="G57" i="162"/>
  <c r="F58" i="162"/>
  <c r="G59" i="162"/>
  <c r="G58" i="162"/>
  <c r="F59" i="162"/>
  <c r="E59" i="162"/>
  <c r="E58" i="162"/>
  <c r="E57" i="162"/>
  <c r="F57" i="162"/>
  <c r="F53" i="162"/>
  <c r="H53" i="162"/>
  <c r="E53" i="162"/>
  <c r="G40" i="162"/>
  <c r="G52" i="162"/>
  <c r="G48" i="162"/>
  <c r="H44" i="162"/>
  <c r="G41" i="162"/>
  <c r="G42" i="162"/>
  <c r="G43" i="162"/>
  <c r="G39" i="162"/>
  <c r="F44" i="162"/>
  <c r="E44" i="162"/>
  <c r="E34" i="162"/>
  <c r="E35" i="162"/>
  <c r="Q8" i="197"/>
  <c r="R36" i="197"/>
  <c r="Q8" i="195"/>
  <c r="R36" i="195"/>
  <c r="Q8" i="194"/>
  <c r="R36" i="194"/>
  <c r="Q8" i="196"/>
  <c r="R36" i="196"/>
  <c r="R36" i="192"/>
  <c r="Q8" i="192"/>
  <c r="R36" i="193"/>
  <c r="Q8" i="193"/>
  <c r="Q8" i="191"/>
  <c r="R36" i="191"/>
  <c r="Q8" i="189"/>
  <c r="R36" i="189"/>
  <c r="Q8" i="190"/>
  <c r="R36" i="190"/>
  <c r="Q8" i="188"/>
  <c r="R36" i="188"/>
  <c r="Q8" i="187"/>
  <c r="R36" i="187"/>
  <c r="Q8" i="186"/>
  <c r="R36" i="186"/>
  <c r="Q8" i="183"/>
  <c r="R36" i="183"/>
  <c r="Q8" i="184"/>
  <c r="R36" i="184"/>
  <c r="R36" i="185"/>
  <c r="Q8" i="185"/>
  <c r="Q8" i="182"/>
  <c r="R36" i="182"/>
  <c r="Q8" i="181"/>
  <c r="R36" i="181"/>
  <c r="D11" i="160"/>
  <c r="R39" i="180"/>
  <c r="Q8" i="180"/>
  <c r="J11" i="169"/>
  <c r="Q8" i="175"/>
  <c r="R36" i="175"/>
  <c r="Q8" i="177"/>
  <c r="R36" i="177"/>
  <c r="Q8" i="176"/>
  <c r="R36" i="176"/>
  <c r="R36" i="172"/>
  <c r="Q8" i="172"/>
  <c r="D11" i="161"/>
  <c r="AA36" i="174"/>
  <c r="Z8" i="174"/>
  <c r="D12" i="161"/>
  <c r="D12" i="160"/>
  <c r="Q8" i="170"/>
  <c r="R36" i="170"/>
  <c r="R36" i="171"/>
  <c r="R34" i="171" s="1"/>
  <c r="Q8" i="171"/>
  <c r="I12" i="169"/>
  <c r="J12" i="169" s="1"/>
  <c r="H13" i="169"/>
  <c r="H58" i="162" l="1"/>
  <c r="H59" i="162"/>
  <c r="H57" i="162"/>
  <c r="G60" i="162"/>
  <c r="F60" i="162"/>
  <c r="E60" i="162"/>
  <c r="G53" i="162"/>
  <c r="G44" i="162"/>
  <c r="S36" i="193"/>
  <c r="R8" i="193"/>
  <c r="S36" i="192"/>
  <c r="R8" i="192"/>
  <c r="R8" i="196"/>
  <c r="S36" i="196"/>
  <c r="R8" i="194"/>
  <c r="S36" i="194"/>
  <c r="R8" i="195"/>
  <c r="S36" i="195"/>
  <c r="R8" i="197"/>
  <c r="S36" i="197"/>
  <c r="R8" i="190"/>
  <c r="S36" i="190"/>
  <c r="R8" i="189"/>
  <c r="S36" i="189"/>
  <c r="R8" i="191"/>
  <c r="S36" i="191"/>
  <c r="S36" i="188"/>
  <c r="R8" i="188"/>
  <c r="R8" i="187"/>
  <c r="S36" i="187"/>
  <c r="R8" i="186"/>
  <c r="S36" i="186"/>
  <c r="R8" i="182"/>
  <c r="S36" i="182"/>
  <c r="S36" i="185"/>
  <c r="R8" i="185"/>
  <c r="R8" i="184"/>
  <c r="S36" i="184"/>
  <c r="R8" i="183"/>
  <c r="S36" i="183"/>
  <c r="R8" i="181"/>
  <c r="S36" i="181"/>
  <c r="M12" i="169"/>
  <c r="S39" i="180"/>
  <c r="R8" i="180"/>
  <c r="R8" i="176"/>
  <c r="S36" i="176"/>
  <c r="R8" i="172"/>
  <c r="S36" i="172"/>
  <c r="R8" i="175"/>
  <c r="S36" i="175"/>
  <c r="R8" i="177"/>
  <c r="S36" i="177"/>
  <c r="AB36" i="174"/>
  <c r="AA8" i="174"/>
  <c r="R8" i="170"/>
  <c r="S36" i="170"/>
  <c r="I13" i="169"/>
  <c r="M13" i="169" s="1"/>
  <c r="H14" i="169"/>
  <c r="S36" i="171"/>
  <c r="S34" i="171" s="1"/>
  <c r="R8" i="171"/>
  <c r="E50" i="148"/>
  <c r="E51" i="148"/>
  <c r="E52" i="148"/>
  <c r="E53" i="148"/>
  <c r="E54" i="148"/>
  <c r="E55" i="148"/>
  <c r="E56" i="148"/>
  <c r="E57" i="148"/>
  <c r="E35" i="148"/>
  <c r="E36" i="148"/>
  <c r="E37" i="148"/>
  <c r="E38" i="148"/>
  <c r="E39" i="148"/>
  <c r="E40" i="148"/>
  <c r="E48" i="148"/>
  <c r="E46" i="148"/>
  <c r="E44" i="148"/>
  <c r="H60" i="162" l="1"/>
  <c r="S8" i="197"/>
  <c r="T36" i="197"/>
  <c r="S8" i="195"/>
  <c r="T36" i="195"/>
  <c r="S8" i="194"/>
  <c r="T36" i="194"/>
  <c r="T36" i="196"/>
  <c r="S8" i="196"/>
  <c r="S8" i="192"/>
  <c r="T36" i="192"/>
  <c r="T36" i="193"/>
  <c r="S8" i="193"/>
  <c r="S8" i="191"/>
  <c r="T36" i="191"/>
  <c r="T36" i="189"/>
  <c r="S8" i="189"/>
  <c r="S8" i="190"/>
  <c r="T36" i="190"/>
  <c r="T36" i="188"/>
  <c r="S8" i="188"/>
  <c r="S8" i="187"/>
  <c r="T36" i="187"/>
  <c r="T36" i="186"/>
  <c r="S8" i="186"/>
  <c r="T36" i="185"/>
  <c r="S8" i="185"/>
  <c r="S8" i="182"/>
  <c r="T36" i="182"/>
  <c r="S8" i="183"/>
  <c r="T36" i="183"/>
  <c r="S8" i="184"/>
  <c r="T36" i="184"/>
  <c r="T36" i="181"/>
  <c r="S8" i="181"/>
  <c r="J13" i="169"/>
  <c r="T39" i="180"/>
  <c r="S8" i="180"/>
  <c r="T36" i="175"/>
  <c r="S8" i="175"/>
  <c r="S8" i="172"/>
  <c r="T36" i="172"/>
  <c r="T36" i="176"/>
  <c r="S8" i="176"/>
  <c r="S8" i="177"/>
  <c r="T36" i="177"/>
  <c r="AC36" i="174"/>
  <c r="AB8" i="174"/>
  <c r="S8" i="170"/>
  <c r="T36" i="170"/>
  <c r="T36" i="171"/>
  <c r="T34" i="171" s="1"/>
  <c r="S8" i="171"/>
  <c r="I14" i="169"/>
  <c r="J14" i="169" s="1"/>
  <c r="H15" i="169"/>
  <c r="E62" i="98"/>
  <c r="E63" i="98"/>
  <c r="E64" i="98"/>
  <c r="E65" i="98"/>
  <c r="E66" i="98"/>
  <c r="E67" i="98"/>
  <c r="E55" i="98"/>
  <c r="E49" i="98"/>
  <c r="E50" i="98"/>
  <c r="E51" i="98"/>
  <c r="E52" i="98"/>
  <c r="E53" i="98"/>
  <c r="E47" i="98"/>
  <c r="E60" i="98"/>
  <c r="H16" i="145"/>
  <c r="B38" i="145"/>
  <c r="B39" i="145" s="1"/>
  <c r="B40" i="145" s="1"/>
  <c r="B41" i="145" s="1"/>
  <c r="B42" i="145" s="1"/>
  <c r="B43" i="145" s="1"/>
  <c r="B44" i="145" s="1"/>
  <c r="B45" i="145" s="1"/>
  <c r="B46" i="145" s="1"/>
  <c r="B47" i="145" s="1"/>
  <c r="B48" i="145" s="1"/>
  <c r="B49" i="145" s="1"/>
  <c r="B50" i="145" s="1"/>
  <c r="B51" i="145" s="1"/>
  <c r="B52" i="145" s="1"/>
  <c r="B53" i="145" s="1"/>
  <c r="B54" i="145" s="1"/>
  <c r="B55" i="145" s="1"/>
  <c r="B56" i="145" s="1"/>
  <c r="B57" i="145" s="1"/>
  <c r="B58" i="145" s="1"/>
  <c r="B59" i="145" s="1"/>
  <c r="B60" i="145" s="1"/>
  <c r="B61" i="145" s="1"/>
  <c r="B62" i="145" s="1"/>
  <c r="B63" i="145" s="1"/>
  <c r="B64" i="145" s="1"/>
  <c r="B65" i="145" s="1"/>
  <c r="B66" i="145" s="1"/>
  <c r="B67" i="145" s="1"/>
  <c r="B68" i="145" s="1"/>
  <c r="B69" i="145" s="1"/>
  <c r="B70" i="145" s="1"/>
  <c r="B71" i="145" s="1"/>
  <c r="B72" i="145" s="1"/>
  <c r="B73" i="145" s="1"/>
  <c r="B74" i="145" s="1"/>
  <c r="B75" i="145" s="1"/>
  <c r="B76" i="145" s="1"/>
  <c r="B77" i="145" s="1"/>
  <c r="B78" i="145" s="1"/>
  <c r="B79" i="145" s="1"/>
  <c r="B80" i="145" s="1"/>
  <c r="B81" i="145" s="1"/>
  <c r="B82" i="145" s="1"/>
  <c r="B83" i="145" s="1"/>
  <c r="B84" i="145" s="1"/>
  <c r="B85" i="145" s="1"/>
  <c r="B86" i="145" s="1"/>
  <c r="B87" i="145" s="1"/>
  <c r="B88" i="145" s="1"/>
  <c r="B89" i="145" s="1"/>
  <c r="B90" i="145" s="1"/>
  <c r="B91" i="145" s="1"/>
  <c r="B92" i="145" s="1"/>
  <c r="B93" i="145" s="1"/>
  <c r="B94" i="145" s="1"/>
  <c r="B95" i="145" s="1"/>
  <c r="B96" i="145" s="1"/>
  <c r="B97" i="145" s="1"/>
  <c r="B98" i="145" s="1"/>
  <c r="B99" i="145" s="1"/>
  <c r="B100" i="145" s="1"/>
  <c r="B101" i="145" s="1"/>
  <c r="B102" i="145" s="1"/>
  <c r="B103" i="145" s="1"/>
  <c r="B104" i="145" s="1"/>
  <c r="B105" i="145" s="1"/>
  <c r="B106" i="145" s="1"/>
  <c r="B107" i="145" s="1"/>
  <c r="B108" i="145" s="1"/>
  <c r="B109" i="145" s="1"/>
  <c r="E37" i="145"/>
  <c r="E38" i="145"/>
  <c r="E39" i="145"/>
  <c r="E40" i="145"/>
  <c r="E41" i="145"/>
  <c r="E42" i="145"/>
  <c r="E43" i="145"/>
  <c r="E44" i="145"/>
  <c r="E45" i="145"/>
  <c r="E46" i="145"/>
  <c r="E47" i="145"/>
  <c r="E48" i="145"/>
  <c r="E49" i="145"/>
  <c r="E50" i="145"/>
  <c r="E51" i="145"/>
  <c r="E52" i="145"/>
  <c r="E53" i="145"/>
  <c r="E54" i="145"/>
  <c r="E55" i="145"/>
  <c r="E56" i="145"/>
  <c r="E57" i="145"/>
  <c r="E58" i="145"/>
  <c r="E59" i="145"/>
  <c r="E60" i="145"/>
  <c r="E61" i="145"/>
  <c r="E62" i="145"/>
  <c r="E63" i="145"/>
  <c r="E64" i="145"/>
  <c r="E65" i="145"/>
  <c r="E66" i="145"/>
  <c r="E67" i="145"/>
  <c r="E68" i="145"/>
  <c r="E69" i="145"/>
  <c r="E70" i="145"/>
  <c r="E71" i="145"/>
  <c r="E72" i="145"/>
  <c r="E73" i="145"/>
  <c r="E74" i="145"/>
  <c r="E75" i="145"/>
  <c r="E76" i="145"/>
  <c r="E77" i="145"/>
  <c r="E78" i="145"/>
  <c r="E79" i="145"/>
  <c r="E80" i="145"/>
  <c r="E81" i="145"/>
  <c r="E82" i="145"/>
  <c r="E83" i="145"/>
  <c r="E84" i="145"/>
  <c r="E85" i="145"/>
  <c r="E86" i="145"/>
  <c r="E87" i="145"/>
  <c r="E88" i="145"/>
  <c r="E89" i="145"/>
  <c r="E90" i="145"/>
  <c r="E91" i="145"/>
  <c r="E92" i="145"/>
  <c r="E93" i="145"/>
  <c r="E94" i="145"/>
  <c r="E95" i="145"/>
  <c r="E96" i="145"/>
  <c r="E97" i="145"/>
  <c r="E98" i="145"/>
  <c r="E99" i="145"/>
  <c r="E100" i="145"/>
  <c r="E101" i="145"/>
  <c r="E102" i="145"/>
  <c r="E103" i="145"/>
  <c r="E104" i="145"/>
  <c r="E105" i="145"/>
  <c r="E106" i="145"/>
  <c r="E107" i="145"/>
  <c r="E108" i="145"/>
  <c r="E109" i="145"/>
  <c r="E110" i="145"/>
  <c r="E111" i="145"/>
  <c r="E112" i="145"/>
  <c r="E113" i="145"/>
  <c r="U36" i="193" l="1"/>
  <c r="T8" i="193"/>
  <c r="T8" i="194"/>
  <c r="U36" i="194"/>
  <c r="U36" i="192"/>
  <c r="T8" i="192"/>
  <c r="T8" i="196"/>
  <c r="U36" i="196"/>
  <c r="T8" i="195"/>
  <c r="U36" i="195"/>
  <c r="T8" i="197"/>
  <c r="U36" i="197"/>
  <c r="U36" i="190"/>
  <c r="T8" i="190"/>
  <c r="T8" i="189"/>
  <c r="U36" i="189"/>
  <c r="U36" i="191"/>
  <c r="T8" i="191"/>
  <c r="T8" i="188"/>
  <c r="U36" i="188"/>
  <c r="U36" i="187"/>
  <c r="T8" i="187"/>
  <c r="T8" i="186"/>
  <c r="U36" i="186"/>
  <c r="T8" i="182"/>
  <c r="U36" i="182"/>
  <c r="T8" i="184"/>
  <c r="U36" i="184"/>
  <c r="T8" i="183"/>
  <c r="U36" i="183"/>
  <c r="U36" i="185"/>
  <c r="T8" i="185"/>
  <c r="U36" i="181"/>
  <c r="T8" i="181"/>
  <c r="U39" i="180"/>
  <c r="T8" i="180"/>
  <c r="M14" i="169"/>
  <c r="T8" i="177"/>
  <c r="U36" i="177"/>
  <c r="T8" i="176"/>
  <c r="U36" i="176"/>
  <c r="U36" i="172"/>
  <c r="T8" i="172"/>
  <c r="U36" i="175"/>
  <c r="T8" i="175"/>
  <c r="AD36" i="174"/>
  <c r="AC8" i="174"/>
  <c r="U36" i="171"/>
  <c r="U34" i="171" s="1"/>
  <c r="T8" i="171"/>
  <c r="I15" i="169"/>
  <c r="J15" i="169" s="1"/>
  <c r="H16" i="169"/>
  <c r="T8" i="170"/>
  <c r="U36" i="170"/>
  <c r="U8" i="197" l="1"/>
  <c r="V36" i="197"/>
  <c r="U8" i="195"/>
  <c r="V36" i="195"/>
  <c r="V36" i="196"/>
  <c r="U8" i="196"/>
  <c r="U8" i="192"/>
  <c r="V36" i="192"/>
  <c r="U8" i="194"/>
  <c r="V36" i="194"/>
  <c r="V36" i="193"/>
  <c r="U8" i="193"/>
  <c r="V36" i="190"/>
  <c r="U8" i="190"/>
  <c r="V36" i="191"/>
  <c r="U8" i="191"/>
  <c r="V36" i="189"/>
  <c r="U8" i="189"/>
  <c r="U8" i="188"/>
  <c r="V36" i="188"/>
  <c r="V36" i="187"/>
  <c r="U8" i="187"/>
  <c r="V36" i="186"/>
  <c r="U8" i="186"/>
  <c r="V36" i="185"/>
  <c r="U8" i="185"/>
  <c r="U8" i="183"/>
  <c r="V36" i="183"/>
  <c r="U8" i="184"/>
  <c r="V36" i="184"/>
  <c r="U8" i="182"/>
  <c r="V36" i="182"/>
  <c r="V36" i="181"/>
  <c r="U8" i="181"/>
  <c r="V39" i="180"/>
  <c r="U8" i="180"/>
  <c r="M15" i="169"/>
  <c r="V36" i="175"/>
  <c r="U8" i="175"/>
  <c r="V36" i="177"/>
  <c r="U8" i="177"/>
  <c r="V36" i="172"/>
  <c r="U8" i="172"/>
  <c r="V36" i="176"/>
  <c r="U8" i="176"/>
  <c r="AD8" i="174"/>
  <c r="AE36" i="174"/>
  <c r="V36" i="170"/>
  <c r="U8" i="170"/>
  <c r="I16" i="169"/>
  <c r="J16" i="169" s="1"/>
  <c r="H17" i="169"/>
  <c r="V36" i="171"/>
  <c r="V34" i="171" s="1"/>
  <c r="U8" i="171"/>
  <c r="E41" i="148"/>
  <c r="E42" i="148"/>
  <c r="E43" i="148"/>
  <c r="E45" i="148"/>
  <c r="E47" i="148"/>
  <c r="E49" i="148"/>
  <c r="E58" i="148"/>
  <c r="E59" i="148"/>
  <c r="E60" i="148"/>
  <c r="E61" i="148"/>
  <c r="E62" i="148"/>
  <c r="E63" i="148"/>
  <c r="E64" i="148"/>
  <c r="E65" i="148"/>
  <c r="E66" i="148"/>
  <c r="E67" i="148"/>
  <c r="E68" i="148"/>
  <c r="E69" i="148"/>
  <c r="E70" i="148"/>
  <c r="E71" i="148"/>
  <c r="E72" i="148"/>
  <c r="E73" i="148"/>
  <c r="E74" i="148"/>
  <c r="E75" i="148"/>
  <c r="E76" i="148"/>
  <c r="E77" i="148"/>
  <c r="E78" i="148"/>
  <c r="E79" i="148"/>
  <c r="E80" i="148"/>
  <c r="E81" i="148"/>
  <c r="E82" i="148"/>
  <c r="E83" i="148"/>
  <c r="E84" i="148"/>
  <c r="E85" i="148"/>
  <c r="E86" i="148"/>
  <c r="E87" i="148"/>
  <c r="E88" i="148"/>
  <c r="E89" i="148"/>
  <c r="E90" i="148"/>
  <c r="E91" i="148"/>
  <c r="E92" i="148"/>
  <c r="E93" i="148"/>
  <c r="E94" i="148"/>
  <c r="E95" i="148"/>
  <c r="E96" i="148"/>
  <c r="E97" i="148"/>
  <c r="E98" i="148"/>
  <c r="E99" i="148"/>
  <c r="E100" i="148"/>
  <c r="E101" i="148"/>
  <c r="E102" i="148"/>
  <c r="E103" i="148"/>
  <c r="E104" i="148"/>
  <c r="E105" i="148"/>
  <c r="E106" i="148"/>
  <c r="E107" i="148"/>
  <c r="E108" i="148"/>
  <c r="E109" i="148"/>
  <c r="E110" i="148"/>
  <c r="E111" i="148"/>
  <c r="E112" i="148"/>
  <c r="E113" i="148"/>
  <c r="E114" i="148"/>
  <c r="E115" i="148"/>
  <c r="E116" i="148"/>
  <c r="E34" i="148"/>
  <c r="AN25" i="148"/>
  <c r="AM25" i="148"/>
  <c r="AL25" i="148"/>
  <c r="AK25" i="148"/>
  <c r="AJ25" i="148"/>
  <c r="AN24" i="148"/>
  <c r="AM24" i="148"/>
  <c r="AL24" i="148"/>
  <c r="AK24" i="148"/>
  <c r="AJ24" i="148"/>
  <c r="AN23" i="148"/>
  <c r="AM23" i="148"/>
  <c r="AL23" i="148"/>
  <c r="AK23" i="148"/>
  <c r="AJ23" i="148"/>
  <c r="AN22" i="148"/>
  <c r="AM22" i="148"/>
  <c r="AL22" i="148"/>
  <c r="AK22" i="148"/>
  <c r="AJ22" i="148"/>
  <c r="AN21" i="148"/>
  <c r="AM21" i="148"/>
  <c r="AL21" i="148"/>
  <c r="AK21" i="148"/>
  <c r="AJ21" i="148"/>
  <c r="AN20" i="148"/>
  <c r="AM20" i="148"/>
  <c r="AL20" i="148"/>
  <c r="AK20" i="148"/>
  <c r="AJ20" i="148"/>
  <c r="AN19" i="148"/>
  <c r="AM19" i="148"/>
  <c r="AL19" i="148"/>
  <c r="AK19" i="148"/>
  <c r="AJ19" i="148"/>
  <c r="AN18" i="148"/>
  <c r="AM18" i="148"/>
  <c r="AL18" i="148"/>
  <c r="AK18" i="148"/>
  <c r="AJ18" i="148"/>
  <c r="AN17" i="148"/>
  <c r="AM17" i="148"/>
  <c r="AL17" i="148"/>
  <c r="AK17" i="148"/>
  <c r="AJ17" i="148"/>
  <c r="AN16" i="148"/>
  <c r="AM16" i="148"/>
  <c r="AL16" i="148"/>
  <c r="AK16" i="148"/>
  <c r="AJ16" i="148"/>
  <c r="AG25" i="148"/>
  <c r="AF25" i="148"/>
  <c r="AE25" i="148"/>
  <c r="AD25" i="148"/>
  <c r="AC25" i="148"/>
  <c r="AG24" i="148"/>
  <c r="AF24" i="148"/>
  <c r="AE24" i="148"/>
  <c r="AD24" i="148"/>
  <c r="AC24" i="148"/>
  <c r="AG23" i="148"/>
  <c r="AF23" i="148"/>
  <c r="AE23" i="148"/>
  <c r="AD23" i="148"/>
  <c r="AC23" i="148"/>
  <c r="AG22" i="148"/>
  <c r="AF22" i="148"/>
  <c r="AE22" i="148"/>
  <c r="AD22" i="148"/>
  <c r="AC22" i="148"/>
  <c r="AG21" i="148"/>
  <c r="AF21" i="148"/>
  <c r="AE21" i="148"/>
  <c r="AD21" i="148"/>
  <c r="AC21" i="148"/>
  <c r="AG20" i="148"/>
  <c r="AF20" i="148"/>
  <c r="AE20" i="148"/>
  <c r="AD20" i="148"/>
  <c r="AC20" i="148"/>
  <c r="AG19" i="148"/>
  <c r="AF19" i="148"/>
  <c r="AE19" i="148"/>
  <c r="AD19" i="148"/>
  <c r="AC19" i="148"/>
  <c r="AG18" i="148"/>
  <c r="AF18" i="148"/>
  <c r="AE18" i="148"/>
  <c r="AD18" i="148"/>
  <c r="AC18" i="148"/>
  <c r="AG17" i="148"/>
  <c r="AF17" i="148"/>
  <c r="AE17" i="148"/>
  <c r="AD17" i="148"/>
  <c r="AC17" i="148"/>
  <c r="AG16" i="148"/>
  <c r="AF16" i="148"/>
  <c r="AE16" i="148"/>
  <c r="AD16" i="148"/>
  <c r="AC16" i="148"/>
  <c r="Z25" i="148"/>
  <c r="Y25" i="148"/>
  <c r="X25" i="148"/>
  <c r="W25" i="148"/>
  <c r="V25" i="148"/>
  <c r="Z24" i="148"/>
  <c r="Y24" i="148"/>
  <c r="X24" i="148"/>
  <c r="W24" i="148"/>
  <c r="V24" i="148"/>
  <c r="Z23" i="148"/>
  <c r="Y23" i="148"/>
  <c r="X23" i="148"/>
  <c r="W23" i="148"/>
  <c r="V23" i="148"/>
  <c r="Z22" i="148"/>
  <c r="Y22" i="148"/>
  <c r="X22" i="148"/>
  <c r="W22" i="148"/>
  <c r="V22" i="148"/>
  <c r="Z21" i="148"/>
  <c r="Y21" i="148"/>
  <c r="X21" i="148"/>
  <c r="W21" i="148"/>
  <c r="V21" i="148"/>
  <c r="Z20" i="148"/>
  <c r="Y20" i="148"/>
  <c r="X20" i="148"/>
  <c r="W20" i="148"/>
  <c r="V20" i="148"/>
  <c r="Z19" i="148"/>
  <c r="Y19" i="148"/>
  <c r="X19" i="148"/>
  <c r="W19" i="148"/>
  <c r="V19" i="148"/>
  <c r="Z18" i="148"/>
  <c r="Y18" i="148"/>
  <c r="X18" i="148"/>
  <c r="W18" i="148"/>
  <c r="V18" i="148"/>
  <c r="Z17" i="148"/>
  <c r="Y17" i="148"/>
  <c r="X17" i="148"/>
  <c r="W17" i="148"/>
  <c r="V17" i="148"/>
  <c r="Z16" i="148"/>
  <c r="Y16" i="148"/>
  <c r="X16" i="148"/>
  <c r="W16" i="148"/>
  <c r="V16" i="148"/>
  <c r="S25" i="148"/>
  <c r="R25" i="148"/>
  <c r="Q25" i="148"/>
  <c r="P25" i="148"/>
  <c r="O25" i="148"/>
  <c r="S24" i="148"/>
  <c r="R24" i="148"/>
  <c r="Q24" i="148"/>
  <c r="P24" i="148"/>
  <c r="O24" i="148"/>
  <c r="S23" i="148"/>
  <c r="R23" i="148"/>
  <c r="Q23" i="148"/>
  <c r="P23" i="148"/>
  <c r="O23" i="148"/>
  <c r="S22" i="148"/>
  <c r="R22" i="148"/>
  <c r="Q22" i="148"/>
  <c r="P22" i="148"/>
  <c r="O22" i="148"/>
  <c r="S21" i="148"/>
  <c r="R21" i="148"/>
  <c r="Q21" i="148"/>
  <c r="P21" i="148"/>
  <c r="O21" i="148"/>
  <c r="S20" i="148"/>
  <c r="R20" i="148"/>
  <c r="Q20" i="148"/>
  <c r="P20" i="148"/>
  <c r="O20" i="148"/>
  <c r="S19" i="148"/>
  <c r="R19" i="148"/>
  <c r="Q19" i="148"/>
  <c r="P19" i="148"/>
  <c r="O19" i="148"/>
  <c r="S18" i="148"/>
  <c r="R18" i="148"/>
  <c r="Q18" i="148"/>
  <c r="P18" i="148"/>
  <c r="O18" i="148"/>
  <c r="S17" i="148"/>
  <c r="R17" i="148"/>
  <c r="Q17" i="148"/>
  <c r="P17" i="148"/>
  <c r="O17" i="148"/>
  <c r="S16" i="148"/>
  <c r="R16" i="148"/>
  <c r="Q16" i="148"/>
  <c r="P16" i="148"/>
  <c r="O16" i="148"/>
  <c r="L25" i="148"/>
  <c r="K25" i="148"/>
  <c r="L24" i="148"/>
  <c r="K24" i="148"/>
  <c r="L23" i="148"/>
  <c r="K23" i="148"/>
  <c r="L22" i="148"/>
  <c r="K22" i="148"/>
  <c r="L21" i="148"/>
  <c r="K21" i="148"/>
  <c r="L20" i="148"/>
  <c r="K20" i="148"/>
  <c r="L19" i="148"/>
  <c r="K19" i="148"/>
  <c r="L18" i="148"/>
  <c r="K18" i="148"/>
  <c r="L17" i="148"/>
  <c r="K17" i="148"/>
  <c r="L16" i="148"/>
  <c r="K16" i="148"/>
  <c r="V8" i="197" l="1"/>
  <c r="W36" i="197"/>
  <c r="V8" i="193"/>
  <c r="W36" i="193"/>
  <c r="V8" i="194"/>
  <c r="W36" i="194"/>
  <c r="V8" i="192"/>
  <c r="W36" i="192"/>
  <c r="W36" i="196"/>
  <c r="V8" i="196"/>
  <c r="W36" i="195"/>
  <c r="V8" i="195"/>
  <c r="W36" i="189"/>
  <c r="V8" i="189"/>
  <c r="W36" i="191"/>
  <c r="V8" i="191"/>
  <c r="W36" i="190"/>
  <c r="V8" i="190"/>
  <c r="V8" i="188"/>
  <c r="W36" i="188"/>
  <c r="V8" i="187"/>
  <c r="W36" i="187"/>
  <c r="W36" i="186"/>
  <c r="V8" i="186"/>
  <c r="V8" i="182"/>
  <c r="W36" i="182"/>
  <c r="V8" i="184"/>
  <c r="W36" i="184"/>
  <c r="V8" i="183"/>
  <c r="W36" i="183"/>
  <c r="W36" i="185"/>
  <c r="V8" i="185"/>
  <c r="V8" i="181"/>
  <c r="W36" i="181"/>
  <c r="W39" i="180"/>
  <c r="V8" i="180"/>
  <c r="M16" i="169"/>
  <c r="W36" i="176"/>
  <c r="V8" i="176"/>
  <c r="V8" i="172"/>
  <c r="W36" i="172"/>
  <c r="W36" i="177"/>
  <c r="V8" i="177"/>
  <c r="W36" i="175"/>
  <c r="V8" i="175"/>
  <c r="AE8" i="174"/>
  <c r="AF36" i="174"/>
  <c r="I17" i="169"/>
  <c r="J17" i="169" s="1"/>
  <c r="H18" i="169"/>
  <c r="W36" i="171"/>
  <c r="W34" i="171" s="1"/>
  <c r="V8" i="171"/>
  <c r="V8" i="170"/>
  <c r="W36" i="170"/>
  <c r="X36" i="193" l="1"/>
  <c r="W8" i="193"/>
  <c r="W8" i="195"/>
  <c r="X36" i="195"/>
  <c r="X36" i="196"/>
  <c r="W8" i="196"/>
  <c r="W8" i="192"/>
  <c r="X36" i="192"/>
  <c r="W8" i="194"/>
  <c r="X36" i="194"/>
  <c r="W8" i="197"/>
  <c r="X36" i="197"/>
  <c r="W8" i="190"/>
  <c r="X36" i="190"/>
  <c r="X36" i="191"/>
  <c r="W8" i="191"/>
  <c r="X36" i="189"/>
  <c r="W8" i="189"/>
  <c r="W8" i="188"/>
  <c r="X36" i="188"/>
  <c r="W8" i="187"/>
  <c r="X36" i="187"/>
  <c r="X36" i="186"/>
  <c r="W8" i="186"/>
  <c r="X36" i="185"/>
  <c r="W8" i="185"/>
  <c r="W8" i="184"/>
  <c r="X36" i="184"/>
  <c r="W8" i="183"/>
  <c r="X36" i="183"/>
  <c r="W8" i="182"/>
  <c r="X36" i="182"/>
  <c r="W8" i="181"/>
  <c r="X36" i="181"/>
  <c r="X39" i="180"/>
  <c r="W8" i="180"/>
  <c r="M17" i="169"/>
  <c r="X36" i="175"/>
  <c r="W8" i="175"/>
  <c r="X36" i="177"/>
  <c r="W8" i="177"/>
  <c r="X36" i="172"/>
  <c r="W8" i="172"/>
  <c r="X36" i="176"/>
  <c r="W8" i="176"/>
  <c r="AF8" i="174"/>
  <c r="AG36" i="174"/>
  <c r="X36" i="170"/>
  <c r="W8" i="170"/>
  <c r="I18" i="169"/>
  <c r="M18" i="169" s="1"/>
  <c r="H19" i="169"/>
  <c r="X36" i="171"/>
  <c r="X34" i="171" s="1"/>
  <c r="W8" i="171"/>
  <c r="L4" i="107"/>
  <c r="C5" i="107"/>
  <c r="C6" i="107"/>
  <c r="C7" i="107"/>
  <c r="C8" i="107"/>
  <c r="C9" i="107"/>
  <c r="C10" i="107"/>
  <c r="C11" i="107"/>
  <c r="C12" i="107"/>
  <c r="C13" i="107"/>
  <c r="C14" i="107"/>
  <c r="C15" i="107"/>
  <c r="C16" i="107"/>
  <c r="C17" i="107"/>
  <c r="C18" i="107"/>
  <c r="C19" i="107"/>
  <c r="C20" i="107"/>
  <c r="C21" i="107"/>
  <c r="C22" i="107"/>
  <c r="C23" i="107"/>
  <c r="C24" i="107"/>
  <c r="C25" i="107"/>
  <c r="C26" i="107"/>
  <c r="C27" i="107"/>
  <c r="C28" i="107"/>
  <c r="C29" i="107"/>
  <c r="C30" i="107"/>
  <c r="C4" i="107"/>
  <c r="C3" i="130"/>
  <c r="H16" i="148"/>
  <c r="I16" i="148"/>
  <c r="J16" i="148"/>
  <c r="H17" i="148"/>
  <c r="I17" i="148"/>
  <c r="J17" i="148"/>
  <c r="H18" i="148"/>
  <c r="I18" i="148"/>
  <c r="J18" i="148"/>
  <c r="H19" i="148"/>
  <c r="I19" i="148"/>
  <c r="J19" i="148"/>
  <c r="H20" i="148"/>
  <c r="I20" i="148"/>
  <c r="J20" i="148"/>
  <c r="H21" i="148"/>
  <c r="I21" i="148"/>
  <c r="J21" i="148"/>
  <c r="H22" i="148"/>
  <c r="I22" i="148"/>
  <c r="J22" i="148"/>
  <c r="H23" i="148"/>
  <c r="I23" i="148"/>
  <c r="J23" i="148"/>
  <c r="H24" i="148"/>
  <c r="I24" i="148"/>
  <c r="J24" i="148"/>
  <c r="H25" i="148"/>
  <c r="I25" i="148"/>
  <c r="J25" i="148"/>
  <c r="E38" i="146"/>
  <c r="H19" i="153"/>
  <c r="I19" i="153"/>
  <c r="J19" i="153"/>
  <c r="K19" i="153"/>
  <c r="L19" i="153"/>
  <c r="O19" i="153"/>
  <c r="P19" i="153"/>
  <c r="Q19" i="153"/>
  <c r="R19" i="153"/>
  <c r="S19" i="153"/>
  <c r="V19" i="153"/>
  <c r="W19" i="153"/>
  <c r="X19" i="153"/>
  <c r="Y19" i="153"/>
  <c r="Z19" i="153"/>
  <c r="AC19" i="153"/>
  <c r="AD19" i="153"/>
  <c r="AE19" i="153"/>
  <c r="AF19" i="153"/>
  <c r="AG19" i="153"/>
  <c r="AJ19" i="153"/>
  <c r="AK19" i="153"/>
  <c r="AL19" i="153"/>
  <c r="AM19" i="153"/>
  <c r="AN19" i="153"/>
  <c r="E46" i="151"/>
  <c r="E45" i="151"/>
  <c r="E54" i="135"/>
  <c r="E55" i="135"/>
  <c r="E56" i="135"/>
  <c r="E57" i="135"/>
  <c r="E58" i="135"/>
  <c r="E59" i="135"/>
  <c r="E60" i="135"/>
  <c r="E61" i="135"/>
  <c r="E57" i="98"/>
  <c r="E59" i="98"/>
  <c r="E48" i="98"/>
  <c r="E45" i="98"/>
  <c r="D13" i="145"/>
  <c r="AJ32" i="136"/>
  <c r="AK32" i="136"/>
  <c r="AL32" i="136"/>
  <c r="AM32" i="136"/>
  <c r="AN32" i="136"/>
  <c r="AJ31" i="136"/>
  <c r="AK31" i="136"/>
  <c r="AL31" i="136"/>
  <c r="AM31" i="136"/>
  <c r="AN31" i="136"/>
  <c r="AJ30" i="136"/>
  <c r="AK30" i="136"/>
  <c r="AL30" i="136"/>
  <c r="AM30" i="136"/>
  <c r="AN30" i="136"/>
  <c r="H17" i="136"/>
  <c r="E119" i="154"/>
  <c r="E118" i="154"/>
  <c r="E117" i="154"/>
  <c r="E116" i="154"/>
  <c r="E115" i="154"/>
  <c r="E114" i="154"/>
  <c r="E113" i="154"/>
  <c r="E112" i="154"/>
  <c r="E111" i="154"/>
  <c r="E110" i="154"/>
  <c r="E109" i="154"/>
  <c r="E108" i="154"/>
  <c r="E107" i="154"/>
  <c r="E106" i="154"/>
  <c r="E105" i="154"/>
  <c r="E104" i="154"/>
  <c r="E103" i="154"/>
  <c r="E102" i="154"/>
  <c r="E101" i="154"/>
  <c r="E100" i="154"/>
  <c r="E99" i="154"/>
  <c r="E98" i="154"/>
  <c r="E97" i="154"/>
  <c r="E96" i="154"/>
  <c r="E95" i="154"/>
  <c r="E94" i="154"/>
  <c r="E93" i="154"/>
  <c r="E92" i="154"/>
  <c r="E91" i="154"/>
  <c r="E90" i="154"/>
  <c r="E89" i="154"/>
  <c r="E88" i="154"/>
  <c r="E87" i="154"/>
  <c r="E86" i="154"/>
  <c r="E85" i="154"/>
  <c r="E84" i="154"/>
  <c r="E83" i="154"/>
  <c r="E82" i="154"/>
  <c r="E81" i="154"/>
  <c r="E80" i="154"/>
  <c r="E79" i="154"/>
  <c r="E78" i="154"/>
  <c r="E77" i="154"/>
  <c r="E76" i="154"/>
  <c r="E75" i="154"/>
  <c r="E74" i="154"/>
  <c r="E73" i="154"/>
  <c r="E72" i="154"/>
  <c r="E71" i="154"/>
  <c r="E70" i="154"/>
  <c r="E69" i="154"/>
  <c r="E68" i="154"/>
  <c r="E67" i="154"/>
  <c r="E66" i="154"/>
  <c r="E65" i="154"/>
  <c r="E64" i="154"/>
  <c r="E63" i="154"/>
  <c r="E62" i="154"/>
  <c r="E61" i="154"/>
  <c r="E60" i="154"/>
  <c r="E59" i="154"/>
  <c r="E58" i="154"/>
  <c r="E57" i="154"/>
  <c r="E56" i="154"/>
  <c r="E55" i="154"/>
  <c r="E54" i="154"/>
  <c r="E53" i="154"/>
  <c r="E52" i="154"/>
  <c r="E51" i="154"/>
  <c r="E50" i="154"/>
  <c r="E49" i="154"/>
  <c r="E48" i="154"/>
  <c r="E47" i="154"/>
  <c r="B47" i="154"/>
  <c r="B48" i="154" s="1"/>
  <c r="B49" i="154" s="1"/>
  <c r="B50" i="154" s="1"/>
  <c r="B51" i="154" s="1"/>
  <c r="B52" i="154" s="1"/>
  <c r="B53" i="154" s="1"/>
  <c r="B54" i="154" s="1"/>
  <c r="B55" i="154" s="1"/>
  <c r="B56" i="154" s="1"/>
  <c r="B57" i="154" s="1"/>
  <c r="B58" i="154" s="1"/>
  <c r="B59" i="154" s="1"/>
  <c r="B60" i="154" s="1"/>
  <c r="B61" i="154" s="1"/>
  <c r="B62" i="154" s="1"/>
  <c r="B63" i="154" s="1"/>
  <c r="B64" i="154" s="1"/>
  <c r="B65" i="154" s="1"/>
  <c r="B66" i="154" s="1"/>
  <c r="B67" i="154" s="1"/>
  <c r="B68" i="154" s="1"/>
  <c r="B69" i="154" s="1"/>
  <c r="B70" i="154" s="1"/>
  <c r="B71" i="154" s="1"/>
  <c r="B72" i="154" s="1"/>
  <c r="B73" i="154" s="1"/>
  <c r="B74" i="154" s="1"/>
  <c r="B75" i="154" s="1"/>
  <c r="B76" i="154" s="1"/>
  <c r="B77" i="154" s="1"/>
  <c r="B78" i="154" s="1"/>
  <c r="B79" i="154" s="1"/>
  <c r="B80" i="154" s="1"/>
  <c r="B81" i="154" s="1"/>
  <c r="B82" i="154" s="1"/>
  <c r="B83" i="154" s="1"/>
  <c r="B84" i="154" s="1"/>
  <c r="B85" i="154" s="1"/>
  <c r="B86" i="154" s="1"/>
  <c r="B87" i="154" s="1"/>
  <c r="B88" i="154" s="1"/>
  <c r="B89" i="154" s="1"/>
  <c r="B90" i="154" s="1"/>
  <c r="B91" i="154" s="1"/>
  <c r="B92" i="154" s="1"/>
  <c r="B93" i="154" s="1"/>
  <c r="B94" i="154" s="1"/>
  <c r="B95" i="154" s="1"/>
  <c r="B96" i="154" s="1"/>
  <c r="B97" i="154" s="1"/>
  <c r="B98" i="154" s="1"/>
  <c r="B99" i="154" s="1"/>
  <c r="B100" i="154" s="1"/>
  <c r="B101" i="154" s="1"/>
  <c r="B102" i="154" s="1"/>
  <c r="B103" i="154" s="1"/>
  <c r="B104" i="154" s="1"/>
  <c r="B105" i="154" s="1"/>
  <c r="B106" i="154" s="1"/>
  <c r="B107" i="154" s="1"/>
  <c r="B108" i="154" s="1"/>
  <c r="B109" i="154" s="1"/>
  <c r="B110" i="154" s="1"/>
  <c r="B111" i="154" s="1"/>
  <c r="B112" i="154" s="1"/>
  <c r="B113" i="154" s="1"/>
  <c r="B114" i="154" s="1"/>
  <c r="B115" i="154" s="1"/>
  <c r="B116" i="154" s="1"/>
  <c r="B117" i="154" s="1"/>
  <c r="B118" i="154" s="1"/>
  <c r="B119" i="154" s="1"/>
  <c r="E37" i="154"/>
  <c r="AN28" i="154"/>
  <c r="AM28" i="154"/>
  <c r="AL28" i="154"/>
  <c r="AK28" i="154"/>
  <c r="AJ28" i="154"/>
  <c r="AG28" i="154"/>
  <c r="AF28" i="154"/>
  <c r="AE28" i="154"/>
  <c r="AD28" i="154"/>
  <c r="AC28" i="154"/>
  <c r="Z28" i="154"/>
  <c r="Y28" i="154"/>
  <c r="X28" i="154"/>
  <c r="W28" i="154"/>
  <c r="V28" i="154"/>
  <c r="S28" i="154"/>
  <c r="R28" i="154"/>
  <c r="Q28" i="154"/>
  <c r="P28" i="154"/>
  <c r="O28" i="154"/>
  <c r="L28" i="154"/>
  <c r="K28" i="154"/>
  <c r="J28" i="154"/>
  <c r="I28" i="154"/>
  <c r="H28" i="154"/>
  <c r="AN27" i="154"/>
  <c r="AM27" i="154"/>
  <c r="AL27" i="154"/>
  <c r="AK27" i="154"/>
  <c r="AJ27" i="154"/>
  <c r="AG27" i="154"/>
  <c r="AF27" i="154"/>
  <c r="AE27" i="154"/>
  <c r="AD27" i="154"/>
  <c r="AC27" i="154"/>
  <c r="Z27" i="154"/>
  <c r="Y27" i="154"/>
  <c r="X27" i="154"/>
  <c r="W27" i="154"/>
  <c r="V27" i="154"/>
  <c r="S27" i="154"/>
  <c r="R27" i="154"/>
  <c r="Q27" i="154"/>
  <c r="P27" i="154"/>
  <c r="O27" i="154"/>
  <c r="L27" i="154"/>
  <c r="K27" i="154"/>
  <c r="J27" i="154"/>
  <c r="I27" i="154"/>
  <c r="H27" i="154"/>
  <c r="AN26" i="154"/>
  <c r="AM26" i="154"/>
  <c r="AL26" i="154"/>
  <c r="AK26" i="154"/>
  <c r="AJ26" i="154"/>
  <c r="AG26" i="154"/>
  <c r="AF26" i="154"/>
  <c r="AE26" i="154"/>
  <c r="AD26" i="154"/>
  <c r="AC26" i="154"/>
  <c r="Z26" i="154"/>
  <c r="Y26" i="154"/>
  <c r="X26" i="154"/>
  <c r="W26" i="154"/>
  <c r="V26" i="154"/>
  <c r="S26" i="154"/>
  <c r="R26" i="154"/>
  <c r="Q26" i="154"/>
  <c r="P26" i="154"/>
  <c r="O26" i="154"/>
  <c r="L26" i="154"/>
  <c r="K26" i="154"/>
  <c r="J26" i="154"/>
  <c r="I26" i="154"/>
  <c r="H26" i="154"/>
  <c r="AN25" i="154"/>
  <c r="AM25" i="154"/>
  <c r="AL25" i="154"/>
  <c r="AK25" i="154"/>
  <c r="AJ25" i="154"/>
  <c r="AG25" i="154"/>
  <c r="AF25" i="154"/>
  <c r="AE25" i="154"/>
  <c r="AD25" i="154"/>
  <c r="AC25" i="154"/>
  <c r="Z25" i="154"/>
  <c r="Y25" i="154"/>
  <c r="X25" i="154"/>
  <c r="W25" i="154"/>
  <c r="V25" i="154"/>
  <c r="S25" i="154"/>
  <c r="R25" i="154"/>
  <c r="Q25" i="154"/>
  <c r="P25" i="154"/>
  <c r="O25" i="154"/>
  <c r="L25" i="154"/>
  <c r="K25" i="154"/>
  <c r="J25" i="154"/>
  <c r="I25" i="154"/>
  <c r="H25" i="154"/>
  <c r="AN24" i="154"/>
  <c r="AM24" i="154"/>
  <c r="AL24" i="154"/>
  <c r="AK24" i="154"/>
  <c r="AJ24" i="154"/>
  <c r="AG24" i="154"/>
  <c r="AF24" i="154"/>
  <c r="AE24" i="154"/>
  <c r="AD24" i="154"/>
  <c r="AC24" i="154"/>
  <c r="Z24" i="154"/>
  <c r="Y24" i="154"/>
  <c r="X24" i="154"/>
  <c r="W24" i="154"/>
  <c r="V24" i="154"/>
  <c r="S24" i="154"/>
  <c r="R24" i="154"/>
  <c r="Q24" i="154"/>
  <c r="P24" i="154"/>
  <c r="O24" i="154"/>
  <c r="L24" i="154"/>
  <c r="K24" i="154"/>
  <c r="J24" i="154"/>
  <c r="I24" i="154"/>
  <c r="H24" i="154"/>
  <c r="D24" i="154"/>
  <c r="AN23" i="154"/>
  <c r="AM23" i="154"/>
  <c r="AL23" i="154"/>
  <c r="AK23" i="154"/>
  <c r="AJ23" i="154"/>
  <c r="AG23" i="154"/>
  <c r="AF23" i="154"/>
  <c r="AE23" i="154"/>
  <c r="AD23" i="154"/>
  <c r="AC23" i="154"/>
  <c r="Z23" i="154"/>
  <c r="Y23" i="154"/>
  <c r="X23" i="154"/>
  <c r="W23" i="154"/>
  <c r="V23" i="154"/>
  <c r="S23" i="154"/>
  <c r="R23" i="154"/>
  <c r="Q23" i="154"/>
  <c r="P23" i="154"/>
  <c r="O23" i="154"/>
  <c r="L23" i="154"/>
  <c r="K23" i="154"/>
  <c r="J23" i="154"/>
  <c r="I23" i="154"/>
  <c r="H23" i="154"/>
  <c r="AN22" i="154"/>
  <c r="AM22" i="154"/>
  <c r="AL22" i="154"/>
  <c r="AK22" i="154"/>
  <c r="AJ22" i="154"/>
  <c r="AG22" i="154"/>
  <c r="AF22" i="154"/>
  <c r="AE22" i="154"/>
  <c r="AD22" i="154"/>
  <c r="AC22" i="154"/>
  <c r="Z22" i="154"/>
  <c r="Y22" i="154"/>
  <c r="X22" i="154"/>
  <c r="W22" i="154"/>
  <c r="V22" i="154"/>
  <c r="S22" i="154"/>
  <c r="R22" i="154"/>
  <c r="Q22" i="154"/>
  <c r="P22" i="154"/>
  <c r="O22" i="154"/>
  <c r="L22" i="154"/>
  <c r="K22" i="154"/>
  <c r="J22" i="154"/>
  <c r="I22" i="154"/>
  <c r="H22" i="154"/>
  <c r="AN21" i="154"/>
  <c r="AM21" i="154"/>
  <c r="AL21" i="154"/>
  <c r="AK21" i="154"/>
  <c r="AJ21" i="154"/>
  <c r="AG21" i="154"/>
  <c r="AF21" i="154"/>
  <c r="AE21" i="154"/>
  <c r="AD21" i="154"/>
  <c r="AC21" i="154"/>
  <c r="Z21" i="154"/>
  <c r="Y21" i="154"/>
  <c r="X21" i="154"/>
  <c r="W21" i="154"/>
  <c r="V21" i="154"/>
  <c r="S21" i="154"/>
  <c r="R21" i="154"/>
  <c r="Q21" i="154"/>
  <c r="P21" i="154"/>
  <c r="O21" i="154"/>
  <c r="L21" i="154"/>
  <c r="K21" i="154"/>
  <c r="J21" i="154"/>
  <c r="I21" i="154"/>
  <c r="H21" i="154"/>
  <c r="AN20" i="154"/>
  <c r="AM20" i="154"/>
  <c r="AL20" i="154"/>
  <c r="AK20" i="154"/>
  <c r="AJ20" i="154"/>
  <c r="AG20" i="154"/>
  <c r="AF20" i="154"/>
  <c r="AE20" i="154"/>
  <c r="AD20" i="154"/>
  <c r="AC20" i="154"/>
  <c r="Z20" i="154"/>
  <c r="Y20" i="154"/>
  <c r="X20" i="154"/>
  <c r="W20" i="154"/>
  <c r="V20" i="154"/>
  <c r="S20" i="154"/>
  <c r="R20" i="154"/>
  <c r="Q20" i="154"/>
  <c r="P20" i="154"/>
  <c r="O20" i="154"/>
  <c r="L20" i="154"/>
  <c r="K20" i="154"/>
  <c r="J20" i="154"/>
  <c r="I20" i="154"/>
  <c r="H20" i="154"/>
  <c r="AN19" i="154"/>
  <c r="AM19" i="154"/>
  <c r="AL19" i="154"/>
  <c r="AK19" i="154"/>
  <c r="AJ19" i="154"/>
  <c r="AG19" i="154"/>
  <c r="AF19" i="154"/>
  <c r="AE19" i="154"/>
  <c r="AD19" i="154"/>
  <c r="AC19" i="154"/>
  <c r="Z19" i="154"/>
  <c r="Y19" i="154"/>
  <c r="X19" i="154"/>
  <c r="W19" i="154"/>
  <c r="V19" i="154"/>
  <c r="S19" i="154"/>
  <c r="R19" i="154"/>
  <c r="Q19" i="154"/>
  <c r="P19" i="154"/>
  <c r="O19" i="154"/>
  <c r="L19" i="154"/>
  <c r="K19" i="154"/>
  <c r="J19" i="154"/>
  <c r="I19" i="154"/>
  <c r="H19" i="154"/>
  <c r="AN18" i="154"/>
  <c r="AM18" i="154"/>
  <c r="AL18" i="154"/>
  <c r="AK18" i="154"/>
  <c r="AJ18" i="154"/>
  <c r="AG18" i="154"/>
  <c r="AF18" i="154"/>
  <c r="AE18" i="154"/>
  <c r="AD18" i="154"/>
  <c r="AC18" i="154"/>
  <c r="Z18" i="154"/>
  <c r="Y18" i="154"/>
  <c r="X18" i="154"/>
  <c r="W18" i="154"/>
  <c r="V18" i="154"/>
  <c r="S18" i="154"/>
  <c r="R18" i="154"/>
  <c r="Q18" i="154"/>
  <c r="P18" i="154"/>
  <c r="O18" i="154"/>
  <c r="L18" i="154"/>
  <c r="K18" i="154"/>
  <c r="J18" i="154"/>
  <c r="I18" i="154"/>
  <c r="H18" i="154"/>
  <c r="AN17" i="154"/>
  <c r="AM17" i="154"/>
  <c r="AL17" i="154"/>
  <c r="AK17" i="154"/>
  <c r="AJ17" i="154"/>
  <c r="AG17" i="154"/>
  <c r="AF17" i="154"/>
  <c r="AE17" i="154"/>
  <c r="AD17" i="154"/>
  <c r="AC17" i="154"/>
  <c r="Z17" i="154"/>
  <c r="Y17" i="154"/>
  <c r="X17" i="154"/>
  <c r="W17" i="154"/>
  <c r="V17" i="154"/>
  <c r="S17" i="154"/>
  <c r="R17" i="154"/>
  <c r="Q17" i="154"/>
  <c r="P17" i="154"/>
  <c r="O17" i="154"/>
  <c r="L17" i="154"/>
  <c r="K17" i="154"/>
  <c r="J17" i="154"/>
  <c r="I17" i="154"/>
  <c r="H17" i="154"/>
  <c r="AN16" i="154"/>
  <c r="AM16" i="154"/>
  <c r="AL16" i="154"/>
  <c r="AK16" i="154"/>
  <c r="AJ16" i="154"/>
  <c r="AG16" i="154"/>
  <c r="AF16" i="154"/>
  <c r="AE16" i="154"/>
  <c r="AD16" i="154"/>
  <c r="AC16" i="154"/>
  <c r="Z16" i="154"/>
  <c r="Y16" i="154"/>
  <c r="X16" i="154"/>
  <c r="W16" i="154"/>
  <c r="V16" i="154"/>
  <c r="S16" i="154"/>
  <c r="R16" i="154"/>
  <c r="Q16" i="154"/>
  <c r="P16" i="154"/>
  <c r="O16" i="154"/>
  <c r="L16" i="154"/>
  <c r="K16" i="154"/>
  <c r="J16" i="154"/>
  <c r="I16" i="154"/>
  <c r="H16" i="154"/>
  <c r="D13" i="154"/>
  <c r="AN12" i="154"/>
  <c r="AM12" i="154"/>
  <c r="AL12" i="154"/>
  <c r="AK12" i="154"/>
  <c r="AJ12" i="154"/>
  <c r="AG12" i="154"/>
  <c r="AF12" i="154"/>
  <c r="AE12" i="154"/>
  <c r="AD12" i="154"/>
  <c r="AC12" i="154"/>
  <c r="Z12" i="154"/>
  <c r="Y12" i="154"/>
  <c r="X12" i="154"/>
  <c r="W12" i="154"/>
  <c r="V12" i="154"/>
  <c r="S12" i="154"/>
  <c r="R12" i="154"/>
  <c r="Q12" i="154"/>
  <c r="P12" i="154"/>
  <c r="O12" i="154"/>
  <c r="L12" i="154"/>
  <c r="K12" i="154"/>
  <c r="J12" i="154"/>
  <c r="I12" i="154"/>
  <c r="H12" i="154"/>
  <c r="C5" i="154"/>
  <c r="C4" i="154"/>
  <c r="C3" i="154"/>
  <c r="E37" i="153"/>
  <c r="AN28" i="153"/>
  <c r="AM28" i="153"/>
  <c r="AL28" i="153"/>
  <c r="AK28" i="153"/>
  <c r="AJ28" i="153"/>
  <c r="AG28" i="153"/>
  <c r="AF28" i="153"/>
  <c r="AE28" i="153"/>
  <c r="AD28" i="153"/>
  <c r="AC28" i="153"/>
  <c r="Z28" i="153"/>
  <c r="Y28" i="153"/>
  <c r="X28" i="153"/>
  <c r="W28" i="153"/>
  <c r="V28" i="153"/>
  <c r="S28" i="153"/>
  <c r="R28" i="153"/>
  <c r="Q28" i="153"/>
  <c r="P28" i="153"/>
  <c r="O28" i="153"/>
  <c r="L28" i="153"/>
  <c r="K28" i="153"/>
  <c r="J28" i="153"/>
  <c r="I28" i="153"/>
  <c r="H28" i="153"/>
  <c r="AN27" i="153"/>
  <c r="AM27" i="153"/>
  <c r="AL27" i="153"/>
  <c r="AK27" i="153"/>
  <c r="AJ27" i="153"/>
  <c r="AG27" i="153"/>
  <c r="AF27" i="153"/>
  <c r="AE27" i="153"/>
  <c r="AD27" i="153"/>
  <c r="AC27" i="153"/>
  <c r="Z27" i="153"/>
  <c r="Y27" i="153"/>
  <c r="X27" i="153"/>
  <c r="W27" i="153"/>
  <c r="V27" i="153"/>
  <c r="S27" i="153"/>
  <c r="R27" i="153"/>
  <c r="Q27" i="153"/>
  <c r="P27" i="153"/>
  <c r="O27" i="153"/>
  <c r="L27" i="153"/>
  <c r="K27" i="153"/>
  <c r="J27" i="153"/>
  <c r="I27" i="153"/>
  <c r="H27" i="153"/>
  <c r="AN26" i="153"/>
  <c r="AM26" i="153"/>
  <c r="AL26" i="153"/>
  <c r="AK26" i="153"/>
  <c r="AJ26" i="153"/>
  <c r="AG26" i="153"/>
  <c r="AF26" i="153"/>
  <c r="AE26" i="153"/>
  <c r="AD26" i="153"/>
  <c r="AC26" i="153"/>
  <c r="Z26" i="153"/>
  <c r="Y26" i="153"/>
  <c r="X26" i="153"/>
  <c r="W26" i="153"/>
  <c r="V26" i="153"/>
  <c r="S26" i="153"/>
  <c r="R26" i="153"/>
  <c r="Q26" i="153"/>
  <c r="P26" i="153"/>
  <c r="O26" i="153"/>
  <c r="L26" i="153"/>
  <c r="K26" i="153"/>
  <c r="J26" i="153"/>
  <c r="I26" i="153"/>
  <c r="H26" i="153"/>
  <c r="AN25" i="153"/>
  <c r="AM25" i="153"/>
  <c r="AL25" i="153"/>
  <c r="AK25" i="153"/>
  <c r="AJ25" i="153"/>
  <c r="AG25" i="153"/>
  <c r="AF25" i="153"/>
  <c r="AE25" i="153"/>
  <c r="AD25" i="153"/>
  <c r="AC25" i="153"/>
  <c r="Z25" i="153"/>
  <c r="Y25" i="153"/>
  <c r="X25" i="153"/>
  <c r="W25" i="153"/>
  <c r="V25" i="153"/>
  <c r="S25" i="153"/>
  <c r="R25" i="153"/>
  <c r="Q25" i="153"/>
  <c r="P25" i="153"/>
  <c r="O25" i="153"/>
  <c r="L25" i="153"/>
  <c r="K25" i="153"/>
  <c r="J25" i="153"/>
  <c r="I25" i="153"/>
  <c r="H25" i="153"/>
  <c r="AN24" i="153"/>
  <c r="AM24" i="153"/>
  <c r="AL24" i="153"/>
  <c r="AK24" i="153"/>
  <c r="AJ24" i="153"/>
  <c r="AG24" i="153"/>
  <c r="AF24" i="153"/>
  <c r="AE24" i="153"/>
  <c r="AD24" i="153"/>
  <c r="AC24" i="153"/>
  <c r="Z24" i="153"/>
  <c r="Y24" i="153"/>
  <c r="X24" i="153"/>
  <c r="W24" i="153"/>
  <c r="V24" i="153"/>
  <c r="S24" i="153"/>
  <c r="R24" i="153"/>
  <c r="Q24" i="153"/>
  <c r="P24" i="153"/>
  <c r="O24" i="153"/>
  <c r="L24" i="153"/>
  <c r="K24" i="153"/>
  <c r="J24" i="153"/>
  <c r="I24" i="153"/>
  <c r="H24" i="153"/>
  <c r="AN23" i="153"/>
  <c r="AM23" i="153"/>
  <c r="AL23" i="153"/>
  <c r="AK23" i="153"/>
  <c r="AJ23" i="153"/>
  <c r="AG23" i="153"/>
  <c r="AF23" i="153"/>
  <c r="AE23" i="153"/>
  <c r="AD23" i="153"/>
  <c r="AC23" i="153"/>
  <c r="Z23" i="153"/>
  <c r="Y23" i="153"/>
  <c r="X23" i="153"/>
  <c r="W23" i="153"/>
  <c r="V23" i="153"/>
  <c r="S23" i="153"/>
  <c r="R23" i="153"/>
  <c r="Q23" i="153"/>
  <c r="P23" i="153"/>
  <c r="O23" i="153"/>
  <c r="L23" i="153"/>
  <c r="K23" i="153"/>
  <c r="J23" i="153"/>
  <c r="I23" i="153"/>
  <c r="H23" i="153"/>
  <c r="AN22" i="153"/>
  <c r="AM22" i="153"/>
  <c r="AL22" i="153"/>
  <c r="AK22" i="153"/>
  <c r="AJ22" i="153"/>
  <c r="AG22" i="153"/>
  <c r="AF22" i="153"/>
  <c r="AE22" i="153"/>
  <c r="AD22" i="153"/>
  <c r="AC22" i="153"/>
  <c r="Z22" i="153"/>
  <c r="Y22" i="153"/>
  <c r="X22" i="153"/>
  <c r="W22" i="153"/>
  <c r="V22" i="153"/>
  <c r="S22" i="153"/>
  <c r="R22" i="153"/>
  <c r="Q22" i="153"/>
  <c r="P22" i="153"/>
  <c r="O22" i="153"/>
  <c r="L22" i="153"/>
  <c r="K22" i="153"/>
  <c r="J22" i="153"/>
  <c r="I22" i="153"/>
  <c r="H22" i="153"/>
  <c r="AN21" i="153"/>
  <c r="AM21" i="153"/>
  <c r="AL21" i="153"/>
  <c r="AK21" i="153"/>
  <c r="AJ21" i="153"/>
  <c r="AG21" i="153"/>
  <c r="AF21" i="153"/>
  <c r="AE21" i="153"/>
  <c r="AD21" i="153"/>
  <c r="AC21" i="153"/>
  <c r="Z21" i="153"/>
  <c r="Y21" i="153"/>
  <c r="X21" i="153"/>
  <c r="W21" i="153"/>
  <c r="V21" i="153"/>
  <c r="S21" i="153"/>
  <c r="R21" i="153"/>
  <c r="Q21" i="153"/>
  <c r="P21" i="153"/>
  <c r="O21" i="153"/>
  <c r="L21" i="153"/>
  <c r="K21" i="153"/>
  <c r="J21" i="153"/>
  <c r="I21" i="153"/>
  <c r="H21" i="153"/>
  <c r="AN20" i="153"/>
  <c r="AM20" i="153"/>
  <c r="AL20" i="153"/>
  <c r="AK20" i="153"/>
  <c r="AJ20" i="153"/>
  <c r="AG20" i="153"/>
  <c r="AF20" i="153"/>
  <c r="AE20" i="153"/>
  <c r="AD20" i="153"/>
  <c r="AC20" i="153"/>
  <c r="Z20" i="153"/>
  <c r="Y20" i="153"/>
  <c r="X20" i="153"/>
  <c r="W20" i="153"/>
  <c r="V20" i="153"/>
  <c r="S20" i="153"/>
  <c r="R20" i="153"/>
  <c r="Q20" i="153"/>
  <c r="P20" i="153"/>
  <c r="O20" i="153"/>
  <c r="L20" i="153"/>
  <c r="K20" i="153"/>
  <c r="J20" i="153"/>
  <c r="I20" i="153"/>
  <c r="H20" i="153"/>
  <c r="AN18" i="153"/>
  <c r="AM18" i="153"/>
  <c r="AL18" i="153"/>
  <c r="AK18" i="153"/>
  <c r="AJ18" i="153"/>
  <c r="AG18" i="153"/>
  <c r="AF18" i="153"/>
  <c r="AE18" i="153"/>
  <c r="AD18" i="153"/>
  <c r="AC18" i="153"/>
  <c r="Z18" i="153"/>
  <c r="Y18" i="153"/>
  <c r="X18" i="153"/>
  <c r="W18" i="153"/>
  <c r="V18" i="153"/>
  <c r="S18" i="153"/>
  <c r="R18" i="153"/>
  <c r="Q18" i="153"/>
  <c r="P18" i="153"/>
  <c r="O18" i="153"/>
  <c r="L18" i="153"/>
  <c r="K18" i="153"/>
  <c r="J18" i="153"/>
  <c r="I18" i="153"/>
  <c r="H18" i="153"/>
  <c r="AN17" i="153"/>
  <c r="AM17" i="153"/>
  <c r="AL17" i="153"/>
  <c r="AK17" i="153"/>
  <c r="AJ17" i="153"/>
  <c r="AG17" i="153"/>
  <c r="AF17" i="153"/>
  <c r="AE17" i="153"/>
  <c r="AD17" i="153"/>
  <c r="AC17" i="153"/>
  <c r="Z17" i="153"/>
  <c r="Y17" i="153"/>
  <c r="X17" i="153"/>
  <c r="W17" i="153"/>
  <c r="V17" i="153"/>
  <c r="S17" i="153"/>
  <c r="R17" i="153"/>
  <c r="Q17" i="153"/>
  <c r="P17" i="153"/>
  <c r="O17" i="153"/>
  <c r="L17" i="153"/>
  <c r="K17" i="153"/>
  <c r="J17" i="153"/>
  <c r="I17" i="153"/>
  <c r="H17" i="153"/>
  <c r="AN16" i="153"/>
  <c r="AM16" i="153"/>
  <c r="AL16" i="153"/>
  <c r="AK16" i="153"/>
  <c r="AJ16" i="153"/>
  <c r="AG16" i="153"/>
  <c r="AF16" i="153"/>
  <c r="AE16" i="153"/>
  <c r="AD16" i="153"/>
  <c r="AC16" i="153"/>
  <c r="Z16" i="153"/>
  <c r="Y16" i="153"/>
  <c r="X16" i="153"/>
  <c r="W16" i="153"/>
  <c r="V16" i="153"/>
  <c r="S16" i="153"/>
  <c r="R16" i="153"/>
  <c r="Q16" i="153"/>
  <c r="P16" i="153"/>
  <c r="O16" i="153"/>
  <c r="L16" i="153"/>
  <c r="K16" i="153"/>
  <c r="J16" i="153"/>
  <c r="I16" i="153"/>
  <c r="H16" i="153"/>
  <c r="D13" i="153"/>
  <c r="AN12" i="153"/>
  <c r="AM12" i="153"/>
  <c r="AL12" i="153"/>
  <c r="AK12" i="153"/>
  <c r="AJ12" i="153"/>
  <c r="AG12" i="153"/>
  <c r="AF12" i="153"/>
  <c r="AE12" i="153"/>
  <c r="AD12" i="153"/>
  <c r="AC12" i="153"/>
  <c r="Z12" i="153"/>
  <c r="Y12" i="153"/>
  <c r="X12" i="153"/>
  <c r="W12" i="153"/>
  <c r="V12" i="153"/>
  <c r="S12" i="153"/>
  <c r="R12" i="153"/>
  <c r="Q12" i="153"/>
  <c r="P12" i="153"/>
  <c r="O12" i="153"/>
  <c r="L12" i="153"/>
  <c r="K12" i="153"/>
  <c r="J12" i="153"/>
  <c r="I12" i="153"/>
  <c r="H12" i="153"/>
  <c r="C5" i="153"/>
  <c r="C4" i="153"/>
  <c r="C3" i="153"/>
  <c r="E115" i="152"/>
  <c r="E114" i="152"/>
  <c r="E113" i="152"/>
  <c r="E112" i="152"/>
  <c r="E111" i="152"/>
  <c r="E110" i="152"/>
  <c r="E109" i="152"/>
  <c r="E108" i="152"/>
  <c r="E107" i="152"/>
  <c r="E106" i="152"/>
  <c r="E105" i="152"/>
  <c r="E104" i="152"/>
  <c r="E103" i="152"/>
  <c r="E102" i="152"/>
  <c r="E101" i="152"/>
  <c r="E100" i="152"/>
  <c r="E99" i="152"/>
  <c r="E98" i="152"/>
  <c r="E97" i="152"/>
  <c r="E96" i="152"/>
  <c r="E95" i="152"/>
  <c r="E94" i="152"/>
  <c r="E93" i="152"/>
  <c r="E92" i="152"/>
  <c r="E91" i="152"/>
  <c r="E90" i="152"/>
  <c r="E89" i="152"/>
  <c r="E88" i="152"/>
  <c r="E87" i="152"/>
  <c r="E86" i="152"/>
  <c r="E85" i="152"/>
  <c r="E84" i="152"/>
  <c r="E83" i="152"/>
  <c r="E82" i="152"/>
  <c r="E81" i="152"/>
  <c r="E80" i="152"/>
  <c r="E79" i="152"/>
  <c r="E78" i="152"/>
  <c r="E77" i="152"/>
  <c r="E76" i="152"/>
  <c r="E75" i="152"/>
  <c r="E74" i="152"/>
  <c r="E73" i="152"/>
  <c r="E72" i="152"/>
  <c r="E71" i="152"/>
  <c r="E70" i="152"/>
  <c r="E69" i="152"/>
  <c r="E68" i="152"/>
  <c r="E67" i="152"/>
  <c r="E66" i="152"/>
  <c r="E65" i="152"/>
  <c r="E64" i="152"/>
  <c r="E63" i="152"/>
  <c r="E62" i="152"/>
  <c r="E61" i="152"/>
  <c r="E60" i="152"/>
  <c r="E59" i="152"/>
  <c r="E58" i="152"/>
  <c r="E57" i="152"/>
  <c r="E56" i="152"/>
  <c r="E55" i="152"/>
  <c r="E54" i="152"/>
  <c r="E53" i="152"/>
  <c r="E52" i="152"/>
  <c r="E51" i="152"/>
  <c r="E50" i="152"/>
  <c r="E49" i="152"/>
  <c r="E48" i="152"/>
  <c r="E47" i="152"/>
  <c r="E46" i="152"/>
  <c r="E45" i="152"/>
  <c r="E44" i="152"/>
  <c r="E43" i="152"/>
  <c r="E42" i="152"/>
  <c r="E41" i="152"/>
  <c r="E40" i="152"/>
  <c r="E39" i="152"/>
  <c r="E38" i="152"/>
  <c r="B38" i="152"/>
  <c r="B39" i="152" s="1"/>
  <c r="B40" i="152" s="1"/>
  <c r="B41" i="152" s="1"/>
  <c r="B42" i="152" s="1"/>
  <c r="B43" i="152" s="1"/>
  <c r="B44" i="152" s="1"/>
  <c r="B45" i="152" s="1"/>
  <c r="B46" i="152" s="1"/>
  <c r="B47" i="152" s="1"/>
  <c r="B48" i="152" s="1"/>
  <c r="B49" i="152" s="1"/>
  <c r="B50" i="152" s="1"/>
  <c r="B51" i="152" s="1"/>
  <c r="B52" i="152" s="1"/>
  <c r="B53" i="152" s="1"/>
  <c r="B54" i="152" s="1"/>
  <c r="B55" i="152" s="1"/>
  <c r="B56" i="152" s="1"/>
  <c r="B57" i="152" s="1"/>
  <c r="B58" i="152" s="1"/>
  <c r="B59" i="152" s="1"/>
  <c r="B60" i="152" s="1"/>
  <c r="B61" i="152" s="1"/>
  <c r="B62" i="152" s="1"/>
  <c r="B63" i="152" s="1"/>
  <c r="B64" i="152" s="1"/>
  <c r="B65" i="152" s="1"/>
  <c r="B66" i="152" s="1"/>
  <c r="B67" i="152" s="1"/>
  <c r="B68" i="152" s="1"/>
  <c r="B69" i="152" s="1"/>
  <c r="B70" i="152" s="1"/>
  <c r="B71" i="152" s="1"/>
  <c r="B72" i="152" s="1"/>
  <c r="B73" i="152" s="1"/>
  <c r="B74" i="152" s="1"/>
  <c r="B75" i="152" s="1"/>
  <c r="B76" i="152" s="1"/>
  <c r="B77" i="152" s="1"/>
  <c r="B78" i="152" s="1"/>
  <c r="B79" i="152" s="1"/>
  <c r="B80" i="152" s="1"/>
  <c r="B81" i="152" s="1"/>
  <c r="B82" i="152" s="1"/>
  <c r="B83" i="152" s="1"/>
  <c r="B84" i="152" s="1"/>
  <c r="B85" i="152" s="1"/>
  <c r="B86" i="152" s="1"/>
  <c r="B87" i="152" s="1"/>
  <c r="B88" i="152" s="1"/>
  <c r="B89" i="152" s="1"/>
  <c r="B90" i="152" s="1"/>
  <c r="B91" i="152" s="1"/>
  <c r="B92" i="152" s="1"/>
  <c r="B93" i="152" s="1"/>
  <c r="B94" i="152" s="1"/>
  <c r="B95" i="152" s="1"/>
  <c r="B96" i="152" s="1"/>
  <c r="B97" i="152" s="1"/>
  <c r="B98" i="152" s="1"/>
  <c r="B99" i="152" s="1"/>
  <c r="B100" i="152" s="1"/>
  <c r="B101" i="152" s="1"/>
  <c r="B102" i="152" s="1"/>
  <c r="B103" i="152" s="1"/>
  <c r="B104" i="152" s="1"/>
  <c r="B105" i="152" s="1"/>
  <c r="B106" i="152" s="1"/>
  <c r="B107" i="152" s="1"/>
  <c r="B108" i="152" s="1"/>
  <c r="B109" i="152" s="1"/>
  <c r="B110" i="152" s="1"/>
  <c r="B111" i="152" s="1"/>
  <c r="B112" i="152" s="1"/>
  <c r="B113" i="152" s="1"/>
  <c r="B114" i="152" s="1"/>
  <c r="B115" i="152" s="1"/>
  <c r="E37" i="152"/>
  <c r="AN28" i="152"/>
  <c r="AM28" i="152"/>
  <c r="AL28" i="152"/>
  <c r="AK28" i="152"/>
  <c r="AJ28" i="152"/>
  <c r="AG28" i="152"/>
  <c r="AF28" i="152"/>
  <c r="AE28" i="152"/>
  <c r="AD28" i="152"/>
  <c r="AC28" i="152"/>
  <c r="Z28" i="152"/>
  <c r="Y28" i="152"/>
  <c r="X28" i="152"/>
  <c r="W28" i="152"/>
  <c r="V28" i="152"/>
  <c r="S28" i="152"/>
  <c r="R28" i="152"/>
  <c r="Q28" i="152"/>
  <c r="P28" i="152"/>
  <c r="O28" i="152"/>
  <c r="L28" i="152"/>
  <c r="K28" i="152"/>
  <c r="J28" i="152"/>
  <c r="I28" i="152"/>
  <c r="H28" i="152"/>
  <c r="AN27" i="152"/>
  <c r="AM27" i="152"/>
  <c r="AL27" i="152"/>
  <c r="AK27" i="152"/>
  <c r="AJ27" i="152"/>
  <c r="AG27" i="152"/>
  <c r="AF27" i="152"/>
  <c r="AE27" i="152"/>
  <c r="AD27" i="152"/>
  <c r="AC27" i="152"/>
  <c r="Z27" i="152"/>
  <c r="Y27" i="152"/>
  <c r="X27" i="152"/>
  <c r="W27" i="152"/>
  <c r="V27" i="152"/>
  <c r="S27" i="152"/>
  <c r="R27" i="152"/>
  <c r="Q27" i="152"/>
  <c r="P27" i="152"/>
  <c r="O27" i="152"/>
  <c r="L27" i="152"/>
  <c r="K27" i="152"/>
  <c r="J27" i="152"/>
  <c r="I27" i="152"/>
  <c r="H27" i="152"/>
  <c r="AN26" i="152"/>
  <c r="AM26" i="152"/>
  <c r="AL26" i="152"/>
  <c r="AK26" i="152"/>
  <c r="AJ26" i="152"/>
  <c r="AG26" i="152"/>
  <c r="AF26" i="152"/>
  <c r="AE26" i="152"/>
  <c r="AD26" i="152"/>
  <c r="AC26" i="152"/>
  <c r="Z26" i="152"/>
  <c r="Y26" i="152"/>
  <c r="X26" i="152"/>
  <c r="W26" i="152"/>
  <c r="V26" i="152"/>
  <c r="S26" i="152"/>
  <c r="R26" i="152"/>
  <c r="Q26" i="152"/>
  <c r="P26" i="152"/>
  <c r="O26" i="152"/>
  <c r="L26" i="152"/>
  <c r="K26" i="152"/>
  <c r="J26" i="152"/>
  <c r="I26" i="152"/>
  <c r="H26" i="152"/>
  <c r="AN25" i="152"/>
  <c r="AM25" i="152"/>
  <c r="AL25" i="152"/>
  <c r="AK25" i="152"/>
  <c r="AJ25" i="152"/>
  <c r="AG25" i="152"/>
  <c r="AF25" i="152"/>
  <c r="AE25" i="152"/>
  <c r="AD25" i="152"/>
  <c r="AC25" i="152"/>
  <c r="Z25" i="152"/>
  <c r="Y25" i="152"/>
  <c r="X25" i="152"/>
  <c r="W25" i="152"/>
  <c r="V25" i="152"/>
  <c r="S25" i="152"/>
  <c r="R25" i="152"/>
  <c r="Q25" i="152"/>
  <c r="P25" i="152"/>
  <c r="O25" i="152"/>
  <c r="L25" i="152"/>
  <c r="K25" i="152"/>
  <c r="J25" i="152"/>
  <c r="I25" i="152"/>
  <c r="H25" i="152"/>
  <c r="AN24" i="152"/>
  <c r="AM24" i="152"/>
  <c r="AL24" i="152"/>
  <c r="AK24" i="152"/>
  <c r="AJ24" i="152"/>
  <c r="AG24" i="152"/>
  <c r="AF24" i="152"/>
  <c r="AE24" i="152"/>
  <c r="AD24" i="152"/>
  <c r="AC24" i="152"/>
  <c r="Z24" i="152"/>
  <c r="Y24" i="152"/>
  <c r="X24" i="152"/>
  <c r="W24" i="152"/>
  <c r="V24" i="152"/>
  <c r="S24" i="152"/>
  <c r="R24" i="152"/>
  <c r="Q24" i="152"/>
  <c r="P24" i="152"/>
  <c r="O24" i="152"/>
  <c r="L24" i="152"/>
  <c r="K24" i="152"/>
  <c r="J24" i="152"/>
  <c r="I24" i="152"/>
  <c r="H24" i="152"/>
  <c r="D24" i="152"/>
  <c r="AN23" i="152"/>
  <c r="AM23" i="152"/>
  <c r="AL23" i="152"/>
  <c r="AK23" i="152"/>
  <c r="AJ23" i="152"/>
  <c r="AG23" i="152"/>
  <c r="AF23" i="152"/>
  <c r="AE23" i="152"/>
  <c r="AD23" i="152"/>
  <c r="AC23" i="152"/>
  <c r="Z23" i="152"/>
  <c r="Y23" i="152"/>
  <c r="X23" i="152"/>
  <c r="W23" i="152"/>
  <c r="V23" i="152"/>
  <c r="S23" i="152"/>
  <c r="R23" i="152"/>
  <c r="Q23" i="152"/>
  <c r="P23" i="152"/>
  <c r="O23" i="152"/>
  <c r="L23" i="152"/>
  <c r="K23" i="152"/>
  <c r="J23" i="152"/>
  <c r="I23" i="152"/>
  <c r="H23" i="152"/>
  <c r="AN22" i="152"/>
  <c r="AM22" i="152"/>
  <c r="AL22" i="152"/>
  <c r="AK22" i="152"/>
  <c r="AJ22" i="152"/>
  <c r="AG22" i="152"/>
  <c r="AF22" i="152"/>
  <c r="AE22" i="152"/>
  <c r="AD22" i="152"/>
  <c r="AC22" i="152"/>
  <c r="Z22" i="152"/>
  <c r="Y22" i="152"/>
  <c r="X22" i="152"/>
  <c r="W22" i="152"/>
  <c r="V22" i="152"/>
  <c r="S22" i="152"/>
  <c r="R22" i="152"/>
  <c r="Q22" i="152"/>
  <c r="P22" i="152"/>
  <c r="O22" i="152"/>
  <c r="L22" i="152"/>
  <c r="K22" i="152"/>
  <c r="J22" i="152"/>
  <c r="I22" i="152"/>
  <c r="H22" i="152"/>
  <c r="AN21" i="152"/>
  <c r="AM21" i="152"/>
  <c r="AL21" i="152"/>
  <c r="AK21" i="152"/>
  <c r="AJ21" i="152"/>
  <c r="AG21" i="152"/>
  <c r="AF21" i="152"/>
  <c r="AE21" i="152"/>
  <c r="AD21" i="152"/>
  <c r="AC21" i="152"/>
  <c r="Z21" i="152"/>
  <c r="Y21" i="152"/>
  <c r="X21" i="152"/>
  <c r="W21" i="152"/>
  <c r="V21" i="152"/>
  <c r="S21" i="152"/>
  <c r="R21" i="152"/>
  <c r="Q21" i="152"/>
  <c r="P21" i="152"/>
  <c r="O21" i="152"/>
  <c r="L21" i="152"/>
  <c r="K21" i="152"/>
  <c r="J21" i="152"/>
  <c r="I21" i="152"/>
  <c r="H21" i="152"/>
  <c r="AN20" i="152"/>
  <c r="AM20" i="152"/>
  <c r="AL20" i="152"/>
  <c r="AK20" i="152"/>
  <c r="AJ20" i="152"/>
  <c r="AG20" i="152"/>
  <c r="AF20" i="152"/>
  <c r="AE20" i="152"/>
  <c r="AD20" i="152"/>
  <c r="AC20" i="152"/>
  <c r="Z20" i="152"/>
  <c r="Y20" i="152"/>
  <c r="X20" i="152"/>
  <c r="W20" i="152"/>
  <c r="V20" i="152"/>
  <c r="S20" i="152"/>
  <c r="R20" i="152"/>
  <c r="Q20" i="152"/>
  <c r="P20" i="152"/>
  <c r="O20" i="152"/>
  <c r="L20" i="152"/>
  <c r="K20" i="152"/>
  <c r="J20" i="152"/>
  <c r="I20" i="152"/>
  <c r="H20" i="152"/>
  <c r="AN19" i="152"/>
  <c r="AM19" i="152"/>
  <c r="AL19" i="152"/>
  <c r="AK19" i="152"/>
  <c r="AJ19" i="152"/>
  <c r="AG19" i="152"/>
  <c r="AF19" i="152"/>
  <c r="AE19" i="152"/>
  <c r="AD19" i="152"/>
  <c r="AC19" i="152"/>
  <c r="Z19" i="152"/>
  <c r="Y19" i="152"/>
  <c r="X19" i="152"/>
  <c r="W19" i="152"/>
  <c r="V19" i="152"/>
  <c r="S19" i="152"/>
  <c r="R19" i="152"/>
  <c r="Q19" i="152"/>
  <c r="P19" i="152"/>
  <c r="O19" i="152"/>
  <c r="L19" i="152"/>
  <c r="K19" i="152"/>
  <c r="J19" i="152"/>
  <c r="I19" i="152"/>
  <c r="H19" i="152"/>
  <c r="AN18" i="152"/>
  <c r="AM18" i="152"/>
  <c r="AL18" i="152"/>
  <c r="AK18" i="152"/>
  <c r="AJ18" i="152"/>
  <c r="AG18" i="152"/>
  <c r="AF18" i="152"/>
  <c r="AE18" i="152"/>
  <c r="AD18" i="152"/>
  <c r="AC18" i="152"/>
  <c r="Z18" i="152"/>
  <c r="Y18" i="152"/>
  <c r="X18" i="152"/>
  <c r="W18" i="152"/>
  <c r="V18" i="152"/>
  <c r="S18" i="152"/>
  <c r="R18" i="152"/>
  <c r="Q18" i="152"/>
  <c r="P18" i="152"/>
  <c r="O18" i="152"/>
  <c r="L18" i="152"/>
  <c r="K18" i="152"/>
  <c r="J18" i="152"/>
  <c r="I18" i="152"/>
  <c r="H18" i="152"/>
  <c r="AN17" i="152"/>
  <c r="AM17" i="152"/>
  <c r="AL17" i="152"/>
  <c r="AK17" i="152"/>
  <c r="AJ17" i="152"/>
  <c r="AG17" i="152"/>
  <c r="AF17" i="152"/>
  <c r="AE17" i="152"/>
  <c r="AD17" i="152"/>
  <c r="AC17" i="152"/>
  <c r="Z17" i="152"/>
  <c r="Y17" i="152"/>
  <c r="X17" i="152"/>
  <c r="W17" i="152"/>
  <c r="V17" i="152"/>
  <c r="S17" i="152"/>
  <c r="R17" i="152"/>
  <c r="Q17" i="152"/>
  <c r="P17" i="152"/>
  <c r="O17" i="152"/>
  <c r="L17" i="152"/>
  <c r="K17" i="152"/>
  <c r="J17" i="152"/>
  <c r="I17" i="152"/>
  <c r="H17" i="152"/>
  <c r="AN16" i="152"/>
  <c r="AM16" i="152"/>
  <c r="AL16" i="152"/>
  <c r="AK16" i="152"/>
  <c r="AJ16" i="152"/>
  <c r="AG16" i="152"/>
  <c r="AF16" i="152"/>
  <c r="AE16" i="152"/>
  <c r="AD16" i="152"/>
  <c r="AC16" i="152"/>
  <c r="Z16" i="152"/>
  <c r="Y16" i="152"/>
  <c r="X16" i="152"/>
  <c r="W16" i="152"/>
  <c r="V16" i="152"/>
  <c r="S16" i="152"/>
  <c r="R16" i="152"/>
  <c r="Q16" i="152"/>
  <c r="P16" i="152"/>
  <c r="O16" i="152"/>
  <c r="L16" i="152"/>
  <c r="K16" i="152"/>
  <c r="J16" i="152"/>
  <c r="I16" i="152"/>
  <c r="H16" i="152"/>
  <c r="D13" i="152"/>
  <c r="AN12" i="152"/>
  <c r="AM12" i="152"/>
  <c r="AL12" i="152"/>
  <c r="AK12" i="152"/>
  <c r="AJ12" i="152"/>
  <c r="AG12" i="152"/>
  <c r="AF12" i="152"/>
  <c r="AE12" i="152"/>
  <c r="AD12" i="152"/>
  <c r="AC12" i="152"/>
  <c r="Z12" i="152"/>
  <c r="Y12" i="152"/>
  <c r="X12" i="152"/>
  <c r="W12" i="152"/>
  <c r="V12" i="152"/>
  <c r="S12" i="152"/>
  <c r="R12" i="152"/>
  <c r="Q12" i="152"/>
  <c r="P12" i="152"/>
  <c r="O12" i="152"/>
  <c r="L12" i="152"/>
  <c r="K12" i="152"/>
  <c r="J12" i="152"/>
  <c r="I12" i="152"/>
  <c r="H12" i="152"/>
  <c r="C5" i="152"/>
  <c r="C4" i="152"/>
  <c r="C3" i="152"/>
  <c r="E120" i="151"/>
  <c r="E119" i="151"/>
  <c r="E118" i="151"/>
  <c r="E117" i="151"/>
  <c r="E116" i="151"/>
  <c r="E115" i="151"/>
  <c r="E114" i="151"/>
  <c r="E113" i="151"/>
  <c r="E112" i="151"/>
  <c r="E111" i="151"/>
  <c r="E110" i="151"/>
  <c r="E109" i="151"/>
  <c r="E108" i="151"/>
  <c r="E107" i="151"/>
  <c r="E106" i="151"/>
  <c r="E105" i="151"/>
  <c r="E104" i="151"/>
  <c r="E103" i="151"/>
  <c r="E102" i="151"/>
  <c r="E101" i="151"/>
  <c r="E100" i="151"/>
  <c r="E99" i="151"/>
  <c r="E98" i="151"/>
  <c r="E97" i="151"/>
  <c r="E96" i="151"/>
  <c r="E95" i="151"/>
  <c r="E94" i="151"/>
  <c r="E93" i="151"/>
  <c r="E92" i="151"/>
  <c r="E91" i="151"/>
  <c r="E90" i="151"/>
  <c r="E89" i="151"/>
  <c r="E88" i="151"/>
  <c r="E87" i="151"/>
  <c r="E86" i="151"/>
  <c r="E85" i="151"/>
  <c r="E84" i="151"/>
  <c r="E83" i="151"/>
  <c r="E82" i="151"/>
  <c r="E81" i="151"/>
  <c r="E80" i="151"/>
  <c r="E79" i="151"/>
  <c r="E78" i="151"/>
  <c r="E77" i="151"/>
  <c r="E76" i="151"/>
  <c r="E75" i="151"/>
  <c r="E74" i="151"/>
  <c r="E73" i="151"/>
  <c r="E72" i="151"/>
  <c r="E71" i="151"/>
  <c r="E70" i="151"/>
  <c r="E69" i="151"/>
  <c r="E68" i="151"/>
  <c r="E66" i="151"/>
  <c r="E65" i="151"/>
  <c r="E64" i="151"/>
  <c r="E63" i="151"/>
  <c r="E62" i="151"/>
  <c r="E61" i="151"/>
  <c r="E60" i="151"/>
  <c r="E59" i="151"/>
  <c r="E58" i="151"/>
  <c r="E57" i="151"/>
  <c r="E56" i="151"/>
  <c r="E55" i="151"/>
  <c r="E52" i="151"/>
  <c r="E51" i="151"/>
  <c r="E50" i="151"/>
  <c r="E49" i="151"/>
  <c r="E44" i="151"/>
  <c r="B38" i="151"/>
  <c r="AN28" i="151"/>
  <c r="AM28" i="151"/>
  <c r="AL28" i="151"/>
  <c r="AK28" i="151"/>
  <c r="AJ28" i="151"/>
  <c r="AG28" i="151"/>
  <c r="AF28" i="151"/>
  <c r="AE28" i="151"/>
  <c r="AD28" i="151"/>
  <c r="AC28" i="151"/>
  <c r="Z28" i="151"/>
  <c r="Y28" i="151"/>
  <c r="X28" i="151"/>
  <c r="W28" i="151"/>
  <c r="V28" i="151"/>
  <c r="S28" i="151"/>
  <c r="R28" i="151"/>
  <c r="Q28" i="151"/>
  <c r="P28" i="151"/>
  <c r="O28" i="151"/>
  <c r="L28" i="151"/>
  <c r="K28" i="151"/>
  <c r="J28" i="151"/>
  <c r="I28" i="151"/>
  <c r="H28" i="151"/>
  <c r="AN27" i="151"/>
  <c r="AM27" i="151"/>
  <c r="AL27" i="151"/>
  <c r="AK27" i="151"/>
  <c r="AJ27" i="151"/>
  <c r="AG27" i="151"/>
  <c r="AF27" i="151"/>
  <c r="AE27" i="151"/>
  <c r="AD27" i="151"/>
  <c r="AC27" i="151"/>
  <c r="Z27" i="151"/>
  <c r="Y27" i="151"/>
  <c r="X27" i="151"/>
  <c r="W27" i="151"/>
  <c r="V27" i="151"/>
  <c r="S27" i="151"/>
  <c r="R27" i="151"/>
  <c r="Q27" i="151"/>
  <c r="P27" i="151"/>
  <c r="O27" i="151"/>
  <c r="L27" i="151"/>
  <c r="K27" i="151"/>
  <c r="J27" i="151"/>
  <c r="I27" i="151"/>
  <c r="H27" i="151"/>
  <c r="AN26" i="151"/>
  <c r="AM26" i="151"/>
  <c r="AL26" i="151"/>
  <c r="AK26" i="151"/>
  <c r="AJ26" i="151"/>
  <c r="AG26" i="151"/>
  <c r="AF26" i="151"/>
  <c r="AE26" i="151"/>
  <c r="AD26" i="151"/>
  <c r="AC26" i="151"/>
  <c r="Z26" i="151"/>
  <c r="Y26" i="151"/>
  <c r="X26" i="151"/>
  <c r="W26" i="151"/>
  <c r="V26" i="151"/>
  <c r="S26" i="151"/>
  <c r="R26" i="151"/>
  <c r="Q26" i="151"/>
  <c r="P26" i="151"/>
  <c r="O26" i="151"/>
  <c r="L26" i="151"/>
  <c r="K26" i="151"/>
  <c r="J26" i="151"/>
  <c r="I26" i="151"/>
  <c r="H26" i="151"/>
  <c r="AN25" i="151"/>
  <c r="AM25" i="151"/>
  <c r="AL25" i="151"/>
  <c r="AK25" i="151"/>
  <c r="AJ25" i="151"/>
  <c r="AG25" i="151"/>
  <c r="AF25" i="151"/>
  <c r="AE25" i="151"/>
  <c r="AD25" i="151"/>
  <c r="AC25" i="151"/>
  <c r="Z25" i="151"/>
  <c r="Y25" i="151"/>
  <c r="X25" i="151"/>
  <c r="W25" i="151"/>
  <c r="V25" i="151"/>
  <c r="S25" i="151"/>
  <c r="R25" i="151"/>
  <c r="Q25" i="151"/>
  <c r="P25" i="151"/>
  <c r="O25" i="151"/>
  <c r="L25" i="151"/>
  <c r="K25" i="151"/>
  <c r="J25" i="151"/>
  <c r="I25" i="151"/>
  <c r="H25" i="151"/>
  <c r="AN24" i="151"/>
  <c r="AM24" i="151"/>
  <c r="AL24" i="151"/>
  <c r="AK24" i="151"/>
  <c r="AG24" i="151"/>
  <c r="AF24" i="151"/>
  <c r="AE24" i="151"/>
  <c r="AD24" i="151"/>
  <c r="AC24" i="151"/>
  <c r="Z24" i="151"/>
  <c r="Y24" i="151"/>
  <c r="X24" i="151"/>
  <c r="W24" i="151"/>
  <c r="V24" i="151"/>
  <c r="S24" i="151"/>
  <c r="R24" i="151"/>
  <c r="Q24" i="151"/>
  <c r="P24" i="151"/>
  <c r="O24" i="151"/>
  <c r="L24" i="151"/>
  <c r="K24" i="151"/>
  <c r="J24" i="151"/>
  <c r="I24" i="151"/>
  <c r="H24" i="151"/>
  <c r="D24" i="151"/>
  <c r="AN23" i="151"/>
  <c r="AM23" i="151"/>
  <c r="AL23" i="151"/>
  <c r="AK23" i="151"/>
  <c r="AG23" i="151"/>
  <c r="AF23" i="151"/>
  <c r="AE23" i="151"/>
  <c r="AD23" i="151"/>
  <c r="AC23" i="151"/>
  <c r="Z23" i="151"/>
  <c r="Y23" i="151"/>
  <c r="X23" i="151"/>
  <c r="W23" i="151"/>
  <c r="V23" i="151"/>
  <c r="S23" i="151"/>
  <c r="R23" i="151"/>
  <c r="Q23" i="151"/>
  <c r="P23" i="151"/>
  <c r="O23" i="151"/>
  <c r="L23" i="151"/>
  <c r="K23" i="151"/>
  <c r="J23" i="151"/>
  <c r="I23" i="151"/>
  <c r="H23" i="151"/>
  <c r="AN22" i="151"/>
  <c r="AM22" i="151"/>
  <c r="AL22" i="151"/>
  <c r="AK22" i="151"/>
  <c r="AF22" i="151"/>
  <c r="AE22" i="151"/>
  <c r="AD22" i="151"/>
  <c r="AC22" i="151"/>
  <c r="Z22" i="151"/>
  <c r="Y22" i="151"/>
  <c r="X22" i="151"/>
  <c r="W22" i="151"/>
  <c r="V22" i="151"/>
  <c r="S22" i="151"/>
  <c r="R22" i="151"/>
  <c r="Q22" i="151"/>
  <c r="P22" i="151"/>
  <c r="O22" i="151"/>
  <c r="L22" i="151"/>
  <c r="K22" i="151"/>
  <c r="J22" i="151"/>
  <c r="I22" i="151"/>
  <c r="H22" i="151"/>
  <c r="AN21" i="151"/>
  <c r="AM21" i="151"/>
  <c r="AL21" i="151"/>
  <c r="AK21" i="151"/>
  <c r="AG21" i="151"/>
  <c r="AF21" i="151"/>
  <c r="AE21" i="151"/>
  <c r="AD21" i="151"/>
  <c r="AC21" i="151"/>
  <c r="Z21" i="151"/>
  <c r="Y21" i="151"/>
  <c r="X21" i="151"/>
  <c r="W21" i="151"/>
  <c r="V21" i="151"/>
  <c r="S21" i="151"/>
  <c r="R21" i="151"/>
  <c r="Q21" i="151"/>
  <c r="P21" i="151"/>
  <c r="O21" i="151"/>
  <c r="L21" i="151"/>
  <c r="K21" i="151"/>
  <c r="J21" i="151"/>
  <c r="I21" i="151"/>
  <c r="H21" i="151"/>
  <c r="AN20" i="151"/>
  <c r="AM20" i="151"/>
  <c r="AL20" i="151"/>
  <c r="AK20" i="151"/>
  <c r="AG20" i="151"/>
  <c r="AF20" i="151"/>
  <c r="AE20" i="151"/>
  <c r="AD20" i="151"/>
  <c r="AC20" i="151"/>
  <c r="Z20" i="151"/>
  <c r="Y20" i="151"/>
  <c r="X20" i="151"/>
  <c r="W20" i="151"/>
  <c r="V20" i="151"/>
  <c r="S20" i="151"/>
  <c r="R20" i="151"/>
  <c r="Q20" i="151"/>
  <c r="P20" i="151"/>
  <c r="O20" i="151"/>
  <c r="L20" i="151"/>
  <c r="K20" i="151"/>
  <c r="J20" i="151"/>
  <c r="I20" i="151"/>
  <c r="H20" i="151"/>
  <c r="AN19" i="151"/>
  <c r="AM19" i="151"/>
  <c r="AL19" i="151"/>
  <c r="AK19" i="151"/>
  <c r="AG19" i="151"/>
  <c r="AF19" i="151"/>
  <c r="AE19" i="151"/>
  <c r="AD19" i="151"/>
  <c r="AC19" i="151"/>
  <c r="Z19" i="151"/>
  <c r="Y19" i="151"/>
  <c r="X19" i="151"/>
  <c r="W19" i="151"/>
  <c r="V19" i="151"/>
  <c r="S19" i="151"/>
  <c r="R19" i="151"/>
  <c r="Q19" i="151"/>
  <c r="P19" i="151"/>
  <c r="O19" i="151"/>
  <c r="L19" i="151"/>
  <c r="K19" i="151"/>
  <c r="J19" i="151"/>
  <c r="I19" i="151"/>
  <c r="H19" i="151"/>
  <c r="AN18" i="151"/>
  <c r="AM18" i="151"/>
  <c r="AL18" i="151"/>
  <c r="AK18" i="151"/>
  <c r="AG18" i="151"/>
  <c r="AF18" i="151"/>
  <c r="AE18" i="151"/>
  <c r="AD18" i="151"/>
  <c r="AC18" i="151"/>
  <c r="Z18" i="151"/>
  <c r="Y18" i="151"/>
  <c r="X18" i="151"/>
  <c r="W18" i="151"/>
  <c r="V18" i="151"/>
  <c r="S18" i="151"/>
  <c r="R18" i="151"/>
  <c r="Q18" i="151"/>
  <c r="P18" i="151"/>
  <c r="O18" i="151"/>
  <c r="L18" i="151"/>
  <c r="K18" i="151"/>
  <c r="J18" i="151"/>
  <c r="I18" i="151"/>
  <c r="H18" i="151"/>
  <c r="AN17" i="151"/>
  <c r="AM17" i="151"/>
  <c r="AL17" i="151"/>
  <c r="AK17" i="151"/>
  <c r="AJ17" i="151"/>
  <c r="AG17" i="151"/>
  <c r="AF17" i="151"/>
  <c r="AE17" i="151"/>
  <c r="AD17" i="151"/>
  <c r="AC17" i="151"/>
  <c r="Z17" i="151"/>
  <c r="Y17" i="151"/>
  <c r="X17" i="151"/>
  <c r="W17" i="151"/>
  <c r="V17" i="151"/>
  <c r="S17" i="151"/>
  <c r="R17" i="151"/>
  <c r="Q17" i="151"/>
  <c r="P17" i="151"/>
  <c r="O17" i="151"/>
  <c r="L17" i="151"/>
  <c r="K17" i="151"/>
  <c r="J17" i="151"/>
  <c r="I17" i="151"/>
  <c r="H17" i="151"/>
  <c r="AN16" i="151"/>
  <c r="AM16" i="151"/>
  <c r="AL16" i="151"/>
  <c r="AK16" i="151"/>
  <c r="AJ16" i="151"/>
  <c r="AG16" i="151"/>
  <c r="AF16" i="151"/>
  <c r="AE16" i="151"/>
  <c r="AD16" i="151"/>
  <c r="AC16" i="151"/>
  <c r="Z16" i="151"/>
  <c r="Y16" i="151"/>
  <c r="X16" i="151"/>
  <c r="W16" i="151"/>
  <c r="V16" i="151"/>
  <c r="S16" i="151"/>
  <c r="R16" i="151"/>
  <c r="Q16" i="151"/>
  <c r="P16" i="151"/>
  <c r="O16" i="151"/>
  <c r="L16" i="151"/>
  <c r="K16" i="151"/>
  <c r="J16" i="151"/>
  <c r="I16" i="151"/>
  <c r="H16" i="151"/>
  <c r="D13" i="151"/>
  <c r="AN12" i="151"/>
  <c r="AM12" i="151"/>
  <c r="AL12" i="151"/>
  <c r="AK12" i="151"/>
  <c r="AJ12" i="151"/>
  <c r="AG12" i="151"/>
  <c r="AF12" i="151"/>
  <c r="AE12" i="151"/>
  <c r="AD12" i="151"/>
  <c r="AC12" i="151"/>
  <c r="Z12" i="151"/>
  <c r="Y12" i="151"/>
  <c r="X12" i="151"/>
  <c r="W12" i="151"/>
  <c r="V12" i="151"/>
  <c r="S12" i="151"/>
  <c r="R12" i="151"/>
  <c r="Q12" i="151"/>
  <c r="P12" i="151"/>
  <c r="O12" i="151"/>
  <c r="L12" i="151"/>
  <c r="K12" i="151"/>
  <c r="J12" i="151"/>
  <c r="I12" i="151"/>
  <c r="H12" i="151"/>
  <c r="C5" i="151"/>
  <c r="C4" i="151"/>
  <c r="C3" i="151"/>
  <c r="E118" i="150"/>
  <c r="E117" i="150"/>
  <c r="E116" i="150"/>
  <c r="E115" i="150"/>
  <c r="E114" i="150"/>
  <c r="E113" i="150"/>
  <c r="E112" i="150"/>
  <c r="E111" i="150"/>
  <c r="E110" i="150"/>
  <c r="E109" i="150"/>
  <c r="E108" i="150"/>
  <c r="E107" i="150"/>
  <c r="E106" i="150"/>
  <c r="E105" i="150"/>
  <c r="E104" i="150"/>
  <c r="E103" i="150"/>
  <c r="E102" i="150"/>
  <c r="E101" i="150"/>
  <c r="E100" i="150"/>
  <c r="E99" i="150"/>
  <c r="E98" i="150"/>
  <c r="E97" i="150"/>
  <c r="E96" i="150"/>
  <c r="E95" i="150"/>
  <c r="E94" i="150"/>
  <c r="E93" i="150"/>
  <c r="E92" i="150"/>
  <c r="E91" i="150"/>
  <c r="E90" i="150"/>
  <c r="E89" i="150"/>
  <c r="E88" i="150"/>
  <c r="E87" i="150"/>
  <c r="E86" i="150"/>
  <c r="E85" i="150"/>
  <c r="E84" i="150"/>
  <c r="E83" i="150"/>
  <c r="E82" i="150"/>
  <c r="E81" i="150"/>
  <c r="E80" i="150"/>
  <c r="E79" i="150"/>
  <c r="E78" i="150"/>
  <c r="E77" i="150"/>
  <c r="E76" i="150"/>
  <c r="E74" i="150"/>
  <c r="E73" i="150"/>
  <c r="E72" i="150"/>
  <c r="E70" i="150"/>
  <c r="E68" i="150"/>
  <c r="E67" i="150"/>
  <c r="E66" i="150"/>
  <c r="E65" i="150"/>
  <c r="E64" i="150"/>
  <c r="E63" i="150"/>
  <c r="E62" i="150"/>
  <c r="E61" i="150"/>
  <c r="E60" i="150"/>
  <c r="E59" i="150"/>
  <c r="E58" i="150"/>
  <c r="E57" i="150"/>
  <c r="E56" i="150"/>
  <c r="E55" i="150"/>
  <c r="E54" i="150"/>
  <c r="E53" i="150"/>
  <c r="E52" i="150"/>
  <c r="E51" i="150"/>
  <c r="E50" i="150"/>
  <c r="E49" i="150"/>
  <c r="E48" i="150"/>
  <c r="E47" i="150"/>
  <c r="E46" i="150"/>
  <c r="E45" i="150"/>
  <c r="E44" i="150"/>
  <c r="E43" i="150"/>
  <c r="E42" i="150"/>
  <c r="E41" i="150"/>
  <c r="E40" i="150"/>
  <c r="E39" i="150"/>
  <c r="B38" i="150"/>
  <c r="B39" i="150" s="1"/>
  <c r="B40" i="150" s="1"/>
  <c r="B41" i="150" s="1"/>
  <c r="B42" i="150" s="1"/>
  <c r="B43" i="150" s="1"/>
  <c r="B44" i="150" s="1"/>
  <c r="B45" i="150" s="1"/>
  <c r="B46" i="150" s="1"/>
  <c r="B47" i="150" s="1"/>
  <c r="B48" i="150" s="1"/>
  <c r="B49" i="150" s="1"/>
  <c r="B50" i="150" s="1"/>
  <c r="B51" i="150" s="1"/>
  <c r="B52" i="150" s="1"/>
  <c r="B53" i="150" s="1"/>
  <c r="B54" i="150" s="1"/>
  <c r="B55" i="150" s="1"/>
  <c r="B56" i="150" s="1"/>
  <c r="B57" i="150" s="1"/>
  <c r="B58" i="150" s="1"/>
  <c r="B59" i="150" s="1"/>
  <c r="B60" i="150" s="1"/>
  <c r="B61" i="150" s="1"/>
  <c r="B62" i="150" s="1"/>
  <c r="B63" i="150" s="1"/>
  <c r="B64" i="150" s="1"/>
  <c r="B65" i="150" s="1"/>
  <c r="B66" i="150" s="1"/>
  <c r="B67" i="150" s="1"/>
  <c r="B68" i="150" s="1"/>
  <c r="E37" i="150"/>
  <c r="AN28" i="150"/>
  <c r="AM28" i="150"/>
  <c r="AL28" i="150"/>
  <c r="AK28" i="150"/>
  <c r="AJ28" i="150"/>
  <c r="AG28" i="150"/>
  <c r="AF28" i="150"/>
  <c r="AE28" i="150"/>
  <c r="AD28" i="150"/>
  <c r="AC28" i="150"/>
  <c r="Z28" i="150"/>
  <c r="Y28" i="150"/>
  <c r="X28" i="150"/>
  <c r="W28" i="150"/>
  <c r="V28" i="150"/>
  <c r="S28" i="150"/>
  <c r="R28" i="150"/>
  <c r="Q28" i="150"/>
  <c r="P28" i="150"/>
  <c r="O28" i="150"/>
  <c r="L28" i="150"/>
  <c r="K28" i="150"/>
  <c r="J28" i="150"/>
  <c r="I28" i="150"/>
  <c r="H28" i="150"/>
  <c r="AN27" i="150"/>
  <c r="AM27" i="150"/>
  <c r="AL27" i="150"/>
  <c r="AK27" i="150"/>
  <c r="AJ27" i="150"/>
  <c r="AG27" i="150"/>
  <c r="AF27" i="150"/>
  <c r="AE27" i="150"/>
  <c r="AD27" i="150"/>
  <c r="AC27" i="150"/>
  <c r="Z27" i="150"/>
  <c r="Y27" i="150"/>
  <c r="X27" i="150"/>
  <c r="W27" i="150"/>
  <c r="V27" i="150"/>
  <c r="S27" i="150"/>
  <c r="R27" i="150"/>
  <c r="Q27" i="150"/>
  <c r="P27" i="150"/>
  <c r="O27" i="150"/>
  <c r="L27" i="150"/>
  <c r="K27" i="150"/>
  <c r="J27" i="150"/>
  <c r="I27" i="150"/>
  <c r="H27" i="150"/>
  <c r="AN26" i="150"/>
  <c r="AM26" i="150"/>
  <c r="AL26" i="150"/>
  <c r="AK26" i="150"/>
  <c r="AJ26" i="150"/>
  <c r="AG26" i="150"/>
  <c r="AF26" i="150"/>
  <c r="AE26" i="150"/>
  <c r="AD26" i="150"/>
  <c r="AC26" i="150"/>
  <c r="Z26" i="150"/>
  <c r="Y26" i="150"/>
  <c r="X26" i="150"/>
  <c r="W26" i="150"/>
  <c r="V26" i="150"/>
  <c r="S26" i="150"/>
  <c r="R26" i="150"/>
  <c r="Q26" i="150"/>
  <c r="P26" i="150"/>
  <c r="O26" i="150"/>
  <c r="L26" i="150"/>
  <c r="K26" i="150"/>
  <c r="J26" i="150"/>
  <c r="I26" i="150"/>
  <c r="H26" i="150"/>
  <c r="AN25" i="150"/>
  <c r="AM25" i="150"/>
  <c r="AL25" i="150"/>
  <c r="AK25" i="150"/>
  <c r="AJ25" i="150"/>
  <c r="AG25" i="150"/>
  <c r="AF25" i="150"/>
  <c r="AE25" i="150"/>
  <c r="AD25" i="150"/>
  <c r="AC25" i="150"/>
  <c r="Z25" i="150"/>
  <c r="Y25" i="150"/>
  <c r="X25" i="150"/>
  <c r="W25" i="150"/>
  <c r="V25" i="150"/>
  <c r="S25" i="150"/>
  <c r="R25" i="150"/>
  <c r="Q25" i="150"/>
  <c r="P25" i="150"/>
  <c r="O25" i="150"/>
  <c r="L25" i="150"/>
  <c r="K25" i="150"/>
  <c r="J25" i="150"/>
  <c r="I25" i="150"/>
  <c r="H25" i="150"/>
  <c r="AN24" i="150"/>
  <c r="AM24" i="150"/>
  <c r="AL24" i="150"/>
  <c r="AK24" i="150"/>
  <c r="AJ24" i="150"/>
  <c r="AG24" i="150"/>
  <c r="AF24" i="150"/>
  <c r="AE24" i="150"/>
  <c r="AD24" i="150"/>
  <c r="AC24" i="150"/>
  <c r="Z24" i="150"/>
  <c r="Y24" i="150"/>
  <c r="X24" i="150"/>
  <c r="W24" i="150"/>
  <c r="V24" i="150"/>
  <c r="S24" i="150"/>
  <c r="R24" i="150"/>
  <c r="Q24" i="150"/>
  <c r="P24" i="150"/>
  <c r="O24" i="150"/>
  <c r="L24" i="150"/>
  <c r="K24" i="150"/>
  <c r="J24" i="150"/>
  <c r="I24" i="150"/>
  <c r="H24" i="150"/>
  <c r="D24" i="150"/>
  <c r="AN23" i="150"/>
  <c r="AM23" i="150"/>
  <c r="AL23" i="150"/>
  <c r="AK23" i="150"/>
  <c r="AJ23" i="150"/>
  <c r="AG23" i="150"/>
  <c r="AF23" i="150"/>
  <c r="AE23" i="150"/>
  <c r="AD23" i="150"/>
  <c r="AC23" i="150"/>
  <c r="Z23" i="150"/>
  <c r="Y23" i="150"/>
  <c r="X23" i="150"/>
  <c r="W23" i="150"/>
  <c r="V23" i="150"/>
  <c r="S23" i="150"/>
  <c r="R23" i="150"/>
  <c r="Q23" i="150"/>
  <c r="P23" i="150"/>
  <c r="O23" i="150"/>
  <c r="L23" i="150"/>
  <c r="K23" i="150"/>
  <c r="J23" i="150"/>
  <c r="I23" i="150"/>
  <c r="H23" i="150"/>
  <c r="AN22" i="150"/>
  <c r="AM22" i="150"/>
  <c r="AL22" i="150"/>
  <c r="AK22" i="150"/>
  <c r="AJ22" i="150"/>
  <c r="AG22" i="150"/>
  <c r="AF22" i="150"/>
  <c r="AE22" i="150"/>
  <c r="AD22" i="150"/>
  <c r="AC22" i="150"/>
  <c r="Z22" i="150"/>
  <c r="Y22" i="150"/>
  <c r="X22" i="150"/>
  <c r="W22" i="150"/>
  <c r="V22" i="150"/>
  <c r="S22" i="150"/>
  <c r="R22" i="150"/>
  <c r="Q22" i="150"/>
  <c r="P22" i="150"/>
  <c r="O22" i="150"/>
  <c r="L22" i="150"/>
  <c r="K22" i="150"/>
  <c r="J22" i="150"/>
  <c r="I22" i="150"/>
  <c r="H22" i="150"/>
  <c r="AN21" i="150"/>
  <c r="AM21" i="150"/>
  <c r="AL21" i="150"/>
  <c r="AK21" i="150"/>
  <c r="AJ21" i="150"/>
  <c r="AG21" i="150"/>
  <c r="AF21" i="150"/>
  <c r="AE21" i="150"/>
  <c r="AD21" i="150"/>
  <c r="AC21" i="150"/>
  <c r="Z21" i="150"/>
  <c r="Y21" i="150"/>
  <c r="X21" i="150"/>
  <c r="W21" i="150"/>
  <c r="V21" i="150"/>
  <c r="S21" i="150"/>
  <c r="R21" i="150"/>
  <c r="Q21" i="150"/>
  <c r="P21" i="150"/>
  <c r="O21" i="150"/>
  <c r="L21" i="150"/>
  <c r="K21" i="150"/>
  <c r="J21" i="150"/>
  <c r="I21" i="150"/>
  <c r="H21" i="150"/>
  <c r="AN20" i="150"/>
  <c r="AM20" i="150"/>
  <c r="AL20" i="150"/>
  <c r="AK20" i="150"/>
  <c r="AJ20" i="150"/>
  <c r="AG20" i="150"/>
  <c r="AF20" i="150"/>
  <c r="AE20" i="150"/>
  <c r="AD20" i="150"/>
  <c r="AC20" i="150"/>
  <c r="Z20" i="150"/>
  <c r="Y20" i="150"/>
  <c r="X20" i="150"/>
  <c r="W20" i="150"/>
  <c r="V20" i="150"/>
  <c r="S20" i="150"/>
  <c r="R20" i="150"/>
  <c r="Q20" i="150"/>
  <c r="P20" i="150"/>
  <c r="O20" i="150"/>
  <c r="L20" i="150"/>
  <c r="K20" i="150"/>
  <c r="J20" i="150"/>
  <c r="I20" i="150"/>
  <c r="H20" i="150"/>
  <c r="AN19" i="150"/>
  <c r="AM19" i="150"/>
  <c r="AL19" i="150"/>
  <c r="AK19" i="150"/>
  <c r="AJ19" i="150"/>
  <c r="AG19" i="150"/>
  <c r="AF19" i="150"/>
  <c r="AE19" i="150"/>
  <c r="AD19" i="150"/>
  <c r="AC19" i="150"/>
  <c r="Z19" i="150"/>
  <c r="Y19" i="150"/>
  <c r="X19" i="150"/>
  <c r="W19" i="150"/>
  <c r="V19" i="150"/>
  <c r="S19" i="150"/>
  <c r="R19" i="150"/>
  <c r="Q19" i="150"/>
  <c r="P19" i="150"/>
  <c r="O19" i="150"/>
  <c r="L19" i="150"/>
  <c r="K19" i="150"/>
  <c r="J19" i="150"/>
  <c r="I19" i="150"/>
  <c r="H19" i="150"/>
  <c r="AN18" i="150"/>
  <c r="AM18" i="150"/>
  <c r="AL18" i="150"/>
  <c r="AK18" i="150"/>
  <c r="AJ18" i="150"/>
  <c r="AG18" i="150"/>
  <c r="AF18" i="150"/>
  <c r="AE18" i="150"/>
  <c r="AD18" i="150"/>
  <c r="AC18" i="150"/>
  <c r="Z18" i="150"/>
  <c r="Y18" i="150"/>
  <c r="X18" i="150"/>
  <c r="W18" i="150"/>
  <c r="V18" i="150"/>
  <c r="S18" i="150"/>
  <c r="R18" i="150"/>
  <c r="Q18" i="150"/>
  <c r="P18" i="150"/>
  <c r="O18" i="150"/>
  <c r="L18" i="150"/>
  <c r="K18" i="150"/>
  <c r="J18" i="150"/>
  <c r="I18" i="150"/>
  <c r="H18" i="150"/>
  <c r="AN17" i="150"/>
  <c r="AM17" i="150"/>
  <c r="AL17" i="150"/>
  <c r="AK17" i="150"/>
  <c r="AJ17" i="150"/>
  <c r="AG17" i="150"/>
  <c r="AF17" i="150"/>
  <c r="AE17" i="150"/>
  <c r="AD17" i="150"/>
  <c r="AC17" i="150"/>
  <c r="Z17" i="150"/>
  <c r="Y17" i="150"/>
  <c r="X17" i="150"/>
  <c r="W17" i="150"/>
  <c r="V17" i="150"/>
  <c r="S17" i="150"/>
  <c r="R17" i="150"/>
  <c r="Q17" i="150"/>
  <c r="P17" i="150"/>
  <c r="O17" i="150"/>
  <c r="L17" i="150"/>
  <c r="K17" i="150"/>
  <c r="J17" i="150"/>
  <c r="I17" i="150"/>
  <c r="H17" i="150"/>
  <c r="AN16" i="150"/>
  <c r="AM16" i="150"/>
  <c r="AL16" i="150"/>
  <c r="AK16" i="150"/>
  <c r="AJ16" i="150"/>
  <c r="AG16" i="150"/>
  <c r="AF16" i="150"/>
  <c r="AE16" i="150"/>
  <c r="AD16" i="150"/>
  <c r="AC16" i="150"/>
  <c r="Z16" i="150"/>
  <c r="Y16" i="150"/>
  <c r="X16" i="150"/>
  <c r="W16" i="150"/>
  <c r="V16" i="150"/>
  <c r="S16" i="150"/>
  <c r="R16" i="150"/>
  <c r="Q16" i="150"/>
  <c r="P16" i="150"/>
  <c r="O16" i="150"/>
  <c r="L16" i="150"/>
  <c r="K16" i="150"/>
  <c r="J16" i="150"/>
  <c r="I16" i="150"/>
  <c r="H16" i="150"/>
  <c r="D13" i="150"/>
  <c r="AN12" i="150"/>
  <c r="AM12" i="150"/>
  <c r="AL12" i="150"/>
  <c r="AK12" i="150"/>
  <c r="AJ12" i="150"/>
  <c r="AG12" i="150"/>
  <c r="AF12" i="150"/>
  <c r="AE12" i="150"/>
  <c r="AD12" i="150"/>
  <c r="AC12" i="150"/>
  <c r="Z12" i="150"/>
  <c r="Y12" i="150"/>
  <c r="X12" i="150"/>
  <c r="W12" i="150"/>
  <c r="V12" i="150"/>
  <c r="S12" i="150"/>
  <c r="R12" i="150"/>
  <c r="Q12" i="150"/>
  <c r="P12" i="150"/>
  <c r="O12" i="150"/>
  <c r="L12" i="150"/>
  <c r="K12" i="150"/>
  <c r="J12" i="150"/>
  <c r="I12" i="150"/>
  <c r="H12" i="150"/>
  <c r="C5" i="150"/>
  <c r="C4" i="150"/>
  <c r="C3" i="150"/>
  <c r="B35" i="148"/>
  <c r="B36" i="148" s="1"/>
  <c r="B37" i="148" s="1"/>
  <c r="B38" i="148" s="1"/>
  <c r="B39" i="148" s="1"/>
  <c r="B40" i="148" s="1"/>
  <c r="B41" i="148" s="1"/>
  <c r="B42" i="148" s="1"/>
  <c r="B43" i="148" s="1"/>
  <c r="B44" i="148" s="1"/>
  <c r="B45" i="148" s="1"/>
  <c r="B46" i="148" s="1"/>
  <c r="B47" i="148" s="1"/>
  <c r="B48" i="148" s="1"/>
  <c r="B49" i="148" s="1"/>
  <c r="B50" i="148" s="1"/>
  <c r="B51" i="148" s="1"/>
  <c r="B52" i="148" s="1"/>
  <c r="B53" i="148" s="1"/>
  <c r="B54" i="148" s="1"/>
  <c r="B55" i="148" s="1"/>
  <c r="B56" i="148" s="1"/>
  <c r="B57" i="148" s="1"/>
  <c r="B58" i="148" s="1"/>
  <c r="B59" i="148" s="1"/>
  <c r="B60" i="148" s="1"/>
  <c r="B61" i="148" s="1"/>
  <c r="B62" i="148" s="1"/>
  <c r="B63" i="148" s="1"/>
  <c r="B64" i="148" s="1"/>
  <c r="B65" i="148" s="1"/>
  <c r="B66" i="148" s="1"/>
  <c r="B67" i="148" s="1"/>
  <c r="B68" i="148" s="1"/>
  <c r="B69" i="148" s="1"/>
  <c r="B70" i="148" s="1"/>
  <c r="B71" i="148" s="1"/>
  <c r="B72" i="148" s="1"/>
  <c r="B73" i="148" s="1"/>
  <c r="B74" i="148" s="1"/>
  <c r="B75" i="148" s="1"/>
  <c r="B76" i="148" s="1"/>
  <c r="B77" i="148" s="1"/>
  <c r="B78" i="148" s="1"/>
  <c r="B79" i="148" s="1"/>
  <c r="B80" i="148" s="1"/>
  <c r="B81" i="148" s="1"/>
  <c r="B82" i="148" s="1"/>
  <c r="B83" i="148" s="1"/>
  <c r="B84" i="148" s="1"/>
  <c r="B85" i="148" s="1"/>
  <c r="B86" i="148" s="1"/>
  <c r="B87" i="148" s="1"/>
  <c r="B88" i="148" s="1"/>
  <c r="B89" i="148" s="1"/>
  <c r="B90" i="148" s="1"/>
  <c r="B91" i="148" s="1"/>
  <c r="B92" i="148" s="1"/>
  <c r="B93" i="148" s="1"/>
  <c r="B94" i="148" s="1"/>
  <c r="B95" i="148" s="1"/>
  <c r="B96" i="148" s="1"/>
  <c r="B97" i="148" s="1"/>
  <c r="B98" i="148" s="1"/>
  <c r="B99" i="148" s="1"/>
  <c r="B100" i="148" s="1"/>
  <c r="B101" i="148" s="1"/>
  <c r="B102" i="148" s="1"/>
  <c r="B103" i="148" s="1"/>
  <c r="B104" i="148" s="1"/>
  <c r="B105" i="148" s="1"/>
  <c r="B106" i="148" s="1"/>
  <c r="B107" i="148" s="1"/>
  <c r="B108" i="148" s="1"/>
  <c r="B109" i="148" s="1"/>
  <c r="B110" i="148" s="1"/>
  <c r="B111" i="148" s="1"/>
  <c r="B112" i="148" s="1"/>
  <c r="B113" i="148" s="1"/>
  <c r="B114" i="148" s="1"/>
  <c r="B115" i="148" s="1"/>
  <c r="B116" i="148" s="1"/>
  <c r="D24" i="148"/>
  <c r="D13" i="148"/>
  <c r="AN12" i="148"/>
  <c r="AM12" i="148"/>
  <c r="AL12" i="148"/>
  <c r="AK12" i="148"/>
  <c r="AJ12" i="148"/>
  <c r="AG12" i="148"/>
  <c r="AF12" i="148"/>
  <c r="AE12" i="148"/>
  <c r="AD12" i="148"/>
  <c r="AC12" i="148"/>
  <c r="Z12" i="148"/>
  <c r="Y12" i="148"/>
  <c r="X12" i="148"/>
  <c r="W12" i="148"/>
  <c r="V12" i="148"/>
  <c r="S12" i="148"/>
  <c r="R12" i="148"/>
  <c r="Q12" i="148"/>
  <c r="P12" i="148"/>
  <c r="O12" i="148"/>
  <c r="L12" i="148"/>
  <c r="K12" i="148"/>
  <c r="J12" i="148"/>
  <c r="I12" i="148"/>
  <c r="H12" i="148"/>
  <c r="C5" i="148"/>
  <c r="C4" i="148"/>
  <c r="C3" i="148"/>
  <c r="AG28" i="121"/>
  <c r="AF28" i="121"/>
  <c r="AE28" i="121"/>
  <c r="AD28" i="121"/>
  <c r="AC28" i="121"/>
  <c r="Z28" i="121"/>
  <c r="Y28" i="121"/>
  <c r="X28" i="121"/>
  <c r="W28" i="121"/>
  <c r="V28" i="121"/>
  <c r="S28" i="121"/>
  <c r="R28" i="121"/>
  <c r="Q28" i="121"/>
  <c r="P28" i="121"/>
  <c r="O28" i="121"/>
  <c r="L28" i="121"/>
  <c r="K28" i="121"/>
  <c r="J28" i="121"/>
  <c r="I28" i="121"/>
  <c r="H28" i="121"/>
  <c r="AM33" i="136"/>
  <c r="AM29" i="136"/>
  <c r="AM28" i="136"/>
  <c r="AM27" i="136"/>
  <c r="AM26" i="136"/>
  <c r="AM25" i="136"/>
  <c r="AM24" i="136"/>
  <c r="AM23" i="136"/>
  <c r="AM22" i="136"/>
  <c r="AM21" i="136"/>
  <c r="AM20" i="136"/>
  <c r="AM19" i="136"/>
  <c r="AM18" i="136"/>
  <c r="AM17" i="136"/>
  <c r="AM16" i="136"/>
  <c r="AJ26" i="136"/>
  <c r="AK26" i="136"/>
  <c r="AL26" i="136"/>
  <c r="AN26" i="136"/>
  <c r="H26" i="98"/>
  <c r="I26" i="98"/>
  <c r="J26" i="98"/>
  <c r="K26" i="98"/>
  <c r="L26" i="98"/>
  <c r="L22" i="135"/>
  <c r="K22" i="135"/>
  <c r="J22" i="135"/>
  <c r="I22" i="135"/>
  <c r="H22" i="135"/>
  <c r="S22" i="135"/>
  <c r="R22" i="135"/>
  <c r="Q22" i="135"/>
  <c r="P22" i="135"/>
  <c r="O22" i="135"/>
  <c r="Z22" i="135"/>
  <c r="Y22" i="135"/>
  <c r="X22" i="135"/>
  <c r="W22" i="135"/>
  <c r="V22" i="135"/>
  <c r="AG22" i="135"/>
  <c r="AF22" i="135"/>
  <c r="AE22" i="135"/>
  <c r="AD22" i="135"/>
  <c r="AC22" i="135"/>
  <c r="AN22" i="135"/>
  <c r="AM22" i="135"/>
  <c r="AL22" i="135"/>
  <c r="AK22" i="135"/>
  <c r="AJ22" i="135"/>
  <c r="AJ27" i="136"/>
  <c r="AK27" i="136"/>
  <c r="AL27" i="136"/>
  <c r="AJ28" i="136"/>
  <c r="AK28" i="136"/>
  <c r="AL28" i="136"/>
  <c r="AJ29" i="136"/>
  <c r="AK29" i="136"/>
  <c r="AL29" i="136"/>
  <c r="E41" i="141"/>
  <c r="E42" i="141"/>
  <c r="E57" i="141"/>
  <c r="E58" i="141"/>
  <c r="AN16" i="136"/>
  <c r="AN17" i="136"/>
  <c r="AN18" i="136"/>
  <c r="AN19" i="136"/>
  <c r="AN20" i="136"/>
  <c r="AN21" i="136"/>
  <c r="AN22" i="136"/>
  <c r="AN23" i="136"/>
  <c r="AN24" i="136"/>
  <c r="AN25" i="136"/>
  <c r="AN27" i="136"/>
  <c r="AN28" i="136"/>
  <c r="AN29" i="136"/>
  <c r="AN33" i="136"/>
  <c r="AN40" i="136"/>
  <c r="AM40" i="136"/>
  <c r="AL40" i="136"/>
  <c r="AK40" i="136"/>
  <c r="AJ40" i="136"/>
  <c r="AG40" i="136"/>
  <c r="AF40" i="136"/>
  <c r="AE40" i="136"/>
  <c r="AD40" i="136"/>
  <c r="AC40" i="136"/>
  <c r="Z40" i="136"/>
  <c r="Y40" i="136"/>
  <c r="X40" i="136"/>
  <c r="W40" i="136"/>
  <c r="V40" i="136"/>
  <c r="S40" i="136"/>
  <c r="R40" i="136"/>
  <c r="Q40" i="136"/>
  <c r="P40" i="136"/>
  <c r="O40" i="136"/>
  <c r="L40" i="136"/>
  <c r="K40" i="136"/>
  <c r="J40" i="136"/>
  <c r="I40" i="136"/>
  <c r="H40" i="136"/>
  <c r="AN39" i="136"/>
  <c r="AM39" i="136"/>
  <c r="AL39" i="136"/>
  <c r="AK39" i="136"/>
  <c r="AJ39" i="136"/>
  <c r="AG39" i="136"/>
  <c r="AF39" i="136"/>
  <c r="AE39" i="136"/>
  <c r="AD39" i="136"/>
  <c r="AC39" i="136"/>
  <c r="Z39" i="136"/>
  <c r="Y39" i="136"/>
  <c r="X39" i="136"/>
  <c r="W39" i="136"/>
  <c r="V39" i="136"/>
  <c r="S39" i="136"/>
  <c r="R39" i="136"/>
  <c r="Q39" i="136"/>
  <c r="P39" i="136"/>
  <c r="O39" i="136"/>
  <c r="L39" i="136"/>
  <c r="K39" i="136"/>
  <c r="J39" i="136"/>
  <c r="I39" i="136"/>
  <c r="H39" i="136"/>
  <c r="AN38" i="136"/>
  <c r="AM38" i="136"/>
  <c r="AL38" i="136"/>
  <c r="AK38" i="136"/>
  <c r="AJ38" i="136"/>
  <c r="AG38" i="136"/>
  <c r="AF38" i="136"/>
  <c r="AE38" i="136"/>
  <c r="AD38" i="136"/>
  <c r="AC38" i="136"/>
  <c r="Z38" i="136"/>
  <c r="Y38" i="136"/>
  <c r="X38" i="136"/>
  <c r="W38" i="136"/>
  <c r="V38" i="136"/>
  <c r="S38" i="136"/>
  <c r="R38" i="136"/>
  <c r="Q38" i="136"/>
  <c r="P38" i="136"/>
  <c r="O38" i="136"/>
  <c r="L38" i="136"/>
  <c r="K38" i="136"/>
  <c r="J38" i="136"/>
  <c r="I38" i="136"/>
  <c r="H38" i="136"/>
  <c r="AN37" i="136"/>
  <c r="AM37" i="136"/>
  <c r="AL37" i="136"/>
  <c r="AK37" i="136"/>
  <c r="AJ37" i="136"/>
  <c r="AG37" i="136"/>
  <c r="AF37" i="136"/>
  <c r="AE37" i="136"/>
  <c r="AD37" i="136"/>
  <c r="AC37" i="136"/>
  <c r="Z37" i="136"/>
  <c r="Y37" i="136"/>
  <c r="X37" i="136"/>
  <c r="W37" i="136"/>
  <c r="V37" i="136"/>
  <c r="S37" i="136"/>
  <c r="R37" i="136"/>
  <c r="Q37" i="136"/>
  <c r="P37" i="136"/>
  <c r="O37" i="136"/>
  <c r="L37" i="136"/>
  <c r="K37" i="136"/>
  <c r="J37" i="136"/>
  <c r="I37" i="136"/>
  <c r="H37" i="136"/>
  <c r="AN36" i="136"/>
  <c r="AM36" i="136"/>
  <c r="AL36" i="136"/>
  <c r="AK36" i="136"/>
  <c r="AJ36" i="136"/>
  <c r="AG36" i="136"/>
  <c r="AF36" i="136"/>
  <c r="AE36" i="136"/>
  <c r="AD36" i="136"/>
  <c r="AC36" i="136"/>
  <c r="Z36" i="136"/>
  <c r="Y36" i="136"/>
  <c r="X36" i="136"/>
  <c r="W36" i="136"/>
  <c r="V36" i="136"/>
  <c r="S36" i="136"/>
  <c r="R36" i="136"/>
  <c r="Q36" i="136"/>
  <c r="P36" i="136"/>
  <c r="O36" i="136"/>
  <c r="L36" i="136"/>
  <c r="K36" i="136"/>
  <c r="J36" i="136"/>
  <c r="I36" i="136"/>
  <c r="H36" i="136"/>
  <c r="AN35" i="136"/>
  <c r="AM35" i="136"/>
  <c r="AL35" i="136"/>
  <c r="AK35" i="136"/>
  <c r="AJ35" i="136"/>
  <c r="AG35" i="136"/>
  <c r="AF35" i="136"/>
  <c r="AE35" i="136"/>
  <c r="AD35" i="136"/>
  <c r="AC35" i="136"/>
  <c r="Z35" i="136"/>
  <c r="Y35" i="136"/>
  <c r="X35" i="136"/>
  <c r="W35" i="136"/>
  <c r="V35" i="136"/>
  <c r="S35" i="136"/>
  <c r="R35" i="136"/>
  <c r="Q35" i="136"/>
  <c r="P35" i="136"/>
  <c r="O35" i="136"/>
  <c r="L35" i="136"/>
  <c r="K35" i="136"/>
  <c r="J35" i="136"/>
  <c r="I35" i="136"/>
  <c r="H35" i="136"/>
  <c r="AN34" i="136"/>
  <c r="AM34" i="136"/>
  <c r="AL34" i="136"/>
  <c r="AK34" i="136"/>
  <c r="AJ34" i="136"/>
  <c r="AG34" i="136"/>
  <c r="AF34" i="136"/>
  <c r="AE34" i="136"/>
  <c r="AD34" i="136"/>
  <c r="AC34" i="136"/>
  <c r="Z34" i="136"/>
  <c r="Y34" i="136"/>
  <c r="X34" i="136"/>
  <c r="W34" i="136"/>
  <c r="V34" i="136"/>
  <c r="S34" i="136"/>
  <c r="R34" i="136"/>
  <c r="Q34" i="136"/>
  <c r="P34" i="136"/>
  <c r="O34" i="136"/>
  <c r="L34" i="136"/>
  <c r="K34" i="136"/>
  <c r="J34" i="136"/>
  <c r="I34" i="136"/>
  <c r="H34" i="136"/>
  <c r="AL33" i="136"/>
  <c r="AK33" i="136"/>
  <c r="AJ33" i="136"/>
  <c r="AL25" i="136"/>
  <c r="AK25" i="136"/>
  <c r="AJ25" i="136"/>
  <c r="AL24" i="136"/>
  <c r="AK24" i="136"/>
  <c r="AJ24" i="136"/>
  <c r="AL23" i="136"/>
  <c r="AK23" i="136"/>
  <c r="AJ23" i="136"/>
  <c r="AL22" i="136"/>
  <c r="AK22" i="136"/>
  <c r="AJ22" i="136"/>
  <c r="AL21" i="136"/>
  <c r="AK21" i="136"/>
  <c r="AJ21" i="136"/>
  <c r="AL20" i="136"/>
  <c r="AK20" i="136"/>
  <c r="AJ20" i="136"/>
  <c r="AL19" i="136"/>
  <c r="AK19" i="136"/>
  <c r="AJ19" i="136"/>
  <c r="AL18" i="136"/>
  <c r="AK18" i="136"/>
  <c r="AJ18" i="136"/>
  <c r="AL17" i="136"/>
  <c r="AK17" i="136"/>
  <c r="AJ17" i="136"/>
  <c r="L17" i="136"/>
  <c r="K17" i="136"/>
  <c r="J17" i="136"/>
  <c r="I17" i="136"/>
  <c r="AL16" i="136"/>
  <c r="AK16" i="136"/>
  <c r="AJ16" i="136"/>
  <c r="L16" i="136"/>
  <c r="K16" i="136"/>
  <c r="J16" i="136"/>
  <c r="I16" i="136"/>
  <c r="D13" i="121"/>
  <c r="H16" i="121"/>
  <c r="I16" i="121"/>
  <c r="J16" i="121"/>
  <c r="K16" i="121"/>
  <c r="L16" i="121"/>
  <c r="O16" i="121"/>
  <c r="P16" i="121"/>
  <c r="Q16" i="121"/>
  <c r="R16" i="121"/>
  <c r="S16" i="121"/>
  <c r="V16" i="121"/>
  <c r="W16" i="121"/>
  <c r="X16" i="121"/>
  <c r="Y16" i="121"/>
  <c r="Z16" i="121"/>
  <c r="AC16" i="121"/>
  <c r="AD16" i="121"/>
  <c r="AE16" i="121"/>
  <c r="AF16" i="121"/>
  <c r="AG16" i="121"/>
  <c r="H17" i="121"/>
  <c r="I17" i="121"/>
  <c r="J17" i="121"/>
  <c r="K17" i="121"/>
  <c r="L17" i="121"/>
  <c r="O17" i="121"/>
  <c r="P17" i="121"/>
  <c r="Q17" i="121"/>
  <c r="R17" i="121"/>
  <c r="S17" i="121"/>
  <c r="V17" i="121"/>
  <c r="W17" i="121"/>
  <c r="X17" i="121"/>
  <c r="Y17" i="121"/>
  <c r="Z17" i="121"/>
  <c r="AC17" i="121"/>
  <c r="AD17" i="121"/>
  <c r="AE17" i="121"/>
  <c r="AF17" i="121"/>
  <c r="AG17" i="121"/>
  <c r="H18" i="121"/>
  <c r="I18" i="121"/>
  <c r="J18" i="121"/>
  <c r="K18" i="121"/>
  <c r="L18" i="121"/>
  <c r="O18" i="121"/>
  <c r="P18" i="121"/>
  <c r="Q18" i="121"/>
  <c r="R18" i="121"/>
  <c r="S18" i="121"/>
  <c r="V18" i="121"/>
  <c r="W18" i="121"/>
  <c r="X18" i="121"/>
  <c r="Y18" i="121"/>
  <c r="Z18" i="121"/>
  <c r="AC18" i="121"/>
  <c r="AD18" i="121"/>
  <c r="AE18" i="121"/>
  <c r="AF18" i="121"/>
  <c r="AG18" i="121"/>
  <c r="H19" i="121"/>
  <c r="I19" i="121"/>
  <c r="J19" i="121"/>
  <c r="K19" i="121"/>
  <c r="L19" i="121"/>
  <c r="O19" i="121"/>
  <c r="P19" i="121"/>
  <c r="Q19" i="121"/>
  <c r="R19" i="121"/>
  <c r="S19" i="121"/>
  <c r="V19" i="121"/>
  <c r="W19" i="121"/>
  <c r="X19" i="121"/>
  <c r="Y19" i="121"/>
  <c r="Z19" i="121"/>
  <c r="AC19" i="121"/>
  <c r="AD19" i="121"/>
  <c r="AE19" i="121"/>
  <c r="AF19" i="121"/>
  <c r="AG19" i="121"/>
  <c r="H20" i="121"/>
  <c r="I20" i="121"/>
  <c r="J20" i="121"/>
  <c r="K20" i="121"/>
  <c r="L20" i="121"/>
  <c r="O20" i="121"/>
  <c r="P20" i="121"/>
  <c r="Q20" i="121"/>
  <c r="R20" i="121"/>
  <c r="S20" i="121"/>
  <c r="V20" i="121"/>
  <c r="W20" i="121"/>
  <c r="X20" i="121"/>
  <c r="Y20" i="121"/>
  <c r="Z20" i="121"/>
  <c r="AC20" i="121"/>
  <c r="AD20" i="121"/>
  <c r="AE20" i="121"/>
  <c r="AF20" i="121"/>
  <c r="AG20" i="121"/>
  <c r="H21" i="121"/>
  <c r="I21" i="121"/>
  <c r="J21" i="121"/>
  <c r="K21" i="121"/>
  <c r="L21" i="121"/>
  <c r="O21" i="121"/>
  <c r="P21" i="121"/>
  <c r="Q21" i="121"/>
  <c r="R21" i="121"/>
  <c r="S21" i="121"/>
  <c r="V21" i="121"/>
  <c r="W21" i="121"/>
  <c r="X21" i="121"/>
  <c r="Y21" i="121"/>
  <c r="Z21" i="121"/>
  <c r="AC21" i="121"/>
  <c r="AD21" i="121"/>
  <c r="AE21" i="121"/>
  <c r="AF21" i="121"/>
  <c r="AG21" i="121"/>
  <c r="H22" i="121"/>
  <c r="I22" i="121"/>
  <c r="J22" i="121"/>
  <c r="K22" i="121"/>
  <c r="L22" i="121"/>
  <c r="O22" i="121"/>
  <c r="P22" i="121"/>
  <c r="Q22" i="121"/>
  <c r="R22" i="121"/>
  <c r="S22" i="121"/>
  <c r="V22" i="121"/>
  <c r="W22" i="121"/>
  <c r="X22" i="121"/>
  <c r="Y22" i="121"/>
  <c r="Z22" i="121"/>
  <c r="AC22" i="121"/>
  <c r="AD22" i="121"/>
  <c r="AE22" i="121"/>
  <c r="AF22" i="121"/>
  <c r="AG22" i="121"/>
  <c r="H23" i="121"/>
  <c r="I23" i="121"/>
  <c r="J23" i="121"/>
  <c r="K23" i="121"/>
  <c r="L23" i="121"/>
  <c r="O23" i="121"/>
  <c r="P23" i="121"/>
  <c r="Q23" i="121"/>
  <c r="R23" i="121"/>
  <c r="S23" i="121"/>
  <c r="V23" i="121"/>
  <c r="W23" i="121"/>
  <c r="X23" i="121"/>
  <c r="Y23" i="121"/>
  <c r="Z23" i="121"/>
  <c r="AC23" i="121"/>
  <c r="AD23" i="121"/>
  <c r="AE23" i="121"/>
  <c r="AF23" i="121"/>
  <c r="AG23" i="121"/>
  <c r="H24" i="121"/>
  <c r="I24" i="121"/>
  <c r="J24" i="121"/>
  <c r="K24" i="121"/>
  <c r="L24" i="121"/>
  <c r="O24" i="121"/>
  <c r="P24" i="121"/>
  <c r="Q24" i="121"/>
  <c r="R24" i="121"/>
  <c r="S24" i="121"/>
  <c r="V24" i="121"/>
  <c r="W24" i="121"/>
  <c r="X24" i="121"/>
  <c r="Y24" i="121"/>
  <c r="Z24" i="121"/>
  <c r="AC24" i="121"/>
  <c r="AD24" i="121"/>
  <c r="AE24" i="121"/>
  <c r="AF24" i="121"/>
  <c r="AG24" i="121"/>
  <c r="H25" i="121"/>
  <c r="I25" i="121"/>
  <c r="J25" i="121"/>
  <c r="K25" i="121"/>
  <c r="L25" i="121"/>
  <c r="O25" i="121"/>
  <c r="P25" i="121"/>
  <c r="Q25" i="121"/>
  <c r="R25" i="121"/>
  <c r="S25" i="121"/>
  <c r="V25" i="121"/>
  <c r="W25" i="121"/>
  <c r="X25" i="121"/>
  <c r="Y25" i="121"/>
  <c r="Z25" i="121"/>
  <c r="AC25" i="121"/>
  <c r="AD25" i="121"/>
  <c r="AE25" i="121"/>
  <c r="AF25" i="121"/>
  <c r="AG25" i="121"/>
  <c r="H26" i="121"/>
  <c r="I26" i="121"/>
  <c r="J26" i="121"/>
  <c r="K26" i="121"/>
  <c r="L26" i="121"/>
  <c r="O26" i="121"/>
  <c r="P26" i="121"/>
  <c r="Q26" i="121"/>
  <c r="R26" i="121"/>
  <c r="S26" i="121"/>
  <c r="V26" i="121"/>
  <c r="W26" i="121"/>
  <c r="X26" i="121"/>
  <c r="Y26" i="121"/>
  <c r="Z26" i="121"/>
  <c r="AC26" i="121"/>
  <c r="AD26" i="121"/>
  <c r="AE26" i="121"/>
  <c r="AF26" i="121"/>
  <c r="AG26" i="121"/>
  <c r="H27" i="121"/>
  <c r="I27" i="121"/>
  <c r="J27" i="121"/>
  <c r="K27" i="121"/>
  <c r="L27" i="121"/>
  <c r="O27" i="121"/>
  <c r="P27" i="121"/>
  <c r="Q27" i="121"/>
  <c r="R27" i="121"/>
  <c r="S27" i="121"/>
  <c r="V27" i="121"/>
  <c r="W27" i="121"/>
  <c r="X27" i="121"/>
  <c r="Y27" i="121"/>
  <c r="Z27" i="121"/>
  <c r="AC27" i="121"/>
  <c r="AD27" i="121"/>
  <c r="AE27" i="121"/>
  <c r="AF27" i="121"/>
  <c r="AG27" i="121"/>
  <c r="H29" i="121"/>
  <c r="I29" i="121"/>
  <c r="J29" i="121"/>
  <c r="K29" i="121"/>
  <c r="L29" i="121"/>
  <c r="O29" i="121"/>
  <c r="P29" i="121"/>
  <c r="Q29" i="121"/>
  <c r="R29" i="121"/>
  <c r="S29" i="121"/>
  <c r="V29" i="121"/>
  <c r="W29" i="121"/>
  <c r="X29" i="121"/>
  <c r="Y29" i="121"/>
  <c r="Z29" i="121"/>
  <c r="AC29" i="121"/>
  <c r="AD29" i="121"/>
  <c r="AE29" i="121"/>
  <c r="AF29" i="121"/>
  <c r="AG29" i="121"/>
  <c r="E39" i="122"/>
  <c r="E40" i="122"/>
  <c r="E41" i="122"/>
  <c r="E42" i="122"/>
  <c r="E43" i="122"/>
  <c r="E44" i="122"/>
  <c r="E45" i="122"/>
  <c r="E46" i="122"/>
  <c r="E47" i="122"/>
  <c r="E48" i="122"/>
  <c r="E49" i="122"/>
  <c r="E50" i="122"/>
  <c r="E51" i="122"/>
  <c r="E52" i="122"/>
  <c r="E53" i="122"/>
  <c r="E54" i="122"/>
  <c r="E55" i="122"/>
  <c r="E56" i="122"/>
  <c r="E57" i="122"/>
  <c r="E58" i="122"/>
  <c r="E59" i="122"/>
  <c r="E60" i="122"/>
  <c r="E61" i="122"/>
  <c r="E62" i="122"/>
  <c r="E63" i="122"/>
  <c r="E64" i="122"/>
  <c r="E65" i="122"/>
  <c r="E66" i="122"/>
  <c r="E67" i="122"/>
  <c r="E68" i="122"/>
  <c r="E69" i="122"/>
  <c r="E70" i="122"/>
  <c r="E71" i="122"/>
  <c r="E72" i="122"/>
  <c r="E73" i="122"/>
  <c r="E74" i="122"/>
  <c r="E75" i="122"/>
  <c r="E76" i="122"/>
  <c r="E77" i="122"/>
  <c r="E78" i="122"/>
  <c r="E79" i="122"/>
  <c r="E80" i="122"/>
  <c r="E81" i="122"/>
  <c r="E82" i="122"/>
  <c r="E83" i="122"/>
  <c r="E84" i="122"/>
  <c r="E85" i="122"/>
  <c r="E86" i="122"/>
  <c r="E87" i="122"/>
  <c r="E88" i="122"/>
  <c r="E89" i="122"/>
  <c r="E90" i="122"/>
  <c r="E91" i="122"/>
  <c r="E92" i="122"/>
  <c r="E93" i="122"/>
  <c r="E94" i="122"/>
  <c r="E95" i="122"/>
  <c r="E96" i="122"/>
  <c r="E97" i="122"/>
  <c r="E98" i="122"/>
  <c r="E99" i="122"/>
  <c r="E100" i="122"/>
  <c r="E101" i="122"/>
  <c r="E102" i="122"/>
  <c r="E103" i="122"/>
  <c r="E104" i="122"/>
  <c r="E105" i="122"/>
  <c r="E106" i="122"/>
  <c r="E107" i="122"/>
  <c r="E108" i="122"/>
  <c r="E109" i="122"/>
  <c r="E110" i="122"/>
  <c r="E111" i="122"/>
  <c r="E112" i="122"/>
  <c r="E113" i="122"/>
  <c r="E114" i="122"/>
  <c r="E115" i="122"/>
  <c r="E116" i="122"/>
  <c r="E117" i="122"/>
  <c r="E118" i="122"/>
  <c r="E119" i="122"/>
  <c r="E120" i="122"/>
  <c r="E121" i="122"/>
  <c r="E122" i="122"/>
  <c r="E123" i="122"/>
  <c r="E124" i="122"/>
  <c r="E125" i="122"/>
  <c r="E126" i="122"/>
  <c r="E127" i="122"/>
  <c r="E128" i="122"/>
  <c r="E129" i="122"/>
  <c r="E130" i="122"/>
  <c r="E131" i="122"/>
  <c r="E132" i="122"/>
  <c r="E133" i="122"/>
  <c r="E134" i="122"/>
  <c r="E135" i="122"/>
  <c r="E136" i="122"/>
  <c r="E137" i="122"/>
  <c r="E138" i="122"/>
  <c r="E139" i="122"/>
  <c r="E140" i="122"/>
  <c r="E141" i="122"/>
  <c r="E142" i="122"/>
  <c r="E143" i="122"/>
  <c r="E144" i="122"/>
  <c r="E145" i="122"/>
  <c r="E38" i="122"/>
  <c r="B38" i="122"/>
  <c r="B39" i="122" s="1"/>
  <c r="B40" i="122" s="1"/>
  <c r="B41" i="122" s="1"/>
  <c r="B42" i="122" s="1"/>
  <c r="B43" i="122" s="1"/>
  <c r="B44" i="122" s="1"/>
  <c r="B45" i="122" s="1"/>
  <c r="B46" i="122" s="1"/>
  <c r="B47" i="122" s="1"/>
  <c r="B48" i="122" s="1"/>
  <c r="B49" i="122" s="1"/>
  <c r="B50" i="122" s="1"/>
  <c r="B51" i="122" s="1"/>
  <c r="B52" i="122" s="1"/>
  <c r="B53" i="122" s="1"/>
  <c r="B54" i="122" s="1"/>
  <c r="B55" i="122" s="1"/>
  <c r="B56" i="122" s="1"/>
  <c r="B57" i="122" s="1"/>
  <c r="B58" i="122" s="1"/>
  <c r="B59" i="122" s="1"/>
  <c r="B60" i="122" s="1"/>
  <c r="B61" i="122" s="1"/>
  <c r="B62" i="122" s="1"/>
  <c r="B63" i="122" s="1"/>
  <c r="B64" i="122" s="1"/>
  <c r="B65" i="122" s="1"/>
  <c r="B66" i="122" s="1"/>
  <c r="B67" i="122" s="1"/>
  <c r="B68" i="122" s="1"/>
  <c r="B69" i="122" s="1"/>
  <c r="B70" i="122" s="1"/>
  <c r="B71" i="122" s="1"/>
  <c r="B72" i="122" s="1"/>
  <c r="B73" i="122" s="1"/>
  <c r="B74" i="122" s="1"/>
  <c r="B75" i="122" s="1"/>
  <c r="B76" i="122" s="1"/>
  <c r="B77" i="122" s="1"/>
  <c r="B78" i="122" s="1"/>
  <c r="B79" i="122" s="1"/>
  <c r="B80" i="122" s="1"/>
  <c r="B81" i="122" s="1"/>
  <c r="B82" i="122" s="1"/>
  <c r="B83" i="122" s="1"/>
  <c r="B84" i="122" s="1"/>
  <c r="B85" i="122" s="1"/>
  <c r="B86" i="122" s="1"/>
  <c r="B87" i="122" s="1"/>
  <c r="B88" i="122" s="1"/>
  <c r="B89" i="122" s="1"/>
  <c r="B90" i="122" s="1"/>
  <c r="B91" i="122" s="1"/>
  <c r="B92" i="122" s="1"/>
  <c r="B93" i="122" s="1"/>
  <c r="B94" i="122" s="1"/>
  <c r="B95" i="122" s="1"/>
  <c r="B96" i="122" s="1"/>
  <c r="B97" i="122" s="1"/>
  <c r="B98" i="122" s="1"/>
  <c r="B99" i="122" s="1"/>
  <c r="B100" i="122" s="1"/>
  <c r="B101" i="122" s="1"/>
  <c r="B102" i="122" s="1"/>
  <c r="B103" i="122" s="1"/>
  <c r="B104" i="122" s="1"/>
  <c r="B105" i="122" s="1"/>
  <c r="B106" i="122" s="1"/>
  <c r="B107" i="122" s="1"/>
  <c r="B108" i="122" s="1"/>
  <c r="B109" i="122" s="1"/>
  <c r="B110" i="122" s="1"/>
  <c r="B111" i="122" s="1"/>
  <c r="B112" i="122" s="1"/>
  <c r="B113" i="122" s="1"/>
  <c r="B114" i="122" s="1"/>
  <c r="B115" i="122" s="1"/>
  <c r="B116" i="122" s="1"/>
  <c r="B117" i="122" s="1"/>
  <c r="B118" i="122" s="1"/>
  <c r="B119" i="122" s="1"/>
  <c r="B120" i="122" s="1"/>
  <c r="B121" i="122" s="1"/>
  <c r="B122" i="122" s="1"/>
  <c r="B123" i="122" s="1"/>
  <c r="B124" i="122" s="1"/>
  <c r="B125" i="122" s="1"/>
  <c r="B126" i="122" s="1"/>
  <c r="B127" i="122" s="1"/>
  <c r="B128" i="122" s="1"/>
  <c r="B129" i="122" s="1"/>
  <c r="B130" i="122" s="1"/>
  <c r="B131" i="122" s="1"/>
  <c r="B132" i="122" s="1"/>
  <c r="B133" i="122" s="1"/>
  <c r="B134" i="122" s="1"/>
  <c r="B135" i="122" s="1"/>
  <c r="B136" i="122" s="1"/>
  <c r="B137" i="122" s="1"/>
  <c r="B138" i="122" s="1"/>
  <c r="B139" i="122" s="1"/>
  <c r="B140" i="122" s="1"/>
  <c r="B141" i="122" s="1"/>
  <c r="B142" i="122" s="1"/>
  <c r="B143" i="122" s="1"/>
  <c r="B144" i="122" s="1"/>
  <c r="B145" i="122" s="1"/>
  <c r="E90" i="98"/>
  <c r="E91" i="98"/>
  <c r="E92" i="98"/>
  <c r="E93" i="98"/>
  <c r="E94" i="98"/>
  <c r="E84" i="98"/>
  <c r="E85" i="98"/>
  <c r="E86" i="98"/>
  <c r="E87" i="98"/>
  <c r="E88" i="98"/>
  <c r="E89" i="98"/>
  <c r="E80" i="98"/>
  <c r="E73" i="98"/>
  <c r="E74" i="98"/>
  <c r="E75" i="98"/>
  <c r="E76" i="98"/>
  <c r="E77" i="98"/>
  <c r="E78" i="98"/>
  <c r="E79" i="98"/>
  <c r="E54" i="98"/>
  <c r="E56" i="98"/>
  <c r="E58" i="98"/>
  <c r="E43" i="98"/>
  <c r="E119" i="146"/>
  <c r="E118" i="146"/>
  <c r="E117" i="146"/>
  <c r="E116" i="146"/>
  <c r="E115" i="146"/>
  <c r="E114" i="146"/>
  <c r="E113" i="146"/>
  <c r="E112" i="146"/>
  <c r="E111" i="146"/>
  <c r="E110" i="146"/>
  <c r="E109" i="146"/>
  <c r="E108" i="146"/>
  <c r="E107" i="146"/>
  <c r="E106" i="146"/>
  <c r="E105" i="146"/>
  <c r="E104" i="146"/>
  <c r="E103" i="146"/>
  <c r="E102" i="146"/>
  <c r="E101" i="146"/>
  <c r="E100" i="146"/>
  <c r="E99" i="146"/>
  <c r="E98" i="146"/>
  <c r="E97" i="146"/>
  <c r="E96" i="146"/>
  <c r="E95" i="146"/>
  <c r="E94" i="146"/>
  <c r="E93" i="146"/>
  <c r="E92" i="146"/>
  <c r="E91" i="146"/>
  <c r="E90" i="146"/>
  <c r="E89" i="146"/>
  <c r="E88" i="146"/>
  <c r="E87" i="146"/>
  <c r="E86" i="146"/>
  <c r="E85" i="146"/>
  <c r="E84" i="146"/>
  <c r="E83" i="146"/>
  <c r="E82" i="146"/>
  <c r="E81" i="146"/>
  <c r="E80" i="146"/>
  <c r="E79" i="146"/>
  <c r="E78" i="146"/>
  <c r="E77" i="146"/>
  <c r="E76" i="146"/>
  <c r="E75" i="146"/>
  <c r="E74" i="146"/>
  <c r="E73" i="146"/>
  <c r="E72" i="146"/>
  <c r="E71" i="146"/>
  <c r="E70" i="146"/>
  <c r="E69" i="146"/>
  <c r="E68" i="146"/>
  <c r="E67" i="146"/>
  <c r="E66" i="146"/>
  <c r="E65" i="146"/>
  <c r="E64" i="146"/>
  <c r="E63" i="146"/>
  <c r="AN28" i="146"/>
  <c r="AM28" i="146"/>
  <c r="AL28" i="146"/>
  <c r="AK28" i="146"/>
  <c r="AJ28" i="146"/>
  <c r="AG28" i="146"/>
  <c r="AF28" i="146"/>
  <c r="AE28" i="146"/>
  <c r="AD28" i="146"/>
  <c r="AC28" i="146"/>
  <c r="Z28" i="146"/>
  <c r="Y28" i="146"/>
  <c r="X28" i="146"/>
  <c r="W28" i="146"/>
  <c r="V28" i="146"/>
  <c r="S28" i="146"/>
  <c r="R28" i="146"/>
  <c r="Q28" i="146"/>
  <c r="P28" i="146"/>
  <c r="O28" i="146"/>
  <c r="L28" i="146"/>
  <c r="K28" i="146"/>
  <c r="J28" i="146"/>
  <c r="I28" i="146"/>
  <c r="H28" i="146"/>
  <c r="AN27" i="146"/>
  <c r="AM27" i="146"/>
  <c r="AL27" i="146"/>
  <c r="AK27" i="146"/>
  <c r="AJ27" i="146"/>
  <c r="AG27" i="146"/>
  <c r="AF27" i="146"/>
  <c r="AE27" i="146"/>
  <c r="AD27" i="146"/>
  <c r="AC27" i="146"/>
  <c r="Z27" i="146"/>
  <c r="Y27" i="146"/>
  <c r="X27" i="146"/>
  <c r="W27" i="146"/>
  <c r="V27" i="146"/>
  <c r="S27" i="146"/>
  <c r="R27" i="146"/>
  <c r="Q27" i="146"/>
  <c r="P27" i="146"/>
  <c r="O27" i="146"/>
  <c r="L27" i="146"/>
  <c r="K27" i="146"/>
  <c r="J27" i="146"/>
  <c r="I27" i="146"/>
  <c r="H27" i="146"/>
  <c r="AN26" i="146"/>
  <c r="AM26" i="146"/>
  <c r="AL26" i="146"/>
  <c r="AK26" i="146"/>
  <c r="AJ26" i="146"/>
  <c r="AG26" i="146"/>
  <c r="AF26" i="146"/>
  <c r="AE26" i="146"/>
  <c r="AD26" i="146"/>
  <c r="AC26" i="146"/>
  <c r="Z26" i="146"/>
  <c r="Y26" i="146"/>
  <c r="X26" i="146"/>
  <c r="W26" i="146"/>
  <c r="V26" i="146"/>
  <c r="S26" i="146"/>
  <c r="R26" i="146"/>
  <c r="Q26" i="146"/>
  <c r="P26" i="146"/>
  <c r="O26" i="146"/>
  <c r="L26" i="146"/>
  <c r="K26" i="146"/>
  <c r="J26" i="146"/>
  <c r="I26" i="146"/>
  <c r="H26" i="146"/>
  <c r="AN25" i="146"/>
  <c r="AM25" i="146"/>
  <c r="AL25" i="146"/>
  <c r="AK25" i="146"/>
  <c r="AJ25" i="146"/>
  <c r="AG25" i="146"/>
  <c r="AF25" i="146"/>
  <c r="AE25" i="146"/>
  <c r="AD25" i="146"/>
  <c r="AC25" i="146"/>
  <c r="Z25" i="146"/>
  <c r="Y25" i="146"/>
  <c r="X25" i="146"/>
  <c r="W25" i="146"/>
  <c r="V25" i="146"/>
  <c r="S25" i="146"/>
  <c r="R25" i="146"/>
  <c r="Q25" i="146"/>
  <c r="P25" i="146"/>
  <c r="O25" i="146"/>
  <c r="L25" i="146"/>
  <c r="K25" i="146"/>
  <c r="J25" i="146"/>
  <c r="I25" i="146"/>
  <c r="H25" i="146"/>
  <c r="AN24" i="146"/>
  <c r="AM24" i="146"/>
  <c r="AL24" i="146"/>
  <c r="AK24" i="146"/>
  <c r="AJ24" i="146"/>
  <c r="AG24" i="146"/>
  <c r="AF24" i="146"/>
  <c r="AE24" i="146"/>
  <c r="AD24" i="146"/>
  <c r="AC24" i="146"/>
  <c r="Z24" i="146"/>
  <c r="Y24" i="146"/>
  <c r="X24" i="146"/>
  <c r="W24" i="146"/>
  <c r="V24" i="146"/>
  <c r="S24" i="146"/>
  <c r="R24" i="146"/>
  <c r="Q24" i="146"/>
  <c r="P24" i="146"/>
  <c r="O24" i="146"/>
  <c r="L24" i="146"/>
  <c r="K24" i="146"/>
  <c r="J24" i="146"/>
  <c r="I24" i="146"/>
  <c r="H24" i="146"/>
  <c r="D24" i="146"/>
  <c r="AN23" i="146"/>
  <c r="AM23" i="146"/>
  <c r="AL23" i="146"/>
  <c r="AK23" i="146"/>
  <c r="AJ23" i="146"/>
  <c r="AG23" i="146"/>
  <c r="AF23" i="146"/>
  <c r="AE23" i="146"/>
  <c r="AD23" i="146"/>
  <c r="AC23" i="146"/>
  <c r="Z23" i="146"/>
  <c r="Y23" i="146"/>
  <c r="X23" i="146"/>
  <c r="W23" i="146"/>
  <c r="V23" i="146"/>
  <c r="S23" i="146"/>
  <c r="R23" i="146"/>
  <c r="Q23" i="146"/>
  <c r="P23" i="146"/>
  <c r="O23" i="146"/>
  <c r="L23" i="146"/>
  <c r="K23" i="146"/>
  <c r="J23" i="146"/>
  <c r="I23" i="146"/>
  <c r="H23" i="146"/>
  <c r="AN22" i="146"/>
  <c r="AM22" i="146"/>
  <c r="AL22" i="146"/>
  <c r="AK22" i="146"/>
  <c r="AJ22" i="146"/>
  <c r="AG22" i="146"/>
  <c r="AF22" i="146"/>
  <c r="AE22" i="146"/>
  <c r="AD22" i="146"/>
  <c r="AC22" i="146"/>
  <c r="Z22" i="146"/>
  <c r="Y22" i="146"/>
  <c r="X22" i="146"/>
  <c r="W22" i="146"/>
  <c r="V22" i="146"/>
  <c r="S22" i="146"/>
  <c r="R22" i="146"/>
  <c r="Q22" i="146"/>
  <c r="P22" i="146"/>
  <c r="O22" i="146"/>
  <c r="L22" i="146"/>
  <c r="K22" i="146"/>
  <c r="J22" i="146"/>
  <c r="I22" i="146"/>
  <c r="H22" i="146"/>
  <c r="AN21" i="146"/>
  <c r="AM21" i="146"/>
  <c r="AL21" i="146"/>
  <c r="AK21" i="146"/>
  <c r="AJ21" i="146"/>
  <c r="AG21" i="146"/>
  <c r="AF21" i="146"/>
  <c r="AE21" i="146"/>
  <c r="AD21" i="146"/>
  <c r="AC21" i="146"/>
  <c r="Z21" i="146"/>
  <c r="Y21" i="146"/>
  <c r="X21" i="146"/>
  <c r="W21" i="146"/>
  <c r="V21" i="146"/>
  <c r="S21" i="146"/>
  <c r="R21" i="146"/>
  <c r="Q21" i="146"/>
  <c r="P21" i="146"/>
  <c r="O21" i="146"/>
  <c r="L21" i="146"/>
  <c r="K21" i="146"/>
  <c r="J21" i="146"/>
  <c r="I21" i="146"/>
  <c r="AN20" i="146"/>
  <c r="AM20" i="146"/>
  <c r="AL20" i="146"/>
  <c r="AK20" i="146"/>
  <c r="AJ20" i="146"/>
  <c r="Z20" i="146"/>
  <c r="Y20" i="146"/>
  <c r="X20" i="146"/>
  <c r="W20" i="146"/>
  <c r="V20" i="146"/>
  <c r="S20" i="146"/>
  <c r="R20" i="146"/>
  <c r="Q20" i="146"/>
  <c r="P20" i="146"/>
  <c r="O20" i="146"/>
  <c r="L20" i="146"/>
  <c r="K20" i="146"/>
  <c r="J20" i="146"/>
  <c r="I20" i="146"/>
  <c r="H20" i="146"/>
  <c r="AN19" i="146"/>
  <c r="AM19" i="146"/>
  <c r="AL19" i="146"/>
  <c r="AK19" i="146"/>
  <c r="AJ19" i="146"/>
  <c r="Z19" i="146"/>
  <c r="Y19" i="146"/>
  <c r="X19" i="146"/>
  <c r="W19" i="146"/>
  <c r="V19" i="146"/>
  <c r="S19" i="146"/>
  <c r="R19" i="146"/>
  <c r="Q19" i="146"/>
  <c r="P19" i="146"/>
  <c r="O19" i="146"/>
  <c r="L19" i="146"/>
  <c r="K19" i="146"/>
  <c r="J19" i="146"/>
  <c r="I19" i="146"/>
  <c r="H19" i="146"/>
  <c r="AN18" i="146"/>
  <c r="AM18" i="146"/>
  <c r="AL18" i="146"/>
  <c r="Z18" i="146"/>
  <c r="Y18" i="146"/>
  <c r="X18" i="146"/>
  <c r="W18" i="146"/>
  <c r="V18" i="146"/>
  <c r="L18" i="146"/>
  <c r="K18" i="146"/>
  <c r="J18" i="146"/>
  <c r="I18" i="146"/>
  <c r="H18" i="146"/>
  <c r="AN17" i="146"/>
  <c r="AM17" i="146"/>
  <c r="AL17" i="146"/>
  <c r="AN16" i="146"/>
  <c r="AM16" i="146"/>
  <c r="AL16" i="146"/>
  <c r="AK16" i="146"/>
  <c r="AJ16" i="146"/>
  <c r="D13" i="146"/>
  <c r="AN12" i="146"/>
  <c r="AM12" i="146"/>
  <c r="AL12" i="146"/>
  <c r="AK12" i="146"/>
  <c r="AJ12" i="146"/>
  <c r="AG12" i="146"/>
  <c r="AF12" i="146"/>
  <c r="AE12" i="146"/>
  <c r="AD12" i="146"/>
  <c r="AC12" i="146"/>
  <c r="Z12" i="146"/>
  <c r="Y12" i="146"/>
  <c r="X12" i="146"/>
  <c r="W12" i="146"/>
  <c r="V12" i="146"/>
  <c r="S12" i="146"/>
  <c r="R12" i="146"/>
  <c r="Q12" i="146"/>
  <c r="P12" i="146"/>
  <c r="O12" i="146"/>
  <c r="L12" i="146"/>
  <c r="K12" i="146"/>
  <c r="J12" i="146"/>
  <c r="I12" i="146"/>
  <c r="H12" i="146"/>
  <c r="C5" i="146"/>
  <c r="C4" i="146"/>
  <c r="C3" i="146"/>
  <c r="AN28" i="145"/>
  <c r="AM28" i="145"/>
  <c r="AL28" i="145"/>
  <c r="AK28" i="145"/>
  <c r="AJ28" i="145"/>
  <c r="AG28" i="145"/>
  <c r="AF28" i="145"/>
  <c r="AE28" i="145"/>
  <c r="AD28" i="145"/>
  <c r="AC28" i="145"/>
  <c r="Z28" i="145"/>
  <c r="Y28" i="145"/>
  <c r="X28" i="145"/>
  <c r="W28" i="145"/>
  <c r="V28" i="145"/>
  <c r="S28" i="145"/>
  <c r="R28" i="145"/>
  <c r="Q28" i="145"/>
  <c r="P28" i="145"/>
  <c r="O28" i="145"/>
  <c r="L28" i="145"/>
  <c r="K28" i="145"/>
  <c r="J28" i="145"/>
  <c r="I28" i="145"/>
  <c r="H28" i="145"/>
  <c r="AN27" i="145"/>
  <c r="AM27" i="145"/>
  <c r="AL27" i="145"/>
  <c r="AK27" i="145"/>
  <c r="AJ27" i="145"/>
  <c r="AG27" i="145"/>
  <c r="AF27" i="145"/>
  <c r="AE27" i="145"/>
  <c r="AD27" i="145"/>
  <c r="AC27" i="145"/>
  <c r="Z27" i="145"/>
  <c r="Y27" i="145"/>
  <c r="X27" i="145"/>
  <c r="W27" i="145"/>
  <c r="V27" i="145"/>
  <c r="S27" i="145"/>
  <c r="R27" i="145"/>
  <c r="Q27" i="145"/>
  <c r="P27" i="145"/>
  <c r="O27" i="145"/>
  <c r="L27" i="145"/>
  <c r="K27" i="145"/>
  <c r="J27" i="145"/>
  <c r="I27" i="145"/>
  <c r="H27" i="145"/>
  <c r="AN26" i="145"/>
  <c r="AM26" i="145"/>
  <c r="AL26" i="145"/>
  <c r="AK26" i="145"/>
  <c r="AJ26" i="145"/>
  <c r="AG26" i="145"/>
  <c r="AF26" i="145"/>
  <c r="AE26" i="145"/>
  <c r="AD26" i="145"/>
  <c r="AC26" i="145"/>
  <c r="Z26" i="145"/>
  <c r="Y26" i="145"/>
  <c r="X26" i="145"/>
  <c r="W26" i="145"/>
  <c r="V26" i="145"/>
  <c r="S26" i="145"/>
  <c r="R26" i="145"/>
  <c r="Q26" i="145"/>
  <c r="P26" i="145"/>
  <c r="O26" i="145"/>
  <c r="L26" i="145"/>
  <c r="K26" i="145"/>
  <c r="J26" i="145"/>
  <c r="I26" i="145"/>
  <c r="H26" i="145"/>
  <c r="AN25" i="145"/>
  <c r="AM25" i="145"/>
  <c r="AL25" i="145"/>
  <c r="AK25" i="145"/>
  <c r="AJ25" i="145"/>
  <c r="AG25" i="145"/>
  <c r="AF25" i="145"/>
  <c r="AE25" i="145"/>
  <c r="AD25" i="145"/>
  <c r="AC25" i="145"/>
  <c r="Z25" i="145"/>
  <c r="Y25" i="145"/>
  <c r="X25" i="145"/>
  <c r="W25" i="145"/>
  <c r="V25" i="145"/>
  <c r="S25" i="145"/>
  <c r="R25" i="145"/>
  <c r="Q25" i="145"/>
  <c r="P25" i="145"/>
  <c r="O25" i="145"/>
  <c r="L25" i="145"/>
  <c r="K25" i="145"/>
  <c r="J25" i="145"/>
  <c r="I25" i="145"/>
  <c r="H25" i="145"/>
  <c r="AN24" i="145"/>
  <c r="AM24" i="145"/>
  <c r="AL24" i="145"/>
  <c r="AK24" i="145"/>
  <c r="AJ24" i="145"/>
  <c r="AG24" i="145"/>
  <c r="AF24" i="145"/>
  <c r="AE24" i="145"/>
  <c r="AD24" i="145"/>
  <c r="AC24" i="145"/>
  <c r="Z24" i="145"/>
  <c r="Y24" i="145"/>
  <c r="X24" i="145"/>
  <c r="W24" i="145"/>
  <c r="V24" i="145"/>
  <c r="S24" i="145"/>
  <c r="R24" i="145"/>
  <c r="Q24" i="145"/>
  <c r="P24" i="145"/>
  <c r="O24" i="145"/>
  <c r="L24" i="145"/>
  <c r="K24" i="145"/>
  <c r="J24" i="145"/>
  <c r="I24" i="145"/>
  <c r="H24" i="145"/>
  <c r="AN23" i="145"/>
  <c r="AM23" i="145"/>
  <c r="AL23" i="145"/>
  <c r="AK23" i="145"/>
  <c r="AJ23" i="145"/>
  <c r="AG23" i="145"/>
  <c r="AF23" i="145"/>
  <c r="AE23" i="145"/>
  <c r="AD23" i="145"/>
  <c r="AC23" i="145"/>
  <c r="Z23" i="145"/>
  <c r="Y23" i="145"/>
  <c r="X23" i="145"/>
  <c r="W23" i="145"/>
  <c r="V23" i="145"/>
  <c r="S23" i="145"/>
  <c r="R23" i="145"/>
  <c r="Q23" i="145"/>
  <c r="P23" i="145"/>
  <c r="O23" i="145"/>
  <c r="L23" i="145"/>
  <c r="K23" i="145"/>
  <c r="J23" i="145"/>
  <c r="I23" i="145"/>
  <c r="H23" i="145"/>
  <c r="AN22" i="145"/>
  <c r="AM22" i="145"/>
  <c r="AL22" i="145"/>
  <c r="AK22" i="145"/>
  <c r="AJ22" i="145"/>
  <c r="AG22" i="145"/>
  <c r="AF22" i="145"/>
  <c r="AE22" i="145"/>
  <c r="AD22" i="145"/>
  <c r="AC22" i="145"/>
  <c r="Z22" i="145"/>
  <c r="Y22" i="145"/>
  <c r="X22" i="145"/>
  <c r="W22" i="145"/>
  <c r="V22" i="145"/>
  <c r="S22" i="145"/>
  <c r="R22" i="145"/>
  <c r="Q22" i="145"/>
  <c r="P22" i="145"/>
  <c r="O22" i="145"/>
  <c r="L22" i="145"/>
  <c r="K22" i="145"/>
  <c r="J22" i="145"/>
  <c r="I22" i="145"/>
  <c r="H22" i="145"/>
  <c r="AN21" i="145"/>
  <c r="AM21" i="145"/>
  <c r="AL21" i="145"/>
  <c r="AK21" i="145"/>
  <c r="AJ21" i="145"/>
  <c r="AG21" i="145"/>
  <c r="AF21" i="145"/>
  <c r="AE21" i="145"/>
  <c r="AD21" i="145"/>
  <c r="AC21" i="145"/>
  <c r="Z21" i="145"/>
  <c r="Y21" i="145"/>
  <c r="X21" i="145"/>
  <c r="W21" i="145"/>
  <c r="V21" i="145"/>
  <c r="S21" i="145"/>
  <c r="R21" i="145"/>
  <c r="Q21" i="145"/>
  <c r="P21" i="145"/>
  <c r="O21" i="145"/>
  <c r="L21" i="145"/>
  <c r="K21" i="145"/>
  <c r="J21" i="145"/>
  <c r="I21" i="145"/>
  <c r="H21" i="145"/>
  <c r="AN20" i="145"/>
  <c r="AM20" i="145"/>
  <c r="AL20" i="145"/>
  <c r="AK20" i="145"/>
  <c r="AJ20" i="145"/>
  <c r="AG20" i="145"/>
  <c r="AF20" i="145"/>
  <c r="AE20" i="145"/>
  <c r="AD20" i="145"/>
  <c r="AC20" i="145"/>
  <c r="Z20" i="145"/>
  <c r="Y20" i="145"/>
  <c r="X20" i="145"/>
  <c r="W20" i="145"/>
  <c r="V20" i="145"/>
  <c r="S20" i="145"/>
  <c r="R20" i="145"/>
  <c r="Q20" i="145"/>
  <c r="P20" i="145"/>
  <c r="O20" i="145"/>
  <c r="L20" i="145"/>
  <c r="K20" i="145"/>
  <c r="J20" i="145"/>
  <c r="I20" i="145"/>
  <c r="H20" i="145"/>
  <c r="AN19" i="145"/>
  <c r="AM19" i="145"/>
  <c r="AL19" i="145"/>
  <c r="AK19" i="145"/>
  <c r="AJ19" i="145"/>
  <c r="AG19" i="145"/>
  <c r="AF19" i="145"/>
  <c r="AE19" i="145"/>
  <c r="AD19" i="145"/>
  <c r="AC19" i="145"/>
  <c r="Z19" i="145"/>
  <c r="Y19" i="145"/>
  <c r="X19" i="145"/>
  <c r="W19" i="145"/>
  <c r="V19" i="145"/>
  <c r="S19" i="145"/>
  <c r="R19" i="145"/>
  <c r="Q19" i="145"/>
  <c r="P19" i="145"/>
  <c r="O19" i="145"/>
  <c r="L19" i="145"/>
  <c r="K19" i="145"/>
  <c r="J19" i="145"/>
  <c r="I19" i="145"/>
  <c r="H19" i="145"/>
  <c r="AN18" i="145"/>
  <c r="AM18" i="145"/>
  <c r="AL18" i="145"/>
  <c r="AK18" i="145"/>
  <c r="AJ18" i="145"/>
  <c r="AG18" i="145"/>
  <c r="AF18" i="145"/>
  <c r="AE18" i="145"/>
  <c r="AD18" i="145"/>
  <c r="AC18" i="145"/>
  <c r="Z18" i="145"/>
  <c r="Y18" i="145"/>
  <c r="X18" i="145"/>
  <c r="W18" i="145"/>
  <c r="V18" i="145"/>
  <c r="S18" i="145"/>
  <c r="R18" i="145"/>
  <c r="Q18" i="145"/>
  <c r="P18" i="145"/>
  <c r="O18" i="145"/>
  <c r="L18" i="145"/>
  <c r="K18" i="145"/>
  <c r="J18" i="145"/>
  <c r="I18" i="145"/>
  <c r="H18" i="145"/>
  <c r="AN17" i="145"/>
  <c r="AM17" i="145"/>
  <c r="AL17" i="145"/>
  <c r="AK17" i="145"/>
  <c r="AJ17" i="145"/>
  <c r="AG17" i="145"/>
  <c r="AF17" i="145"/>
  <c r="AE17" i="145"/>
  <c r="AD17" i="145"/>
  <c r="AC17" i="145"/>
  <c r="Z17" i="145"/>
  <c r="Y17" i="145"/>
  <c r="X17" i="145"/>
  <c r="W17" i="145"/>
  <c r="V17" i="145"/>
  <c r="S17" i="145"/>
  <c r="R17" i="145"/>
  <c r="Q17" i="145"/>
  <c r="P17" i="145"/>
  <c r="O17" i="145"/>
  <c r="L17" i="145"/>
  <c r="K17" i="145"/>
  <c r="J17" i="145"/>
  <c r="I17" i="145"/>
  <c r="H17" i="145"/>
  <c r="AN16" i="145"/>
  <c r="AM16" i="145"/>
  <c r="AL16" i="145"/>
  <c r="AK16" i="145"/>
  <c r="AJ16" i="145"/>
  <c r="AG16" i="145"/>
  <c r="AF16" i="145"/>
  <c r="AE16" i="145"/>
  <c r="AD16" i="145"/>
  <c r="AC16" i="145"/>
  <c r="Z16" i="145"/>
  <c r="Y16" i="145"/>
  <c r="X16" i="145"/>
  <c r="W16" i="145"/>
  <c r="V16" i="145"/>
  <c r="S16" i="145"/>
  <c r="R16" i="145"/>
  <c r="Q16" i="145"/>
  <c r="P16" i="145"/>
  <c r="O16" i="145"/>
  <c r="L16" i="145"/>
  <c r="K16" i="145"/>
  <c r="J16" i="145"/>
  <c r="I16" i="145"/>
  <c r="AN12" i="145"/>
  <c r="AM12" i="145"/>
  <c r="AL12" i="145"/>
  <c r="AK12" i="145"/>
  <c r="AJ12" i="145"/>
  <c r="AG12" i="145"/>
  <c r="AF12" i="145"/>
  <c r="AE12" i="145"/>
  <c r="AD12" i="145"/>
  <c r="AC12" i="145"/>
  <c r="Z12" i="145"/>
  <c r="Y12" i="145"/>
  <c r="X12" i="145"/>
  <c r="W12" i="145"/>
  <c r="V12" i="145"/>
  <c r="S12" i="145"/>
  <c r="R12" i="145"/>
  <c r="Q12" i="145"/>
  <c r="P12" i="145"/>
  <c r="O12" i="145"/>
  <c r="L12" i="145"/>
  <c r="K12" i="145"/>
  <c r="J12" i="145"/>
  <c r="I12" i="145"/>
  <c r="H12" i="145"/>
  <c r="C5" i="145"/>
  <c r="C4" i="145"/>
  <c r="C3" i="145"/>
  <c r="D24" i="142"/>
  <c r="D24" i="135"/>
  <c r="E100" i="98"/>
  <c r="E101" i="98"/>
  <c r="E102" i="98"/>
  <c r="E103" i="98"/>
  <c r="E104" i="98"/>
  <c r="E105" i="98"/>
  <c r="E106" i="98"/>
  <c r="E107" i="98"/>
  <c r="E108" i="98"/>
  <c r="E109" i="98"/>
  <c r="E110" i="98"/>
  <c r="E111" i="98"/>
  <c r="E40" i="98"/>
  <c r="E41" i="98"/>
  <c r="E42" i="98"/>
  <c r="E70" i="98"/>
  <c r="E71" i="98"/>
  <c r="E72" i="98"/>
  <c r="M5" i="143"/>
  <c r="M6" i="143"/>
  <c r="M7" i="143"/>
  <c r="M8" i="143"/>
  <c r="M9" i="143"/>
  <c r="M10" i="143"/>
  <c r="M11" i="143"/>
  <c r="M12" i="143"/>
  <c r="M13" i="143"/>
  <c r="M14" i="143"/>
  <c r="M15" i="143"/>
  <c r="M16" i="143"/>
  <c r="M17" i="143"/>
  <c r="M18" i="143"/>
  <c r="M19" i="143"/>
  <c r="M20" i="143"/>
  <c r="M21" i="143"/>
  <c r="M22" i="143"/>
  <c r="M23" i="143"/>
  <c r="M24" i="143"/>
  <c r="M25" i="143"/>
  <c r="M26" i="143"/>
  <c r="M4" i="143"/>
  <c r="E5" i="143"/>
  <c r="E6" i="143"/>
  <c r="E7" i="143"/>
  <c r="E8" i="143"/>
  <c r="E9" i="143"/>
  <c r="E10" i="143"/>
  <c r="E11" i="143"/>
  <c r="E12" i="143"/>
  <c r="E13" i="143"/>
  <c r="E14" i="143"/>
  <c r="E15" i="143"/>
  <c r="E16" i="143"/>
  <c r="E17" i="143"/>
  <c r="E18" i="143"/>
  <c r="E19" i="143"/>
  <c r="E20" i="143"/>
  <c r="E21" i="143"/>
  <c r="E22" i="143"/>
  <c r="E23" i="143"/>
  <c r="E24" i="143"/>
  <c r="E25" i="143"/>
  <c r="E26" i="143"/>
  <c r="E27" i="143"/>
  <c r="E28" i="143"/>
  <c r="E29" i="143"/>
  <c r="E30" i="143"/>
  <c r="E31" i="143"/>
  <c r="E32" i="143"/>
  <c r="E33" i="143"/>
  <c r="E34" i="143"/>
  <c r="E35" i="143"/>
  <c r="E36" i="143"/>
  <c r="E37" i="143"/>
  <c r="E38" i="143"/>
  <c r="E39" i="143"/>
  <c r="E40" i="143"/>
  <c r="E41" i="143"/>
  <c r="E42" i="143"/>
  <c r="E43" i="143"/>
  <c r="E44" i="143"/>
  <c r="E45" i="143"/>
  <c r="E46" i="143"/>
  <c r="E47" i="143"/>
  <c r="E48" i="143"/>
  <c r="E49" i="143"/>
  <c r="E50" i="143"/>
  <c r="E51" i="143"/>
  <c r="E52" i="143"/>
  <c r="E53" i="143"/>
  <c r="E54" i="143"/>
  <c r="E55" i="143"/>
  <c r="E56" i="143"/>
  <c r="E57" i="143"/>
  <c r="E58" i="143"/>
  <c r="E4" i="143"/>
  <c r="E81" i="98"/>
  <c r="E82" i="98"/>
  <c r="E83" i="98"/>
  <c r="E95" i="98"/>
  <c r="E96" i="98"/>
  <c r="E97" i="98"/>
  <c r="E98" i="98"/>
  <c r="E99" i="98"/>
  <c r="E44" i="98"/>
  <c r="E46" i="98"/>
  <c r="E61" i="98"/>
  <c r="E68" i="98"/>
  <c r="E69" i="98"/>
  <c r="E112" i="98"/>
  <c r="E113" i="98"/>
  <c r="V16" i="98"/>
  <c r="W16" i="98"/>
  <c r="X16" i="98"/>
  <c r="Y16" i="98"/>
  <c r="Z16" i="98"/>
  <c r="AC16" i="98"/>
  <c r="AD16" i="98"/>
  <c r="AE16" i="98"/>
  <c r="AF16" i="98"/>
  <c r="AG16" i="98"/>
  <c r="V17" i="98"/>
  <c r="W17" i="98"/>
  <c r="X17" i="98"/>
  <c r="Y17" i="98"/>
  <c r="Z17" i="98"/>
  <c r="AC17" i="98"/>
  <c r="AD17" i="98"/>
  <c r="AE17" i="98"/>
  <c r="AF17" i="98"/>
  <c r="AG17" i="98"/>
  <c r="V18" i="98"/>
  <c r="W18" i="98"/>
  <c r="X18" i="98"/>
  <c r="Y18" i="98"/>
  <c r="Z18" i="98"/>
  <c r="AC18" i="98"/>
  <c r="AD18" i="98"/>
  <c r="AE18" i="98"/>
  <c r="AF18" i="98"/>
  <c r="AG18" i="98"/>
  <c r="H19" i="98"/>
  <c r="I19" i="98"/>
  <c r="J19" i="98"/>
  <c r="K19" i="98"/>
  <c r="L19" i="98"/>
  <c r="O19" i="98"/>
  <c r="P19" i="98"/>
  <c r="Q19" i="98"/>
  <c r="R19" i="98"/>
  <c r="S19" i="98"/>
  <c r="V19" i="98"/>
  <c r="W19" i="98"/>
  <c r="X19" i="98"/>
  <c r="Y19" i="98"/>
  <c r="Z19" i="98"/>
  <c r="AC19" i="98"/>
  <c r="AD19" i="98"/>
  <c r="AE19" i="98"/>
  <c r="AF19" i="98"/>
  <c r="AG19" i="98"/>
  <c r="H20" i="98"/>
  <c r="I20" i="98"/>
  <c r="J20" i="98"/>
  <c r="K20" i="98"/>
  <c r="L20" i="98"/>
  <c r="O20" i="98"/>
  <c r="P20" i="98"/>
  <c r="Q20" i="98"/>
  <c r="R20" i="98"/>
  <c r="S20" i="98"/>
  <c r="V20" i="98"/>
  <c r="W20" i="98"/>
  <c r="X20" i="98"/>
  <c r="Y20" i="98"/>
  <c r="Z20" i="98"/>
  <c r="AC20" i="98"/>
  <c r="AD20" i="98"/>
  <c r="AE20" i="98"/>
  <c r="AF20" i="98"/>
  <c r="AG20" i="98"/>
  <c r="H21" i="98"/>
  <c r="I21" i="98"/>
  <c r="J21" i="98"/>
  <c r="K21" i="98"/>
  <c r="L21" i="98"/>
  <c r="O21" i="98"/>
  <c r="P21" i="98"/>
  <c r="Q21" i="98"/>
  <c r="R21" i="98"/>
  <c r="S21" i="98"/>
  <c r="V21" i="98"/>
  <c r="W21" i="98"/>
  <c r="X21" i="98"/>
  <c r="Y21" i="98"/>
  <c r="Z21" i="98"/>
  <c r="AC21" i="98"/>
  <c r="AD21" i="98"/>
  <c r="AE21" i="98"/>
  <c r="AF21" i="98"/>
  <c r="AG21" i="98"/>
  <c r="H22" i="98"/>
  <c r="I22" i="98"/>
  <c r="J22" i="98"/>
  <c r="K22" i="98"/>
  <c r="L22" i="98"/>
  <c r="O22" i="98"/>
  <c r="P22" i="98"/>
  <c r="Q22" i="98"/>
  <c r="R22" i="98"/>
  <c r="S22" i="98"/>
  <c r="V22" i="98"/>
  <c r="W22" i="98"/>
  <c r="X22" i="98"/>
  <c r="Y22" i="98"/>
  <c r="Z22" i="98"/>
  <c r="AC22" i="98"/>
  <c r="AD22" i="98"/>
  <c r="AE22" i="98"/>
  <c r="AF22" i="98"/>
  <c r="AG22" i="98"/>
  <c r="H23" i="98"/>
  <c r="I23" i="98"/>
  <c r="J23" i="98"/>
  <c r="K23" i="98"/>
  <c r="L23" i="98"/>
  <c r="O23" i="98"/>
  <c r="P23" i="98"/>
  <c r="Q23" i="98"/>
  <c r="R23" i="98"/>
  <c r="S23" i="98"/>
  <c r="V23" i="98"/>
  <c r="W23" i="98"/>
  <c r="X23" i="98"/>
  <c r="Y23" i="98"/>
  <c r="Z23" i="98"/>
  <c r="AC23" i="98"/>
  <c r="AD23" i="98"/>
  <c r="AE23" i="98"/>
  <c r="AF23" i="98"/>
  <c r="AG23" i="98"/>
  <c r="H24" i="98"/>
  <c r="I24" i="98"/>
  <c r="J24" i="98"/>
  <c r="K24" i="98"/>
  <c r="L24" i="98"/>
  <c r="O24" i="98"/>
  <c r="P24" i="98"/>
  <c r="Q24" i="98"/>
  <c r="R24" i="98"/>
  <c r="S24" i="98"/>
  <c r="V24" i="98"/>
  <c r="W24" i="98"/>
  <c r="X24" i="98"/>
  <c r="Y24" i="98"/>
  <c r="Z24" i="98"/>
  <c r="AC24" i="98"/>
  <c r="AD24" i="98"/>
  <c r="AE24" i="98"/>
  <c r="AF24" i="98"/>
  <c r="AG24" i="98"/>
  <c r="H25" i="98"/>
  <c r="I25" i="98"/>
  <c r="J25" i="98"/>
  <c r="K25" i="98"/>
  <c r="L25" i="98"/>
  <c r="O25" i="98"/>
  <c r="P25" i="98"/>
  <c r="Q25" i="98"/>
  <c r="R25" i="98"/>
  <c r="S25" i="98"/>
  <c r="V25" i="98"/>
  <c r="W25" i="98"/>
  <c r="X25" i="98"/>
  <c r="Y25" i="98"/>
  <c r="Z25" i="98"/>
  <c r="AC25" i="98"/>
  <c r="AD25" i="98"/>
  <c r="AE25" i="98"/>
  <c r="AF25" i="98"/>
  <c r="AG25" i="98"/>
  <c r="O26" i="98"/>
  <c r="P26" i="98"/>
  <c r="Q26" i="98"/>
  <c r="R26" i="98"/>
  <c r="S26" i="98"/>
  <c r="V26" i="98"/>
  <c r="W26" i="98"/>
  <c r="X26" i="98"/>
  <c r="Y26" i="98"/>
  <c r="Z26" i="98"/>
  <c r="AC26" i="98"/>
  <c r="AD26" i="98"/>
  <c r="AE26" i="98"/>
  <c r="AF26" i="98"/>
  <c r="AG26" i="98"/>
  <c r="H27" i="98"/>
  <c r="I27" i="98"/>
  <c r="J27" i="98"/>
  <c r="K27" i="98"/>
  <c r="L27" i="98"/>
  <c r="O27" i="98"/>
  <c r="P27" i="98"/>
  <c r="Q27" i="98"/>
  <c r="R27" i="98"/>
  <c r="S27" i="98"/>
  <c r="V27" i="98"/>
  <c r="W27" i="98"/>
  <c r="X27" i="98"/>
  <c r="Y27" i="98"/>
  <c r="Z27" i="98"/>
  <c r="AC27" i="98"/>
  <c r="AD27" i="98"/>
  <c r="AE27" i="98"/>
  <c r="AF27" i="98"/>
  <c r="AG27" i="98"/>
  <c r="H28" i="98"/>
  <c r="I28" i="98"/>
  <c r="J28" i="98"/>
  <c r="K28" i="98"/>
  <c r="L28" i="98"/>
  <c r="O28" i="98"/>
  <c r="P28" i="98"/>
  <c r="Q28" i="98"/>
  <c r="R28" i="98"/>
  <c r="S28" i="98"/>
  <c r="V28" i="98"/>
  <c r="W28" i="98"/>
  <c r="X28" i="98"/>
  <c r="Y28" i="98"/>
  <c r="Z28" i="98"/>
  <c r="AC28" i="98"/>
  <c r="AD28" i="98"/>
  <c r="AE28" i="98"/>
  <c r="AF28" i="98"/>
  <c r="AG28" i="98"/>
  <c r="H29" i="98"/>
  <c r="I29" i="98"/>
  <c r="J29" i="98"/>
  <c r="K29" i="98"/>
  <c r="L29" i="98"/>
  <c r="O29" i="98"/>
  <c r="P29" i="98"/>
  <c r="Q29" i="98"/>
  <c r="R29" i="98"/>
  <c r="S29" i="98"/>
  <c r="V29" i="98"/>
  <c r="W29" i="98"/>
  <c r="X29" i="98"/>
  <c r="Y29" i="98"/>
  <c r="Z29" i="98"/>
  <c r="AC29" i="98"/>
  <c r="AD29" i="98"/>
  <c r="AE29" i="98"/>
  <c r="AF29" i="98"/>
  <c r="AG29" i="98"/>
  <c r="H30" i="98"/>
  <c r="I30" i="98"/>
  <c r="J30" i="98"/>
  <c r="K30" i="98"/>
  <c r="L30" i="98"/>
  <c r="O30" i="98"/>
  <c r="P30" i="98"/>
  <c r="Q30" i="98"/>
  <c r="R30" i="98"/>
  <c r="S30" i="98"/>
  <c r="V30" i="98"/>
  <c r="W30" i="98"/>
  <c r="X30" i="98"/>
  <c r="Y30" i="98"/>
  <c r="Z30" i="98"/>
  <c r="AC30" i="98"/>
  <c r="AD30" i="98"/>
  <c r="AE30" i="98"/>
  <c r="AF30" i="98"/>
  <c r="AG30" i="98"/>
  <c r="H31" i="98"/>
  <c r="I31" i="98"/>
  <c r="J31" i="98"/>
  <c r="K31" i="98"/>
  <c r="L31" i="98"/>
  <c r="O31" i="98"/>
  <c r="P31" i="98"/>
  <c r="Q31" i="98"/>
  <c r="R31" i="98"/>
  <c r="S31" i="98"/>
  <c r="V31" i="98"/>
  <c r="W31" i="98"/>
  <c r="X31" i="98"/>
  <c r="Y31" i="98"/>
  <c r="Z31" i="98"/>
  <c r="AC31" i="98"/>
  <c r="AD31" i="98"/>
  <c r="AE31" i="98"/>
  <c r="AF31" i="98"/>
  <c r="AG31" i="98"/>
  <c r="D24" i="121"/>
  <c r="E60" i="126"/>
  <c r="E59" i="126"/>
  <c r="E58" i="126"/>
  <c r="E57" i="126"/>
  <c r="E47" i="126"/>
  <c r="E46" i="126"/>
  <c r="E53" i="126"/>
  <c r="E52" i="126"/>
  <c r="E74" i="126"/>
  <c r="E67" i="126"/>
  <c r="H16" i="126"/>
  <c r="I16" i="126"/>
  <c r="J16" i="126"/>
  <c r="K16" i="126"/>
  <c r="L16" i="126"/>
  <c r="V16" i="126"/>
  <c r="W16" i="126"/>
  <c r="X16" i="126"/>
  <c r="Y16" i="126"/>
  <c r="Z16" i="126"/>
  <c r="AC16" i="126"/>
  <c r="AD16" i="126"/>
  <c r="AE16" i="126"/>
  <c r="AF16" i="126"/>
  <c r="AG16" i="126"/>
  <c r="AJ16" i="126"/>
  <c r="AK16" i="126"/>
  <c r="AL16" i="126"/>
  <c r="AM16" i="126"/>
  <c r="AN16" i="126"/>
  <c r="H17" i="126"/>
  <c r="I17" i="126"/>
  <c r="J17" i="126"/>
  <c r="K17" i="126"/>
  <c r="L17" i="126"/>
  <c r="V17" i="126"/>
  <c r="W17" i="126"/>
  <c r="X17" i="126"/>
  <c r="Y17" i="126"/>
  <c r="Z17" i="126"/>
  <c r="AC17" i="126"/>
  <c r="AD17" i="126"/>
  <c r="AE17" i="126"/>
  <c r="AF17" i="126"/>
  <c r="AG17" i="126"/>
  <c r="AJ17" i="126"/>
  <c r="AK17" i="126"/>
  <c r="AL17" i="126"/>
  <c r="AM17" i="126"/>
  <c r="AN17" i="126"/>
  <c r="H18" i="126"/>
  <c r="I18" i="126"/>
  <c r="J18" i="126"/>
  <c r="K18" i="126"/>
  <c r="L18" i="126"/>
  <c r="V18" i="126"/>
  <c r="W18" i="126"/>
  <c r="X18" i="126"/>
  <c r="Y18" i="126"/>
  <c r="Z18" i="126"/>
  <c r="AC18" i="126"/>
  <c r="AD18" i="126"/>
  <c r="AE18" i="126"/>
  <c r="AF18" i="126"/>
  <c r="AG18" i="126"/>
  <c r="AJ18" i="126"/>
  <c r="AK18" i="126"/>
  <c r="AL18" i="126"/>
  <c r="AM18" i="126"/>
  <c r="AN18" i="126"/>
  <c r="H19" i="126"/>
  <c r="I19" i="126"/>
  <c r="J19" i="126"/>
  <c r="K19" i="126"/>
  <c r="L19" i="126"/>
  <c r="V19" i="126"/>
  <c r="W19" i="126"/>
  <c r="X19" i="126"/>
  <c r="Y19" i="126"/>
  <c r="Z19" i="126"/>
  <c r="AC19" i="126"/>
  <c r="AD19" i="126"/>
  <c r="AE19" i="126"/>
  <c r="AF19" i="126"/>
  <c r="AG19" i="126"/>
  <c r="AJ19" i="126"/>
  <c r="AK19" i="126"/>
  <c r="AL19" i="126"/>
  <c r="AM19" i="126"/>
  <c r="AN19" i="126"/>
  <c r="H20" i="126"/>
  <c r="I20" i="126"/>
  <c r="J20" i="126"/>
  <c r="K20" i="126"/>
  <c r="L20" i="126"/>
  <c r="V20" i="126"/>
  <c r="W20" i="126"/>
  <c r="X20" i="126"/>
  <c r="Y20" i="126"/>
  <c r="Z20" i="126"/>
  <c r="AC20" i="126"/>
  <c r="AD20" i="126"/>
  <c r="AE20" i="126"/>
  <c r="AF20" i="126"/>
  <c r="AG20" i="126"/>
  <c r="AJ20" i="126"/>
  <c r="AK20" i="126"/>
  <c r="AL20" i="126"/>
  <c r="AM20" i="126"/>
  <c r="AN20" i="126"/>
  <c r="H21" i="126"/>
  <c r="I21" i="126"/>
  <c r="J21" i="126"/>
  <c r="K21" i="126"/>
  <c r="L21" i="126"/>
  <c r="V21" i="126"/>
  <c r="W21" i="126"/>
  <c r="X21" i="126"/>
  <c r="Y21" i="126"/>
  <c r="Z21" i="126"/>
  <c r="AC21" i="126"/>
  <c r="AD21" i="126"/>
  <c r="AE21" i="126"/>
  <c r="AF21" i="126"/>
  <c r="AG21" i="126"/>
  <c r="AJ21" i="126"/>
  <c r="AK21" i="126"/>
  <c r="AL21" i="126"/>
  <c r="AM21" i="126"/>
  <c r="AN21" i="126"/>
  <c r="H22" i="126"/>
  <c r="I22" i="126"/>
  <c r="J22" i="126"/>
  <c r="K22" i="126"/>
  <c r="L22" i="126"/>
  <c r="V22" i="126"/>
  <c r="W22" i="126"/>
  <c r="X22" i="126"/>
  <c r="Y22" i="126"/>
  <c r="Z22" i="126"/>
  <c r="AC22" i="126"/>
  <c r="AD22" i="126"/>
  <c r="AE22" i="126"/>
  <c r="AF22" i="126"/>
  <c r="AG22" i="126"/>
  <c r="AJ22" i="126"/>
  <c r="AK22" i="126"/>
  <c r="AL22" i="126"/>
  <c r="AM22" i="126"/>
  <c r="AN22" i="126"/>
  <c r="H23" i="126"/>
  <c r="I23" i="126"/>
  <c r="J23" i="126"/>
  <c r="K23" i="126"/>
  <c r="L23" i="126"/>
  <c r="V23" i="126"/>
  <c r="W23" i="126"/>
  <c r="X23" i="126"/>
  <c r="Y23" i="126"/>
  <c r="Z23" i="126"/>
  <c r="AC23" i="126"/>
  <c r="AD23" i="126"/>
  <c r="AE23" i="126"/>
  <c r="AF23" i="126"/>
  <c r="AG23" i="126"/>
  <c r="AJ23" i="126"/>
  <c r="AK23" i="126"/>
  <c r="AL23" i="126"/>
  <c r="AM23" i="126"/>
  <c r="AN23" i="126"/>
  <c r="H24" i="126"/>
  <c r="I24" i="126"/>
  <c r="J24" i="126"/>
  <c r="K24" i="126"/>
  <c r="L24" i="126"/>
  <c r="V24" i="126"/>
  <c r="W24" i="126"/>
  <c r="X24" i="126"/>
  <c r="Y24" i="126"/>
  <c r="Z24" i="126"/>
  <c r="AC24" i="126"/>
  <c r="AD24" i="126"/>
  <c r="AE24" i="126"/>
  <c r="AF24" i="126"/>
  <c r="AG24" i="126"/>
  <c r="AJ24" i="126"/>
  <c r="AK24" i="126"/>
  <c r="AL24" i="126"/>
  <c r="AM24" i="126"/>
  <c r="AN24" i="126"/>
  <c r="H25" i="126"/>
  <c r="I25" i="126"/>
  <c r="J25" i="126"/>
  <c r="K25" i="126"/>
  <c r="L25" i="126"/>
  <c r="V25" i="126"/>
  <c r="W25" i="126"/>
  <c r="X25" i="126"/>
  <c r="Y25" i="126"/>
  <c r="Z25" i="126"/>
  <c r="AC25" i="126"/>
  <c r="AD25" i="126"/>
  <c r="AE25" i="126"/>
  <c r="AF25" i="126"/>
  <c r="AG25" i="126"/>
  <c r="AJ25" i="126"/>
  <c r="AK25" i="126"/>
  <c r="AL25" i="126"/>
  <c r="AM25" i="126"/>
  <c r="AN25" i="126"/>
  <c r="H26" i="126"/>
  <c r="I26" i="126"/>
  <c r="J26" i="126"/>
  <c r="K26" i="126"/>
  <c r="L26" i="126"/>
  <c r="V26" i="126"/>
  <c r="W26" i="126"/>
  <c r="X26" i="126"/>
  <c r="Y26" i="126"/>
  <c r="Z26" i="126"/>
  <c r="AC26" i="126"/>
  <c r="AD26" i="126"/>
  <c r="AE26" i="126"/>
  <c r="AF26" i="126"/>
  <c r="AG26" i="126"/>
  <c r="AJ26" i="126"/>
  <c r="AK26" i="126"/>
  <c r="AL26" i="126"/>
  <c r="AM26" i="126"/>
  <c r="AN26" i="126"/>
  <c r="H27" i="126"/>
  <c r="I27" i="126"/>
  <c r="J27" i="126"/>
  <c r="K27" i="126"/>
  <c r="L27" i="126"/>
  <c r="V27" i="126"/>
  <c r="W27" i="126"/>
  <c r="X27" i="126"/>
  <c r="Y27" i="126"/>
  <c r="Z27" i="126"/>
  <c r="AC27" i="126"/>
  <c r="AD27" i="126"/>
  <c r="AE27" i="126"/>
  <c r="AF27" i="126"/>
  <c r="AG27" i="126"/>
  <c r="AJ27" i="126"/>
  <c r="AK27" i="126"/>
  <c r="AL27" i="126"/>
  <c r="AM27" i="126"/>
  <c r="AN27" i="126"/>
  <c r="H28" i="126"/>
  <c r="I28" i="126"/>
  <c r="J28" i="126"/>
  <c r="K28" i="126"/>
  <c r="L28" i="126"/>
  <c r="V28" i="126"/>
  <c r="W28" i="126"/>
  <c r="X28" i="126"/>
  <c r="Y28" i="126"/>
  <c r="Z28" i="126"/>
  <c r="AC28" i="126"/>
  <c r="AD28" i="126"/>
  <c r="AE28" i="126"/>
  <c r="AF28" i="126"/>
  <c r="AG28" i="126"/>
  <c r="AJ28" i="126"/>
  <c r="AK28" i="126"/>
  <c r="AL28" i="126"/>
  <c r="AM28" i="126"/>
  <c r="AN28" i="126"/>
  <c r="E68" i="126"/>
  <c r="E69" i="126"/>
  <c r="E70" i="126"/>
  <c r="E71" i="126"/>
  <c r="E72" i="126"/>
  <c r="E73" i="126"/>
  <c r="E75" i="126"/>
  <c r="E76" i="126"/>
  <c r="E65" i="126"/>
  <c r="E66" i="126"/>
  <c r="E62" i="126"/>
  <c r="E115" i="142"/>
  <c r="E114" i="142"/>
  <c r="E113" i="142"/>
  <c r="E112" i="142"/>
  <c r="E111" i="142"/>
  <c r="E110" i="142"/>
  <c r="E109" i="142"/>
  <c r="E108" i="142"/>
  <c r="E107" i="142"/>
  <c r="E106" i="142"/>
  <c r="E105" i="142"/>
  <c r="E104" i="142"/>
  <c r="E103" i="142"/>
  <c r="E102" i="142"/>
  <c r="E101" i="142"/>
  <c r="E100" i="142"/>
  <c r="E99" i="142"/>
  <c r="E98" i="142"/>
  <c r="E97" i="142"/>
  <c r="E96" i="142"/>
  <c r="E95" i="142"/>
  <c r="E94" i="142"/>
  <c r="E93" i="142"/>
  <c r="E92" i="142"/>
  <c r="E91" i="142"/>
  <c r="E90" i="142"/>
  <c r="E89" i="142"/>
  <c r="E88" i="142"/>
  <c r="E87" i="142"/>
  <c r="E86" i="142"/>
  <c r="E85" i="142"/>
  <c r="E84" i="142"/>
  <c r="E83" i="142"/>
  <c r="E82" i="142"/>
  <c r="E81" i="142"/>
  <c r="E80" i="142"/>
  <c r="E79" i="142"/>
  <c r="E78" i="142"/>
  <c r="E77" i="142"/>
  <c r="E76" i="142"/>
  <c r="E75" i="142"/>
  <c r="E74" i="142"/>
  <c r="E73" i="142"/>
  <c r="E72" i="142"/>
  <c r="E71" i="142"/>
  <c r="E70" i="142"/>
  <c r="E69" i="142"/>
  <c r="E68" i="142"/>
  <c r="E67" i="142"/>
  <c r="E66" i="142"/>
  <c r="E65" i="142"/>
  <c r="E64" i="142"/>
  <c r="E63" i="142"/>
  <c r="E62" i="142"/>
  <c r="E61" i="142"/>
  <c r="E60" i="142"/>
  <c r="E59" i="142"/>
  <c r="E58" i="142"/>
  <c r="E57" i="142"/>
  <c r="E56" i="142"/>
  <c r="E55" i="142"/>
  <c r="E54" i="142"/>
  <c r="E53" i="142"/>
  <c r="E52" i="142"/>
  <c r="E51" i="142"/>
  <c r="E50" i="142"/>
  <c r="E49" i="142"/>
  <c r="E48" i="142"/>
  <c r="E47" i="142"/>
  <c r="E46" i="142"/>
  <c r="E45" i="142"/>
  <c r="E44" i="142"/>
  <c r="E43" i="142"/>
  <c r="E42" i="142"/>
  <c r="E41" i="142"/>
  <c r="E40" i="142"/>
  <c r="E39" i="142"/>
  <c r="E38" i="142"/>
  <c r="B38" i="142"/>
  <c r="B39" i="142" s="1"/>
  <c r="B40" i="142" s="1"/>
  <c r="B41" i="142" s="1"/>
  <c r="B42" i="142" s="1"/>
  <c r="B43" i="142" s="1"/>
  <c r="B44" i="142" s="1"/>
  <c r="B45" i="142" s="1"/>
  <c r="B46" i="142" s="1"/>
  <c r="B47" i="142" s="1"/>
  <c r="B48" i="142" s="1"/>
  <c r="B49" i="142" s="1"/>
  <c r="B50" i="142" s="1"/>
  <c r="B51" i="142" s="1"/>
  <c r="B52" i="142" s="1"/>
  <c r="B53" i="142" s="1"/>
  <c r="B54" i="142" s="1"/>
  <c r="B55" i="142" s="1"/>
  <c r="B56" i="142" s="1"/>
  <c r="B57" i="142" s="1"/>
  <c r="B58" i="142" s="1"/>
  <c r="B59" i="142" s="1"/>
  <c r="B60" i="142" s="1"/>
  <c r="B61" i="142" s="1"/>
  <c r="B62" i="142" s="1"/>
  <c r="B63" i="142" s="1"/>
  <c r="B64" i="142" s="1"/>
  <c r="B65" i="142" s="1"/>
  <c r="B66" i="142" s="1"/>
  <c r="B67" i="142" s="1"/>
  <c r="B68" i="142" s="1"/>
  <c r="B69" i="142" s="1"/>
  <c r="B70" i="142" s="1"/>
  <c r="B71" i="142" s="1"/>
  <c r="B72" i="142" s="1"/>
  <c r="B73" i="142" s="1"/>
  <c r="B74" i="142" s="1"/>
  <c r="B75" i="142" s="1"/>
  <c r="B76" i="142" s="1"/>
  <c r="B77" i="142" s="1"/>
  <c r="B78" i="142" s="1"/>
  <c r="B79" i="142" s="1"/>
  <c r="B80" i="142" s="1"/>
  <c r="B81" i="142" s="1"/>
  <c r="B82" i="142" s="1"/>
  <c r="B83" i="142" s="1"/>
  <c r="B84" i="142" s="1"/>
  <c r="B85" i="142" s="1"/>
  <c r="B86" i="142" s="1"/>
  <c r="B87" i="142" s="1"/>
  <c r="B88" i="142" s="1"/>
  <c r="B89" i="142" s="1"/>
  <c r="B90" i="142" s="1"/>
  <c r="B91" i="142" s="1"/>
  <c r="B92" i="142" s="1"/>
  <c r="B93" i="142" s="1"/>
  <c r="B94" i="142" s="1"/>
  <c r="B95" i="142" s="1"/>
  <c r="B96" i="142" s="1"/>
  <c r="B97" i="142" s="1"/>
  <c r="B98" i="142" s="1"/>
  <c r="B99" i="142" s="1"/>
  <c r="B100" i="142" s="1"/>
  <c r="B101" i="142" s="1"/>
  <c r="B102" i="142" s="1"/>
  <c r="B103" i="142" s="1"/>
  <c r="B104" i="142" s="1"/>
  <c r="B105" i="142" s="1"/>
  <c r="B106" i="142" s="1"/>
  <c r="B107" i="142" s="1"/>
  <c r="B108" i="142" s="1"/>
  <c r="B109" i="142" s="1"/>
  <c r="B110" i="142" s="1"/>
  <c r="B111" i="142" s="1"/>
  <c r="B112" i="142" s="1"/>
  <c r="B113" i="142" s="1"/>
  <c r="B114" i="142" s="1"/>
  <c r="B115" i="142" s="1"/>
  <c r="E37" i="142"/>
  <c r="AN28" i="142"/>
  <c r="AM28" i="142"/>
  <c r="AL28" i="142"/>
  <c r="AK28" i="142"/>
  <c r="AJ28" i="142"/>
  <c r="AG28" i="142"/>
  <c r="AF28" i="142"/>
  <c r="AE28" i="142"/>
  <c r="AD28" i="142"/>
  <c r="AC28" i="142"/>
  <c r="Z28" i="142"/>
  <c r="Y28" i="142"/>
  <c r="X28" i="142"/>
  <c r="W28" i="142"/>
  <c r="V28" i="142"/>
  <c r="S28" i="142"/>
  <c r="R28" i="142"/>
  <c r="Q28" i="142"/>
  <c r="P28" i="142"/>
  <c r="O28" i="142"/>
  <c r="L28" i="142"/>
  <c r="K28" i="142"/>
  <c r="J28" i="142"/>
  <c r="I28" i="142"/>
  <c r="H28" i="142"/>
  <c r="AN27" i="142"/>
  <c r="AM27" i="142"/>
  <c r="AL27" i="142"/>
  <c r="AK27" i="142"/>
  <c r="AJ27" i="142"/>
  <c r="AG27" i="142"/>
  <c r="AF27" i="142"/>
  <c r="AE27" i="142"/>
  <c r="AD27" i="142"/>
  <c r="AC27" i="142"/>
  <c r="Z27" i="142"/>
  <c r="Y27" i="142"/>
  <c r="X27" i="142"/>
  <c r="W27" i="142"/>
  <c r="V27" i="142"/>
  <c r="S27" i="142"/>
  <c r="R27" i="142"/>
  <c r="Q27" i="142"/>
  <c r="P27" i="142"/>
  <c r="O27" i="142"/>
  <c r="L27" i="142"/>
  <c r="K27" i="142"/>
  <c r="J27" i="142"/>
  <c r="I27" i="142"/>
  <c r="H27" i="142"/>
  <c r="AN26" i="142"/>
  <c r="AM26" i="142"/>
  <c r="AL26" i="142"/>
  <c r="AK26" i="142"/>
  <c r="AJ26" i="142"/>
  <c r="AG26" i="142"/>
  <c r="AF26" i="142"/>
  <c r="AE26" i="142"/>
  <c r="AD26" i="142"/>
  <c r="AC26" i="142"/>
  <c r="Z26" i="142"/>
  <c r="Y26" i="142"/>
  <c r="X26" i="142"/>
  <c r="W26" i="142"/>
  <c r="V26" i="142"/>
  <c r="S26" i="142"/>
  <c r="R26" i="142"/>
  <c r="Q26" i="142"/>
  <c r="P26" i="142"/>
  <c r="O26" i="142"/>
  <c r="L26" i="142"/>
  <c r="K26" i="142"/>
  <c r="J26" i="142"/>
  <c r="I26" i="142"/>
  <c r="H26" i="142"/>
  <c r="AN25" i="142"/>
  <c r="AM25" i="142"/>
  <c r="AL25" i="142"/>
  <c r="AK25" i="142"/>
  <c r="AJ25" i="142"/>
  <c r="AG25" i="142"/>
  <c r="AF25" i="142"/>
  <c r="AE25" i="142"/>
  <c r="AD25" i="142"/>
  <c r="AC25" i="142"/>
  <c r="Z25" i="142"/>
  <c r="Y25" i="142"/>
  <c r="X25" i="142"/>
  <c r="W25" i="142"/>
  <c r="V25" i="142"/>
  <c r="S25" i="142"/>
  <c r="R25" i="142"/>
  <c r="Q25" i="142"/>
  <c r="P25" i="142"/>
  <c r="O25" i="142"/>
  <c r="L25" i="142"/>
  <c r="K25" i="142"/>
  <c r="J25" i="142"/>
  <c r="I25" i="142"/>
  <c r="H25" i="142"/>
  <c r="AN24" i="142"/>
  <c r="AM24" i="142"/>
  <c r="AL24" i="142"/>
  <c r="AK24" i="142"/>
  <c r="AJ24" i="142"/>
  <c r="AG24" i="142"/>
  <c r="AF24" i="142"/>
  <c r="AE24" i="142"/>
  <c r="AD24" i="142"/>
  <c r="AC24" i="142"/>
  <c r="Z24" i="142"/>
  <c r="Y24" i="142"/>
  <c r="X24" i="142"/>
  <c r="W24" i="142"/>
  <c r="V24" i="142"/>
  <c r="S24" i="142"/>
  <c r="R24" i="142"/>
  <c r="Q24" i="142"/>
  <c r="P24" i="142"/>
  <c r="O24" i="142"/>
  <c r="L24" i="142"/>
  <c r="K24" i="142"/>
  <c r="J24" i="142"/>
  <c r="I24" i="142"/>
  <c r="H24" i="142"/>
  <c r="AN23" i="142"/>
  <c r="AM23" i="142"/>
  <c r="AL23" i="142"/>
  <c r="AK23" i="142"/>
  <c r="AJ23" i="142"/>
  <c r="AG23" i="142"/>
  <c r="AF23" i="142"/>
  <c r="AE23" i="142"/>
  <c r="AD23" i="142"/>
  <c r="AC23" i="142"/>
  <c r="Z23" i="142"/>
  <c r="Y23" i="142"/>
  <c r="X23" i="142"/>
  <c r="W23" i="142"/>
  <c r="V23" i="142"/>
  <c r="S23" i="142"/>
  <c r="R23" i="142"/>
  <c r="Q23" i="142"/>
  <c r="P23" i="142"/>
  <c r="O23" i="142"/>
  <c r="L23" i="142"/>
  <c r="K23" i="142"/>
  <c r="J23" i="142"/>
  <c r="I23" i="142"/>
  <c r="H23" i="142"/>
  <c r="AN22" i="142"/>
  <c r="AM22" i="142"/>
  <c r="AL22" i="142"/>
  <c r="AK22" i="142"/>
  <c r="AJ22" i="142"/>
  <c r="AG22" i="142"/>
  <c r="AF22" i="142"/>
  <c r="AE22" i="142"/>
  <c r="AD22" i="142"/>
  <c r="AC22" i="142"/>
  <c r="Z22" i="142"/>
  <c r="Y22" i="142"/>
  <c r="X22" i="142"/>
  <c r="W22" i="142"/>
  <c r="V22" i="142"/>
  <c r="S22" i="142"/>
  <c r="R22" i="142"/>
  <c r="Q22" i="142"/>
  <c r="P22" i="142"/>
  <c r="O22" i="142"/>
  <c r="L22" i="142"/>
  <c r="K22" i="142"/>
  <c r="J22" i="142"/>
  <c r="I22" i="142"/>
  <c r="H22" i="142"/>
  <c r="AN21" i="142"/>
  <c r="AM21" i="142"/>
  <c r="AL21" i="142"/>
  <c r="AK21" i="142"/>
  <c r="AJ21" i="142"/>
  <c r="AG21" i="142"/>
  <c r="AF21" i="142"/>
  <c r="AE21" i="142"/>
  <c r="AD21" i="142"/>
  <c r="AC21" i="142"/>
  <c r="Z21" i="142"/>
  <c r="Y21" i="142"/>
  <c r="X21" i="142"/>
  <c r="W21" i="142"/>
  <c r="V21" i="142"/>
  <c r="S21" i="142"/>
  <c r="R21" i="142"/>
  <c r="Q21" i="142"/>
  <c r="P21" i="142"/>
  <c r="O21" i="142"/>
  <c r="L21" i="142"/>
  <c r="K21" i="142"/>
  <c r="J21" i="142"/>
  <c r="I21" i="142"/>
  <c r="H21" i="142"/>
  <c r="AN20" i="142"/>
  <c r="AM20" i="142"/>
  <c r="AL20" i="142"/>
  <c r="AK20" i="142"/>
  <c r="AJ20" i="142"/>
  <c r="AG20" i="142"/>
  <c r="AF20" i="142"/>
  <c r="AE20" i="142"/>
  <c r="AD20" i="142"/>
  <c r="AC20" i="142"/>
  <c r="Z20" i="142"/>
  <c r="Y20" i="142"/>
  <c r="X20" i="142"/>
  <c r="W20" i="142"/>
  <c r="V20" i="142"/>
  <c r="S20" i="142"/>
  <c r="R20" i="142"/>
  <c r="Q20" i="142"/>
  <c r="P20" i="142"/>
  <c r="O20" i="142"/>
  <c r="L20" i="142"/>
  <c r="K20" i="142"/>
  <c r="J20" i="142"/>
  <c r="I20" i="142"/>
  <c r="H20" i="142"/>
  <c r="AN19" i="142"/>
  <c r="AM19" i="142"/>
  <c r="AL19" i="142"/>
  <c r="AK19" i="142"/>
  <c r="AJ19" i="142"/>
  <c r="AG19" i="142"/>
  <c r="AF19" i="142"/>
  <c r="AE19" i="142"/>
  <c r="AD19" i="142"/>
  <c r="AC19" i="142"/>
  <c r="Z19" i="142"/>
  <c r="Y19" i="142"/>
  <c r="X19" i="142"/>
  <c r="W19" i="142"/>
  <c r="V19" i="142"/>
  <c r="S19" i="142"/>
  <c r="R19" i="142"/>
  <c r="Q19" i="142"/>
  <c r="P19" i="142"/>
  <c r="O19" i="142"/>
  <c r="L19" i="142"/>
  <c r="K19" i="142"/>
  <c r="J19" i="142"/>
  <c r="I19" i="142"/>
  <c r="H19" i="142"/>
  <c r="AN18" i="142"/>
  <c r="AM18" i="142"/>
  <c r="AL18" i="142"/>
  <c r="AK18" i="142"/>
  <c r="AJ18" i="142"/>
  <c r="AG18" i="142"/>
  <c r="AF18" i="142"/>
  <c r="AE18" i="142"/>
  <c r="AD18" i="142"/>
  <c r="AC18" i="142"/>
  <c r="Z18" i="142"/>
  <c r="Y18" i="142"/>
  <c r="X18" i="142"/>
  <c r="W18" i="142"/>
  <c r="V18" i="142"/>
  <c r="S18" i="142"/>
  <c r="R18" i="142"/>
  <c r="Q18" i="142"/>
  <c r="P18" i="142"/>
  <c r="O18" i="142"/>
  <c r="L18" i="142"/>
  <c r="K18" i="142"/>
  <c r="J18" i="142"/>
  <c r="I18" i="142"/>
  <c r="H18" i="142"/>
  <c r="AN17" i="142"/>
  <c r="AM17" i="142"/>
  <c r="AL17" i="142"/>
  <c r="AK17" i="142"/>
  <c r="AJ17" i="142"/>
  <c r="AG17" i="142"/>
  <c r="AF17" i="142"/>
  <c r="AE17" i="142"/>
  <c r="AD17" i="142"/>
  <c r="AC17" i="142"/>
  <c r="Z17" i="142"/>
  <c r="Y17" i="142"/>
  <c r="X17" i="142"/>
  <c r="W17" i="142"/>
  <c r="V17" i="142"/>
  <c r="S17" i="142"/>
  <c r="R17" i="142"/>
  <c r="Q17" i="142"/>
  <c r="P17" i="142"/>
  <c r="O17" i="142"/>
  <c r="L17" i="142"/>
  <c r="K17" i="142"/>
  <c r="J17" i="142"/>
  <c r="I17" i="142"/>
  <c r="H17" i="142"/>
  <c r="AN16" i="142"/>
  <c r="AM16" i="142"/>
  <c r="AL16" i="142"/>
  <c r="AK16" i="142"/>
  <c r="AJ16" i="142"/>
  <c r="AG16" i="142"/>
  <c r="AF16" i="142"/>
  <c r="AE16" i="142"/>
  <c r="AD16" i="142"/>
  <c r="AC16" i="142"/>
  <c r="Z16" i="142"/>
  <c r="Y16" i="142"/>
  <c r="X16" i="142"/>
  <c r="W16" i="142"/>
  <c r="V16" i="142"/>
  <c r="S16" i="142"/>
  <c r="R16" i="142"/>
  <c r="Q16" i="142"/>
  <c r="P16" i="142"/>
  <c r="O16" i="142"/>
  <c r="L16" i="142"/>
  <c r="K16" i="142"/>
  <c r="J16" i="142"/>
  <c r="I16" i="142"/>
  <c r="H16" i="142"/>
  <c r="D13" i="142"/>
  <c r="AN12" i="142"/>
  <c r="AM12" i="142"/>
  <c r="AL12" i="142"/>
  <c r="AK12" i="142"/>
  <c r="AJ12" i="142"/>
  <c r="AG12" i="142"/>
  <c r="AF12" i="142"/>
  <c r="AE12" i="142"/>
  <c r="AD12" i="142"/>
  <c r="AC12" i="142"/>
  <c r="Z12" i="142"/>
  <c r="Y12" i="142"/>
  <c r="X12" i="142"/>
  <c r="W12" i="142"/>
  <c r="V12" i="142"/>
  <c r="S12" i="142"/>
  <c r="R12" i="142"/>
  <c r="Q12" i="142"/>
  <c r="P12" i="142"/>
  <c r="O12" i="142"/>
  <c r="L12" i="142"/>
  <c r="K12" i="142"/>
  <c r="J12" i="142"/>
  <c r="I12" i="142"/>
  <c r="H12" i="142"/>
  <c r="C5" i="142"/>
  <c r="C4" i="142"/>
  <c r="C3" i="142"/>
  <c r="E119" i="141"/>
  <c r="E118" i="141"/>
  <c r="E117" i="141"/>
  <c r="E116" i="141"/>
  <c r="E115" i="141"/>
  <c r="E114" i="141"/>
  <c r="E113" i="141"/>
  <c r="E112" i="141"/>
  <c r="E111" i="141"/>
  <c r="E110" i="141"/>
  <c r="E109" i="141"/>
  <c r="E108" i="141"/>
  <c r="E107" i="141"/>
  <c r="E106" i="141"/>
  <c r="E105" i="141"/>
  <c r="E104" i="141"/>
  <c r="E103" i="141"/>
  <c r="E102" i="141"/>
  <c r="E101" i="141"/>
  <c r="E100" i="141"/>
  <c r="E99" i="141"/>
  <c r="E98" i="141"/>
  <c r="E97" i="141"/>
  <c r="E96" i="141"/>
  <c r="E95" i="141"/>
  <c r="E94" i="141"/>
  <c r="E93" i="141"/>
  <c r="E92" i="141"/>
  <c r="E91" i="141"/>
  <c r="E90" i="141"/>
  <c r="E89" i="141"/>
  <c r="E88" i="141"/>
  <c r="E87" i="141"/>
  <c r="E86" i="141"/>
  <c r="E85" i="141"/>
  <c r="E84" i="141"/>
  <c r="E83" i="141"/>
  <c r="E82" i="141"/>
  <c r="E81" i="141"/>
  <c r="E80" i="141"/>
  <c r="E79" i="141"/>
  <c r="E78" i="141"/>
  <c r="E77" i="141"/>
  <c r="E76" i="141"/>
  <c r="E75" i="141"/>
  <c r="E74" i="141"/>
  <c r="E73" i="141"/>
  <c r="E72" i="141"/>
  <c r="E71" i="141"/>
  <c r="E70" i="141"/>
  <c r="E69" i="141"/>
  <c r="E68" i="141"/>
  <c r="E67" i="141"/>
  <c r="E66" i="141"/>
  <c r="E65" i="141"/>
  <c r="E64" i="141"/>
  <c r="E63" i="141"/>
  <c r="E62" i="141"/>
  <c r="E61" i="141"/>
  <c r="E60" i="141"/>
  <c r="E59" i="141"/>
  <c r="E56" i="141"/>
  <c r="E55" i="141"/>
  <c r="E54" i="141"/>
  <c r="E53" i="141"/>
  <c r="E52" i="141"/>
  <c r="E51" i="141"/>
  <c r="E50" i="141"/>
  <c r="E49" i="141"/>
  <c r="E48" i="141"/>
  <c r="E47" i="141"/>
  <c r="E46" i="141"/>
  <c r="E45" i="141"/>
  <c r="E44" i="141"/>
  <c r="E43" i="141"/>
  <c r="E40" i="141"/>
  <c r="E39" i="141"/>
  <c r="E38" i="141"/>
  <c r="B38" i="141"/>
  <c r="B39" i="141" s="1"/>
  <c r="B40" i="141" s="1"/>
  <c r="B41" i="141" s="1"/>
  <c r="B42" i="141" s="1"/>
  <c r="B43" i="141" s="1"/>
  <c r="B44" i="141" s="1"/>
  <c r="B45" i="141" s="1"/>
  <c r="B46" i="141" s="1"/>
  <c r="B47" i="141" s="1"/>
  <c r="B48" i="141" s="1"/>
  <c r="B49" i="141" s="1"/>
  <c r="B50" i="141" s="1"/>
  <c r="B51" i="141" s="1"/>
  <c r="B52" i="141" s="1"/>
  <c r="B53" i="141" s="1"/>
  <c r="B54" i="141" s="1"/>
  <c r="B55" i="141" s="1"/>
  <c r="B56" i="141" s="1"/>
  <c r="B57" i="141" s="1"/>
  <c r="B58" i="141" s="1"/>
  <c r="B59" i="141" s="1"/>
  <c r="B60" i="141" s="1"/>
  <c r="B61" i="141" s="1"/>
  <c r="B62" i="141" s="1"/>
  <c r="B63" i="141" s="1"/>
  <c r="B64" i="141" s="1"/>
  <c r="B65" i="141" s="1"/>
  <c r="B66" i="141" s="1"/>
  <c r="B67" i="141" s="1"/>
  <c r="B68" i="141" s="1"/>
  <c r="B69" i="141" s="1"/>
  <c r="B70" i="141" s="1"/>
  <c r="B71" i="141" s="1"/>
  <c r="B72" i="141" s="1"/>
  <c r="B73" i="141" s="1"/>
  <c r="B74" i="141" s="1"/>
  <c r="B75" i="141" s="1"/>
  <c r="B76" i="141" s="1"/>
  <c r="B77" i="141" s="1"/>
  <c r="B78" i="141" s="1"/>
  <c r="B79" i="141" s="1"/>
  <c r="B80" i="141" s="1"/>
  <c r="B81" i="141" s="1"/>
  <c r="B82" i="141" s="1"/>
  <c r="B83" i="141" s="1"/>
  <c r="B84" i="141" s="1"/>
  <c r="B85" i="141" s="1"/>
  <c r="B86" i="141" s="1"/>
  <c r="B87" i="141" s="1"/>
  <c r="B88" i="141" s="1"/>
  <c r="B89" i="141" s="1"/>
  <c r="B90" i="141" s="1"/>
  <c r="B91" i="141" s="1"/>
  <c r="B92" i="141" s="1"/>
  <c r="B93" i="141" s="1"/>
  <c r="B94" i="141" s="1"/>
  <c r="B95" i="141" s="1"/>
  <c r="B96" i="141" s="1"/>
  <c r="B97" i="141" s="1"/>
  <c r="B98" i="141" s="1"/>
  <c r="B99" i="141" s="1"/>
  <c r="B100" i="141" s="1"/>
  <c r="B101" i="141" s="1"/>
  <c r="B102" i="141" s="1"/>
  <c r="B103" i="141" s="1"/>
  <c r="B104" i="141" s="1"/>
  <c r="B105" i="141" s="1"/>
  <c r="B106" i="141" s="1"/>
  <c r="B107" i="141" s="1"/>
  <c r="B108" i="141" s="1"/>
  <c r="B109" i="141" s="1"/>
  <c r="B110" i="141" s="1"/>
  <c r="B111" i="141" s="1"/>
  <c r="B112" i="141" s="1"/>
  <c r="B113" i="141" s="1"/>
  <c r="B114" i="141" s="1"/>
  <c r="B115" i="141" s="1"/>
  <c r="B116" i="141" s="1"/>
  <c r="B117" i="141" s="1"/>
  <c r="B118" i="141" s="1"/>
  <c r="B119" i="141" s="1"/>
  <c r="E37" i="141"/>
  <c r="AN28" i="141"/>
  <c r="AM28" i="141"/>
  <c r="AL28" i="141"/>
  <c r="AK28" i="141"/>
  <c r="AJ28" i="141"/>
  <c r="AG28" i="141"/>
  <c r="AF28" i="141"/>
  <c r="AE28" i="141"/>
  <c r="AD28" i="141"/>
  <c r="AC28" i="141"/>
  <c r="Z28" i="141"/>
  <c r="Y28" i="141"/>
  <c r="X28" i="141"/>
  <c r="W28" i="141"/>
  <c r="V28" i="141"/>
  <c r="S28" i="141"/>
  <c r="R28" i="141"/>
  <c r="Q28" i="141"/>
  <c r="P28" i="141"/>
  <c r="O28" i="141"/>
  <c r="L28" i="141"/>
  <c r="K28" i="141"/>
  <c r="J28" i="141"/>
  <c r="I28" i="141"/>
  <c r="H28" i="141"/>
  <c r="AN27" i="141"/>
  <c r="AM27" i="141"/>
  <c r="AL27" i="141"/>
  <c r="AK27" i="141"/>
  <c r="AJ27" i="141"/>
  <c r="AG27" i="141"/>
  <c r="AF27" i="141"/>
  <c r="AE27" i="141"/>
  <c r="AD27" i="141"/>
  <c r="AC27" i="141"/>
  <c r="Z27" i="141"/>
  <c r="Y27" i="141"/>
  <c r="X27" i="141"/>
  <c r="W27" i="141"/>
  <c r="V27" i="141"/>
  <c r="S27" i="141"/>
  <c r="R27" i="141"/>
  <c r="Q27" i="141"/>
  <c r="P27" i="141"/>
  <c r="O27" i="141"/>
  <c r="L27" i="141"/>
  <c r="K27" i="141"/>
  <c r="J27" i="141"/>
  <c r="I27" i="141"/>
  <c r="H27" i="141"/>
  <c r="AN26" i="141"/>
  <c r="AM26" i="141"/>
  <c r="AL26" i="141"/>
  <c r="AK26" i="141"/>
  <c r="AJ26" i="141"/>
  <c r="AG26" i="141"/>
  <c r="AF26" i="141"/>
  <c r="AE26" i="141"/>
  <c r="AD26" i="141"/>
  <c r="AC26" i="141"/>
  <c r="Z26" i="141"/>
  <c r="Y26" i="141"/>
  <c r="X26" i="141"/>
  <c r="W26" i="141"/>
  <c r="V26" i="141"/>
  <c r="S26" i="141"/>
  <c r="R26" i="141"/>
  <c r="Q26" i="141"/>
  <c r="P26" i="141"/>
  <c r="O26" i="141"/>
  <c r="L26" i="141"/>
  <c r="K26" i="141"/>
  <c r="J26" i="141"/>
  <c r="I26" i="141"/>
  <c r="H26" i="141"/>
  <c r="AN25" i="141"/>
  <c r="AM25" i="141"/>
  <c r="AL25" i="141"/>
  <c r="AK25" i="141"/>
  <c r="AJ25" i="141"/>
  <c r="AG25" i="141"/>
  <c r="AF25" i="141"/>
  <c r="AE25" i="141"/>
  <c r="AD25" i="141"/>
  <c r="AC25" i="141"/>
  <c r="Z25" i="141"/>
  <c r="Y25" i="141"/>
  <c r="X25" i="141"/>
  <c r="W25" i="141"/>
  <c r="V25" i="141"/>
  <c r="S25" i="141"/>
  <c r="R25" i="141"/>
  <c r="Q25" i="141"/>
  <c r="P25" i="141"/>
  <c r="O25" i="141"/>
  <c r="L25" i="141"/>
  <c r="K25" i="141"/>
  <c r="J25" i="141"/>
  <c r="I25" i="141"/>
  <c r="H25" i="141"/>
  <c r="AN24" i="141"/>
  <c r="AM24" i="141"/>
  <c r="AL24" i="141"/>
  <c r="AK24" i="141"/>
  <c r="AJ24" i="141"/>
  <c r="AG24" i="141"/>
  <c r="AF24" i="141"/>
  <c r="AE24" i="141"/>
  <c r="AD24" i="141"/>
  <c r="AC24" i="141"/>
  <c r="Z24" i="141"/>
  <c r="Y24" i="141"/>
  <c r="X24" i="141"/>
  <c r="W24" i="141"/>
  <c r="V24" i="141"/>
  <c r="S24" i="141"/>
  <c r="R24" i="141"/>
  <c r="Q24" i="141"/>
  <c r="P24" i="141"/>
  <c r="O24" i="141"/>
  <c r="L24" i="141"/>
  <c r="K24" i="141"/>
  <c r="J24" i="141"/>
  <c r="I24" i="141"/>
  <c r="H24" i="141"/>
  <c r="AN23" i="141"/>
  <c r="AM23" i="141"/>
  <c r="AL23" i="141"/>
  <c r="AK23" i="141"/>
  <c r="AJ23" i="141"/>
  <c r="AG23" i="141"/>
  <c r="AF23" i="141"/>
  <c r="AE23" i="141"/>
  <c r="AD23" i="141"/>
  <c r="AC23" i="141"/>
  <c r="Z23" i="141"/>
  <c r="Y23" i="141"/>
  <c r="X23" i="141"/>
  <c r="W23" i="141"/>
  <c r="V23" i="141"/>
  <c r="S23" i="141"/>
  <c r="R23" i="141"/>
  <c r="Q23" i="141"/>
  <c r="P23" i="141"/>
  <c r="O23" i="141"/>
  <c r="L23" i="141"/>
  <c r="K23" i="141"/>
  <c r="J23" i="141"/>
  <c r="I23" i="141"/>
  <c r="H23" i="141"/>
  <c r="AN22" i="141"/>
  <c r="AM22" i="141"/>
  <c r="AL22" i="141"/>
  <c r="AK22" i="141"/>
  <c r="AJ22" i="141"/>
  <c r="AG22" i="141"/>
  <c r="AF22" i="141"/>
  <c r="AE22" i="141"/>
  <c r="AD22" i="141"/>
  <c r="AC22" i="141"/>
  <c r="Z22" i="141"/>
  <c r="Y22" i="141"/>
  <c r="X22" i="141"/>
  <c r="W22" i="141"/>
  <c r="V22" i="141"/>
  <c r="S22" i="141"/>
  <c r="R22" i="141"/>
  <c r="Q22" i="141"/>
  <c r="P22" i="141"/>
  <c r="O22" i="141"/>
  <c r="L22" i="141"/>
  <c r="K22" i="141"/>
  <c r="J22" i="141"/>
  <c r="I22" i="141"/>
  <c r="H22" i="141"/>
  <c r="AN21" i="141"/>
  <c r="AM21" i="141"/>
  <c r="AL21" i="141"/>
  <c r="AK21" i="141"/>
  <c r="AJ21" i="141"/>
  <c r="AG21" i="141"/>
  <c r="AF21" i="141"/>
  <c r="AE21" i="141"/>
  <c r="AD21" i="141"/>
  <c r="AC21" i="141"/>
  <c r="Z21" i="141"/>
  <c r="Y21" i="141"/>
  <c r="X21" i="141"/>
  <c r="W21" i="141"/>
  <c r="V21" i="141"/>
  <c r="S21" i="141"/>
  <c r="R21" i="141"/>
  <c r="Q21" i="141"/>
  <c r="P21" i="141"/>
  <c r="O21" i="141"/>
  <c r="L21" i="141"/>
  <c r="K21" i="141"/>
  <c r="J21" i="141"/>
  <c r="I21" i="141"/>
  <c r="H21" i="141"/>
  <c r="AN20" i="141"/>
  <c r="AM20" i="141"/>
  <c r="AL20" i="141"/>
  <c r="AK20" i="141"/>
  <c r="AJ20" i="141"/>
  <c r="AG20" i="141"/>
  <c r="AF20" i="141"/>
  <c r="AE20" i="141"/>
  <c r="AD20" i="141"/>
  <c r="AC20" i="141"/>
  <c r="Z20" i="141"/>
  <c r="Y20" i="141"/>
  <c r="X20" i="141"/>
  <c r="W20" i="141"/>
  <c r="V20" i="141"/>
  <c r="S20" i="141"/>
  <c r="R20" i="141"/>
  <c r="Q20" i="141"/>
  <c r="P20" i="141"/>
  <c r="O20" i="141"/>
  <c r="L20" i="141"/>
  <c r="K20" i="141"/>
  <c r="J20" i="141"/>
  <c r="I20" i="141"/>
  <c r="H20" i="141"/>
  <c r="AN19" i="141"/>
  <c r="AM19" i="141"/>
  <c r="AL19" i="141"/>
  <c r="AK19" i="141"/>
  <c r="AJ19" i="141"/>
  <c r="AG19" i="141"/>
  <c r="AF19" i="141"/>
  <c r="AE19" i="141"/>
  <c r="AD19" i="141"/>
  <c r="AC19" i="141"/>
  <c r="Z19" i="141"/>
  <c r="Y19" i="141"/>
  <c r="X19" i="141"/>
  <c r="W19" i="141"/>
  <c r="V19" i="141"/>
  <c r="S19" i="141"/>
  <c r="R19" i="141"/>
  <c r="Q19" i="141"/>
  <c r="P19" i="141"/>
  <c r="O19" i="141"/>
  <c r="L19" i="141"/>
  <c r="K19" i="141"/>
  <c r="J19" i="141"/>
  <c r="I19" i="141"/>
  <c r="H19" i="141"/>
  <c r="AN18" i="141"/>
  <c r="AM18" i="141"/>
  <c r="AL18" i="141"/>
  <c r="AK18" i="141"/>
  <c r="AJ18" i="141"/>
  <c r="AG18" i="141"/>
  <c r="AF18" i="141"/>
  <c r="AE18" i="141"/>
  <c r="AD18" i="141"/>
  <c r="AC18" i="141"/>
  <c r="Z18" i="141"/>
  <c r="Y18" i="141"/>
  <c r="X18" i="141"/>
  <c r="W18" i="141"/>
  <c r="V18" i="141"/>
  <c r="S18" i="141"/>
  <c r="R18" i="141"/>
  <c r="Q18" i="141"/>
  <c r="P18" i="141"/>
  <c r="O18" i="141"/>
  <c r="L18" i="141"/>
  <c r="K18" i="141"/>
  <c r="J18" i="141"/>
  <c r="I18" i="141"/>
  <c r="H18" i="141"/>
  <c r="AN17" i="141"/>
  <c r="AM17" i="141"/>
  <c r="AL17" i="141"/>
  <c r="AK17" i="141"/>
  <c r="AJ17" i="141"/>
  <c r="AG17" i="141"/>
  <c r="AF17" i="141"/>
  <c r="AE17" i="141"/>
  <c r="AD17" i="141"/>
  <c r="AC17" i="141"/>
  <c r="Z17" i="141"/>
  <c r="Y17" i="141"/>
  <c r="X17" i="141"/>
  <c r="W17" i="141"/>
  <c r="V17" i="141"/>
  <c r="S17" i="141"/>
  <c r="R17" i="141"/>
  <c r="Q17" i="141"/>
  <c r="P17" i="141"/>
  <c r="O17" i="141"/>
  <c r="L17" i="141"/>
  <c r="K17" i="141"/>
  <c r="J17" i="141"/>
  <c r="I17" i="141"/>
  <c r="H17" i="141"/>
  <c r="AN16" i="141"/>
  <c r="AM16" i="141"/>
  <c r="AL16" i="141"/>
  <c r="AK16" i="141"/>
  <c r="AJ16" i="141"/>
  <c r="AG16" i="141"/>
  <c r="AF16" i="141"/>
  <c r="AE16" i="141"/>
  <c r="AD16" i="141"/>
  <c r="AC16" i="141"/>
  <c r="Z16" i="141"/>
  <c r="Y16" i="141"/>
  <c r="X16" i="141"/>
  <c r="W16" i="141"/>
  <c r="V16" i="141"/>
  <c r="S16" i="141"/>
  <c r="R16" i="141"/>
  <c r="Q16" i="141"/>
  <c r="P16" i="141"/>
  <c r="O16" i="141"/>
  <c r="L16" i="141"/>
  <c r="K16" i="141"/>
  <c r="J16" i="141"/>
  <c r="I16" i="141"/>
  <c r="H16" i="141"/>
  <c r="D13" i="141"/>
  <c r="AN12" i="141"/>
  <c r="AM12" i="141"/>
  <c r="AL12" i="141"/>
  <c r="AK12" i="141"/>
  <c r="AJ12" i="141"/>
  <c r="AG12" i="141"/>
  <c r="AF12" i="141"/>
  <c r="AE12" i="141"/>
  <c r="AD12" i="141"/>
  <c r="AC12" i="141"/>
  <c r="Z12" i="141"/>
  <c r="Y12" i="141"/>
  <c r="X12" i="141"/>
  <c r="W12" i="141"/>
  <c r="V12" i="141"/>
  <c r="S12" i="141"/>
  <c r="R12" i="141"/>
  <c r="Q12" i="141"/>
  <c r="P12" i="141"/>
  <c r="O12" i="141"/>
  <c r="L12" i="141"/>
  <c r="K12" i="141"/>
  <c r="J12" i="141"/>
  <c r="I12" i="141"/>
  <c r="H12" i="141"/>
  <c r="C5" i="141"/>
  <c r="C4" i="141"/>
  <c r="C3" i="141"/>
  <c r="E175" i="136"/>
  <c r="E176" i="136"/>
  <c r="E177" i="136"/>
  <c r="E178" i="136"/>
  <c r="E179" i="136"/>
  <c r="E180" i="136"/>
  <c r="E181" i="136"/>
  <c r="E182" i="136"/>
  <c r="E183" i="136"/>
  <c r="E184" i="136"/>
  <c r="AJ16" i="135"/>
  <c r="AK16" i="135"/>
  <c r="AL16" i="135"/>
  <c r="AM16" i="135"/>
  <c r="AN16" i="135"/>
  <c r="AJ17" i="135"/>
  <c r="AK17" i="135"/>
  <c r="AL17" i="135"/>
  <c r="AM17" i="135"/>
  <c r="AN17" i="135"/>
  <c r="AJ18" i="135"/>
  <c r="AK18" i="135"/>
  <c r="AL18" i="135"/>
  <c r="AM18" i="135"/>
  <c r="AN18" i="135"/>
  <c r="AJ19" i="135"/>
  <c r="AK19" i="135"/>
  <c r="AL19" i="135"/>
  <c r="AM19" i="135"/>
  <c r="AN19" i="135"/>
  <c r="AJ20" i="135"/>
  <c r="AK20" i="135"/>
  <c r="AL20" i="135"/>
  <c r="AM20" i="135"/>
  <c r="AN20" i="135"/>
  <c r="AJ21" i="135"/>
  <c r="AK21" i="135"/>
  <c r="AL21" i="135"/>
  <c r="AM21" i="135"/>
  <c r="AN21" i="135"/>
  <c r="AJ23" i="135"/>
  <c r="AK23" i="135"/>
  <c r="AL23" i="135"/>
  <c r="AM23" i="135"/>
  <c r="AN23" i="135"/>
  <c r="AJ24" i="135"/>
  <c r="AK24" i="135"/>
  <c r="AL24" i="135"/>
  <c r="AM24" i="135"/>
  <c r="AN24" i="135"/>
  <c r="AJ25" i="135"/>
  <c r="AK25" i="135"/>
  <c r="AL25" i="135"/>
  <c r="AM25" i="135"/>
  <c r="AN25" i="135"/>
  <c r="AJ26" i="135"/>
  <c r="AK26" i="135"/>
  <c r="AL26" i="135"/>
  <c r="AM26" i="135"/>
  <c r="AN26" i="135"/>
  <c r="AJ27" i="135"/>
  <c r="AK27" i="135"/>
  <c r="AL27" i="135"/>
  <c r="AM27" i="135"/>
  <c r="AN27" i="135"/>
  <c r="AJ28" i="135"/>
  <c r="AK28" i="135"/>
  <c r="AL28" i="135"/>
  <c r="AM28" i="135"/>
  <c r="AN28" i="135"/>
  <c r="AJ29" i="135"/>
  <c r="AK29" i="135"/>
  <c r="AL29" i="135"/>
  <c r="AM29" i="135"/>
  <c r="AN29" i="135"/>
  <c r="AJ30" i="135"/>
  <c r="AK30" i="135"/>
  <c r="AL30" i="135"/>
  <c r="AM30" i="135"/>
  <c r="AN30" i="135"/>
  <c r="AJ31" i="135"/>
  <c r="AK31" i="135"/>
  <c r="AL31" i="135"/>
  <c r="AM31" i="135"/>
  <c r="AN31" i="135"/>
  <c r="AJ32" i="135"/>
  <c r="AK32" i="135"/>
  <c r="AL32" i="135"/>
  <c r="AM32" i="135"/>
  <c r="AN32" i="135"/>
  <c r="AJ33" i="135"/>
  <c r="AK33" i="135"/>
  <c r="AL33" i="135"/>
  <c r="AM33" i="135"/>
  <c r="AN33" i="135"/>
  <c r="AJ34" i="135"/>
  <c r="AK34" i="135"/>
  <c r="AL34" i="135"/>
  <c r="AM34" i="135"/>
  <c r="AN34" i="135"/>
  <c r="AJ35" i="135"/>
  <c r="AK35" i="135"/>
  <c r="AL35" i="135"/>
  <c r="AM35" i="135"/>
  <c r="AN35" i="135"/>
  <c r="AC16" i="135"/>
  <c r="AD16" i="135"/>
  <c r="AE16" i="135"/>
  <c r="AF16" i="135"/>
  <c r="AG16" i="135"/>
  <c r="AC17" i="135"/>
  <c r="AD17" i="135"/>
  <c r="AE17" i="135"/>
  <c r="AF17" i="135"/>
  <c r="AG17" i="135"/>
  <c r="AC18" i="135"/>
  <c r="AD18" i="135"/>
  <c r="AE18" i="135"/>
  <c r="AF18" i="135"/>
  <c r="AG18" i="135"/>
  <c r="AC19" i="135"/>
  <c r="AD19" i="135"/>
  <c r="AE19" i="135"/>
  <c r="AF19" i="135"/>
  <c r="AG19" i="135"/>
  <c r="AC20" i="135"/>
  <c r="AD20" i="135"/>
  <c r="AE20" i="135"/>
  <c r="AF20" i="135"/>
  <c r="AG20" i="135"/>
  <c r="AC21" i="135"/>
  <c r="AD21" i="135"/>
  <c r="AE21" i="135"/>
  <c r="AF21" i="135"/>
  <c r="AG21" i="135"/>
  <c r="AC23" i="135"/>
  <c r="AD23" i="135"/>
  <c r="AE23" i="135"/>
  <c r="AF23" i="135"/>
  <c r="AG23" i="135"/>
  <c r="AC24" i="135"/>
  <c r="AD24" i="135"/>
  <c r="AE24" i="135"/>
  <c r="AF24" i="135"/>
  <c r="AG24" i="135"/>
  <c r="AC25" i="135"/>
  <c r="AD25" i="135"/>
  <c r="AE25" i="135"/>
  <c r="AF25" i="135"/>
  <c r="AG25" i="135"/>
  <c r="AC26" i="135"/>
  <c r="AD26" i="135"/>
  <c r="AE26" i="135"/>
  <c r="AF26" i="135"/>
  <c r="AG26" i="135"/>
  <c r="AC27" i="135"/>
  <c r="AD27" i="135"/>
  <c r="AE27" i="135"/>
  <c r="AF27" i="135"/>
  <c r="AG27" i="135"/>
  <c r="AC28" i="135"/>
  <c r="AD28" i="135"/>
  <c r="AE28" i="135"/>
  <c r="AF28" i="135"/>
  <c r="AG28" i="135"/>
  <c r="AC29" i="135"/>
  <c r="AD29" i="135"/>
  <c r="AE29" i="135"/>
  <c r="AF29" i="135"/>
  <c r="AG29" i="135"/>
  <c r="AC30" i="135"/>
  <c r="AD30" i="135"/>
  <c r="AE30" i="135"/>
  <c r="AF30" i="135"/>
  <c r="AG30" i="135"/>
  <c r="AC31" i="135"/>
  <c r="AD31" i="135"/>
  <c r="AE31" i="135"/>
  <c r="AF31" i="135"/>
  <c r="AG31" i="135"/>
  <c r="AC32" i="135"/>
  <c r="AD32" i="135"/>
  <c r="AE32" i="135"/>
  <c r="AF32" i="135"/>
  <c r="AG32" i="135"/>
  <c r="AC33" i="135"/>
  <c r="AD33" i="135"/>
  <c r="AE33" i="135"/>
  <c r="AF33" i="135"/>
  <c r="AG33" i="135"/>
  <c r="AC34" i="135"/>
  <c r="AD34" i="135"/>
  <c r="AE34" i="135"/>
  <c r="AF34" i="135"/>
  <c r="AG34" i="135"/>
  <c r="AC35" i="135"/>
  <c r="AD35" i="135"/>
  <c r="AE35" i="135"/>
  <c r="AF35" i="135"/>
  <c r="AG35" i="135"/>
  <c r="V16" i="135"/>
  <c r="W16" i="135"/>
  <c r="X16" i="135"/>
  <c r="Y16" i="135"/>
  <c r="Z16" i="135"/>
  <c r="V17" i="135"/>
  <c r="W17" i="135"/>
  <c r="X17" i="135"/>
  <c r="Y17" i="135"/>
  <c r="Z17" i="135"/>
  <c r="V18" i="135"/>
  <c r="W18" i="135"/>
  <c r="X18" i="135"/>
  <c r="Y18" i="135"/>
  <c r="Z18" i="135"/>
  <c r="V19" i="135"/>
  <c r="W19" i="135"/>
  <c r="X19" i="135"/>
  <c r="Y19" i="135"/>
  <c r="Z19" i="135"/>
  <c r="V20" i="135"/>
  <c r="W20" i="135"/>
  <c r="X20" i="135"/>
  <c r="Y20" i="135"/>
  <c r="Z20" i="135"/>
  <c r="V21" i="135"/>
  <c r="W21" i="135"/>
  <c r="X21" i="135"/>
  <c r="Y21" i="135"/>
  <c r="Z21" i="135"/>
  <c r="V23" i="135"/>
  <c r="W23" i="135"/>
  <c r="X23" i="135"/>
  <c r="Y23" i="135"/>
  <c r="Z23" i="135"/>
  <c r="V24" i="135"/>
  <c r="W24" i="135"/>
  <c r="X24" i="135"/>
  <c r="Y24" i="135"/>
  <c r="Z24" i="135"/>
  <c r="V25" i="135"/>
  <c r="W25" i="135"/>
  <c r="X25" i="135"/>
  <c r="Y25" i="135"/>
  <c r="Z25" i="135"/>
  <c r="V26" i="135"/>
  <c r="W26" i="135"/>
  <c r="X26" i="135"/>
  <c r="Y26" i="135"/>
  <c r="Z26" i="135"/>
  <c r="V27" i="135"/>
  <c r="W27" i="135"/>
  <c r="X27" i="135"/>
  <c r="Y27" i="135"/>
  <c r="Z27" i="135"/>
  <c r="V28" i="135"/>
  <c r="W28" i="135"/>
  <c r="X28" i="135"/>
  <c r="Y28" i="135"/>
  <c r="Z28" i="135"/>
  <c r="V29" i="135"/>
  <c r="W29" i="135"/>
  <c r="X29" i="135"/>
  <c r="Y29" i="135"/>
  <c r="Z29" i="135"/>
  <c r="V30" i="135"/>
  <c r="W30" i="135"/>
  <c r="X30" i="135"/>
  <c r="Y30" i="135"/>
  <c r="Z30" i="135"/>
  <c r="V31" i="135"/>
  <c r="W31" i="135"/>
  <c r="X31" i="135"/>
  <c r="Y31" i="135"/>
  <c r="Z31" i="135"/>
  <c r="V32" i="135"/>
  <c r="W32" i="135"/>
  <c r="X32" i="135"/>
  <c r="Y32" i="135"/>
  <c r="Z32" i="135"/>
  <c r="V33" i="135"/>
  <c r="W33" i="135"/>
  <c r="X33" i="135"/>
  <c r="Y33" i="135"/>
  <c r="Z33" i="135"/>
  <c r="V34" i="135"/>
  <c r="W34" i="135"/>
  <c r="X34" i="135"/>
  <c r="Y34" i="135"/>
  <c r="Z34" i="135"/>
  <c r="V35" i="135"/>
  <c r="W35" i="135"/>
  <c r="X35" i="135"/>
  <c r="Y35" i="135"/>
  <c r="Z35" i="135"/>
  <c r="O16" i="135"/>
  <c r="P16" i="135"/>
  <c r="Q16" i="135"/>
  <c r="R16" i="135"/>
  <c r="S16" i="135"/>
  <c r="O17" i="135"/>
  <c r="P17" i="135"/>
  <c r="Q17" i="135"/>
  <c r="R17" i="135"/>
  <c r="S17" i="135"/>
  <c r="O18" i="135"/>
  <c r="P18" i="135"/>
  <c r="Q18" i="135"/>
  <c r="R18" i="135"/>
  <c r="S18" i="135"/>
  <c r="O19" i="135"/>
  <c r="P19" i="135"/>
  <c r="Q19" i="135"/>
  <c r="R19" i="135"/>
  <c r="S19" i="135"/>
  <c r="O20" i="135"/>
  <c r="P20" i="135"/>
  <c r="Q20" i="135"/>
  <c r="R20" i="135"/>
  <c r="S20" i="135"/>
  <c r="O21" i="135"/>
  <c r="P21" i="135"/>
  <c r="Q21" i="135"/>
  <c r="R21" i="135"/>
  <c r="S21" i="135"/>
  <c r="O23" i="135"/>
  <c r="P23" i="135"/>
  <c r="Q23" i="135"/>
  <c r="R23" i="135"/>
  <c r="S23" i="135"/>
  <c r="O24" i="135"/>
  <c r="P24" i="135"/>
  <c r="Q24" i="135"/>
  <c r="R24" i="135"/>
  <c r="S24" i="135"/>
  <c r="O25" i="135"/>
  <c r="P25" i="135"/>
  <c r="Q25" i="135"/>
  <c r="R25" i="135"/>
  <c r="S25" i="135"/>
  <c r="O26" i="135"/>
  <c r="P26" i="135"/>
  <c r="Q26" i="135"/>
  <c r="R26" i="135"/>
  <c r="S26" i="135"/>
  <c r="O27" i="135"/>
  <c r="P27" i="135"/>
  <c r="Q27" i="135"/>
  <c r="R27" i="135"/>
  <c r="S27" i="135"/>
  <c r="O28" i="135"/>
  <c r="P28" i="135"/>
  <c r="Q28" i="135"/>
  <c r="R28" i="135"/>
  <c r="S28" i="135"/>
  <c r="O29" i="135"/>
  <c r="P29" i="135"/>
  <c r="Q29" i="135"/>
  <c r="R29" i="135"/>
  <c r="S29" i="135"/>
  <c r="O30" i="135"/>
  <c r="P30" i="135"/>
  <c r="Q30" i="135"/>
  <c r="R30" i="135"/>
  <c r="S30" i="135"/>
  <c r="O31" i="135"/>
  <c r="P31" i="135"/>
  <c r="Q31" i="135"/>
  <c r="R31" i="135"/>
  <c r="S31" i="135"/>
  <c r="O32" i="135"/>
  <c r="P32" i="135"/>
  <c r="Q32" i="135"/>
  <c r="R32" i="135"/>
  <c r="S32" i="135"/>
  <c r="O33" i="135"/>
  <c r="P33" i="135"/>
  <c r="Q33" i="135"/>
  <c r="R33" i="135"/>
  <c r="S33" i="135"/>
  <c r="O34" i="135"/>
  <c r="P34" i="135"/>
  <c r="Q34" i="135"/>
  <c r="R34" i="135"/>
  <c r="S34" i="135"/>
  <c r="O35" i="135"/>
  <c r="P35" i="135"/>
  <c r="Q35" i="135"/>
  <c r="R35" i="135"/>
  <c r="S35" i="135"/>
  <c r="H16" i="135"/>
  <c r="I16" i="135"/>
  <c r="J16" i="135"/>
  <c r="K16" i="135"/>
  <c r="L16" i="135"/>
  <c r="H17" i="135"/>
  <c r="I17" i="135"/>
  <c r="J17" i="135"/>
  <c r="K17" i="135"/>
  <c r="L17" i="135"/>
  <c r="H18" i="135"/>
  <c r="I18" i="135"/>
  <c r="J18" i="135"/>
  <c r="K18" i="135"/>
  <c r="L18" i="135"/>
  <c r="H19" i="135"/>
  <c r="I19" i="135"/>
  <c r="J19" i="135"/>
  <c r="K19" i="135"/>
  <c r="L19" i="135"/>
  <c r="H20" i="135"/>
  <c r="I20" i="135"/>
  <c r="J20" i="135"/>
  <c r="K20" i="135"/>
  <c r="L20" i="135"/>
  <c r="H21" i="135"/>
  <c r="I21" i="135"/>
  <c r="J21" i="135"/>
  <c r="K21" i="135"/>
  <c r="L21" i="135"/>
  <c r="H23" i="135"/>
  <c r="I23" i="135"/>
  <c r="J23" i="135"/>
  <c r="K23" i="135"/>
  <c r="L23" i="135"/>
  <c r="H24" i="135"/>
  <c r="I24" i="135"/>
  <c r="J24" i="135"/>
  <c r="K24" i="135"/>
  <c r="L24" i="135"/>
  <c r="H25" i="135"/>
  <c r="I25" i="135"/>
  <c r="J25" i="135"/>
  <c r="K25" i="135"/>
  <c r="L25" i="135"/>
  <c r="H26" i="135"/>
  <c r="I26" i="135"/>
  <c r="J26" i="135"/>
  <c r="K26" i="135"/>
  <c r="L26" i="135"/>
  <c r="H27" i="135"/>
  <c r="I27" i="135"/>
  <c r="J27" i="135"/>
  <c r="K27" i="135"/>
  <c r="L27" i="135"/>
  <c r="H28" i="135"/>
  <c r="I28" i="135"/>
  <c r="J28" i="135"/>
  <c r="K28" i="135"/>
  <c r="L28" i="135"/>
  <c r="H29" i="135"/>
  <c r="I29" i="135"/>
  <c r="J29" i="135"/>
  <c r="K29" i="135"/>
  <c r="L29" i="135"/>
  <c r="H30" i="135"/>
  <c r="I30" i="135"/>
  <c r="J30" i="135"/>
  <c r="K30" i="135"/>
  <c r="L30" i="135"/>
  <c r="H31" i="135"/>
  <c r="I31" i="135"/>
  <c r="J31" i="135"/>
  <c r="K31" i="135"/>
  <c r="L31" i="135"/>
  <c r="H32" i="135"/>
  <c r="I32" i="135"/>
  <c r="J32" i="135"/>
  <c r="K32" i="135"/>
  <c r="L32" i="135"/>
  <c r="H33" i="135"/>
  <c r="I33" i="135"/>
  <c r="J33" i="135"/>
  <c r="K33" i="135"/>
  <c r="L33" i="135"/>
  <c r="H34" i="135"/>
  <c r="I34" i="135"/>
  <c r="J34" i="135"/>
  <c r="K34" i="135"/>
  <c r="L34" i="135"/>
  <c r="H35" i="135"/>
  <c r="I35" i="135"/>
  <c r="J35" i="135"/>
  <c r="K35" i="135"/>
  <c r="L35" i="135"/>
  <c r="AJ36" i="135"/>
  <c r="AK36" i="135"/>
  <c r="AL36" i="135"/>
  <c r="AM36" i="135"/>
  <c r="AN36" i="135"/>
  <c r="AJ37" i="135"/>
  <c r="AK37" i="135"/>
  <c r="AL37" i="135"/>
  <c r="AM37" i="135"/>
  <c r="AN37" i="135"/>
  <c r="AJ38" i="135"/>
  <c r="AK38" i="135"/>
  <c r="AL38" i="135"/>
  <c r="AM38" i="135"/>
  <c r="AN38" i="135"/>
  <c r="AJ39" i="135"/>
  <c r="AK39" i="135"/>
  <c r="AL39" i="135"/>
  <c r="AM39" i="135"/>
  <c r="AN39" i="135"/>
  <c r="AJ40" i="135"/>
  <c r="AK40" i="135"/>
  <c r="AL40" i="135"/>
  <c r="AM40" i="135"/>
  <c r="AN40" i="135"/>
  <c r="AC36" i="135"/>
  <c r="AD36" i="135"/>
  <c r="AE36" i="135"/>
  <c r="AF36" i="135"/>
  <c r="AG36" i="135"/>
  <c r="AC37" i="135"/>
  <c r="AD37" i="135"/>
  <c r="AE37" i="135"/>
  <c r="AF37" i="135"/>
  <c r="AG37" i="135"/>
  <c r="AC38" i="135"/>
  <c r="AD38" i="135"/>
  <c r="AE38" i="135"/>
  <c r="AF38" i="135"/>
  <c r="AG38" i="135"/>
  <c r="AC39" i="135"/>
  <c r="AD39" i="135"/>
  <c r="AE39" i="135"/>
  <c r="AF39" i="135"/>
  <c r="AG39" i="135"/>
  <c r="AC40" i="135"/>
  <c r="AD40" i="135"/>
  <c r="AE40" i="135"/>
  <c r="AF40" i="135"/>
  <c r="AG40" i="135"/>
  <c r="V36" i="135"/>
  <c r="W36" i="135"/>
  <c r="X36" i="135"/>
  <c r="Y36" i="135"/>
  <c r="Z36" i="135"/>
  <c r="V37" i="135"/>
  <c r="W37" i="135"/>
  <c r="X37" i="135"/>
  <c r="Y37" i="135"/>
  <c r="Z37" i="135"/>
  <c r="V38" i="135"/>
  <c r="W38" i="135"/>
  <c r="X38" i="135"/>
  <c r="Y38" i="135"/>
  <c r="Z38" i="135"/>
  <c r="V39" i="135"/>
  <c r="W39" i="135"/>
  <c r="X39" i="135"/>
  <c r="Y39" i="135"/>
  <c r="Z39" i="135"/>
  <c r="V40" i="135"/>
  <c r="W40" i="135"/>
  <c r="X40" i="135"/>
  <c r="Y40" i="135"/>
  <c r="Z40" i="135"/>
  <c r="O36" i="135"/>
  <c r="P36" i="135"/>
  <c r="Q36" i="135"/>
  <c r="R36" i="135"/>
  <c r="S36" i="135"/>
  <c r="O37" i="135"/>
  <c r="P37" i="135"/>
  <c r="Q37" i="135"/>
  <c r="R37" i="135"/>
  <c r="S37" i="135"/>
  <c r="O38" i="135"/>
  <c r="P38" i="135"/>
  <c r="Q38" i="135"/>
  <c r="R38" i="135"/>
  <c r="S38" i="135"/>
  <c r="O39" i="135"/>
  <c r="P39" i="135"/>
  <c r="Q39" i="135"/>
  <c r="R39" i="135"/>
  <c r="S39" i="135"/>
  <c r="O40" i="135"/>
  <c r="P40" i="135"/>
  <c r="Q40" i="135"/>
  <c r="R40" i="135"/>
  <c r="S40" i="135"/>
  <c r="H36" i="135"/>
  <c r="I36" i="135"/>
  <c r="J36" i="135"/>
  <c r="K36" i="135"/>
  <c r="L36" i="135"/>
  <c r="H37" i="135"/>
  <c r="I37" i="135"/>
  <c r="J37" i="135"/>
  <c r="K37" i="135"/>
  <c r="L37" i="135"/>
  <c r="H38" i="135"/>
  <c r="I38" i="135"/>
  <c r="J38" i="135"/>
  <c r="K38" i="135"/>
  <c r="L38" i="135"/>
  <c r="H39" i="135"/>
  <c r="I39" i="135"/>
  <c r="J39" i="135"/>
  <c r="K39" i="135"/>
  <c r="L39" i="135"/>
  <c r="H40" i="135"/>
  <c r="I40" i="135"/>
  <c r="J40" i="135"/>
  <c r="K40" i="135"/>
  <c r="L40" i="135"/>
  <c r="E165" i="136"/>
  <c r="E166" i="136"/>
  <c r="E167" i="136"/>
  <c r="E168" i="136"/>
  <c r="E169" i="136"/>
  <c r="E170" i="136"/>
  <c r="E171" i="136"/>
  <c r="E172" i="136"/>
  <c r="E173" i="136"/>
  <c r="E49" i="136"/>
  <c r="E174" i="136"/>
  <c r="E185" i="136"/>
  <c r="H12" i="136"/>
  <c r="I12" i="136"/>
  <c r="J12" i="136"/>
  <c r="K12" i="136"/>
  <c r="L12" i="136"/>
  <c r="O12" i="136"/>
  <c r="P12" i="136"/>
  <c r="Q12" i="136"/>
  <c r="R12" i="136"/>
  <c r="S12" i="136"/>
  <c r="V12" i="136"/>
  <c r="W12" i="136"/>
  <c r="X12" i="136"/>
  <c r="Y12" i="136"/>
  <c r="Z12" i="136"/>
  <c r="AC12" i="136"/>
  <c r="AD12" i="136"/>
  <c r="AE12" i="136"/>
  <c r="AF12" i="136"/>
  <c r="AG12" i="136"/>
  <c r="AJ12" i="136"/>
  <c r="AK12" i="136"/>
  <c r="AL12" i="136"/>
  <c r="AM12" i="136"/>
  <c r="AN12" i="136"/>
  <c r="C3" i="136"/>
  <c r="C4" i="136"/>
  <c r="C5" i="136"/>
  <c r="E49" i="135"/>
  <c r="B50" i="135"/>
  <c r="B51" i="135" s="1"/>
  <c r="B52" i="135" s="1"/>
  <c r="B53" i="135" s="1"/>
  <c r="B54" i="135" s="1"/>
  <c r="B55" i="135" s="1"/>
  <c r="B56" i="135" s="1"/>
  <c r="B57" i="135" s="1"/>
  <c r="B58" i="135" s="1"/>
  <c r="B59" i="135" s="1"/>
  <c r="B60" i="135" s="1"/>
  <c r="B61" i="135" s="1"/>
  <c r="B62" i="135" s="1"/>
  <c r="B63" i="135" s="1"/>
  <c r="B64" i="135" s="1"/>
  <c r="B65" i="135" s="1"/>
  <c r="B66" i="135" s="1"/>
  <c r="B67" i="135" s="1"/>
  <c r="B68" i="135" s="1"/>
  <c r="B69" i="135" s="1"/>
  <c r="B70" i="135" s="1"/>
  <c r="B71" i="135" s="1"/>
  <c r="B72" i="135" s="1"/>
  <c r="B73" i="135" s="1"/>
  <c r="B74" i="135" s="1"/>
  <c r="B75" i="135" s="1"/>
  <c r="B76" i="135" s="1"/>
  <c r="B77" i="135" s="1"/>
  <c r="B78" i="135" s="1"/>
  <c r="B79" i="135" s="1"/>
  <c r="B80" i="135" s="1"/>
  <c r="B81" i="135" s="1"/>
  <c r="B82" i="135" s="1"/>
  <c r="B83" i="135" s="1"/>
  <c r="B84" i="135" s="1"/>
  <c r="B85" i="135" s="1"/>
  <c r="B86" i="135" s="1"/>
  <c r="B87" i="135" s="1"/>
  <c r="B88" i="135" s="1"/>
  <c r="B89" i="135" s="1"/>
  <c r="B90" i="135" s="1"/>
  <c r="B91" i="135" s="1"/>
  <c r="B92" i="135" s="1"/>
  <c r="B93" i="135" s="1"/>
  <c r="B94" i="135" s="1"/>
  <c r="B95" i="135" s="1"/>
  <c r="B96" i="135" s="1"/>
  <c r="B97" i="135" s="1"/>
  <c r="B98" i="135" s="1"/>
  <c r="B99" i="135" s="1"/>
  <c r="B100" i="135" s="1"/>
  <c r="B101" i="135" s="1"/>
  <c r="B102" i="135" s="1"/>
  <c r="B103" i="135" s="1"/>
  <c r="B104" i="135" s="1"/>
  <c r="B105" i="135" s="1"/>
  <c r="B106" i="135" s="1"/>
  <c r="B107" i="135" s="1"/>
  <c r="B108" i="135" s="1"/>
  <c r="B109" i="135" s="1"/>
  <c r="B110" i="135" s="1"/>
  <c r="B111" i="135" s="1"/>
  <c r="B112" i="135" s="1"/>
  <c r="B113" i="135" s="1"/>
  <c r="B114" i="135" s="1"/>
  <c r="B115" i="135" s="1"/>
  <c r="B116" i="135" s="1"/>
  <c r="B117" i="135" s="1"/>
  <c r="B118" i="135" s="1"/>
  <c r="B119" i="135" s="1"/>
  <c r="B120" i="135" s="1"/>
  <c r="B121" i="135" s="1"/>
  <c r="B122" i="135" s="1"/>
  <c r="B123" i="135" s="1"/>
  <c r="B124" i="135" s="1"/>
  <c r="B125" i="135" s="1"/>
  <c r="B126" i="135" s="1"/>
  <c r="E50" i="135"/>
  <c r="E51" i="135"/>
  <c r="E52" i="135"/>
  <c r="E53" i="135"/>
  <c r="E62" i="135"/>
  <c r="E63" i="135"/>
  <c r="E64" i="135"/>
  <c r="E65" i="135"/>
  <c r="E66" i="135"/>
  <c r="E67" i="135"/>
  <c r="E68" i="135"/>
  <c r="E69" i="135"/>
  <c r="E70" i="135"/>
  <c r="E71" i="135"/>
  <c r="E72" i="135"/>
  <c r="E73" i="135"/>
  <c r="E74" i="135"/>
  <c r="E75" i="135"/>
  <c r="E76" i="135"/>
  <c r="E77" i="135"/>
  <c r="E78" i="135"/>
  <c r="E79" i="135"/>
  <c r="E80" i="135"/>
  <c r="E81" i="135"/>
  <c r="E82" i="135"/>
  <c r="E83" i="135"/>
  <c r="E84" i="135"/>
  <c r="E85" i="135"/>
  <c r="E86" i="135"/>
  <c r="E87" i="135"/>
  <c r="E88" i="135"/>
  <c r="E89" i="135"/>
  <c r="E90" i="135"/>
  <c r="E91" i="135"/>
  <c r="E92" i="135"/>
  <c r="E93" i="135"/>
  <c r="E94" i="135"/>
  <c r="E95" i="135"/>
  <c r="E96" i="135"/>
  <c r="E97" i="135"/>
  <c r="E98" i="135"/>
  <c r="E99" i="135"/>
  <c r="E100" i="135"/>
  <c r="E101" i="135"/>
  <c r="E102" i="135"/>
  <c r="E103" i="135"/>
  <c r="E104" i="135"/>
  <c r="E105" i="135"/>
  <c r="E106" i="135"/>
  <c r="E107" i="135"/>
  <c r="E108" i="135"/>
  <c r="E109" i="135"/>
  <c r="E110" i="135"/>
  <c r="E111" i="135"/>
  <c r="E112" i="135"/>
  <c r="E113" i="135"/>
  <c r="E114" i="135"/>
  <c r="E115" i="135"/>
  <c r="E116" i="135"/>
  <c r="E117" i="135"/>
  <c r="E118" i="135"/>
  <c r="E119" i="135"/>
  <c r="E120" i="135"/>
  <c r="E121" i="135"/>
  <c r="E122" i="135"/>
  <c r="E123" i="135"/>
  <c r="E124" i="135"/>
  <c r="E125" i="135"/>
  <c r="E126" i="135"/>
  <c r="H12" i="135"/>
  <c r="I12" i="135"/>
  <c r="J12" i="135"/>
  <c r="K12" i="135"/>
  <c r="L12" i="135"/>
  <c r="O12" i="135"/>
  <c r="P12" i="135"/>
  <c r="Q12" i="135"/>
  <c r="R12" i="135"/>
  <c r="S12" i="135"/>
  <c r="V12" i="135"/>
  <c r="W12" i="135"/>
  <c r="X12" i="135"/>
  <c r="Y12" i="135"/>
  <c r="Z12" i="135"/>
  <c r="AC12" i="135"/>
  <c r="AD12" i="135"/>
  <c r="AE12" i="135"/>
  <c r="AF12" i="135"/>
  <c r="AG12" i="135"/>
  <c r="AJ12" i="135"/>
  <c r="AK12" i="135"/>
  <c r="AL12" i="135"/>
  <c r="AM12" i="135"/>
  <c r="AN12" i="135"/>
  <c r="C3" i="135"/>
  <c r="C4" i="135"/>
  <c r="C5" i="135"/>
  <c r="C3" i="126"/>
  <c r="C3" i="122"/>
  <c r="C3" i="121"/>
  <c r="C3" i="98"/>
  <c r="Z12" i="126"/>
  <c r="Y12" i="126"/>
  <c r="Z12" i="122"/>
  <c r="Y12" i="122"/>
  <c r="C55" i="91"/>
  <c r="E55" i="91" s="1"/>
  <c r="C6" i="91"/>
  <c r="E6" i="91" s="1"/>
  <c r="C21" i="91"/>
  <c r="E21" i="91" s="1"/>
  <c r="E96" i="126"/>
  <c r="E95" i="126"/>
  <c r="E87" i="126"/>
  <c r="E84" i="126"/>
  <c r="E61" i="126"/>
  <c r="E49" i="126"/>
  <c r="E114" i="98"/>
  <c r="E115" i="98"/>
  <c r="E116" i="98"/>
  <c r="E117" i="98"/>
  <c r="E118" i="98"/>
  <c r="E94" i="126"/>
  <c r="E92" i="126"/>
  <c r="E89" i="126"/>
  <c r="E86" i="126"/>
  <c r="E83" i="126"/>
  <c r="C2" i="91"/>
  <c r="C10" i="91"/>
  <c r="E10" i="91" s="1"/>
  <c r="Y16" i="122"/>
  <c r="Z16" i="122"/>
  <c r="Y17" i="122"/>
  <c r="Z17" i="122"/>
  <c r="Y18" i="122"/>
  <c r="Z18" i="122"/>
  <c r="Y19" i="122"/>
  <c r="Z19" i="122"/>
  <c r="Y20" i="122"/>
  <c r="Z20" i="122"/>
  <c r="Y21" i="122"/>
  <c r="Z21" i="122"/>
  <c r="Y22" i="122"/>
  <c r="Z22" i="122"/>
  <c r="Y23" i="122"/>
  <c r="Z23" i="122"/>
  <c r="Y24" i="122"/>
  <c r="Z24" i="122"/>
  <c r="Y25" i="122"/>
  <c r="Z25" i="122"/>
  <c r="Y26" i="122"/>
  <c r="Z26" i="122"/>
  <c r="Y27" i="122"/>
  <c r="Z27" i="122"/>
  <c r="Y28" i="122"/>
  <c r="Z28" i="122"/>
  <c r="D13" i="122"/>
  <c r="Y12" i="121"/>
  <c r="Z12" i="121"/>
  <c r="E41" i="126"/>
  <c r="E173" i="126"/>
  <c r="E172" i="126"/>
  <c r="E171" i="126"/>
  <c r="E170" i="126"/>
  <c r="E169" i="126"/>
  <c r="E168" i="126"/>
  <c r="E167" i="126"/>
  <c r="E166" i="126"/>
  <c r="E165" i="126"/>
  <c r="E164" i="126"/>
  <c r="E163" i="126"/>
  <c r="E162" i="126"/>
  <c r="E161" i="126"/>
  <c r="E160" i="126"/>
  <c r="E159" i="126"/>
  <c r="E158" i="126"/>
  <c r="E157" i="126"/>
  <c r="E156" i="126"/>
  <c r="E155" i="126"/>
  <c r="E154" i="126"/>
  <c r="E153" i="126"/>
  <c r="E152" i="126"/>
  <c r="E151" i="126"/>
  <c r="E150" i="126"/>
  <c r="E149" i="126"/>
  <c r="E148" i="126"/>
  <c r="E147" i="126"/>
  <c r="E146" i="126"/>
  <c r="E145" i="126"/>
  <c r="E144" i="126"/>
  <c r="E143" i="126"/>
  <c r="E142" i="126"/>
  <c r="E141" i="126"/>
  <c r="E140" i="126"/>
  <c r="E139" i="126"/>
  <c r="E138" i="126"/>
  <c r="E137" i="126"/>
  <c r="E136" i="126"/>
  <c r="E135" i="126"/>
  <c r="E134" i="126"/>
  <c r="E133" i="126"/>
  <c r="E132" i="126"/>
  <c r="E131" i="126"/>
  <c r="E130" i="126"/>
  <c r="E129" i="126"/>
  <c r="E128" i="126"/>
  <c r="E127" i="126"/>
  <c r="E126" i="126"/>
  <c r="E125" i="126"/>
  <c r="E124" i="126"/>
  <c r="E123" i="126"/>
  <c r="E122" i="126"/>
  <c r="E121" i="126"/>
  <c r="E120" i="126"/>
  <c r="E119" i="126"/>
  <c r="E118" i="126"/>
  <c r="E117" i="126"/>
  <c r="E116" i="126"/>
  <c r="E115" i="126"/>
  <c r="E114" i="126"/>
  <c r="E113" i="126"/>
  <c r="E112" i="126"/>
  <c r="E111" i="126"/>
  <c r="E110" i="126"/>
  <c r="E109" i="126"/>
  <c r="E108" i="126"/>
  <c r="E107" i="126"/>
  <c r="E106" i="126"/>
  <c r="E105" i="126"/>
  <c r="E104" i="126"/>
  <c r="E103" i="126"/>
  <c r="E102" i="126"/>
  <c r="E101" i="126"/>
  <c r="E100" i="126"/>
  <c r="E99" i="126"/>
  <c r="E98" i="126"/>
  <c r="E97" i="126"/>
  <c r="E93" i="126"/>
  <c r="E91" i="126"/>
  <c r="E90" i="126"/>
  <c r="E88" i="126"/>
  <c r="E85" i="126"/>
  <c r="E82" i="126"/>
  <c r="E81" i="126"/>
  <c r="E80" i="126"/>
  <c r="E79" i="126"/>
  <c r="E78" i="126"/>
  <c r="E77" i="126"/>
  <c r="E64" i="126"/>
  <c r="E63" i="126"/>
  <c r="E56" i="126"/>
  <c r="E55" i="126"/>
  <c r="E54" i="126"/>
  <c r="E51" i="126"/>
  <c r="E50" i="126"/>
  <c r="E48" i="126"/>
  <c r="E45" i="126"/>
  <c r="E44" i="126"/>
  <c r="E43" i="126"/>
  <c r="E42" i="126"/>
  <c r="E40" i="126"/>
  <c r="E39" i="126"/>
  <c r="E38" i="126"/>
  <c r="B38" i="126"/>
  <c r="B39" i="126" s="1"/>
  <c r="B40" i="126" s="1"/>
  <c r="B41" i="126" s="1"/>
  <c r="B42" i="126" s="1"/>
  <c r="B43" i="126" s="1"/>
  <c r="B44" i="126" s="1"/>
  <c r="B45" i="126" s="1"/>
  <c r="B46" i="126" s="1"/>
  <c r="B47" i="126" s="1"/>
  <c r="B48" i="126" s="1"/>
  <c r="B49" i="126" s="1"/>
  <c r="B50" i="126" s="1"/>
  <c r="B51" i="126" s="1"/>
  <c r="B52" i="126" s="1"/>
  <c r="B53" i="126" s="1"/>
  <c r="B54" i="126" s="1"/>
  <c r="B55" i="126" s="1"/>
  <c r="B56" i="126" s="1"/>
  <c r="B57" i="126" s="1"/>
  <c r="B58" i="126" s="1"/>
  <c r="B59" i="126" s="1"/>
  <c r="B60" i="126" s="1"/>
  <c r="B61" i="126" s="1"/>
  <c r="B62" i="126" s="1"/>
  <c r="B63" i="126" s="1"/>
  <c r="B64" i="126" s="1"/>
  <c r="B65" i="126" s="1"/>
  <c r="B66" i="126" s="1"/>
  <c r="B67" i="126" s="1"/>
  <c r="B68" i="126" s="1"/>
  <c r="B69" i="126" s="1"/>
  <c r="B70" i="126" s="1"/>
  <c r="B71" i="126" s="1"/>
  <c r="B72" i="126" s="1"/>
  <c r="B73" i="126" s="1"/>
  <c r="B74" i="126" s="1"/>
  <c r="B75" i="126" s="1"/>
  <c r="B76" i="126" s="1"/>
  <c r="B77" i="126" s="1"/>
  <c r="B78" i="126" s="1"/>
  <c r="B79" i="126" s="1"/>
  <c r="B80" i="126" s="1"/>
  <c r="B81" i="126" s="1"/>
  <c r="B82" i="126" s="1"/>
  <c r="B83" i="126" s="1"/>
  <c r="B84" i="126" s="1"/>
  <c r="B85" i="126" s="1"/>
  <c r="B86" i="126" s="1"/>
  <c r="B87" i="126" s="1"/>
  <c r="B88" i="126" s="1"/>
  <c r="B89" i="126" s="1"/>
  <c r="B90" i="126" s="1"/>
  <c r="B91" i="126" s="1"/>
  <c r="B92" i="126" s="1"/>
  <c r="B93" i="126" s="1"/>
  <c r="B94" i="126" s="1"/>
  <c r="B95" i="126" s="1"/>
  <c r="B96" i="126" s="1"/>
  <c r="B97" i="126" s="1"/>
  <c r="B98" i="126" s="1"/>
  <c r="B99" i="126" s="1"/>
  <c r="B100" i="126" s="1"/>
  <c r="B101" i="126" s="1"/>
  <c r="B102" i="126" s="1"/>
  <c r="B103" i="126" s="1"/>
  <c r="B104" i="126" s="1"/>
  <c r="B105" i="126" s="1"/>
  <c r="B106" i="126" s="1"/>
  <c r="B107" i="126" s="1"/>
  <c r="B108" i="126" s="1"/>
  <c r="B109" i="126" s="1"/>
  <c r="B110" i="126" s="1"/>
  <c r="B111" i="126" s="1"/>
  <c r="B112" i="126" s="1"/>
  <c r="B113" i="126" s="1"/>
  <c r="B114" i="126" s="1"/>
  <c r="B115" i="126" s="1"/>
  <c r="B116" i="126" s="1"/>
  <c r="B117" i="126" s="1"/>
  <c r="B118" i="126" s="1"/>
  <c r="B119" i="126" s="1"/>
  <c r="B120" i="126" s="1"/>
  <c r="B121" i="126" s="1"/>
  <c r="B122" i="126" s="1"/>
  <c r="B123" i="126" s="1"/>
  <c r="B124" i="126" s="1"/>
  <c r="B125" i="126" s="1"/>
  <c r="B126" i="126" s="1"/>
  <c r="B127" i="126" s="1"/>
  <c r="B128" i="126" s="1"/>
  <c r="B129" i="126" s="1"/>
  <c r="B130" i="126" s="1"/>
  <c r="B131" i="126" s="1"/>
  <c r="B132" i="126" s="1"/>
  <c r="B133" i="126" s="1"/>
  <c r="B134" i="126" s="1"/>
  <c r="B135" i="126" s="1"/>
  <c r="B136" i="126" s="1"/>
  <c r="B137" i="126" s="1"/>
  <c r="B138" i="126" s="1"/>
  <c r="B139" i="126" s="1"/>
  <c r="B140" i="126" s="1"/>
  <c r="B141" i="126" s="1"/>
  <c r="B142" i="126" s="1"/>
  <c r="B143" i="126" s="1"/>
  <c r="B144" i="126" s="1"/>
  <c r="B145" i="126" s="1"/>
  <c r="B146" i="126" s="1"/>
  <c r="B147" i="126" s="1"/>
  <c r="B148" i="126" s="1"/>
  <c r="B149" i="126" s="1"/>
  <c r="B150" i="126" s="1"/>
  <c r="B151" i="126" s="1"/>
  <c r="B152" i="126" s="1"/>
  <c r="B153" i="126" s="1"/>
  <c r="B154" i="126" s="1"/>
  <c r="B155" i="126" s="1"/>
  <c r="B156" i="126" s="1"/>
  <c r="B157" i="126" s="1"/>
  <c r="B158" i="126" s="1"/>
  <c r="B159" i="126" s="1"/>
  <c r="B160" i="126" s="1"/>
  <c r="B161" i="126" s="1"/>
  <c r="B162" i="126" s="1"/>
  <c r="B163" i="126" s="1"/>
  <c r="B164" i="126" s="1"/>
  <c r="B165" i="126" s="1"/>
  <c r="B166" i="126" s="1"/>
  <c r="B167" i="126" s="1"/>
  <c r="B168" i="126" s="1"/>
  <c r="B169" i="126" s="1"/>
  <c r="B170" i="126" s="1"/>
  <c r="B171" i="126" s="1"/>
  <c r="B172" i="126" s="1"/>
  <c r="B173" i="126" s="1"/>
  <c r="E37" i="126"/>
  <c r="D24" i="126"/>
  <c r="D13" i="126"/>
  <c r="AN12" i="126"/>
  <c r="AM12" i="126"/>
  <c r="AL12" i="126"/>
  <c r="AK12" i="126"/>
  <c r="AJ12" i="126"/>
  <c r="AG12" i="126"/>
  <c r="AF12" i="126"/>
  <c r="AE12" i="126"/>
  <c r="AD12" i="126"/>
  <c r="AC12" i="126"/>
  <c r="X12" i="126"/>
  <c r="W12" i="126"/>
  <c r="V12" i="126"/>
  <c r="S12" i="126"/>
  <c r="R12" i="126"/>
  <c r="Q12" i="126"/>
  <c r="P12" i="126"/>
  <c r="O12" i="126"/>
  <c r="L12" i="126"/>
  <c r="K12" i="126"/>
  <c r="J12" i="126"/>
  <c r="I12" i="126"/>
  <c r="H12" i="126"/>
  <c r="C5" i="126"/>
  <c r="C4" i="126"/>
  <c r="E37" i="122"/>
  <c r="AN28" i="122"/>
  <c r="AM28" i="122"/>
  <c r="AL28" i="122"/>
  <c r="AK28" i="122"/>
  <c r="AJ28" i="122"/>
  <c r="AG28" i="122"/>
  <c r="AF28" i="122"/>
  <c r="AE28" i="122"/>
  <c r="AD28" i="122"/>
  <c r="AC28" i="122"/>
  <c r="X28" i="122"/>
  <c r="W28" i="122"/>
  <c r="V28" i="122"/>
  <c r="S28" i="122"/>
  <c r="R28" i="122"/>
  <c r="Q28" i="122"/>
  <c r="P28" i="122"/>
  <c r="O28" i="122"/>
  <c r="L28" i="122"/>
  <c r="K28" i="122"/>
  <c r="J28" i="122"/>
  <c r="I28" i="122"/>
  <c r="H28" i="122"/>
  <c r="AN27" i="122"/>
  <c r="AM27" i="122"/>
  <c r="AL27" i="122"/>
  <c r="AK27" i="122"/>
  <c r="AJ27" i="122"/>
  <c r="AG27" i="122"/>
  <c r="AF27" i="122"/>
  <c r="AE27" i="122"/>
  <c r="AD27" i="122"/>
  <c r="AC27" i="122"/>
  <c r="X27" i="122"/>
  <c r="W27" i="122"/>
  <c r="V27" i="122"/>
  <c r="S27" i="122"/>
  <c r="R27" i="122"/>
  <c r="Q27" i="122"/>
  <c r="P27" i="122"/>
  <c r="O27" i="122"/>
  <c r="L27" i="122"/>
  <c r="K27" i="122"/>
  <c r="J27" i="122"/>
  <c r="I27" i="122"/>
  <c r="H27" i="122"/>
  <c r="AN26" i="122"/>
  <c r="AM26" i="122"/>
  <c r="AL26" i="122"/>
  <c r="AK26" i="122"/>
  <c r="AJ26" i="122"/>
  <c r="AG26" i="122"/>
  <c r="AF26" i="122"/>
  <c r="AE26" i="122"/>
  <c r="AD26" i="122"/>
  <c r="AC26" i="122"/>
  <c r="X26" i="122"/>
  <c r="W26" i="122"/>
  <c r="V26" i="122"/>
  <c r="S26" i="122"/>
  <c r="R26" i="122"/>
  <c r="Q26" i="122"/>
  <c r="P26" i="122"/>
  <c r="O26" i="122"/>
  <c r="L26" i="122"/>
  <c r="K26" i="122"/>
  <c r="J26" i="122"/>
  <c r="I26" i="122"/>
  <c r="H26" i="122"/>
  <c r="AN25" i="122"/>
  <c r="AM25" i="122"/>
  <c r="AL25" i="122"/>
  <c r="AK25" i="122"/>
  <c r="AJ25" i="122"/>
  <c r="AG25" i="122"/>
  <c r="AF25" i="122"/>
  <c r="AE25" i="122"/>
  <c r="AD25" i="122"/>
  <c r="AC25" i="122"/>
  <c r="X25" i="122"/>
  <c r="W25" i="122"/>
  <c r="V25" i="122"/>
  <c r="S25" i="122"/>
  <c r="R25" i="122"/>
  <c r="Q25" i="122"/>
  <c r="P25" i="122"/>
  <c r="O25" i="122"/>
  <c r="L25" i="122"/>
  <c r="K25" i="122"/>
  <c r="J25" i="122"/>
  <c r="I25" i="122"/>
  <c r="H25" i="122"/>
  <c r="AN24" i="122"/>
  <c r="AM24" i="122"/>
  <c r="AL24" i="122"/>
  <c r="AK24" i="122"/>
  <c r="AJ24" i="122"/>
  <c r="AG24" i="122"/>
  <c r="AF24" i="122"/>
  <c r="AE24" i="122"/>
  <c r="AD24" i="122"/>
  <c r="AC24" i="122"/>
  <c r="X24" i="122"/>
  <c r="W24" i="122"/>
  <c r="V24" i="122"/>
  <c r="S24" i="122"/>
  <c r="R24" i="122"/>
  <c r="Q24" i="122"/>
  <c r="P24" i="122"/>
  <c r="O24" i="122"/>
  <c r="L24" i="122"/>
  <c r="K24" i="122"/>
  <c r="J24" i="122"/>
  <c r="I24" i="122"/>
  <c r="H24" i="122"/>
  <c r="D24" i="122"/>
  <c r="AN23" i="122"/>
  <c r="AM23" i="122"/>
  <c r="AL23" i="122"/>
  <c r="AK23" i="122"/>
  <c r="AJ23" i="122"/>
  <c r="AG23" i="122"/>
  <c r="AF23" i="122"/>
  <c r="AE23" i="122"/>
  <c r="AD23" i="122"/>
  <c r="AC23" i="122"/>
  <c r="X23" i="122"/>
  <c r="W23" i="122"/>
  <c r="V23" i="122"/>
  <c r="S23" i="122"/>
  <c r="R23" i="122"/>
  <c r="Q23" i="122"/>
  <c r="P23" i="122"/>
  <c r="O23" i="122"/>
  <c r="L23" i="122"/>
  <c r="K23" i="122"/>
  <c r="J23" i="122"/>
  <c r="I23" i="122"/>
  <c r="H23" i="122"/>
  <c r="AN22" i="122"/>
  <c r="AM22" i="122"/>
  <c r="AL22" i="122"/>
  <c r="AK22" i="122"/>
  <c r="AJ22" i="122"/>
  <c r="AG22" i="122"/>
  <c r="AF22" i="122"/>
  <c r="AE22" i="122"/>
  <c r="AD22" i="122"/>
  <c r="AC22" i="122"/>
  <c r="X22" i="122"/>
  <c r="W22" i="122"/>
  <c r="V22" i="122"/>
  <c r="S22" i="122"/>
  <c r="R22" i="122"/>
  <c r="Q22" i="122"/>
  <c r="P22" i="122"/>
  <c r="O22" i="122"/>
  <c r="L22" i="122"/>
  <c r="K22" i="122"/>
  <c r="J22" i="122"/>
  <c r="I22" i="122"/>
  <c r="H22" i="122"/>
  <c r="AN21" i="122"/>
  <c r="AM21" i="122"/>
  <c r="AL21" i="122"/>
  <c r="AK21" i="122"/>
  <c r="AJ21" i="122"/>
  <c r="AG21" i="122"/>
  <c r="AF21" i="122"/>
  <c r="AE21" i="122"/>
  <c r="AD21" i="122"/>
  <c r="AC21" i="122"/>
  <c r="X21" i="122"/>
  <c r="W21" i="122"/>
  <c r="V21" i="122"/>
  <c r="S21" i="122"/>
  <c r="R21" i="122"/>
  <c r="Q21" i="122"/>
  <c r="P21" i="122"/>
  <c r="O21" i="122"/>
  <c r="L21" i="122"/>
  <c r="K21" i="122"/>
  <c r="J21" i="122"/>
  <c r="I21" i="122"/>
  <c r="H21" i="122"/>
  <c r="AN20" i="122"/>
  <c r="AM20" i="122"/>
  <c r="AL20" i="122"/>
  <c r="AK20" i="122"/>
  <c r="AJ20" i="122"/>
  <c r="AG20" i="122"/>
  <c r="AF20" i="122"/>
  <c r="AE20" i="122"/>
  <c r="AD20" i="122"/>
  <c r="AC20" i="122"/>
  <c r="X20" i="122"/>
  <c r="W20" i="122"/>
  <c r="V20" i="122"/>
  <c r="S20" i="122"/>
  <c r="R20" i="122"/>
  <c r="Q20" i="122"/>
  <c r="P20" i="122"/>
  <c r="O20" i="122"/>
  <c r="L20" i="122"/>
  <c r="K20" i="122"/>
  <c r="J20" i="122"/>
  <c r="I20" i="122"/>
  <c r="H20" i="122"/>
  <c r="AN19" i="122"/>
  <c r="AM19" i="122"/>
  <c r="AL19" i="122"/>
  <c r="AK19" i="122"/>
  <c r="AJ19" i="122"/>
  <c r="AG19" i="122"/>
  <c r="AF19" i="122"/>
  <c r="AE19" i="122"/>
  <c r="AD19" i="122"/>
  <c r="AC19" i="122"/>
  <c r="X19" i="122"/>
  <c r="W19" i="122"/>
  <c r="V19" i="122"/>
  <c r="S19" i="122"/>
  <c r="R19" i="122"/>
  <c r="Q19" i="122"/>
  <c r="P19" i="122"/>
  <c r="O19" i="122"/>
  <c r="L19" i="122"/>
  <c r="K19" i="122"/>
  <c r="J19" i="122"/>
  <c r="I19" i="122"/>
  <c r="H19" i="122"/>
  <c r="AN18" i="122"/>
  <c r="AM18" i="122"/>
  <c r="AL18" i="122"/>
  <c r="AK18" i="122"/>
  <c r="AJ18" i="122"/>
  <c r="AG18" i="122"/>
  <c r="AF18" i="122"/>
  <c r="AE18" i="122"/>
  <c r="AD18" i="122"/>
  <c r="AC18" i="122"/>
  <c r="X18" i="122"/>
  <c r="W18" i="122"/>
  <c r="V18" i="122"/>
  <c r="S18" i="122"/>
  <c r="R18" i="122"/>
  <c r="Q18" i="122"/>
  <c r="P18" i="122"/>
  <c r="O18" i="122"/>
  <c r="L18" i="122"/>
  <c r="K18" i="122"/>
  <c r="J18" i="122"/>
  <c r="I18" i="122"/>
  <c r="H18" i="122"/>
  <c r="AN17" i="122"/>
  <c r="AM17" i="122"/>
  <c r="AL17" i="122"/>
  <c r="AK17" i="122"/>
  <c r="AJ17" i="122"/>
  <c r="AG17" i="122"/>
  <c r="AF17" i="122"/>
  <c r="AE17" i="122"/>
  <c r="AD17" i="122"/>
  <c r="AC17" i="122"/>
  <c r="X17" i="122"/>
  <c r="W17" i="122"/>
  <c r="V17" i="122"/>
  <c r="S17" i="122"/>
  <c r="R17" i="122"/>
  <c r="Q17" i="122"/>
  <c r="P17" i="122"/>
  <c r="O17" i="122"/>
  <c r="L17" i="122"/>
  <c r="K17" i="122"/>
  <c r="J17" i="122"/>
  <c r="I17" i="122"/>
  <c r="H17" i="122"/>
  <c r="AN16" i="122"/>
  <c r="AM16" i="122"/>
  <c r="AL16" i="122"/>
  <c r="AK16" i="122"/>
  <c r="AJ16" i="122"/>
  <c r="AG16" i="122"/>
  <c r="AF16" i="122"/>
  <c r="AE16" i="122"/>
  <c r="AD16" i="122"/>
  <c r="AC16" i="122"/>
  <c r="X16" i="122"/>
  <c r="W16" i="122"/>
  <c r="V16" i="122"/>
  <c r="S16" i="122"/>
  <c r="R16" i="122"/>
  <c r="Q16" i="122"/>
  <c r="P16" i="122"/>
  <c r="O16" i="122"/>
  <c r="L16" i="122"/>
  <c r="K16" i="122"/>
  <c r="J16" i="122"/>
  <c r="I16" i="122"/>
  <c r="H16" i="122"/>
  <c r="AN12" i="122"/>
  <c r="AM12" i="122"/>
  <c r="AL12" i="122"/>
  <c r="AK12" i="122"/>
  <c r="AJ12" i="122"/>
  <c r="AG12" i="122"/>
  <c r="AF12" i="122"/>
  <c r="AE12" i="122"/>
  <c r="AD12" i="122"/>
  <c r="AC12" i="122"/>
  <c r="X12" i="122"/>
  <c r="W12" i="122"/>
  <c r="V12" i="122"/>
  <c r="S12" i="122"/>
  <c r="R12" i="122"/>
  <c r="Q12" i="122"/>
  <c r="P12" i="122"/>
  <c r="O12" i="122"/>
  <c r="L12" i="122"/>
  <c r="K12" i="122"/>
  <c r="J12" i="122"/>
  <c r="I12" i="122"/>
  <c r="H12" i="122"/>
  <c r="C5" i="122"/>
  <c r="C4" i="122"/>
  <c r="E148" i="121"/>
  <c r="E147" i="121"/>
  <c r="E146" i="121"/>
  <c r="E145" i="121"/>
  <c r="E144" i="121"/>
  <c r="E143" i="121"/>
  <c r="E142" i="121"/>
  <c r="E141" i="121"/>
  <c r="E140" i="121"/>
  <c r="E139" i="121"/>
  <c r="E138" i="121"/>
  <c r="E137" i="121"/>
  <c r="E136" i="121"/>
  <c r="E135" i="121"/>
  <c r="E134" i="121"/>
  <c r="E133" i="121"/>
  <c r="E132" i="121"/>
  <c r="E131" i="121"/>
  <c r="E130" i="121"/>
  <c r="E129" i="121"/>
  <c r="E128" i="121"/>
  <c r="E127" i="121"/>
  <c r="E126" i="121"/>
  <c r="E125" i="121"/>
  <c r="E124" i="121"/>
  <c r="E123" i="121"/>
  <c r="E122" i="121"/>
  <c r="E121" i="121"/>
  <c r="E120" i="121"/>
  <c r="E119" i="121"/>
  <c r="E118" i="121"/>
  <c r="E117" i="121"/>
  <c r="E116" i="121"/>
  <c r="E115" i="121"/>
  <c r="E114" i="121"/>
  <c r="E113" i="121"/>
  <c r="E112" i="121"/>
  <c r="E111" i="121"/>
  <c r="E110" i="121"/>
  <c r="E109" i="121"/>
  <c r="E108" i="121"/>
  <c r="E107" i="121"/>
  <c r="E106" i="121"/>
  <c r="E105" i="121"/>
  <c r="E104" i="121"/>
  <c r="E103" i="121"/>
  <c r="E102" i="121"/>
  <c r="E101" i="121"/>
  <c r="E100" i="121"/>
  <c r="E99" i="121"/>
  <c r="E98" i="121"/>
  <c r="E97" i="121"/>
  <c r="E96" i="121"/>
  <c r="E95" i="121"/>
  <c r="E94" i="121"/>
  <c r="E93" i="121"/>
  <c r="E92" i="121"/>
  <c r="E91" i="121"/>
  <c r="E90" i="121"/>
  <c r="E89" i="121"/>
  <c r="E88" i="121"/>
  <c r="E87" i="121"/>
  <c r="E86" i="121"/>
  <c r="E85" i="121"/>
  <c r="E84" i="121"/>
  <c r="E83" i="121"/>
  <c r="E82" i="121"/>
  <c r="E81" i="121"/>
  <c r="E80" i="121"/>
  <c r="E79" i="121"/>
  <c r="E78" i="121"/>
  <c r="E77" i="121"/>
  <c r="E76" i="121"/>
  <c r="E75" i="121"/>
  <c r="E74" i="121"/>
  <c r="E73" i="121"/>
  <c r="E72" i="121"/>
  <c r="E71" i="121"/>
  <c r="E70" i="121"/>
  <c r="E69" i="121"/>
  <c r="E68" i="121"/>
  <c r="E67" i="121"/>
  <c r="E66" i="121"/>
  <c r="E65" i="121"/>
  <c r="E64" i="121"/>
  <c r="E63" i="121"/>
  <c r="E62" i="121"/>
  <c r="E61" i="121"/>
  <c r="E60" i="121"/>
  <c r="E59" i="121"/>
  <c r="E58" i="121"/>
  <c r="E57" i="121"/>
  <c r="E56" i="121"/>
  <c r="E55" i="121"/>
  <c r="E54" i="121"/>
  <c r="E53" i="121"/>
  <c r="E52" i="121"/>
  <c r="E51" i="121"/>
  <c r="E50" i="121"/>
  <c r="E49" i="121"/>
  <c r="E48" i="121"/>
  <c r="E47" i="121"/>
  <c r="E46" i="121"/>
  <c r="E45" i="121"/>
  <c r="E44" i="121"/>
  <c r="E43" i="121"/>
  <c r="E42" i="121"/>
  <c r="E41" i="121"/>
  <c r="B41" i="121"/>
  <c r="B42" i="121" s="1"/>
  <c r="B43" i="121" s="1"/>
  <c r="B44" i="121" s="1"/>
  <c r="B45" i="121" s="1"/>
  <c r="B46" i="121" s="1"/>
  <c r="B47" i="121" s="1"/>
  <c r="B48" i="121" s="1"/>
  <c r="B49" i="121" s="1"/>
  <c r="B50" i="121" s="1"/>
  <c r="B51" i="121" s="1"/>
  <c r="B52" i="121" s="1"/>
  <c r="B53" i="121" s="1"/>
  <c r="B54" i="121" s="1"/>
  <c r="B55" i="121" s="1"/>
  <c r="B56" i="121" s="1"/>
  <c r="B57" i="121" s="1"/>
  <c r="B58" i="121" s="1"/>
  <c r="B59" i="121" s="1"/>
  <c r="B60" i="121" s="1"/>
  <c r="B61" i="121" s="1"/>
  <c r="B62" i="121" s="1"/>
  <c r="B63" i="121" s="1"/>
  <c r="B64" i="121" s="1"/>
  <c r="B65" i="121" s="1"/>
  <c r="B66" i="121" s="1"/>
  <c r="B67" i="121" s="1"/>
  <c r="B68" i="121" s="1"/>
  <c r="B69" i="121" s="1"/>
  <c r="B70" i="121" s="1"/>
  <c r="B71" i="121" s="1"/>
  <c r="B72" i="121" s="1"/>
  <c r="B73" i="121" s="1"/>
  <c r="B74" i="121" s="1"/>
  <c r="B75" i="121" s="1"/>
  <c r="B76" i="121" s="1"/>
  <c r="B77" i="121" s="1"/>
  <c r="B78" i="121" s="1"/>
  <c r="B79" i="121" s="1"/>
  <c r="B80" i="121" s="1"/>
  <c r="B81" i="121" s="1"/>
  <c r="B82" i="121" s="1"/>
  <c r="B83" i="121" s="1"/>
  <c r="B84" i="121" s="1"/>
  <c r="B85" i="121" s="1"/>
  <c r="B86" i="121" s="1"/>
  <c r="B87" i="121" s="1"/>
  <c r="B88" i="121" s="1"/>
  <c r="B89" i="121" s="1"/>
  <c r="B90" i="121" s="1"/>
  <c r="B91" i="121" s="1"/>
  <c r="B92" i="121" s="1"/>
  <c r="B93" i="121" s="1"/>
  <c r="B94" i="121" s="1"/>
  <c r="B95" i="121" s="1"/>
  <c r="B96" i="121" s="1"/>
  <c r="B97" i="121" s="1"/>
  <c r="B98" i="121" s="1"/>
  <c r="B99" i="121" s="1"/>
  <c r="B100" i="121" s="1"/>
  <c r="B101" i="121" s="1"/>
  <c r="B102" i="121" s="1"/>
  <c r="B103" i="121" s="1"/>
  <c r="B104" i="121" s="1"/>
  <c r="B105" i="121" s="1"/>
  <c r="B106" i="121" s="1"/>
  <c r="B107" i="121" s="1"/>
  <c r="B108" i="121" s="1"/>
  <c r="B109" i="121" s="1"/>
  <c r="B110" i="121" s="1"/>
  <c r="B111" i="121" s="1"/>
  <c r="B112" i="121" s="1"/>
  <c r="B113" i="121" s="1"/>
  <c r="B114" i="121" s="1"/>
  <c r="B115" i="121" s="1"/>
  <c r="B116" i="121" s="1"/>
  <c r="B117" i="121" s="1"/>
  <c r="B118" i="121" s="1"/>
  <c r="B119" i="121" s="1"/>
  <c r="B120" i="121" s="1"/>
  <c r="B121" i="121" s="1"/>
  <c r="B122" i="121" s="1"/>
  <c r="B123" i="121" s="1"/>
  <c r="B124" i="121" s="1"/>
  <c r="B125" i="121" s="1"/>
  <c r="B126" i="121" s="1"/>
  <c r="B127" i="121" s="1"/>
  <c r="B128" i="121" s="1"/>
  <c r="B129" i="121" s="1"/>
  <c r="B130" i="121" s="1"/>
  <c r="B131" i="121" s="1"/>
  <c r="B132" i="121" s="1"/>
  <c r="B133" i="121" s="1"/>
  <c r="B134" i="121" s="1"/>
  <c r="B135" i="121" s="1"/>
  <c r="B136" i="121" s="1"/>
  <c r="B137" i="121" s="1"/>
  <c r="B138" i="121" s="1"/>
  <c r="B139" i="121" s="1"/>
  <c r="B140" i="121" s="1"/>
  <c r="B141" i="121" s="1"/>
  <c r="B142" i="121" s="1"/>
  <c r="B143" i="121" s="1"/>
  <c r="B144" i="121" s="1"/>
  <c r="B145" i="121" s="1"/>
  <c r="B146" i="121" s="1"/>
  <c r="B147" i="121" s="1"/>
  <c r="B148" i="121" s="1"/>
  <c r="E40" i="121"/>
  <c r="AN12" i="121"/>
  <c r="AM12" i="121"/>
  <c r="AL12" i="121"/>
  <c r="AK12" i="121"/>
  <c r="AJ12" i="121"/>
  <c r="AG12" i="121"/>
  <c r="AF12" i="121"/>
  <c r="AE12" i="121"/>
  <c r="AD12" i="121"/>
  <c r="AC12" i="121"/>
  <c r="X12" i="121"/>
  <c r="W12" i="121"/>
  <c r="V12" i="121"/>
  <c r="S12" i="121"/>
  <c r="R12" i="121"/>
  <c r="Q12" i="121"/>
  <c r="P12" i="121"/>
  <c r="O12" i="121"/>
  <c r="L12" i="121"/>
  <c r="K12" i="121"/>
  <c r="J12" i="121"/>
  <c r="I12" i="121"/>
  <c r="H12" i="121"/>
  <c r="C5" i="121"/>
  <c r="C4" i="121"/>
  <c r="E125" i="98"/>
  <c r="E126" i="98"/>
  <c r="E127" i="98"/>
  <c r="E128" i="98"/>
  <c r="E119" i="98"/>
  <c r="E120" i="98"/>
  <c r="E121" i="98"/>
  <c r="E122" i="98"/>
  <c r="E123" i="98"/>
  <c r="E124" i="98"/>
  <c r="I4" i="91"/>
  <c r="G3" i="91"/>
  <c r="C54" i="91"/>
  <c r="E54" i="91" s="1"/>
  <c r="C53" i="91"/>
  <c r="E53" i="91" s="1"/>
  <c r="C52" i="91"/>
  <c r="E52" i="91" s="1"/>
  <c r="C51" i="91"/>
  <c r="E51" i="91" s="1"/>
  <c r="C50" i="91"/>
  <c r="E50" i="91" s="1"/>
  <c r="C48" i="91"/>
  <c r="E48" i="91" s="1"/>
  <c r="C47" i="91"/>
  <c r="E47" i="91" s="1"/>
  <c r="C46" i="91"/>
  <c r="E46" i="91" s="1"/>
  <c r="C45" i="91"/>
  <c r="E45" i="91" s="1"/>
  <c r="C44" i="91"/>
  <c r="E44" i="91" s="1"/>
  <c r="C43" i="91"/>
  <c r="E43" i="91" s="1"/>
  <c r="C42" i="91"/>
  <c r="E42" i="91" s="1"/>
  <c r="C41" i="91"/>
  <c r="E41" i="91" s="1"/>
  <c r="C40" i="91"/>
  <c r="E40" i="91" s="1"/>
  <c r="C39" i="91"/>
  <c r="E39" i="91" s="1"/>
  <c r="C38" i="91"/>
  <c r="E38" i="91" s="1"/>
  <c r="C37" i="91"/>
  <c r="E37" i="91" s="1"/>
  <c r="C36" i="91"/>
  <c r="E36" i="91" s="1"/>
  <c r="C35" i="91"/>
  <c r="E35" i="91" s="1"/>
  <c r="C34" i="91"/>
  <c r="E34" i="91" s="1"/>
  <c r="C33" i="91"/>
  <c r="E33" i="91" s="1"/>
  <c r="C32" i="91"/>
  <c r="E32" i="91" s="1"/>
  <c r="C31" i="91"/>
  <c r="E31" i="91" s="1"/>
  <c r="L5" i="107"/>
  <c r="L6" i="107"/>
  <c r="L7" i="107"/>
  <c r="L8" i="107"/>
  <c r="L9" i="107"/>
  <c r="L10" i="107"/>
  <c r="L11" i="107"/>
  <c r="L12" i="107"/>
  <c r="L13" i="107"/>
  <c r="L14" i="107"/>
  <c r="L15" i="107"/>
  <c r="L16" i="107"/>
  <c r="L17" i="107"/>
  <c r="L18" i="107"/>
  <c r="L19" i="107"/>
  <c r="L20" i="107"/>
  <c r="L21" i="107"/>
  <c r="L22" i="107"/>
  <c r="L23" i="107"/>
  <c r="L24" i="107"/>
  <c r="L25" i="107"/>
  <c r="L26" i="107"/>
  <c r="L27" i="107"/>
  <c r="L28" i="107"/>
  <c r="L29" i="107"/>
  <c r="L30" i="107"/>
  <c r="L31" i="107"/>
  <c r="L32" i="107"/>
  <c r="L33" i="107"/>
  <c r="L34" i="107"/>
  <c r="L35" i="107"/>
  <c r="L36" i="107"/>
  <c r="L37" i="107"/>
  <c r="L38" i="107"/>
  <c r="L39" i="107"/>
  <c r="L40" i="107"/>
  <c r="L41" i="107"/>
  <c r="L42" i="107"/>
  <c r="L43" i="107"/>
  <c r="L44" i="107"/>
  <c r="L45" i="107"/>
  <c r="L46" i="107"/>
  <c r="L47" i="107"/>
  <c r="L48" i="107"/>
  <c r="L49" i="107"/>
  <c r="L50" i="107"/>
  <c r="L51" i="107"/>
  <c r="L52" i="107"/>
  <c r="L53" i="107"/>
  <c r="L54" i="107"/>
  <c r="L55" i="107"/>
  <c r="L56" i="107"/>
  <c r="L57" i="107"/>
  <c r="L58" i="107"/>
  <c r="L59" i="107"/>
  <c r="L60" i="107"/>
  <c r="L61" i="107"/>
  <c r="L62" i="107"/>
  <c r="L63" i="107"/>
  <c r="L64" i="107"/>
  <c r="L65" i="107"/>
  <c r="L66" i="107"/>
  <c r="L67" i="107"/>
  <c r="L68" i="107"/>
  <c r="L69" i="107"/>
  <c r="L70" i="107"/>
  <c r="L71" i="107"/>
  <c r="L72" i="107"/>
  <c r="L73" i="107"/>
  <c r="L74" i="107"/>
  <c r="L75" i="107"/>
  <c r="L76" i="107"/>
  <c r="L77" i="107"/>
  <c r="L78" i="107"/>
  <c r="L79" i="107"/>
  <c r="L80" i="107"/>
  <c r="L81" i="107"/>
  <c r="L82" i="107"/>
  <c r="L83" i="107"/>
  <c r="L84" i="107"/>
  <c r="L85" i="107"/>
  <c r="L86" i="107"/>
  <c r="L87" i="107"/>
  <c r="L88" i="107"/>
  <c r="L89" i="107"/>
  <c r="L90" i="107"/>
  <c r="L91" i="107"/>
  <c r="L92" i="107"/>
  <c r="L93" i="107"/>
  <c r="L94" i="107"/>
  <c r="L95" i="107"/>
  <c r="L96" i="107"/>
  <c r="L97" i="107"/>
  <c r="L98" i="107"/>
  <c r="L99" i="107"/>
  <c r="L100" i="107"/>
  <c r="L101" i="107"/>
  <c r="L102" i="107"/>
  <c r="L103" i="107"/>
  <c r="L104" i="107"/>
  <c r="L105" i="107"/>
  <c r="L106" i="107"/>
  <c r="L107" i="107"/>
  <c r="L108" i="107"/>
  <c r="L109" i="107"/>
  <c r="L110" i="107"/>
  <c r="L111" i="107"/>
  <c r="L112" i="107"/>
  <c r="E130" i="98"/>
  <c r="E131" i="98"/>
  <c r="E132" i="98"/>
  <c r="E133" i="98"/>
  <c r="E134" i="98"/>
  <c r="E135" i="98"/>
  <c r="E136" i="98"/>
  <c r="E137" i="98"/>
  <c r="E138" i="98"/>
  <c r="E139" i="98"/>
  <c r="E140" i="98"/>
  <c r="E141" i="98"/>
  <c r="E142" i="98"/>
  <c r="E143" i="98"/>
  <c r="E144" i="98"/>
  <c r="E145" i="98"/>
  <c r="E146" i="98"/>
  <c r="E169" i="98"/>
  <c r="E168" i="98"/>
  <c r="E167" i="98"/>
  <c r="E166" i="98"/>
  <c r="E165" i="98"/>
  <c r="E164" i="98"/>
  <c r="E163" i="98"/>
  <c r="E162" i="98"/>
  <c r="E161" i="98"/>
  <c r="E160" i="98"/>
  <c r="E159" i="98"/>
  <c r="E158" i="98"/>
  <c r="E157" i="98"/>
  <c r="E156" i="98"/>
  <c r="E155" i="98"/>
  <c r="E154" i="98"/>
  <c r="E153" i="98"/>
  <c r="E152" i="98"/>
  <c r="E151" i="98"/>
  <c r="E150" i="98"/>
  <c r="E149" i="98"/>
  <c r="E148" i="98"/>
  <c r="E147" i="98"/>
  <c r="E129" i="98"/>
  <c r="D13" i="98"/>
  <c r="AN12" i="98"/>
  <c r="AM12" i="98"/>
  <c r="AL12" i="98"/>
  <c r="AK12" i="98"/>
  <c r="AJ12" i="98"/>
  <c r="AG12" i="98"/>
  <c r="AF12" i="98"/>
  <c r="AE12" i="98"/>
  <c r="AD12" i="98"/>
  <c r="AC12" i="98"/>
  <c r="Z12" i="98"/>
  <c r="Y12" i="98"/>
  <c r="X12" i="98"/>
  <c r="W12" i="98"/>
  <c r="V12" i="98"/>
  <c r="S12" i="98"/>
  <c r="R12" i="98"/>
  <c r="Q12" i="98"/>
  <c r="P12" i="98"/>
  <c r="O12" i="98"/>
  <c r="L12" i="98"/>
  <c r="K12" i="98"/>
  <c r="J12" i="98"/>
  <c r="I12" i="98"/>
  <c r="H12" i="98"/>
  <c r="C5" i="98"/>
  <c r="C4" i="98"/>
  <c r="X22" i="91"/>
  <c r="X23" i="91"/>
  <c r="X24" i="91"/>
  <c r="X25" i="91"/>
  <c r="X26" i="91"/>
  <c r="X27" i="91"/>
  <c r="X28" i="91"/>
  <c r="X29" i="91"/>
  <c r="X11" i="91"/>
  <c r="X12" i="91"/>
  <c r="X16" i="91"/>
  <c r="X17" i="91"/>
  <c r="X18" i="91"/>
  <c r="X19" i="91"/>
  <c r="X20" i="91"/>
  <c r="X21" i="91"/>
  <c r="X10" i="91"/>
  <c r="J44" i="91"/>
  <c r="K44" i="91"/>
  <c r="L44" i="91"/>
  <c r="M44" i="91"/>
  <c r="J45" i="91"/>
  <c r="K45" i="91"/>
  <c r="L45" i="91"/>
  <c r="M45" i="91"/>
  <c r="J46" i="91"/>
  <c r="K46" i="91"/>
  <c r="L46" i="91"/>
  <c r="M46" i="91"/>
  <c r="J47" i="91"/>
  <c r="K47" i="91"/>
  <c r="L47" i="91"/>
  <c r="M47" i="91"/>
  <c r="J48" i="91"/>
  <c r="K48" i="91"/>
  <c r="L48" i="91"/>
  <c r="M48" i="91"/>
  <c r="J32" i="91"/>
  <c r="K32" i="91"/>
  <c r="L32" i="91"/>
  <c r="M32" i="91"/>
  <c r="J33" i="91"/>
  <c r="K33" i="91"/>
  <c r="L33" i="91"/>
  <c r="M33" i="91"/>
  <c r="J34" i="91"/>
  <c r="K34" i="91"/>
  <c r="L34" i="91"/>
  <c r="M34" i="91"/>
  <c r="J35" i="91"/>
  <c r="K35" i="91"/>
  <c r="L35" i="91"/>
  <c r="M35" i="91"/>
  <c r="J36" i="91"/>
  <c r="K36" i="91"/>
  <c r="L36" i="91"/>
  <c r="M36" i="91"/>
  <c r="J37" i="91"/>
  <c r="K37" i="91"/>
  <c r="L37" i="91"/>
  <c r="M37" i="91"/>
  <c r="J38" i="91"/>
  <c r="K38" i="91"/>
  <c r="L38" i="91"/>
  <c r="M38" i="91"/>
  <c r="J39" i="91"/>
  <c r="K39" i="91"/>
  <c r="L39" i="91"/>
  <c r="M39" i="91"/>
  <c r="J40" i="91"/>
  <c r="K40" i="91"/>
  <c r="L40" i="91"/>
  <c r="M40" i="91"/>
  <c r="J41" i="91"/>
  <c r="K41" i="91"/>
  <c r="L41" i="91"/>
  <c r="M41" i="91"/>
  <c r="J42" i="91"/>
  <c r="K42" i="91"/>
  <c r="L42" i="91"/>
  <c r="M42" i="91"/>
  <c r="J43" i="91"/>
  <c r="K43" i="91"/>
  <c r="L43" i="91"/>
  <c r="M43" i="91"/>
  <c r="C3" i="91"/>
  <c r="E3" i="91" s="1"/>
  <c r="C4" i="91"/>
  <c r="E4" i="91" s="1"/>
  <c r="C5" i="91"/>
  <c r="E5" i="91" s="1"/>
  <c r="C7" i="91"/>
  <c r="E7" i="91" s="1"/>
  <c r="C8" i="91"/>
  <c r="E8" i="91" s="1"/>
  <c r="C9" i="91"/>
  <c r="E9" i="91" s="1"/>
  <c r="C11" i="91"/>
  <c r="E11" i="91" s="1"/>
  <c r="C12" i="91"/>
  <c r="E12" i="91" s="1"/>
  <c r="C13" i="91"/>
  <c r="E13" i="91" s="1"/>
  <c r="C14" i="91"/>
  <c r="E14" i="91" s="1"/>
  <c r="C15" i="91"/>
  <c r="E15" i="91" s="1"/>
  <c r="C16" i="91"/>
  <c r="E16" i="91" s="1"/>
  <c r="C17" i="91"/>
  <c r="E17" i="91" s="1"/>
  <c r="C18" i="91"/>
  <c r="E18" i="91" s="1"/>
  <c r="C19" i="91"/>
  <c r="E19" i="91" s="1"/>
  <c r="C20" i="91"/>
  <c r="E20" i="91" s="1"/>
  <c r="C22" i="91"/>
  <c r="E22" i="91" s="1"/>
  <c r="C23" i="91"/>
  <c r="E23" i="91" s="1"/>
  <c r="C24" i="91"/>
  <c r="E24" i="91" s="1"/>
  <c r="C25" i="91"/>
  <c r="E25" i="91" s="1"/>
  <c r="C26" i="91"/>
  <c r="E26" i="91" s="1"/>
  <c r="C27" i="91"/>
  <c r="E27" i="91" s="1"/>
  <c r="C28" i="91"/>
  <c r="E28" i="91" s="1"/>
  <c r="C29" i="91"/>
  <c r="E29" i="91" s="1"/>
  <c r="C30" i="91"/>
  <c r="E30" i="91" s="1"/>
  <c r="C49" i="91"/>
  <c r="E49" i="91" s="1"/>
  <c r="H36" i="154"/>
  <c r="I36" i="154" s="1"/>
  <c r="H36" i="151"/>
  <c r="I36" i="151" s="1"/>
  <c r="H39" i="98"/>
  <c r="H8" i="98" s="1"/>
  <c r="H39" i="121"/>
  <c r="H36" i="146"/>
  <c r="I36" i="146" s="1"/>
  <c r="I8" i="146" s="1"/>
  <c r="H48" i="135"/>
  <c r="H36" i="141"/>
  <c r="H8" i="141" s="1"/>
  <c r="H36" i="126"/>
  <c r="H8" i="126" s="1"/>
  <c r="H15" i="142"/>
  <c r="I15" i="142" s="1"/>
  <c r="J15" i="142" s="1"/>
  <c r="K15" i="142" s="1"/>
  <c r="L15" i="142" s="1"/>
  <c r="M15" i="142" s="1"/>
  <c r="N15" i="142" s="1"/>
  <c r="O15" i="142" s="1"/>
  <c r="P15" i="142" s="1"/>
  <c r="Q15" i="142" s="1"/>
  <c r="R15" i="142" s="1"/>
  <c r="S15" i="142" s="1"/>
  <c r="T15" i="142" s="1"/>
  <c r="U15" i="142" s="1"/>
  <c r="V15" i="142" s="1"/>
  <c r="W15" i="142" s="1"/>
  <c r="X15" i="142" s="1"/>
  <c r="Y15" i="142" s="1"/>
  <c r="Z15" i="142" s="1"/>
  <c r="AA15" i="142" s="1"/>
  <c r="AB15" i="142" s="1"/>
  <c r="AC15" i="142" s="1"/>
  <c r="AD15" i="142" s="1"/>
  <c r="AE15" i="142" s="1"/>
  <c r="AF15" i="142" s="1"/>
  <c r="AG15" i="142" s="1"/>
  <c r="AH15" i="142" s="1"/>
  <c r="AI15" i="142" s="1"/>
  <c r="AJ15" i="142" s="1"/>
  <c r="AK15" i="142" s="1"/>
  <c r="AL15" i="142" s="1"/>
  <c r="AM15" i="142" s="1"/>
  <c r="AN15" i="142" s="1"/>
  <c r="H15" i="126"/>
  <c r="I15" i="126" s="1"/>
  <c r="J15" i="126" s="1"/>
  <c r="K15" i="126" s="1"/>
  <c r="L15" i="126" s="1"/>
  <c r="M15" i="126" s="1"/>
  <c r="N15" i="126" s="1"/>
  <c r="O15" i="126" s="1"/>
  <c r="P15" i="126" s="1"/>
  <c r="Q15" i="126" s="1"/>
  <c r="R15" i="126" s="1"/>
  <c r="S15" i="126" s="1"/>
  <c r="T15" i="126" s="1"/>
  <c r="U15" i="126" s="1"/>
  <c r="V15" i="126" s="1"/>
  <c r="W15" i="126" s="1"/>
  <c r="X15" i="126" s="1"/>
  <c r="Y15" i="126" s="1"/>
  <c r="Z15" i="126" s="1"/>
  <c r="AA15" i="126" s="1"/>
  <c r="AB15" i="126" s="1"/>
  <c r="AC15" i="126" s="1"/>
  <c r="AD15" i="126" s="1"/>
  <c r="AE15" i="126" s="1"/>
  <c r="AF15" i="126" s="1"/>
  <c r="AG15" i="126" s="1"/>
  <c r="AH15" i="126" s="1"/>
  <c r="AI15" i="126" s="1"/>
  <c r="AJ15" i="126" s="1"/>
  <c r="AK15" i="126" s="1"/>
  <c r="AL15" i="126" s="1"/>
  <c r="AM15" i="126" s="1"/>
  <c r="AN15" i="126" s="1"/>
  <c r="H15" i="122"/>
  <c r="I15" i="122" s="1"/>
  <c r="J15" i="122" s="1"/>
  <c r="K15" i="122" s="1"/>
  <c r="L15" i="122" s="1"/>
  <c r="M15" i="122" s="1"/>
  <c r="N15" i="122" s="1"/>
  <c r="O15" i="122" s="1"/>
  <c r="P15" i="122" s="1"/>
  <c r="Q15" i="122" s="1"/>
  <c r="R15" i="122" s="1"/>
  <c r="S15" i="122" s="1"/>
  <c r="T15" i="122" s="1"/>
  <c r="U15" i="122" s="1"/>
  <c r="V15" i="122" s="1"/>
  <c r="W15" i="122" s="1"/>
  <c r="X15" i="122" s="1"/>
  <c r="Y15" i="122" s="1"/>
  <c r="Z15" i="122" s="1"/>
  <c r="AA15" i="122" s="1"/>
  <c r="AB15" i="122" s="1"/>
  <c r="AC15" i="122" s="1"/>
  <c r="AD15" i="122" s="1"/>
  <c r="AE15" i="122" s="1"/>
  <c r="AF15" i="122" s="1"/>
  <c r="AG15" i="122" s="1"/>
  <c r="AH15" i="122" s="1"/>
  <c r="AI15" i="122" s="1"/>
  <c r="AJ15" i="122" s="1"/>
  <c r="AK15" i="122" s="1"/>
  <c r="AL15" i="122" s="1"/>
  <c r="AM15" i="122" s="1"/>
  <c r="AN15" i="122" s="1"/>
  <c r="H15" i="121"/>
  <c r="I15" i="121" s="1"/>
  <c r="J15" i="121" s="1"/>
  <c r="K15" i="121" s="1"/>
  <c r="L15" i="121" s="1"/>
  <c r="M15" i="121" s="1"/>
  <c r="N15" i="121" s="1"/>
  <c r="O15" i="121" s="1"/>
  <c r="P15" i="121" s="1"/>
  <c r="Q15" i="121" s="1"/>
  <c r="R15" i="121" s="1"/>
  <c r="S15" i="121" s="1"/>
  <c r="T15" i="121" s="1"/>
  <c r="U15" i="121" s="1"/>
  <c r="V15" i="121" s="1"/>
  <c r="W15" i="121" s="1"/>
  <c r="X15" i="121" s="1"/>
  <c r="Y15" i="121" s="1"/>
  <c r="Z15" i="121" s="1"/>
  <c r="AA15" i="121" s="1"/>
  <c r="AB15" i="121" s="1"/>
  <c r="AC15" i="121" s="1"/>
  <c r="AD15" i="121" s="1"/>
  <c r="AE15" i="121" s="1"/>
  <c r="AF15" i="121" s="1"/>
  <c r="AG15" i="121" s="1"/>
  <c r="AH15" i="121" s="1"/>
  <c r="AI15" i="121" s="1"/>
  <c r="AJ15" i="121" s="1"/>
  <c r="AK15" i="121" s="1"/>
  <c r="AL15" i="121" s="1"/>
  <c r="AM15" i="121" s="1"/>
  <c r="AN15" i="121" s="1"/>
  <c r="X8" i="194" l="1"/>
  <c r="Y36" i="194"/>
  <c r="X8" i="192"/>
  <c r="Y36" i="192"/>
  <c r="X8" i="197"/>
  <c r="Y36" i="197"/>
  <c r="Y36" i="196"/>
  <c r="X8" i="196"/>
  <c r="Y36" i="195"/>
  <c r="X8" i="195"/>
  <c r="X8" i="193"/>
  <c r="Y36" i="193"/>
  <c r="Y36" i="189"/>
  <c r="X8" i="189"/>
  <c r="H15" i="135"/>
  <c r="I15" i="135" s="1"/>
  <c r="J15" i="135" s="1"/>
  <c r="K15" i="135" s="1"/>
  <c r="L15" i="135" s="1"/>
  <c r="M15" i="135" s="1"/>
  <c r="N15" i="135" s="1"/>
  <c r="O15" i="135" s="1"/>
  <c r="P15" i="135" s="1"/>
  <c r="Q15" i="135" s="1"/>
  <c r="R15" i="135" s="1"/>
  <c r="S15" i="135" s="1"/>
  <c r="T15" i="135" s="1"/>
  <c r="U15" i="135" s="1"/>
  <c r="V15" i="135" s="1"/>
  <c r="W15" i="135" s="1"/>
  <c r="X15" i="135" s="1"/>
  <c r="Y15" i="135" s="1"/>
  <c r="Z15" i="135" s="1"/>
  <c r="AA15" i="135" s="1"/>
  <c r="AB15" i="135" s="1"/>
  <c r="AC15" i="135" s="1"/>
  <c r="AD15" i="135" s="1"/>
  <c r="AE15" i="135" s="1"/>
  <c r="AF15" i="135" s="1"/>
  <c r="AG15" i="135" s="1"/>
  <c r="AH15" i="135" s="1"/>
  <c r="AI15" i="135" s="1"/>
  <c r="AJ15" i="135" s="1"/>
  <c r="AK15" i="135" s="1"/>
  <c r="AL15" i="135" s="1"/>
  <c r="AM15" i="135" s="1"/>
  <c r="AN15" i="135" s="1"/>
  <c r="Y36" i="191"/>
  <c r="X8" i="191"/>
  <c r="Y36" i="190"/>
  <c r="X8" i="190"/>
  <c r="X8" i="188"/>
  <c r="Y36" i="188"/>
  <c r="Y36" i="187"/>
  <c r="X8" i="187"/>
  <c r="Y36" i="186"/>
  <c r="X8" i="186"/>
  <c r="X8" i="182"/>
  <c r="Y36" i="182"/>
  <c r="X8" i="183"/>
  <c r="Y36" i="183"/>
  <c r="Y36" i="184"/>
  <c r="X8" i="184"/>
  <c r="X8" i="185"/>
  <c r="Y36" i="185"/>
  <c r="X8" i="181"/>
  <c r="Y36" i="181"/>
  <c r="X8" i="180"/>
  <c r="Y39" i="180"/>
  <c r="J18" i="169"/>
  <c r="X8" i="172"/>
  <c r="Y36" i="172"/>
  <c r="Y36" i="177"/>
  <c r="X8" i="177"/>
  <c r="Y36" i="176"/>
  <c r="X8" i="176"/>
  <c r="Y36" i="175"/>
  <c r="X8" i="175"/>
  <c r="G20" i="154"/>
  <c r="G24" i="154"/>
  <c r="G25" i="154"/>
  <c r="G28" i="154"/>
  <c r="G23" i="154"/>
  <c r="G27" i="154"/>
  <c r="G19" i="154"/>
  <c r="G26" i="154"/>
  <c r="G21" i="154"/>
  <c r="G22" i="154"/>
  <c r="G18" i="154"/>
  <c r="G17" i="154"/>
  <c r="G16" i="154"/>
  <c r="AG8" i="174"/>
  <c r="AH36" i="174"/>
  <c r="X8" i="171"/>
  <c r="Y36" i="171"/>
  <c r="Y34" i="171" s="1"/>
  <c r="H20" i="169"/>
  <c r="I19" i="169"/>
  <c r="M19" i="169" s="1"/>
  <c r="X8" i="170"/>
  <c r="Y36" i="170"/>
  <c r="G17" i="142"/>
  <c r="H8" i="154"/>
  <c r="I39" i="98"/>
  <c r="J39" i="98" s="1"/>
  <c r="K39" i="98" s="1"/>
  <c r="K8" i="98" s="1"/>
  <c r="H8" i="151"/>
  <c r="H47" i="135"/>
  <c r="I47" i="135" s="1"/>
  <c r="J47" i="135" s="1"/>
  <c r="K47" i="135" s="1"/>
  <c r="L47" i="135" s="1"/>
  <c r="M47" i="135" s="1"/>
  <c r="N47" i="135" s="1"/>
  <c r="O47" i="135" s="1"/>
  <c r="P47" i="135" s="1"/>
  <c r="Q47" i="135" s="1"/>
  <c r="R47" i="135" s="1"/>
  <c r="S47" i="135" s="1"/>
  <c r="T47" i="135" s="1"/>
  <c r="U47" i="135" s="1"/>
  <c r="V47" i="135" s="1"/>
  <c r="W47" i="135" s="1"/>
  <c r="X47" i="135" s="1"/>
  <c r="Y47" i="135" s="1"/>
  <c r="Z47" i="135" s="1"/>
  <c r="AA47" i="135" s="1"/>
  <c r="AB47" i="135" s="1"/>
  <c r="AC47" i="135" s="1"/>
  <c r="AD47" i="135" s="1"/>
  <c r="AE47" i="135" s="1"/>
  <c r="AF47" i="135" s="1"/>
  <c r="AG47" i="135" s="1"/>
  <c r="AH47" i="135" s="1"/>
  <c r="AI47" i="135" s="1"/>
  <c r="AJ47" i="135" s="1"/>
  <c r="AK47" i="135" s="1"/>
  <c r="AL47" i="135" s="1"/>
  <c r="AM47" i="135" s="1"/>
  <c r="AN47" i="135" s="1"/>
  <c r="H8" i="146"/>
  <c r="I36" i="126"/>
  <c r="I8" i="126" s="1"/>
  <c r="I8" i="151"/>
  <c r="J36" i="151"/>
  <c r="I36" i="141"/>
  <c r="H36" i="165"/>
  <c r="H36" i="168"/>
  <c r="H15" i="165"/>
  <c r="I15" i="165" s="1"/>
  <c r="J15" i="165" s="1"/>
  <c r="K15" i="165" s="1"/>
  <c r="L15" i="165" s="1"/>
  <c r="M15" i="165" s="1"/>
  <c r="N15" i="165" s="1"/>
  <c r="O15" i="165" s="1"/>
  <c r="P15" i="165" s="1"/>
  <c r="Q15" i="165" s="1"/>
  <c r="R15" i="165" s="1"/>
  <c r="S15" i="165" s="1"/>
  <c r="T15" i="165" s="1"/>
  <c r="U15" i="165" s="1"/>
  <c r="V15" i="165" s="1"/>
  <c r="W15" i="165" s="1"/>
  <c r="X15" i="165" s="1"/>
  <c r="Y15" i="165" s="1"/>
  <c r="Z15" i="165" s="1"/>
  <c r="AA15" i="165" s="1"/>
  <c r="AB15" i="165" s="1"/>
  <c r="AC15" i="165" s="1"/>
  <c r="AD15" i="165" s="1"/>
  <c r="AE15" i="165" s="1"/>
  <c r="AF15" i="165" s="1"/>
  <c r="AG15" i="165" s="1"/>
  <c r="AH15" i="165" s="1"/>
  <c r="AI15" i="165" s="1"/>
  <c r="AJ15" i="165" s="1"/>
  <c r="AK15" i="165" s="1"/>
  <c r="AL15" i="165" s="1"/>
  <c r="AM15" i="165" s="1"/>
  <c r="AN15" i="165" s="1"/>
  <c r="H15" i="168"/>
  <c r="I15" i="168" s="1"/>
  <c r="J15" i="168" s="1"/>
  <c r="K15" i="168" s="1"/>
  <c r="L15" i="168" s="1"/>
  <c r="M15" i="168" s="1"/>
  <c r="N15" i="168" s="1"/>
  <c r="O15" i="168" s="1"/>
  <c r="P15" i="168" s="1"/>
  <c r="Q15" i="168" s="1"/>
  <c r="R15" i="168" s="1"/>
  <c r="S15" i="168" s="1"/>
  <c r="T15" i="168" s="1"/>
  <c r="U15" i="168" s="1"/>
  <c r="V15" i="168" s="1"/>
  <c r="W15" i="168" s="1"/>
  <c r="X15" i="168" s="1"/>
  <c r="Y15" i="168" s="1"/>
  <c r="Z15" i="168" s="1"/>
  <c r="AA15" i="168" s="1"/>
  <c r="AB15" i="168" s="1"/>
  <c r="AC15" i="168" s="1"/>
  <c r="AD15" i="168" s="1"/>
  <c r="AE15" i="168" s="1"/>
  <c r="AF15" i="168" s="1"/>
  <c r="AG15" i="168" s="1"/>
  <c r="AH15" i="168" s="1"/>
  <c r="AI15" i="168" s="1"/>
  <c r="AJ15" i="168" s="1"/>
  <c r="AK15" i="168" s="1"/>
  <c r="AL15" i="168" s="1"/>
  <c r="AM15" i="168" s="1"/>
  <c r="AN15" i="168" s="1"/>
  <c r="H15" i="161"/>
  <c r="I15" i="161" s="1"/>
  <c r="J15" i="161" s="1"/>
  <c r="K15" i="161" s="1"/>
  <c r="L15" i="161" s="1"/>
  <c r="M15" i="161" s="1"/>
  <c r="N15" i="161" s="1"/>
  <c r="O15" i="161" s="1"/>
  <c r="P15" i="161" s="1"/>
  <c r="Q15" i="161" s="1"/>
  <c r="R15" i="161" s="1"/>
  <c r="S15" i="161" s="1"/>
  <c r="T15" i="161" s="1"/>
  <c r="U15" i="161" s="1"/>
  <c r="V15" i="161" s="1"/>
  <c r="W15" i="161" s="1"/>
  <c r="X15" i="161" s="1"/>
  <c r="Y15" i="161" s="1"/>
  <c r="Z15" i="161" s="1"/>
  <c r="AA15" i="161" s="1"/>
  <c r="AB15" i="161" s="1"/>
  <c r="AC15" i="161" s="1"/>
  <c r="AD15" i="161" s="1"/>
  <c r="AE15" i="161" s="1"/>
  <c r="AF15" i="161" s="1"/>
  <c r="AG15" i="161" s="1"/>
  <c r="AH15" i="161" s="1"/>
  <c r="AI15" i="161" s="1"/>
  <c r="AJ15" i="161" s="1"/>
  <c r="AK15" i="161" s="1"/>
  <c r="AL15" i="161" s="1"/>
  <c r="AM15" i="161" s="1"/>
  <c r="AN15" i="161" s="1"/>
  <c r="H36" i="160"/>
  <c r="H15" i="160"/>
  <c r="I15" i="160" s="1"/>
  <c r="J15" i="160" s="1"/>
  <c r="K15" i="160" s="1"/>
  <c r="L15" i="160" s="1"/>
  <c r="M15" i="160" s="1"/>
  <c r="N15" i="160" s="1"/>
  <c r="O15" i="160" s="1"/>
  <c r="P15" i="160" s="1"/>
  <c r="Q15" i="160" s="1"/>
  <c r="R15" i="160" s="1"/>
  <c r="S15" i="160" s="1"/>
  <c r="T15" i="160" s="1"/>
  <c r="U15" i="160" s="1"/>
  <c r="V15" i="160" s="1"/>
  <c r="W15" i="160" s="1"/>
  <c r="X15" i="160" s="1"/>
  <c r="Y15" i="160" s="1"/>
  <c r="Z15" i="160" s="1"/>
  <c r="AA15" i="160" s="1"/>
  <c r="AB15" i="160" s="1"/>
  <c r="AC15" i="160" s="1"/>
  <c r="AD15" i="160" s="1"/>
  <c r="AE15" i="160" s="1"/>
  <c r="AF15" i="160" s="1"/>
  <c r="AG15" i="160" s="1"/>
  <c r="AH15" i="160" s="1"/>
  <c r="AI15" i="160" s="1"/>
  <c r="AJ15" i="160" s="1"/>
  <c r="AK15" i="160" s="1"/>
  <c r="AL15" i="160" s="1"/>
  <c r="AM15" i="160" s="1"/>
  <c r="AN15" i="160" s="1"/>
  <c r="H36" i="161"/>
  <c r="H34" i="161" s="1"/>
  <c r="G28" i="121"/>
  <c r="G17" i="152"/>
  <c r="G22" i="152"/>
  <c r="G26" i="152"/>
  <c r="G16" i="152"/>
  <c r="G28" i="152"/>
  <c r="G21" i="152"/>
  <c r="G27" i="152"/>
  <c r="E2" i="91"/>
  <c r="C56" i="91"/>
  <c r="B70" i="150"/>
  <c r="B71" i="150" s="1"/>
  <c r="B69" i="150"/>
  <c r="G28" i="150"/>
  <c r="G23" i="150"/>
  <c r="G22" i="150"/>
  <c r="G25" i="150"/>
  <c r="G24" i="150"/>
  <c r="G26" i="150"/>
  <c r="G27" i="150"/>
  <c r="G16" i="150"/>
  <c r="G21" i="150"/>
  <c r="G19" i="150"/>
  <c r="G17" i="150"/>
  <c r="G20" i="150"/>
  <c r="G18" i="150"/>
  <c r="G37" i="136"/>
  <c r="G36" i="136"/>
  <c r="G34" i="136"/>
  <c r="G38" i="136"/>
  <c r="G40" i="136"/>
  <c r="G18" i="136"/>
  <c r="G23" i="136"/>
  <c r="G28" i="136"/>
  <c r="G27" i="136"/>
  <c r="J36" i="146"/>
  <c r="K36" i="146" s="1"/>
  <c r="L36" i="146" s="1"/>
  <c r="G28" i="151"/>
  <c r="G18" i="151"/>
  <c r="G27" i="151"/>
  <c r="G22" i="151"/>
  <c r="G24" i="98"/>
  <c r="G23" i="122"/>
  <c r="G26" i="122"/>
  <c r="G16" i="122"/>
  <c r="G19" i="122"/>
  <c r="G20" i="135"/>
  <c r="G24" i="135"/>
  <c r="G26" i="141"/>
  <c r="G21" i="141"/>
  <c r="G17" i="141"/>
  <c r="G22" i="141"/>
  <c r="G23" i="141"/>
  <c r="G27" i="141"/>
  <c r="G28" i="141"/>
  <c r="G18" i="141"/>
  <c r="G25" i="145"/>
  <c r="G20" i="145"/>
  <c r="G26" i="153"/>
  <c r="G21" i="153"/>
  <c r="G25" i="153"/>
  <c r="G17" i="153"/>
  <c r="G18" i="153"/>
  <c r="G20" i="153"/>
  <c r="G23" i="153"/>
  <c r="G28" i="153"/>
  <c r="G27" i="153"/>
  <c r="G19" i="153"/>
  <c r="G24" i="153"/>
  <c r="G22" i="153"/>
  <c r="G16" i="153"/>
  <c r="G20" i="152"/>
  <c r="G19" i="152"/>
  <c r="G24" i="152"/>
  <c r="G25" i="152"/>
  <c r="G23" i="152"/>
  <c r="G18" i="152"/>
  <c r="G26" i="151"/>
  <c r="G21" i="151"/>
  <c r="G16" i="151"/>
  <c r="G17" i="151"/>
  <c r="G25" i="151"/>
  <c r="G20" i="151"/>
  <c r="G24" i="151"/>
  <c r="G19" i="151"/>
  <c r="G23" i="151"/>
  <c r="G28" i="146"/>
  <c r="G27" i="146"/>
  <c r="G26" i="146"/>
  <c r="G21" i="146"/>
  <c r="G22" i="146"/>
  <c r="G23" i="146"/>
  <c r="G25" i="146"/>
  <c r="G20" i="146"/>
  <c r="G24" i="146"/>
  <c r="G19" i="146"/>
  <c r="G16" i="145"/>
  <c r="G21" i="145"/>
  <c r="G22" i="145"/>
  <c r="G26" i="145"/>
  <c r="G24" i="145"/>
  <c r="G19" i="145"/>
  <c r="G28" i="145"/>
  <c r="G18" i="145"/>
  <c r="G23" i="145"/>
  <c r="G27" i="145"/>
  <c r="G17" i="145"/>
  <c r="G16" i="141"/>
  <c r="G25" i="141"/>
  <c r="G20" i="141"/>
  <c r="G24" i="141"/>
  <c r="G19" i="141"/>
  <c r="G23" i="142"/>
  <c r="G27" i="142"/>
  <c r="G28" i="142"/>
  <c r="G22" i="142"/>
  <c r="G16" i="142"/>
  <c r="G19" i="142"/>
  <c r="G21" i="142"/>
  <c r="G25" i="142"/>
  <c r="G26" i="142"/>
  <c r="G20" i="142"/>
  <c r="G24" i="142"/>
  <c r="G18" i="142"/>
  <c r="G28" i="126"/>
  <c r="G24" i="126"/>
  <c r="G20" i="126"/>
  <c r="G16" i="126"/>
  <c r="G17" i="126"/>
  <c r="G25" i="126"/>
  <c r="G21" i="126"/>
  <c r="G26" i="126"/>
  <c r="G22" i="126"/>
  <c r="G18" i="126"/>
  <c r="G19" i="126"/>
  <c r="G27" i="126"/>
  <c r="G23" i="126"/>
  <c r="G22" i="122"/>
  <c r="G18" i="122"/>
  <c r="G25" i="122"/>
  <c r="G17" i="122"/>
  <c r="G20" i="122"/>
  <c r="G21" i="122"/>
  <c r="G24" i="122"/>
  <c r="G27" i="122"/>
  <c r="G28" i="122"/>
  <c r="G17" i="121"/>
  <c r="G23" i="121"/>
  <c r="G29" i="121"/>
  <c r="G19" i="121"/>
  <c r="G25" i="121"/>
  <c r="G24" i="121"/>
  <c r="G21" i="121"/>
  <c r="G20" i="121"/>
  <c r="G18" i="121"/>
  <c r="G26" i="121"/>
  <c r="G27" i="121"/>
  <c r="G16" i="121"/>
  <c r="G22" i="121"/>
  <c r="G23" i="98"/>
  <c r="G19" i="98"/>
  <c r="G27" i="98"/>
  <c r="G28" i="98"/>
  <c r="G26" i="98"/>
  <c r="G30" i="98"/>
  <c r="G18" i="98"/>
  <c r="G31" i="98"/>
  <c r="G20" i="98"/>
  <c r="G25" i="98"/>
  <c r="G22" i="98"/>
  <c r="G29" i="98"/>
  <c r="G17" i="98"/>
  <c r="G21" i="98"/>
  <c r="G16" i="98"/>
  <c r="G35" i="136"/>
  <c r="G29" i="136"/>
  <c r="G26" i="136"/>
  <c r="G39" i="136"/>
  <c r="G31" i="136"/>
  <c r="G33" i="136"/>
  <c r="G16" i="136"/>
  <c r="G30" i="136"/>
  <c r="G32" i="136"/>
  <c r="G17" i="136"/>
  <c r="G20" i="136"/>
  <c r="G25" i="136"/>
  <c r="G21" i="136"/>
  <c r="G22" i="136"/>
  <c r="G24" i="136"/>
  <c r="G19" i="136"/>
  <c r="G27" i="135"/>
  <c r="G19" i="135"/>
  <c r="G36" i="135"/>
  <c r="G30" i="135"/>
  <c r="G16" i="135"/>
  <c r="G23" i="135"/>
  <c r="G40" i="135"/>
  <c r="G39" i="135"/>
  <c r="G33" i="135"/>
  <c r="G37" i="135"/>
  <c r="G38" i="135"/>
  <c r="G35" i="135"/>
  <c r="G29" i="135"/>
  <c r="G21" i="135"/>
  <c r="G28" i="135"/>
  <c r="G34" i="135"/>
  <c r="G26" i="135"/>
  <c r="G18" i="135"/>
  <c r="G32" i="135"/>
  <c r="G25" i="135"/>
  <c r="G31" i="135"/>
  <c r="G17" i="135"/>
  <c r="G22" i="135"/>
  <c r="J36" i="154"/>
  <c r="I8" i="154"/>
  <c r="H8" i="121"/>
  <c r="I39" i="121"/>
  <c r="I48" i="135"/>
  <c r="H36" i="145"/>
  <c r="H34" i="145" s="1"/>
  <c r="H15" i="154"/>
  <c r="I15" i="154" s="1"/>
  <c r="J15" i="154" s="1"/>
  <c r="K15" i="154" s="1"/>
  <c r="L15" i="154" s="1"/>
  <c r="M15" i="154" s="1"/>
  <c r="N15" i="154" s="1"/>
  <c r="O15" i="154" s="1"/>
  <c r="P15" i="154" s="1"/>
  <c r="Q15" i="154" s="1"/>
  <c r="R15" i="154" s="1"/>
  <c r="S15" i="154" s="1"/>
  <c r="T15" i="154" s="1"/>
  <c r="U15" i="154" s="1"/>
  <c r="V15" i="154" s="1"/>
  <c r="W15" i="154" s="1"/>
  <c r="X15" i="154" s="1"/>
  <c r="Y15" i="154" s="1"/>
  <c r="Z15" i="154" s="1"/>
  <c r="AA15" i="154" s="1"/>
  <c r="AB15" i="154" s="1"/>
  <c r="AC15" i="154" s="1"/>
  <c r="AD15" i="154" s="1"/>
  <c r="AE15" i="154" s="1"/>
  <c r="AF15" i="154" s="1"/>
  <c r="AG15" i="154" s="1"/>
  <c r="AH15" i="154" s="1"/>
  <c r="AI15" i="154" s="1"/>
  <c r="AJ15" i="154" s="1"/>
  <c r="AK15" i="154" s="1"/>
  <c r="AL15" i="154" s="1"/>
  <c r="AM15" i="154" s="1"/>
  <c r="AN15" i="154" s="1"/>
  <c r="H36" i="153"/>
  <c r="H36" i="142"/>
  <c r="H33" i="148"/>
  <c r="H36" i="152"/>
  <c r="H36" i="122"/>
  <c r="H15" i="151"/>
  <c r="I15" i="151" s="1"/>
  <c r="J15" i="151" s="1"/>
  <c r="K15" i="151" s="1"/>
  <c r="L15" i="151" s="1"/>
  <c r="M15" i="151" s="1"/>
  <c r="N15" i="151" s="1"/>
  <c r="O15" i="151" s="1"/>
  <c r="P15" i="151" s="1"/>
  <c r="Q15" i="151" s="1"/>
  <c r="R15" i="151" s="1"/>
  <c r="S15" i="151" s="1"/>
  <c r="T15" i="151" s="1"/>
  <c r="U15" i="151" s="1"/>
  <c r="V15" i="151" s="1"/>
  <c r="W15" i="151" s="1"/>
  <c r="X15" i="151" s="1"/>
  <c r="Y15" i="151" s="1"/>
  <c r="Z15" i="151" s="1"/>
  <c r="AA15" i="151" s="1"/>
  <c r="AB15" i="151" s="1"/>
  <c r="AC15" i="151" s="1"/>
  <c r="AD15" i="151" s="1"/>
  <c r="AE15" i="151" s="1"/>
  <c r="AF15" i="151" s="1"/>
  <c r="AG15" i="151" s="1"/>
  <c r="AH15" i="151" s="1"/>
  <c r="AI15" i="151" s="1"/>
  <c r="AJ15" i="151" s="1"/>
  <c r="AK15" i="151" s="1"/>
  <c r="AL15" i="151" s="1"/>
  <c r="AM15" i="151" s="1"/>
  <c r="AN15" i="151" s="1"/>
  <c r="H36" i="150"/>
  <c r="H48" i="136"/>
  <c r="H15" i="141"/>
  <c r="I15" i="141" s="1"/>
  <c r="J15" i="141" s="1"/>
  <c r="K15" i="141" s="1"/>
  <c r="L15" i="141" s="1"/>
  <c r="M15" i="141" s="1"/>
  <c r="N15" i="141" s="1"/>
  <c r="O15" i="141" s="1"/>
  <c r="P15" i="141" s="1"/>
  <c r="Q15" i="141" s="1"/>
  <c r="R15" i="141" s="1"/>
  <c r="S15" i="141" s="1"/>
  <c r="T15" i="141" s="1"/>
  <c r="U15" i="141" s="1"/>
  <c r="V15" i="141" s="1"/>
  <c r="W15" i="141" s="1"/>
  <c r="X15" i="141" s="1"/>
  <c r="Y15" i="141" s="1"/>
  <c r="Z15" i="141" s="1"/>
  <c r="AA15" i="141" s="1"/>
  <c r="AB15" i="141" s="1"/>
  <c r="AC15" i="141" s="1"/>
  <c r="AD15" i="141" s="1"/>
  <c r="AE15" i="141" s="1"/>
  <c r="AF15" i="141" s="1"/>
  <c r="AG15" i="141" s="1"/>
  <c r="AH15" i="141" s="1"/>
  <c r="AI15" i="141" s="1"/>
  <c r="AJ15" i="141" s="1"/>
  <c r="AK15" i="141" s="1"/>
  <c r="AL15" i="141" s="1"/>
  <c r="AM15" i="141" s="1"/>
  <c r="AN15" i="141" s="1"/>
  <c r="H15" i="150"/>
  <c r="I15" i="150" s="1"/>
  <c r="J15" i="150" s="1"/>
  <c r="K15" i="150" s="1"/>
  <c r="L15" i="150" s="1"/>
  <c r="M15" i="150" s="1"/>
  <c r="N15" i="150" s="1"/>
  <c r="O15" i="150" s="1"/>
  <c r="P15" i="150" s="1"/>
  <c r="Q15" i="150" s="1"/>
  <c r="R15" i="150" s="1"/>
  <c r="S15" i="150" s="1"/>
  <c r="T15" i="150" s="1"/>
  <c r="U15" i="150" s="1"/>
  <c r="V15" i="150" s="1"/>
  <c r="W15" i="150" s="1"/>
  <c r="X15" i="150" s="1"/>
  <c r="Y15" i="150" s="1"/>
  <c r="Z15" i="150" s="1"/>
  <c r="AA15" i="150" s="1"/>
  <c r="AB15" i="150" s="1"/>
  <c r="AC15" i="150" s="1"/>
  <c r="AD15" i="150" s="1"/>
  <c r="AE15" i="150" s="1"/>
  <c r="AF15" i="150" s="1"/>
  <c r="AG15" i="150" s="1"/>
  <c r="AH15" i="150" s="1"/>
  <c r="AI15" i="150" s="1"/>
  <c r="AJ15" i="150" s="1"/>
  <c r="AK15" i="150" s="1"/>
  <c r="AL15" i="150" s="1"/>
  <c r="AM15" i="150" s="1"/>
  <c r="AN15" i="150" s="1"/>
  <c r="H15" i="98"/>
  <c r="I15" i="98" s="1"/>
  <c r="J15" i="98" s="1"/>
  <c r="K15" i="98" s="1"/>
  <c r="L15" i="98" s="1"/>
  <c r="M15" i="98" s="1"/>
  <c r="N15" i="98" s="1"/>
  <c r="O15" i="98" s="1"/>
  <c r="P15" i="98" s="1"/>
  <c r="Q15" i="98" s="1"/>
  <c r="R15" i="98" s="1"/>
  <c r="S15" i="98" s="1"/>
  <c r="T15" i="98" s="1"/>
  <c r="U15" i="98" s="1"/>
  <c r="V15" i="98" s="1"/>
  <c r="W15" i="98" s="1"/>
  <c r="X15" i="98" s="1"/>
  <c r="Y15" i="98" s="1"/>
  <c r="Z15" i="98" s="1"/>
  <c r="AA15" i="98" s="1"/>
  <c r="AB15" i="98" s="1"/>
  <c r="AC15" i="98" s="1"/>
  <c r="AD15" i="98" s="1"/>
  <c r="AE15" i="98" s="1"/>
  <c r="AF15" i="98" s="1"/>
  <c r="AG15" i="98" s="1"/>
  <c r="AH15" i="98" s="1"/>
  <c r="AI15" i="98" s="1"/>
  <c r="AJ15" i="98" s="1"/>
  <c r="AK15" i="98" s="1"/>
  <c r="AL15" i="98" s="1"/>
  <c r="AM15" i="98" s="1"/>
  <c r="AN15" i="98" s="1"/>
  <c r="H15" i="148"/>
  <c r="I15" i="148" s="1"/>
  <c r="J15" i="148" s="1"/>
  <c r="K15" i="148" s="1"/>
  <c r="L15" i="148" s="1"/>
  <c r="M15" i="148" s="1"/>
  <c r="N15" i="148" s="1"/>
  <c r="O15" i="148" s="1"/>
  <c r="P15" i="148" s="1"/>
  <c r="Q15" i="148" s="1"/>
  <c r="R15" i="148" s="1"/>
  <c r="S15" i="148" s="1"/>
  <c r="T15" i="148" s="1"/>
  <c r="U15" i="148" s="1"/>
  <c r="V15" i="148" s="1"/>
  <c r="W15" i="148" s="1"/>
  <c r="X15" i="148" s="1"/>
  <c r="Y15" i="148" s="1"/>
  <c r="Z15" i="148" s="1"/>
  <c r="AA15" i="148" s="1"/>
  <c r="AB15" i="148" s="1"/>
  <c r="AC15" i="148" s="1"/>
  <c r="AD15" i="148" s="1"/>
  <c r="AE15" i="148" s="1"/>
  <c r="AF15" i="148" s="1"/>
  <c r="AG15" i="148" s="1"/>
  <c r="AH15" i="148" s="1"/>
  <c r="AI15" i="148" s="1"/>
  <c r="AJ15" i="148" s="1"/>
  <c r="AK15" i="148" s="1"/>
  <c r="AL15" i="148" s="1"/>
  <c r="AM15" i="148" s="1"/>
  <c r="AN15" i="148" s="1"/>
  <c r="H15" i="153"/>
  <c r="I15" i="153" s="1"/>
  <c r="J15" i="153" s="1"/>
  <c r="K15" i="153" s="1"/>
  <c r="L15" i="153" s="1"/>
  <c r="M15" i="153" s="1"/>
  <c r="N15" i="153" s="1"/>
  <c r="O15" i="153" s="1"/>
  <c r="P15" i="153" s="1"/>
  <c r="Q15" i="153" s="1"/>
  <c r="R15" i="153" s="1"/>
  <c r="S15" i="153" s="1"/>
  <c r="T15" i="153" s="1"/>
  <c r="U15" i="153" s="1"/>
  <c r="V15" i="153" s="1"/>
  <c r="W15" i="153" s="1"/>
  <c r="X15" i="153" s="1"/>
  <c r="Y15" i="153" s="1"/>
  <c r="Z15" i="153" s="1"/>
  <c r="AA15" i="153" s="1"/>
  <c r="AB15" i="153" s="1"/>
  <c r="AC15" i="153" s="1"/>
  <c r="AD15" i="153" s="1"/>
  <c r="AE15" i="153" s="1"/>
  <c r="AF15" i="153" s="1"/>
  <c r="AG15" i="153" s="1"/>
  <c r="AH15" i="153" s="1"/>
  <c r="AI15" i="153" s="1"/>
  <c r="AJ15" i="153" s="1"/>
  <c r="AK15" i="153" s="1"/>
  <c r="AL15" i="153" s="1"/>
  <c r="AM15" i="153" s="1"/>
  <c r="AN15" i="153" s="1"/>
  <c r="H15" i="146"/>
  <c r="I15" i="146" s="1"/>
  <c r="J15" i="146" s="1"/>
  <c r="K15" i="146" s="1"/>
  <c r="L15" i="146" s="1"/>
  <c r="M15" i="146" s="1"/>
  <c r="N15" i="146" s="1"/>
  <c r="O15" i="146" s="1"/>
  <c r="P15" i="146" s="1"/>
  <c r="Q15" i="146" s="1"/>
  <c r="R15" i="146" s="1"/>
  <c r="S15" i="146" s="1"/>
  <c r="T15" i="146" s="1"/>
  <c r="U15" i="146" s="1"/>
  <c r="V15" i="146" s="1"/>
  <c r="W15" i="146" s="1"/>
  <c r="X15" i="146" s="1"/>
  <c r="Y15" i="146" s="1"/>
  <c r="Z15" i="146" s="1"/>
  <c r="AA15" i="146" s="1"/>
  <c r="AB15" i="146" s="1"/>
  <c r="AC15" i="146" s="1"/>
  <c r="AD15" i="146" s="1"/>
  <c r="AE15" i="146" s="1"/>
  <c r="AF15" i="146" s="1"/>
  <c r="AG15" i="146" s="1"/>
  <c r="AH15" i="146" s="1"/>
  <c r="AI15" i="146" s="1"/>
  <c r="AJ15" i="146" s="1"/>
  <c r="AK15" i="146" s="1"/>
  <c r="AL15" i="146" s="1"/>
  <c r="AM15" i="146" s="1"/>
  <c r="AN15" i="146" s="1"/>
  <c r="H15" i="152"/>
  <c r="I15" i="152" s="1"/>
  <c r="J15" i="152" s="1"/>
  <c r="K15" i="152" s="1"/>
  <c r="L15" i="152" s="1"/>
  <c r="M15" i="152" s="1"/>
  <c r="N15" i="152" s="1"/>
  <c r="O15" i="152" s="1"/>
  <c r="P15" i="152" s="1"/>
  <c r="Q15" i="152" s="1"/>
  <c r="R15" i="152" s="1"/>
  <c r="S15" i="152" s="1"/>
  <c r="T15" i="152" s="1"/>
  <c r="U15" i="152" s="1"/>
  <c r="V15" i="152" s="1"/>
  <c r="W15" i="152" s="1"/>
  <c r="X15" i="152" s="1"/>
  <c r="Y15" i="152" s="1"/>
  <c r="Z15" i="152" s="1"/>
  <c r="AA15" i="152" s="1"/>
  <c r="AB15" i="152" s="1"/>
  <c r="AC15" i="152" s="1"/>
  <c r="AD15" i="152" s="1"/>
  <c r="AE15" i="152" s="1"/>
  <c r="AF15" i="152" s="1"/>
  <c r="AG15" i="152" s="1"/>
  <c r="AH15" i="152" s="1"/>
  <c r="AI15" i="152" s="1"/>
  <c r="AJ15" i="152" s="1"/>
  <c r="AK15" i="152" s="1"/>
  <c r="AL15" i="152" s="1"/>
  <c r="AM15" i="152" s="1"/>
  <c r="AN15" i="152" s="1"/>
  <c r="H15" i="145"/>
  <c r="I15" i="145" s="1"/>
  <c r="J15" i="145" s="1"/>
  <c r="K15" i="145" s="1"/>
  <c r="L15" i="145" s="1"/>
  <c r="M15" i="145" s="1"/>
  <c r="N15" i="145" s="1"/>
  <c r="O15" i="145" s="1"/>
  <c r="P15" i="145" s="1"/>
  <c r="Q15" i="145" s="1"/>
  <c r="R15" i="145" s="1"/>
  <c r="S15" i="145" s="1"/>
  <c r="T15" i="145" s="1"/>
  <c r="U15" i="145" s="1"/>
  <c r="V15" i="145" s="1"/>
  <c r="W15" i="145" s="1"/>
  <c r="X15" i="145" s="1"/>
  <c r="Y15" i="145" s="1"/>
  <c r="Z15" i="145" s="1"/>
  <c r="AA15" i="145" s="1"/>
  <c r="AB15" i="145" s="1"/>
  <c r="AC15" i="145" s="1"/>
  <c r="AD15" i="145" s="1"/>
  <c r="AE15" i="145" s="1"/>
  <c r="AF15" i="145" s="1"/>
  <c r="AG15" i="145" s="1"/>
  <c r="AH15" i="145" s="1"/>
  <c r="AI15" i="145" s="1"/>
  <c r="AJ15" i="145" s="1"/>
  <c r="AK15" i="145" s="1"/>
  <c r="AL15" i="145" s="1"/>
  <c r="AM15" i="145" s="1"/>
  <c r="AN15" i="145" s="1"/>
  <c r="G22" i="148"/>
  <c r="G25" i="148"/>
  <c r="G24" i="148"/>
  <c r="G20" i="148"/>
  <c r="G23" i="148"/>
  <c r="G17" i="148"/>
  <c r="G21" i="148"/>
  <c r="G16" i="148"/>
  <c r="G19" i="148"/>
  <c r="G18" i="148"/>
  <c r="C31" i="107"/>
  <c r="G16" i="146"/>
  <c r="G18" i="146"/>
  <c r="G17" i="146"/>
  <c r="Y8" i="193" l="1"/>
  <c r="Z36" i="193"/>
  <c r="Z36" i="196"/>
  <c r="Y8" i="196"/>
  <c r="Y8" i="194"/>
  <c r="Z36" i="194"/>
  <c r="Z36" i="195"/>
  <c r="Y8" i="195"/>
  <c r="Y8" i="197"/>
  <c r="Z36" i="197"/>
  <c r="Y8" i="192"/>
  <c r="Z36" i="192"/>
  <c r="Z36" i="190"/>
  <c r="Y8" i="190"/>
  <c r="Y8" i="191"/>
  <c r="Z36" i="191"/>
  <c r="Y8" i="189"/>
  <c r="Z36" i="189"/>
  <c r="Y8" i="188"/>
  <c r="Z36" i="188"/>
  <c r="Z36" i="187"/>
  <c r="Y8" i="187"/>
  <c r="Z36" i="186"/>
  <c r="Y8" i="186"/>
  <c r="Y8" i="185"/>
  <c r="Z36" i="185"/>
  <c r="Z36" i="184"/>
  <c r="Y8" i="184"/>
  <c r="Z36" i="183"/>
  <c r="Y8" i="183"/>
  <c r="Y8" i="182"/>
  <c r="Z36" i="182"/>
  <c r="Y8" i="181"/>
  <c r="Z36" i="181"/>
  <c r="B72" i="150"/>
  <c r="B73" i="150" s="1"/>
  <c r="B74" i="150" s="1"/>
  <c r="B76" i="150" s="1"/>
  <c r="B77" i="150" s="1"/>
  <c r="B78" i="150" s="1"/>
  <c r="B79" i="150" s="1"/>
  <c r="B80" i="150" s="1"/>
  <c r="B81" i="150" s="1"/>
  <c r="B82" i="150" s="1"/>
  <c r="B83" i="150" s="1"/>
  <c r="B84" i="150" s="1"/>
  <c r="B85" i="150" s="1"/>
  <c r="B86" i="150" s="1"/>
  <c r="B87" i="150" s="1"/>
  <c r="B88" i="150" s="1"/>
  <c r="B89" i="150" s="1"/>
  <c r="B90" i="150" s="1"/>
  <c r="B91" i="150" s="1"/>
  <c r="B92" i="150" s="1"/>
  <c r="B93" i="150" s="1"/>
  <c r="B94" i="150" s="1"/>
  <c r="B95" i="150" s="1"/>
  <c r="B96" i="150" s="1"/>
  <c r="B97" i="150" s="1"/>
  <c r="B98" i="150" s="1"/>
  <c r="B99" i="150" s="1"/>
  <c r="B100" i="150" s="1"/>
  <c r="B101" i="150" s="1"/>
  <c r="B102" i="150" s="1"/>
  <c r="B103" i="150" s="1"/>
  <c r="B104" i="150" s="1"/>
  <c r="B105" i="150" s="1"/>
  <c r="B106" i="150" s="1"/>
  <c r="B107" i="150" s="1"/>
  <c r="B108" i="150" s="1"/>
  <c r="B109" i="150" s="1"/>
  <c r="B110" i="150" s="1"/>
  <c r="B111" i="150" s="1"/>
  <c r="B112" i="150" s="1"/>
  <c r="B113" i="150" s="1"/>
  <c r="B114" i="150" s="1"/>
  <c r="B115" i="150" s="1"/>
  <c r="B116" i="150" s="1"/>
  <c r="B117" i="150" s="1"/>
  <c r="B118" i="150" s="1"/>
  <c r="J36" i="126"/>
  <c r="J8" i="126" s="1"/>
  <c r="J8" i="98"/>
  <c r="Z39" i="180"/>
  <c r="Y8" i="180"/>
  <c r="J19" i="169"/>
  <c r="Z36" i="176"/>
  <c r="Y8" i="176"/>
  <c r="Z36" i="175"/>
  <c r="Y8" i="175"/>
  <c r="Z36" i="177"/>
  <c r="Y8" i="177"/>
  <c r="Z36" i="172"/>
  <c r="Y8" i="172"/>
  <c r="D12" i="126"/>
  <c r="D12" i="154"/>
  <c r="D11" i="154"/>
  <c r="AH8" i="174"/>
  <c r="AI36" i="174"/>
  <c r="D11" i="153"/>
  <c r="D11" i="142"/>
  <c r="I20" i="169"/>
  <c r="M20" i="169" s="1"/>
  <c r="H21" i="169"/>
  <c r="Z36" i="171"/>
  <c r="Z34" i="171" s="1"/>
  <c r="Y8" i="171"/>
  <c r="Z36" i="170"/>
  <c r="Y8" i="170"/>
  <c r="L39" i="98"/>
  <c r="M39" i="98" s="1"/>
  <c r="I8" i="98"/>
  <c r="K8" i="146"/>
  <c r="J8" i="146"/>
  <c r="D12" i="121"/>
  <c r="I36" i="160"/>
  <c r="H8" i="160"/>
  <c r="D11" i="126"/>
  <c r="K36" i="151"/>
  <c r="J8" i="151"/>
  <c r="H8" i="168"/>
  <c r="I36" i="168"/>
  <c r="I36" i="165"/>
  <c r="H8" i="165"/>
  <c r="J36" i="141"/>
  <c r="I8" i="141"/>
  <c r="H8" i="161"/>
  <c r="I36" i="161"/>
  <c r="I34" i="161" s="1"/>
  <c r="D11" i="121"/>
  <c r="D12" i="152"/>
  <c r="D11" i="152"/>
  <c r="D12" i="150"/>
  <c r="D11" i="150"/>
  <c r="D11" i="136"/>
  <c r="D11" i="151"/>
  <c r="D12" i="151"/>
  <c r="D12" i="98"/>
  <c r="D11" i="98"/>
  <c r="D11" i="122"/>
  <c r="D12" i="122"/>
  <c r="D12" i="135"/>
  <c r="D11" i="141"/>
  <c r="D12" i="141"/>
  <c r="D11" i="145"/>
  <c r="D12" i="145"/>
  <c r="D12" i="153"/>
  <c r="D12" i="146"/>
  <c r="D12" i="142"/>
  <c r="D12" i="136"/>
  <c r="D11" i="135"/>
  <c r="I36" i="150"/>
  <c r="H8" i="150"/>
  <c r="I36" i="122"/>
  <c r="H8" i="122"/>
  <c r="I36" i="152"/>
  <c r="H8" i="152"/>
  <c r="I33" i="148"/>
  <c r="H8" i="148"/>
  <c r="H8" i="142"/>
  <c r="I36" i="142"/>
  <c r="I36" i="153"/>
  <c r="H8" i="153"/>
  <c r="I36" i="145"/>
  <c r="I34" i="145" s="1"/>
  <c r="H8" i="145"/>
  <c r="J8" i="154"/>
  <c r="K36" i="154"/>
  <c r="J48" i="135"/>
  <c r="L8" i="146"/>
  <c r="M36" i="146"/>
  <c r="J39" i="121"/>
  <c r="I8" i="121"/>
  <c r="H15" i="136"/>
  <c r="I15" i="136" s="1"/>
  <c r="J15" i="136" s="1"/>
  <c r="K15" i="136" s="1"/>
  <c r="L15" i="136" s="1"/>
  <c r="M15" i="136" s="1"/>
  <c r="N15" i="136" s="1"/>
  <c r="O15" i="136" s="1"/>
  <c r="P15" i="136" s="1"/>
  <c r="Q15" i="136" s="1"/>
  <c r="R15" i="136" s="1"/>
  <c r="S15" i="136" s="1"/>
  <c r="T15" i="136" s="1"/>
  <c r="U15" i="136" s="1"/>
  <c r="V15" i="136" s="1"/>
  <c r="W15" i="136" s="1"/>
  <c r="X15" i="136" s="1"/>
  <c r="Y15" i="136" s="1"/>
  <c r="Z15" i="136" s="1"/>
  <c r="AA15" i="136" s="1"/>
  <c r="AB15" i="136" s="1"/>
  <c r="AC15" i="136" s="1"/>
  <c r="AD15" i="136" s="1"/>
  <c r="AE15" i="136" s="1"/>
  <c r="AF15" i="136" s="1"/>
  <c r="AG15" i="136" s="1"/>
  <c r="AH15" i="136" s="1"/>
  <c r="AI15" i="136" s="1"/>
  <c r="AJ15" i="136" s="1"/>
  <c r="AK15" i="136" s="1"/>
  <c r="AL15" i="136" s="1"/>
  <c r="AM15" i="136" s="1"/>
  <c r="AN15" i="136" s="1"/>
  <c r="H8" i="136"/>
  <c r="H47" i="136"/>
  <c r="I47" i="136" s="1"/>
  <c r="J47" i="136" s="1"/>
  <c r="K47" i="136" s="1"/>
  <c r="L47" i="136" s="1"/>
  <c r="M47" i="136" s="1"/>
  <c r="N47" i="136" s="1"/>
  <c r="O47" i="136" s="1"/>
  <c r="P47" i="136" s="1"/>
  <c r="Q47" i="136" s="1"/>
  <c r="R47" i="136" s="1"/>
  <c r="S47" i="136" s="1"/>
  <c r="T47" i="136" s="1"/>
  <c r="U47" i="136" s="1"/>
  <c r="V47" i="136" s="1"/>
  <c r="W47" i="136" s="1"/>
  <c r="X47" i="136" s="1"/>
  <c r="Y47" i="136" s="1"/>
  <c r="Z47" i="136" s="1"/>
  <c r="AA47" i="136" s="1"/>
  <c r="AB47" i="136" s="1"/>
  <c r="AC47" i="136" s="1"/>
  <c r="AD47" i="136" s="1"/>
  <c r="AE47" i="136" s="1"/>
  <c r="AF47" i="136" s="1"/>
  <c r="AG47" i="136" s="1"/>
  <c r="AH47" i="136" s="1"/>
  <c r="AI47" i="136" s="1"/>
  <c r="AJ47" i="136" s="1"/>
  <c r="AK47" i="136" s="1"/>
  <c r="AL47" i="136" s="1"/>
  <c r="AM47" i="136" s="1"/>
  <c r="AN47" i="136" s="1"/>
  <c r="I48" i="136"/>
  <c r="D11" i="148"/>
  <c r="D12" i="148"/>
  <c r="D11" i="146"/>
  <c r="AA36" i="192" l="1"/>
  <c r="Z8" i="192"/>
  <c r="Z8" i="197"/>
  <c r="AA36" i="197"/>
  <c r="AA36" i="195"/>
  <c r="Z8" i="195"/>
  <c r="AA36" i="194"/>
  <c r="Z8" i="194"/>
  <c r="Z8" i="196"/>
  <c r="AA36" i="196"/>
  <c r="Z8" i="193"/>
  <c r="AA36" i="193"/>
  <c r="AA36" i="189"/>
  <c r="Z8" i="189"/>
  <c r="Z8" i="191"/>
  <c r="AA36" i="191"/>
  <c r="AA36" i="190"/>
  <c r="Z8" i="190"/>
  <c r="AA36" i="188"/>
  <c r="Z8" i="188"/>
  <c r="AA36" i="187"/>
  <c r="Z8" i="187"/>
  <c r="AA36" i="186"/>
  <c r="Z8" i="186"/>
  <c r="Z8" i="185"/>
  <c r="AA36" i="185"/>
  <c r="AA36" i="182"/>
  <c r="Z8" i="182"/>
  <c r="AA36" i="183"/>
  <c r="Z8" i="183"/>
  <c r="AA36" i="184"/>
  <c r="Z8" i="184"/>
  <c r="Z8" i="181"/>
  <c r="AA36" i="181"/>
  <c r="B75" i="150"/>
  <c r="K36" i="126"/>
  <c r="L36" i="126" s="1"/>
  <c r="L8" i="126" s="1"/>
  <c r="AA39" i="180"/>
  <c r="Z8" i="180"/>
  <c r="J20" i="169"/>
  <c r="AA36" i="175"/>
  <c r="Z8" i="175"/>
  <c r="AA36" i="172"/>
  <c r="Z8" i="172"/>
  <c r="AA36" i="177"/>
  <c r="Z8" i="177"/>
  <c r="AA36" i="176"/>
  <c r="Z8" i="176"/>
  <c r="L8" i="98"/>
  <c r="AI8" i="174"/>
  <c r="AJ36" i="174"/>
  <c r="Z8" i="171"/>
  <c r="AA36" i="171"/>
  <c r="AA34" i="171" s="1"/>
  <c r="H22" i="169"/>
  <c r="I21" i="169"/>
  <c r="M21" i="169" s="1"/>
  <c r="Z8" i="170"/>
  <c r="AA36" i="170"/>
  <c r="J36" i="161"/>
  <c r="J34" i="161" s="1"/>
  <c r="I8" i="161"/>
  <c r="J36" i="165"/>
  <c r="I8" i="165"/>
  <c r="J36" i="168"/>
  <c r="I8" i="168"/>
  <c r="K36" i="141"/>
  <c r="J8" i="141"/>
  <c r="L36" i="151"/>
  <c r="K8" i="151"/>
  <c r="I8" i="160"/>
  <c r="J36" i="160"/>
  <c r="I8" i="136"/>
  <c r="J48" i="136"/>
  <c r="M8" i="98"/>
  <c r="N39" i="98"/>
  <c r="K39" i="121"/>
  <c r="J8" i="121"/>
  <c r="K48" i="135"/>
  <c r="I8" i="145"/>
  <c r="J36" i="145"/>
  <c r="J34" i="145" s="1"/>
  <c r="K8" i="154"/>
  <c r="L36" i="154"/>
  <c r="I8" i="153"/>
  <c r="J36" i="153"/>
  <c r="I8" i="142"/>
  <c r="J36" i="142"/>
  <c r="I8" i="148"/>
  <c r="J33" i="148"/>
  <c r="N36" i="146"/>
  <c r="M8" i="146"/>
  <c r="J36" i="152"/>
  <c r="I8" i="152"/>
  <c r="I8" i="122"/>
  <c r="J36" i="122"/>
  <c r="J36" i="150"/>
  <c r="I8" i="150"/>
  <c r="AA8" i="194" l="1"/>
  <c r="AB36" i="194"/>
  <c r="AA8" i="193"/>
  <c r="AB36" i="193"/>
  <c r="AA8" i="197"/>
  <c r="AB36" i="197"/>
  <c r="AB36" i="196"/>
  <c r="AA8" i="196"/>
  <c r="AB36" i="195"/>
  <c r="AA8" i="195"/>
  <c r="AA8" i="192"/>
  <c r="AB36" i="192"/>
  <c r="AB36" i="190"/>
  <c r="AA8" i="190"/>
  <c r="AB36" i="191"/>
  <c r="AA8" i="191"/>
  <c r="AB36" i="189"/>
  <c r="AA8" i="189"/>
  <c r="AA8" i="188"/>
  <c r="AB36" i="188"/>
  <c r="AA8" i="187"/>
  <c r="AB36" i="187"/>
  <c r="AB36" i="186"/>
  <c r="AA8" i="186"/>
  <c r="AA8" i="184"/>
  <c r="AB36" i="184"/>
  <c r="AB36" i="183"/>
  <c r="AA8" i="183"/>
  <c r="AB36" i="182"/>
  <c r="AA8" i="182"/>
  <c r="AB36" i="185"/>
  <c r="AA8" i="185"/>
  <c r="AA8" i="181"/>
  <c r="AB36" i="181"/>
  <c r="M36" i="126"/>
  <c r="N36" i="126" s="1"/>
  <c r="K8" i="126"/>
  <c r="AB39" i="180"/>
  <c r="AA8" i="180"/>
  <c r="J21" i="169"/>
  <c r="AB36" i="177"/>
  <c r="AA8" i="177"/>
  <c r="AB36" i="172"/>
  <c r="AA8" i="172"/>
  <c r="AB36" i="176"/>
  <c r="AA8" i="176"/>
  <c r="AB36" i="175"/>
  <c r="AA8" i="175"/>
  <c r="AJ8" i="174"/>
  <c r="AK36" i="174"/>
  <c r="AA8" i="171"/>
  <c r="AB36" i="171"/>
  <c r="AB34" i="171" s="1"/>
  <c r="AA8" i="170"/>
  <c r="AB36" i="170"/>
  <c r="H23" i="169"/>
  <c r="I22" i="169"/>
  <c r="J22" i="169" s="1"/>
  <c r="J8" i="165"/>
  <c r="K36" i="165"/>
  <c r="M36" i="151"/>
  <c r="L8" i="151"/>
  <c r="L36" i="141"/>
  <c r="K8" i="141"/>
  <c r="J8" i="161"/>
  <c r="K36" i="161"/>
  <c r="K34" i="161" s="1"/>
  <c r="J8" i="160"/>
  <c r="K36" i="160"/>
  <c r="K36" i="168"/>
  <c r="J8" i="168"/>
  <c r="K36" i="145"/>
  <c r="K34" i="145" s="1"/>
  <c r="J8" i="145"/>
  <c r="J8" i="152"/>
  <c r="K36" i="152"/>
  <c r="L48" i="135"/>
  <c r="L8" i="135" s="1"/>
  <c r="O36" i="146"/>
  <c r="N8" i="146"/>
  <c r="K36" i="142"/>
  <c r="J8" i="142"/>
  <c r="M36" i="154"/>
  <c r="L8" i="154"/>
  <c r="K36" i="122"/>
  <c r="J8" i="122"/>
  <c r="L39" i="121"/>
  <c r="K8" i="121"/>
  <c r="K33" i="148"/>
  <c r="J8" i="148"/>
  <c r="O39" i="98"/>
  <c r="N8" i="98"/>
  <c r="K36" i="153"/>
  <c r="J8" i="153"/>
  <c r="J8" i="150"/>
  <c r="K36" i="150"/>
  <c r="J8" i="136"/>
  <c r="K48" i="136"/>
  <c r="AB8" i="197" l="1"/>
  <c r="AC36" i="197"/>
  <c r="AB8" i="193"/>
  <c r="AC36" i="193"/>
  <c r="AC36" i="195"/>
  <c r="AB8" i="195"/>
  <c r="AC36" i="194"/>
  <c r="AB8" i="194"/>
  <c r="AB8" i="192"/>
  <c r="AC36" i="192"/>
  <c r="AB8" i="196"/>
  <c r="AC36" i="196"/>
  <c r="AB8" i="189"/>
  <c r="AC36" i="189"/>
  <c r="AC36" i="191"/>
  <c r="AB8" i="191"/>
  <c r="AC36" i="190"/>
  <c r="AB8" i="190"/>
  <c r="AB8" i="188"/>
  <c r="AC36" i="188"/>
  <c r="AB8" i="187"/>
  <c r="AC36" i="187"/>
  <c r="AC36" i="186"/>
  <c r="AB8" i="186"/>
  <c r="AC36" i="185"/>
  <c r="AB8" i="185"/>
  <c r="AC36" i="182"/>
  <c r="AB8" i="182"/>
  <c r="AB8" i="183"/>
  <c r="AC36" i="183"/>
  <c r="AB8" i="184"/>
  <c r="AC36" i="184"/>
  <c r="AB8" i="181"/>
  <c r="AC36" i="181"/>
  <c r="M8" i="126"/>
  <c r="M22" i="169"/>
  <c r="AC39" i="180"/>
  <c r="AB8" i="180"/>
  <c r="AB8" i="172"/>
  <c r="AC36" i="172"/>
  <c r="AC36" i="175"/>
  <c r="AB8" i="175"/>
  <c r="AC36" i="176"/>
  <c r="AB8" i="176"/>
  <c r="AC36" i="177"/>
  <c r="AB8" i="177"/>
  <c r="AK8" i="174"/>
  <c r="AL36" i="174"/>
  <c r="H24" i="169"/>
  <c r="I23" i="169"/>
  <c r="J23" i="169" s="1"/>
  <c r="AB8" i="171"/>
  <c r="AC36" i="171"/>
  <c r="AC34" i="171" s="1"/>
  <c r="AC36" i="170"/>
  <c r="AB8" i="170"/>
  <c r="K8" i="161"/>
  <c r="L36" i="161"/>
  <c r="L34" i="161" s="1"/>
  <c r="K8" i="165"/>
  <c r="L36" i="165"/>
  <c r="L8" i="141"/>
  <c r="M36" i="141"/>
  <c r="L36" i="168"/>
  <c r="K8" i="168"/>
  <c r="M8" i="151"/>
  <c r="N36" i="151"/>
  <c r="L36" i="160"/>
  <c r="K8" i="160"/>
  <c r="M39" i="121"/>
  <c r="L8" i="121"/>
  <c r="L36" i="150"/>
  <c r="K8" i="150"/>
  <c r="L36" i="145"/>
  <c r="L34" i="145" s="1"/>
  <c r="K8" i="145"/>
  <c r="N8" i="126"/>
  <c r="O36" i="126"/>
  <c r="L36" i="153"/>
  <c r="K8" i="153"/>
  <c r="P39" i="98"/>
  <c r="O8" i="98"/>
  <c r="N36" i="154"/>
  <c r="M8" i="154"/>
  <c r="L33" i="148"/>
  <c r="K8" i="148"/>
  <c r="K8" i="136"/>
  <c r="L48" i="136"/>
  <c r="P36" i="146"/>
  <c r="O8" i="146"/>
  <c r="K8" i="152"/>
  <c r="L36" i="152"/>
  <c r="L36" i="142"/>
  <c r="K8" i="142"/>
  <c r="M48" i="135"/>
  <c r="M8" i="135" s="1"/>
  <c r="L36" i="122"/>
  <c r="K8" i="122"/>
  <c r="AD36" i="193" l="1"/>
  <c r="AC8" i="193"/>
  <c r="AD36" i="196"/>
  <c r="AC8" i="196"/>
  <c r="AC8" i="192"/>
  <c r="AD36" i="192"/>
  <c r="AC8" i="197"/>
  <c r="AD36" i="197"/>
  <c r="AD36" i="194"/>
  <c r="AC8" i="194"/>
  <c r="AC8" i="195"/>
  <c r="AD36" i="195"/>
  <c r="AC8" i="190"/>
  <c r="AD36" i="190"/>
  <c r="AD36" i="191"/>
  <c r="AC8" i="191"/>
  <c r="AC8" i="189"/>
  <c r="AD36" i="189"/>
  <c r="AC8" i="188"/>
  <c r="AD36" i="188"/>
  <c r="AC8" i="187"/>
  <c r="AD36" i="187"/>
  <c r="AC8" i="186"/>
  <c r="AD36" i="186"/>
  <c r="AC8" i="183"/>
  <c r="AD36" i="183"/>
  <c r="AC8" i="184"/>
  <c r="AD36" i="184"/>
  <c r="AC8" i="182"/>
  <c r="AD36" i="182"/>
  <c r="AD36" i="185"/>
  <c r="AC8" i="185"/>
  <c r="AC8" i="181"/>
  <c r="AD36" i="181"/>
  <c r="AD39" i="180"/>
  <c r="AC8" i="180"/>
  <c r="M23" i="169"/>
  <c r="AC8" i="175"/>
  <c r="AD36" i="175"/>
  <c r="AC8" i="177"/>
  <c r="AD36" i="177"/>
  <c r="AD36" i="172"/>
  <c r="AC8" i="172"/>
  <c r="AC8" i="176"/>
  <c r="AD36" i="176"/>
  <c r="AL8" i="174"/>
  <c r="AM36" i="174"/>
  <c r="AC8" i="170"/>
  <c r="AD36" i="170"/>
  <c r="AC8" i="171"/>
  <c r="AD36" i="171"/>
  <c r="AD34" i="171" s="1"/>
  <c r="H25" i="169"/>
  <c r="I24" i="169"/>
  <c r="J24" i="169" s="1"/>
  <c r="L8" i="161"/>
  <c r="M36" i="161"/>
  <c r="M34" i="161" s="1"/>
  <c r="N36" i="141"/>
  <c r="M8" i="141"/>
  <c r="N8" i="151"/>
  <c r="O36" i="151"/>
  <c r="L8" i="165"/>
  <c r="M36" i="165"/>
  <c r="L8" i="160"/>
  <c r="M36" i="160"/>
  <c r="M36" i="168"/>
  <c r="L8" i="168"/>
  <c r="L8" i="145"/>
  <c r="M36" i="145"/>
  <c r="M34" i="145" s="1"/>
  <c r="M33" i="148"/>
  <c r="L8" i="148"/>
  <c r="M36" i="122"/>
  <c r="L8" i="122"/>
  <c r="M36" i="150"/>
  <c r="L8" i="150"/>
  <c r="N8" i="154"/>
  <c r="O36" i="154"/>
  <c r="N48" i="135"/>
  <c r="N8" i="135" s="1"/>
  <c r="Q39" i="98"/>
  <c r="P8" i="98"/>
  <c r="N39" i="121"/>
  <c r="M8" i="121"/>
  <c r="L8" i="142"/>
  <c r="M36" i="142"/>
  <c r="M36" i="152"/>
  <c r="L8" i="152"/>
  <c r="M36" i="153"/>
  <c r="L8" i="153"/>
  <c r="O8" i="126"/>
  <c r="P36" i="126"/>
  <c r="P8" i="146"/>
  <c r="Q36" i="146"/>
  <c r="M48" i="136"/>
  <c r="L8" i="136"/>
  <c r="AE36" i="195" l="1"/>
  <c r="AD8" i="195"/>
  <c r="AE36" i="194"/>
  <c r="AD8" i="194"/>
  <c r="AD8" i="197"/>
  <c r="AE36" i="197"/>
  <c r="AD8" i="192"/>
  <c r="AE36" i="192"/>
  <c r="AD8" i="196"/>
  <c r="AE36" i="196"/>
  <c r="AD8" i="193"/>
  <c r="AE36" i="193"/>
  <c r="AD8" i="189"/>
  <c r="AE36" i="189"/>
  <c r="AD8" i="191"/>
  <c r="AE36" i="191"/>
  <c r="AD8" i="190"/>
  <c r="AE36" i="190"/>
  <c r="AD8" i="188"/>
  <c r="AE36" i="188"/>
  <c r="AD8" i="187"/>
  <c r="AE36" i="187"/>
  <c r="AD8" i="186"/>
  <c r="AE36" i="186"/>
  <c r="AD8" i="184"/>
  <c r="AE36" i="184"/>
  <c r="AD8" i="183"/>
  <c r="AE36" i="183"/>
  <c r="AE36" i="185"/>
  <c r="AD8" i="185"/>
  <c r="AD8" i="182"/>
  <c r="AE36" i="182"/>
  <c r="AE36" i="181"/>
  <c r="AD8" i="181"/>
  <c r="AE39" i="180"/>
  <c r="AD8" i="180"/>
  <c r="M24" i="169"/>
  <c r="AD8" i="176"/>
  <c r="AE36" i="176"/>
  <c r="AD8" i="177"/>
  <c r="AE36" i="177"/>
  <c r="AD8" i="175"/>
  <c r="AE36" i="175"/>
  <c r="AD8" i="172"/>
  <c r="AE36" i="172"/>
  <c r="AN36" i="174"/>
  <c r="AN8" i="174" s="1"/>
  <c r="AM8" i="174"/>
  <c r="AE36" i="171"/>
  <c r="AE34" i="171" s="1"/>
  <c r="AD8" i="171"/>
  <c r="AD8" i="170"/>
  <c r="AE36" i="170"/>
  <c r="I25" i="169"/>
  <c r="J25" i="169" s="1"/>
  <c r="H26" i="169"/>
  <c r="O8" i="151"/>
  <c r="P36" i="151"/>
  <c r="N36" i="168"/>
  <c r="M8" i="168"/>
  <c r="N8" i="141"/>
  <c r="O36" i="141"/>
  <c r="N36" i="160"/>
  <c r="M8" i="160"/>
  <c r="N36" i="161"/>
  <c r="N34" i="161" s="1"/>
  <c r="M8" i="161"/>
  <c r="M8" i="165"/>
  <c r="N36" i="165"/>
  <c r="M8" i="142"/>
  <c r="N36" i="142"/>
  <c r="N36" i="122"/>
  <c r="M8" i="122"/>
  <c r="M8" i="148"/>
  <c r="N33" i="148"/>
  <c r="N36" i="145"/>
  <c r="N34" i="145" s="1"/>
  <c r="M8" i="145"/>
  <c r="N48" i="136"/>
  <c r="M8" i="136"/>
  <c r="Q8" i="146"/>
  <c r="R36" i="146"/>
  <c r="N36" i="150"/>
  <c r="M8" i="150"/>
  <c r="O39" i="121"/>
  <c r="N8" i="121"/>
  <c r="P8" i="126"/>
  <c r="Q36" i="126"/>
  <c r="Q8" i="98"/>
  <c r="R39" i="98"/>
  <c r="O48" i="135"/>
  <c r="O8" i="135" s="1"/>
  <c r="P36" i="154"/>
  <c r="O8" i="154"/>
  <c r="N36" i="153"/>
  <c r="M8" i="153"/>
  <c r="N36" i="152"/>
  <c r="M8" i="152"/>
  <c r="AE8" i="193" l="1"/>
  <c r="AF36" i="193"/>
  <c r="AE8" i="196"/>
  <c r="AF36" i="196"/>
  <c r="AE8" i="192"/>
  <c r="AF36" i="192"/>
  <c r="AE8" i="197"/>
  <c r="AF36" i="197"/>
  <c r="AE8" i="194"/>
  <c r="AF36" i="194"/>
  <c r="AF36" i="195"/>
  <c r="AE8" i="195"/>
  <c r="AE8" i="190"/>
  <c r="AF36" i="190"/>
  <c r="AF36" i="191"/>
  <c r="AE8" i="191"/>
  <c r="AE8" i="189"/>
  <c r="AF36" i="189"/>
  <c r="AF36" i="188"/>
  <c r="AE8" i="188"/>
  <c r="AE8" i="187"/>
  <c r="AF36" i="187"/>
  <c r="AE8" i="186"/>
  <c r="AF36" i="186"/>
  <c r="AF36" i="185"/>
  <c r="AE8" i="185"/>
  <c r="AE8" i="183"/>
  <c r="AF36" i="183"/>
  <c r="AE8" i="182"/>
  <c r="AF36" i="182"/>
  <c r="AE8" i="184"/>
  <c r="AF36" i="184"/>
  <c r="AF36" i="181"/>
  <c r="AE8" i="181"/>
  <c r="M25" i="169"/>
  <c r="AF39" i="180"/>
  <c r="AE8" i="180"/>
  <c r="AF36" i="172"/>
  <c r="AE8" i="172"/>
  <c r="AF36" i="176"/>
  <c r="AE8" i="176"/>
  <c r="AF36" i="175"/>
  <c r="AE8" i="175"/>
  <c r="AE8" i="177"/>
  <c r="AF36" i="177"/>
  <c r="I26" i="169"/>
  <c r="J26" i="169" s="1"/>
  <c r="H27" i="169"/>
  <c r="AF36" i="170"/>
  <c r="AE8" i="170"/>
  <c r="AE8" i="171"/>
  <c r="AF36" i="171"/>
  <c r="AF34" i="171" s="1"/>
  <c r="O36" i="160"/>
  <c r="N8" i="160"/>
  <c r="P36" i="141"/>
  <c r="O8" i="141"/>
  <c r="O36" i="168"/>
  <c r="N8" i="168"/>
  <c r="P8" i="151"/>
  <c r="Q36" i="151"/>
  <c r="N8" i="165"/>
  <c r="O36" i="165"/>
  <c r="O36" i="161"/>
  <c r="O34" i="161" s="1"/>
  <c r="N8" i="161"/>
  <c r="O48" i="136"/>
  <c r="N8" i="136"/>
  <c r="R36" i="126"/>
  <c r="Q8" i="126"/>
  <c r="N8" i="145"/>
  <c r="O36" i="145"/>
  <c r="O34" i="145" s="1"/>
  <c r="O36" i="153"/>
  <c r="N8" i="153"/>
  <c r="P39" i="121"/>
  <c r="O8" i="121"/>
  <c r="O33" i="148"/>
  <c r="N8" i="148"/>
  <c r="Q36" i="154"/>
  <c r="P8" i="154"/>
  <c r="O36" i="150"/>
  <c r="N8" i="150"/>
  <c r="S36" i="146"/>
  <c r="R8" i="146"/>
  <c r="P48" i="135"/>
  <c r="P8" i="135" s="1"/>
  <c r="S39" i="98"/>
  <c r="R8" i="98"/>
  <c r="O36" i="152"/>
  <c r="N8" i="152"/>
  <c r="O36" i="122"/>
  <c r="N8" i="122"/>
  <c r="O36" i="142"/>
  <c r="N8" i="142"/>
  <c r="AF8" i="194" l="1"/>
  <c r="AG36" i="194"/>
  <c r="AG36" i="192"/>
  <c r="AF8" i="192"/>
  <c r="AG36" i="195"/>
  <c r="AF8" i="195"/>
  <c r="AF8" i="196"/>
  <c r="AG36" i="196"/>
  <c r="AF8" i="193"/>
  <c r="AG36" i="193"/>
  <c r="AF8" i="197"/>
  <c r="AG36" i="197"/>
  <c r="AF8" i="189"/>
  <c r="AG36" i="189"/>
  <c r="AF8" i="191"/>
  <c r="AG36" i="191"/>
  <c r="AF8" i="190"/>
  <c r="AG36" i="190"/>
  <c r="AF8" i="188"/>
  <c r="AG36" i="188"/>
  <c r="AG36" i="187"/>
  <c r="AF8" i="187"/>
  <c r="AG36" i="186"/>
  <c r="AF8" i="186"/>
  <c r="AF8" i="184"/>
  <c r="AG36" i="184"/>
  <c r="AF8" i="182"/>
  <c r="AG36" i="182"/>
  <c r="AF8" i="183"/>
  <c r="AG36" i="183"/>
  <c r="AF8" i="185"/>
  <c r="AG36" i="185"/>
  <c r="AG36" i="181"/>
  <c r="AF8" i="181"/>
  <c r="AG39" i="180"/>
  <c r="AF8" i="180"/>
  <c r="M26" i="169"/>
  <c r="AF8" i="177"/>
  <c r="AG36" i="177"/>
  <c r="AF8" i="176"/>
  <c r="AG36" i="176"/>
  <c r="AG36" i="175"/>
  <c r="AF8" i="175"/>
  <c r="AF8" i="172"/>
  <c r="AG36" i="172"/>
  <c r="AF8" i="171"/>
  <c r="AG36" i="171"/>
  <c r="AG34" i="171" s="1"/>
  <c r="AF8" i="170"/>
  <c r="AG36" i="170"/>
  <c r="H28" i="169"/>
  <c r="I27" i="169"/>
  <c r="J27" i="169" s="1"/>
  <c r="P36" i="161"/>
  <c r="P34" i="161" s="1"/>
  <c r="O8" i="161"/>
  <c r="R36" i="151"/>
  <c r="Q8" i="151"/>
  <c r="P36" i="160"/>
  <c r="O8" i="160"/>
  <c r="O8" i="165"/>
  <c r="P36" i="165"/>
  <c r="P36" i="168"/>
  <c r="O8" i="168"/>
  <c r="Q36" i="141"/>
  <c r="P8" i="141"/>
  <c r="R8" i="126"/>
  <c r="S36" i="126"/>
  <c r="P36" i="150"/>
  <c r="O8" i="150"/>
  <c r="Q39" i="121"/>
  <c r="P8" i="121"/>
  <c r="O8" i="153"/>
  <c r="P36" i="153"/>
  <c r="P36" i="145"/>
  <c r="P34" i="145" s="1"/>
  <c r="O8" i="145"/>
  <c r="O8" i="136"/>
  <c r="P48" i="136"/>
  <c r="T39" i="98"/>
  <c r="S8" i="98"/>
  <c r="P36" i="122"/>
  <c r="O8" i="122"/>
  <c r="Q48" i="135"/>
  <c r="Q8" i="135" s="1"/>
  <c r="S8" i="146"/>
  <c r="T36" i="146"/>
  <c r="Q8" i="154"/>
  <c r="R36" i="154"/>
  <c r="O8" i="148"/>
  <c r="P33" i="148"/>
  <c r="O8" i="152"/>
  <c r="P36" i="152"/>
  <c r="O8" i="142"/>
  <c r="P36" i="142"/>
  <c r="AG8" i="197" l="1"/>
  <c r="AH36" i="197"/>
  <c r="AH36" i="192"/>
  <c r="AG8" i="192"/>
  <c r="AG8" i="196"/>
  <c r="AH36" i="196"/>
  <c r="AH36" i="194"/>
  <c r="AG8" i="194"/>
  <c r="AG8" i="193"/>
  <c r="AH36" i="193"/>
  <c r="AH36" i="195"/>
  <c r="AG8" i="195"/>
  <c r="AH36" i="190"/>
  <c r="AG8" i="190"/>
  <c r="AH36" i="191"/>
  <c r="AG8" i="191"/>
  <c r="AG8" i="189"/>
  <c r="AH36" i="189"/>
  <c r="AH36" i="188"/>
  <c r="AG8" i="188"/>
  <c r="AG8" i="187"/>
  <c r="AH36" i="187"/>
  <c r="AH36" i="186"/>
  <c r="AG8" i="186"/>
  <c r="AH36" i="185"/>
  <c r="AG8" i="185"/>
  <c r="AG8" i="183"/>
  <c r="AH36" i="183"/>
  <c r="AG8" i="182"/>
  <c r="AH36" i="182"/>
  <c r="AG8" i="184"/>
  <c r="AH36" i="184"/>
  <c r="AH36" i="181"/>
  <c r="AG8" i="181"/>
  <c r="M27" i="169"/>
  <c r="AG8" i="180"/>
  <c r="AH39" i="180"/>
  <c r="AG8" i="172"/>
  <c r="AH36" i="172"/>
  <c r="AH36" i="176"/>
  <c r="AG8" i="176"/>
  <c r="AH36" i="177"/>
  <c r="AG8" i="177"/>
  <c r="AH36" i="175"/>
  <c r="AG8" i="175"/>
  <c r="I28" i="169"/>
  <c r="J28" i="169" s="1"/>
  <c r="H29" i="169"/>
  <c r="AH36" i="170"/>
  <c r="AG8" i="170"/>
  <c r="AG8" i="171"/>
  <c r="AH36" i="171"/>
  <c r="AH34" i="171" s="1"/>
  <c r="Q36" i="160"/>
  <c r="P8" i="160"/>
  <c r="S36" i="151"/>
  <c r="R8" i="151"/>
  <c r="P8" i="165"/>
  <c r="Q36" i="165"/>
  <c r="R36" i="141"/>
  <c r="Q8" i="141"/>
  <c r="Q36" i="161"/>
  <c r="Q34" i="161" s="1"/>
  <c r="P8" i="161"/>
  <c r="Q36" i="168"/>
  <c r="P8" i="168"/>
  <c r="Q36" i="142"/>
  <c r="P8" i="142"/>
  <c r="P8" i="136"/>
  <c r="Q48" i="136"/>
  <c r="Q36" i="153"/>
  <c r="P8" i="153"/>
  <c r="R39" i="121"/>
  <c r="Q8" i="121"/>
  <c r="P8" i="152"/>
  <c r="Q36" i="152"/>
  <c r="P8" i="148"/>
  <c r="Q33" i="148"/>
  <c r="R8" i="154"/>
  <c r="S36" i="154"/>
  <c r="Q36" i="145"/>
  <c r="Q34" i="145" s="1"/>
  <c r="P8" i="145"/>
  <c r="Q36" i="150"/>
  <c r="P8" i="150"/>
  <c r="U36" i="146"/>
  <c r="T8" i="146"/>
  <c r="R48" i="135"/>
  <c r="R8" i="135" s="1"/>
  <c r="P8" i="122"/>
  <c r="Q36" i="122"/>
  <c r="T36" i="126"/>
  <c r="S8" i="126"/>
  <c r="U39" i="98"/>
  <c r="T8" i="98"/>
  <c r="AH8" i="194" l="1"/>
  <c r="AI36" i="194"/>
  <c r="AH8" i="196"/>
  <c r="AI36" i="196"/>
  <c r="AI36" i="195"/>
  <c r="AH8" i="195"/>
  <c r="AI36" i="192"/>
  <c r="AH8" i="192"/>
  <c r="AI36" i="197"/>
  <c r="AH8" i="197"/>
  <c r="AH8" i="193"/>
  <c r="AI36" i="193"/>
  <c r="AH8" i="189"/>
  <c r="AI36" i="189"/>
  <c r="AI36" i="191"/>
  <c r="AH8" i="191"/>
  <c r="AH8" i="190"/>
  <c r="AI36" i="190"/>
  <c r="AI36" i="188"/>
  <c r="AH8" i="188"/>
  <c r="AI36" i="187"/>
  <c r="AH8" i="187"/>
  <c r="AI36" i="186"/>
  <c r="AH8" i="186"/>
  <c r="AH8" i="184"/>
  <c r="AI36" i="184"/>
  <c r="AH8" i="182"/>
  <c r="AI36" i="182"/>
  <c r="AH8" i="183"/>
  <c r="AI36" i="183"/>
  <c r="AI36" i="185"/>
  <c r="AH8" i="185"/>
  <c r="AH8" i="181"/>
  <c r="AI36" i="181"/>
  <c r="M28" i="169"/>
  <c r="AH8" i="180"/>
  <c r="AI39" i="180"/>
  <c r="AH8" i="176"/>
  <c r="AI36" i="176"/>
  <c r="AI36" i="175"/>
  <c r="AH8" i="175"/>
  <c r="AI36" i="172"/>
  <c r="AH8" i="172"/>
  <c r="AI36" i="177"/>
  <c r="AH8" i="177"/>
  <c r="AI36" i="170"/>
  <c r="AH8" i="170"/>
  <c r="AI36" i="171"/>
  <c r="AI34" i="171" s="1"/>
  <c r="AH8" i="171"/>
  <c r="I29" i="169"/>
  <c r="J29" i="169" s="1"/>
  <c r="H30" i="169"/>
  <c r="Q8" i="168"/>
  <c r="R36" i="168"/>
  <c r="R8" i="141"/>
  <c r="S36" i="141"/>
  <c r="R36" i="165"/>
  <c r="Q8" i="165"/>
  <c r="S8" i="151"/>
  <c r="T36" i="151"/>
  <c r="Q8" i="160"/>
  <c r="R36" i="160"/>
  <c r="Q8" i="161"/>
  <c r="R36" i="161"/>
  <c r="R34" i="161" s="1"/>
  <c r="R36" i="145"/>
  <c r="R34" i="145" s="1"/>
  <c r="Q8" i="145"/>
  <c r="S8" i="154"/>
  <c r="T36" i="154"/>
  <c r="V39" i="98"/>
  <c r="U8" i="98"/>
  <c r="S39" i="121"/>
  <c r="R8" i="121"/>
  <c r="U36" i="126"/>
  <c r="T8" i="126"/>
  <c r="R36" i="153"/>
  <c r="Q8" i="153"/>
  <c r="R48" i="136"/>
  <c r="Q8" i="136"/>
  <c r="Q8" i="148"/>
  <c r="R33" i="148"/>
  <c r="R36" i="142"/>
  <c r="Q8" i="142"/>
  <c r="R36" i="122"/>
  <c r="Q8" i="122"/>
  <c r="S48" i="135"/>
  <c r="S8" i="135" s="1"/>
  <c r="Q8" i="152"/>
  <c r="R36" i="152"/>
  <c r="V36" i="146"/>
  <c r="U8" i="146"/>
  <c r="R36" i="150"/>
  <c r="Q8" i="150"/>
  <c r="AJ36" i="192" l="1"/>
  <c r="AI8" i="192"/>
  <c r="AI8" i="195"/>
  <c r="AJ36" i="195"/>
  <c r="AI8" i="196"/>
  <c r="AJ36" i="196"/>
  <c r="AJ36" i="197"/>
  <c r="AI8" i="197"/>
  <c r="AJ36" i="194"/>
  <c r="AI8" i="194"/>
  <c r="AI8" i="193"/>
  <c r="AJ36" i="193"/>
  <c r="AJ36" i="190"/>
  <c r="AI8" i="190"/>
  <c r="AJ36" i="191"/>
  <c r="AI8" i="191"/>
  <c r="AJ36" i="189"/>
  <c r="AI8" i="189"/>
  <c r="AJ36" i="188"/>
  <c r="AI8" i="188"/>
  <c r="AJ36" i="187"/>
  <c r="AI8" i="187"/>
  <c r="AJ36" i="186"/>
  <c r="AI8" i="186"/>
  <c r="AJ36" i="185"/>
  <c r="AI8" i="185"/>
  <c r="AI8" i="183"/>
  <c r="AJ36" i="183"/>
  <c r="AI8" i="182"/>
  <c r="AJ36" i="182"/>
  <c r="AI8" i="184"/>
  <c r="AJ36" i="184"/>
  <c r="AI8" i="181"/>
  <c r="AJ36" i="181"/>
  <c r="M29" i="169"/>
  <c r="AI8" i="180"/>
  <c r="AJ39" i="180"/>
  <c r="AJ36" i="175"/>
  <c r="AI8" i="175"/>
  <c r="AJ36" i="177"/>
  <c r="AI8" i="177"/>
  <c r="AJ36" i="176"/>
  <c r="AI8" i="176"/>
  <c r="AI8" i="172"/>
  <c r="AJ36" i="172"/>
  <c r="H31" i="169"/>
  <c r="I30" i="169"/>
  <c r="M30" i="169" s="1"/>
  <c r="AI8" i="171"/>
  <c r="AJ36" i="171"/>
  <c r="AJ34" i="171" s="1"/>
  <c r="AJ36" i="170"/>
  <c r="AI8" i="170"/>
  <c r="R8" i="161"/>
  <c r="S36" i="161"/>
  <c r="S34" i="161" s="1"/>
  <c r="U36" i="151"/>
  <c r="T8" i="151"/>
  <c r="R8" i="165"/>
  <c r="S36" i="165"/>
  <c r="R8" i="168"/>
  <c r="S36" i="168"/>
  <c r="T36" i="141"/>
  <c r="S8" i="141"/>
  <c r="R8" i="160"/>
  <c r="S36" i="160"/>
  <c r="V8" i="146"/>
  <c r="W36" i="146"/>
  <c r="R8" i="153"/>
  <c r="S36" i="153"/>
  <c r="U8" i="126"/>
  <c r="V36" i="126"/>
  <c r="R8" i="152"/>
  <c r="S36" i="152"/>
  <c r="T48" i="135"/>
  <c r="T8" i="135" s="1"/>
  <c r="R8" i="122"/>
  <c r="S36" i="122"/>
  <c r="R8" i="142"/>
  <c r="S36" i="142"/>
  <c r="T39" i="121"/>
  <c r="S8" i="121"/>
  <c r="R8" i="148"/>
  <c r="S33" i="148"/>
  <c r="V8" i="98"/>
  <c r="W39" i="98"/>
  <c r="U36" i="154"/>
  <c r="T8" i="154"/>
  <c r="R8" i="150"/>
  <c r="S36" i="150"/>
  <c r="R8" i="145"/>
  <c r="S36" i="145"/>
  <c r="S34" i="145" s="1"/>
  <c r="R8" i="136"/>
  <c r="S48" i="136"/>
  <c r="AK36" i="193" l="1"/>
  <c r="AJ8" i="193"/>
  <c r="AK36" i="197"/>
  <c r="AJ8" i="197"/>
  <c r="AJ8" i="196"/>
  <c r="AK36" i="196"/>
  <c r="AJ8" i="195"/>
  <c r="AK36" i="195"/>
  <c r="AJ8" i="194"/>
  <c r="AK36" i="194"/>
  <c r="AJ8" i="192"/>
  <c r="AK36" i="192"/>
  <c r="AK36" i="189"/>
  <c r="AJ8" i="189"/>
  <c r="AK36" i="191"/>
  <c r="AJ8" i="191"/>
  <c r="AK36" i="190"/>
  <c r="AJ8" i="190"/>
  <c r="AK36" i="188"/>
  <c r="AJ8" i="188"/>
  <c r="AK36" i="187"/>
  <c r="AJ8" i="187"/>
  <c r="AK36" i="186"/>
  <c r="AJ8" i="186"/>
  <c r="AK36" i="184"/>
  <c r="AJ8" i="184"/>
  <c r="AJ8" i="182"/>
  <c r="AK36" i="182"/>
  <c r="AJ8" i="183"/>
  <c r="AK36" i="183"/>
  <c r="AJ8" i="185"/>
  <c r="AK36" i="185"/>
  <c r="AJ8" i="181"/>
  <c r="AK36" i="181"/>
  <c r="AJ8" i="180"/>
  <c r="AK39" i="180"/>
  <c r="J30" i="169"/>
  <c r="AK36" i="177"/>
  <c r="AJ8" i="177"/>
  <c r="AK36" i="176"/>
  <c r="AJ8" i="176"/>
  <c r="AK36" i="172"/>
  <c r="AJ8" i="172"/>
  <c r="AK36" i="175"/>
  <c r="AJ8" i="175"/>
  <c r="AK36" i="170"/>
  <c r="AJ8" i="170"/>
  <c r="I31" i="169"/>
  <c r="M31" i="169" s="1"/>
  <c r="H32" i="169"/>
  <c r="AJ8" i="171"/>
  <c r="AK36" i="171"/>
  <c r="AK34" i="171" s="1"/>
  <c r="T36" i="165"/>
  <c r="S8" i="165"/>
  <c r="V36" i="151"/>
  <c r="U8" i="151"/>
  <c r="T36" i="160"/>
  <c r="S8" i="160"/>
  <c r="U36" i="141"/>
  <c r="T8" i="141"/>
  <c r="T36" i="161"/>
  <c r="T34" i="161" s="1"/>
  <c r="S8" i="161"/>
  <c r="S8" i="168"/>
  <c r="T36" i="168"/>
  <c r="T36" i="145"/>
  <c r="T34" i="145" s="1"/>
  <c r="S8" i="145"/>
  <c r="V36" i="154"/>
  <c r="U8" i="154"/>
  <c r="W8" i="98"/>
  <c r="X39" i="98"/>
  <c r="S8" i="122"/>
  <c r="T36" i="122"/>
  <c r="U48" i="135"/>
  <c r="U8" i="135" s="1"/>
  <c r="U39" i="121"/>
  <c r="T8" i="121"/>
  <c r="S8" i="142"/>
  <c r="T36" i="142"/>
  <c r="T36" i="152"/>
  <c r="S8" i="152"/>
  <c r="T36" i="150"/>
  <c r="S8" i="150"/>
  <c r="W36" i="126"/>
  <c r="V8" i="126"/>
  <c r="S8" i="136"/>
  <c r="T48" i="136"/>
  <c r="T33" i="148"/>
  <c r="S8" i="148"/>
  <c r="T36" i="153"/>
  <c r="S8" i="153"/>
  <c r="X36" i="146"/>
  <c r="W8" i="146"/>
  <c r="AL36" i="194" l="1"/>
  <c r="AK8" i="194"/>
  <c r="AK8" i="196"/>
  <c r="AL36" i="196"/>
  <c r="AL36" i="197"/>
  <c r="AK8" i="197"/>
  <c r="AK8" i="192"/>
  <c r="AL36" i="192"/>
  <c r="AK8" i="195"/>
  <c r="AL36" i="195"/>
  <c r="AL36" i="193"/>
  <c r="AK8" i="193"/>
  <c r="H8" i="135"/>
  <c r="I8" i="135"/>
  <c r="K8" i="135"/>
  <c r="J8" i="135"/>
  <c r="AL36" i="190"/>
  <c r="AK8" i="190"/>
  <c r="AK8" i="191"/>
  <c r="AL36" i="191"/>
  <c r="AL36" i="189"/>
  <c r="AK8" i="189"/>
  <c r="AK8" i="188"/>
  <c r="AL36" i="188"/>
  <c r="AL36" i="187"/>
  <c r="AK8" i="187"/>
  <c r="AL36" i="186"/>
  <c r="AK8" i="186"/>
  <c r="AK8" i="185"/>
  <c r="AL36" i="185"/>
  <c r="AL36" i="183"/>
  <c r="AK8" i="183"/>
  <c r="AK8" i="182"/>
  <c r="AL36" i="182"/>
  <c r="AL36" i="184"/>
  <c r="AK8" i="184"/>
  <c r="AK8" i="181"/>
  <c r="AL36" i="181"/>
  <c r="J31" i="169"/>
  <c r="AL39" i="180"/>
  <c r="AK8" i="180"/>
  <c r="AL36" i="175"/>
  <c r="AK8" i="175"/>
  <c r="AL36" i="176"/>
  <c r="AK8" i="176"/>
  <c r="AL36" i="172"/>
  <c r="AK8" i="172"/>
  <c r="AL36" i="177"/>
  <c r="AK8" i="177"/>
  <c r="AL36" i="171"/>
  <c r="AL34" i="171" s="1"/>
  <c r="AK8" i="171"/>
  <c r="I32" i="169"/>
  <c r="J32" i="169" s="1"/>
  <c r="AL36" i="170"/>
  <c r="AK8" i="170"/>
  <c r="T8" i="160"/>
  <c r="U36" i="160"/>
  <c r="T8" i="168"/>
  <c r="U36" i="168"/>
  <c r="W36" i="151"/>
  <c r="V8" i="151"/>
  <c r="U36" i="161"/>
  <c r="U34" i="161" s="1"/>
  <c r="T8" i="161"/>
  <c r="U36" i="165"/>
  <c r="T8" i="165"/>
  <c r="U8" i="141"/>
  <c r="V36" i="141"/>
  <c r="V39" i="121"/>
  <c r="U8" i="121"/>
  <c r="U36" i="142"/>
  <c r="T8" i="142"/>
  <c r="V48" i="135"/>
  <c r="V8" i="135" s="1"/>
  <c r="T8" i="122"/>
  <c r="U36" i="122"/>
  <c r="T8" i="148"/>
  <c r="U33" i="148"/>
  <c r="T8" i="136"/>
  <c r="U48" i="136"/>
  <c r="X36" i="126"/>
  <c r="W8" i="126"/>
  <c r="X8" i="98"/>
  <c r="Y39" i="98"/>
  <c r="X8" i="146"/>
  <c r="Y36" i="146"/>
  <c r="T8" i="150"/>
  <c r="U36" i="150"/>
  <c r="U36" i="152"/>
  <c r="T8" i="152"/>
  <c r="W36" i="154"/>
  <c r="V8" i="154"/>
  <c r="U36" i="153"/>
  <c r="T8" i="153"/>
  <c r="U36" i="145"/>
  <c r="U34" i="145" s="1"/>
  <c r="T8" i="145"/>
  <c r="AM36" i="193" l="1"/>
  <c r="AL8" i="193"/>
  <c r="AM36" i="197"/>
  <c r="AL8" i="197"/>
  <c r="AL8" i="192"/>
  <c r="AM36" i="192"/>
  <c r="AL8" i="196"/>
  <c r="AM36" i="196"/>
  <c r="AL8" i="195"/>
  <c r="AM36" i="195"/>
  <c r="AL8" i="194"/>
  <c r="AM36" i="194"/>
  <c r="AM36" i="189"/>
  <c r="AL8" i="189"/>
  <c r="AL8" i="191"/>
  <c r="AM36" i="191"/>
  <c r="AM36" i="190"/>
  <c r="AL8" i="190"/>
  <c r="M32" i="169"/>
  <c r="AL8" i="188"/>
  <c r="AM36" i="188"/>
  <c r="AL8" i="187"/>
  <c r="AM36" i="187"/>
  <c r="AM36" i="186"/>
  <c r="AL8" i="186"/>
  <c r="AM36" i="184"/>
  <c r="AL8" i="184"/>
  <c r="AM36" i="182"/>
  <c r="AL8" i="182"/>
  <c r="AM36" i="183"/>
  <c r="AL8" i="183"/>
  <c r="AL8" i="185"/>
  <c r="AM36" i="185"/>
  <c r="AL8" i="181"/>
  <c r="AM36" i="181"/>
  <c r="F11" i="169"/>
  <c r="AL8" i="180"/>
  <c r="AM39" i="180"/>
  <c r="AL8" i="172"/>
  <c r="AM36" i="172"/>
  <c r="AM36" i="176"/>
  <c r="AL8" i="176"/>
  <c r="AM36" i="177"/>
  <c r="AL8" i="177"/>
  <c r="AM36" i="175"/>
  <c r="AL8" i="175"/>
  <c r="AM36" i="170"/>
  <c r="AL8" i="170"/>
  <c r="AM36" i="171"/>
  <c r="AM34" i="171" s="1"/>
  <c r="AL8" i="171"/>
  <c r="V36" i="161"/>
  <c r="V34" i="161" s="1"/>
  <c r="U8" i="161"/>
  <c r="X36" i="151"/>
  <c r="W8" i="151"/>
  <c r="V36" i="168"/>
  <c r="U8" i="168"/>
  <c r="W36" i="141"/>
  <c r="V8" i="141"/>
  <c r="V36" i="160"/>
  <c r="U8" i="160"/>
  <c r="V36" i="165"/>
  <c r="U8" i="165"/>
  <c r="U8" i="148"/>
  <c r="V33" i="148"/>
  <c r="W8" i="154"/>
  <c r="X36" i="154"/>
  <c r="U8" i="150"/>
  <c r="V36" i="150"/>
  <c r="U8" i="153"/>
  <c r="V36" i="153"/>
  <c r="Y36" i="126"/>
  <c r="X8" i="126"/>
  <c r="U8" i="136"/>
  <c r="V48" i="136"/>
  <c r="V36" i="122"/>
  <c r="U8" i="122"/>
  <c r="W48" i="135"/>
  <c r="W8" i="135" s="1"/>
  <c r="Y8" i="146"/>
  <c r="Z36" i="146"/>
  <c r="U8" i="142"/>
  <c r="V36" i="142"/>
  <c r="V36" i="145"/>
  <c r="V34" i="145" s="1"/>
  <c r="U8" i="145"/>
  <c r="V36" i="152"/>
  <c r="U8" i="152"/>
  <c r="W39" i="121"/>
  <c r="V8" i="121"/>
  <c r="Y8" i="98"/>
  <c r="Z39" i="98"/>
  <c r="AM8" i="194" l="1"/>
  <c r="AN36" i="194"/>
  <c r="AN8" i="194" s="1"/>
  <c r="AN36" i="195"/>
  <c r="AN8" i="195" s="1"/>
  <c r="AM8" i="195"/>
  <c r="AM8" i="197"/>
  <c r="AN36" i="197"/>
  <c r="AN8" i="197" s="1"/>
  <c r="AM8" i="196"/>
  <c r="AN36" i="196"/>
  <c r="AN8" i="196" s="1"/>
  <c r="AN36" i="192"/>
  <c r="AN8" i="192" s="1"/>
  <c r="AM8" i="192"/>
  <c r="AM8" i="193"/>
  <c r="AN36" i="193"/>
  <c r="AN8" i="193" s="1"/>
  <c r="AN36" i="190"/>
  <c r="AN8" i="190" s="1"/>
  <c r="AM8" i="190"/>
  <c r="AN36" i="191"/>
  <c r="AN8" i="191" s="1"/>
  <c r="AM8" i="191"/>
  <c r="AN36" i="189"/>
  <c r="AN8" i="189" s="1"/>
  <c r="AM8" i="189"/>
  <c r="AN36" i="188"/>
  <c r="AN8" i="188" s="1"/>
  <c r="AM8" i="188"/>
  <c r="AM8" i="187"/>
  <c r="AN36" i="187"/>
  <c r="AN8" i="187" s="1"/>
  <c r="AN36" i="186"/>
  <c r="AN8" i="186" s="1"/>
  <c r="AM8" i="186"/>
  <c r="AN36" i="185"/>
  <c r="AN8" i="185" s="1"/>
  <c r="AM8" i="185"/>
  <c r="AN36" i="183"/>
  <c r="AN8" i="183" s="1"/>
  <c r="AM8" i="183"/>
  <c r="AN36" i="182"/>
  <c r="AN8" i="182" s="1"/>
  <c r="AM8" i="182"/>
  <c r="AM8" i="184"/>
  <c r="AN36" i="184"/>
  <c r="AN8" i="184" s="1"/>
  <c r="AM8" i="181"/>
  <c r="AN36" i="181"/>
  <c r="AN8" i="181" s="1"/>
  <c r="AM8" i="180"/>
  <c r="AN39" i="180"/>
  <c r="AN8" i="180" s="1"/>
  <c r="AN36" i="175"/>
  <c r="AN8" i="175" s="1"/>
  <c r="AM8" i="175"/>
  <c r="AN36" i="177"/>
  <c r="AN8" i="177" s="1"/>
  <c r="AM8" i="177"/>
  <c r="AN36" i="176"/>
  <c r="AN8" i="176" s="1"/>
  <c r="AM8" i="176"/>
  <c r="AM8" i="172"/>
  <c r="AN36" i="172"/>
  <c r="AN8" i="172" s="1"/>
  <c r="AN36" i="171"/>
  <c r="AM8" i="171"/>
  <c r="AN36" i="170"/>
  <c r="AN8" i="170" s="1"/>
  <c r="AM8" i="170"/>
  <c r="V8" i="160"/>
  <c r="W36" i="160"/>
  <c r="X36" i="141"/>
  <c r="W8" i="141"/>
  <c r="V8" i="165"/>
  <c r="W36" i="165"/>
  <c r="W36" i="168"/>
  <c r="V8" i="168"/>
  <c r="Y36" i="151"/>
  <c r="X8" i="151"/>
  <c r="W36" i="161"/>
  <c r="W34" i="161" s="1"/>
  <c r="V8" i="161"/>
  <c r="X39" i="121"/>
  <c r="W8" i="121"/>
  <c r="W36" i="153"/>
  <c r="V8" i="153"/>
  <c r="X48" i="135"/>
  <c r="X8" i="135" s="1"/>
  <c r="W36" i="122"/>
  <c r="V8" i="122"/>
  <c r="V8" i="145"/>
  <c r="W36" i="145"/>
  <c r="W34" i="145" s="1"/>
  <c r="Y36" i="154"/>
  <c r="X8" i="154"/>
  <c r="V8" i="152"/>
  <c r="W36" i="152"/>
  <c r="V8" i="150"/>
  <c r="W36" i="150"/>
  <c r="AA36" i="146"/>
  <c r="Z8" i="146"/>
  <c r="V8" i="136"/>
  <c r="W48" i="136"/>
  <c r="Z36" i="126"/>
  <c r="Y8" i="126"/>
  <c r="V8" i="142"/>
  <c r="W36" i="142"/>
  <c r="AA39" i="98"/>
  <c r="Z8" i="98"/>
  <c r="V8" i="148"/>
  <c r="W33" i="148"/>
  <c r="AN8" i="171" l="1"/>
  <c r="AN34" i="171"/>
  <c r="X36" i="168"/>
  <c r="W8" i="168"/>
  <c r="W8" i="165"/>
  <c r="X36" i="165"/>
  <c r="X36" i="161"/>
  <c r="X34" i="161" s="1"/>
  <c r="W8" i="161"/>
  <c r="Y36" i="141"/>
  <c r="X8" i="141"/>
  <c r="W8" i="160"/>
  <c r="X36" i="160"/>
  <c r="Y8" i="151"/>
  <c r="Z36" i="151"/>
  <c r="X36" i="122"/>
  <c r="W8" i="122"/>
  <c r="AB36" i="146"/>
  <c r="AA8" i="146"/>
  <c r="Z8" i="126"/>
  <c r="AA36" i="126"/>
  <c r="X36" i="153"/>
  <c r="W8" i="153"/>
  <c r="X33" i="148"/>
  <c r="W8" i="148"/>
  <c r="Y8" i="154"/>
  <c r="Z36" i="154"/>
  <c r="AA8" i="98"/>
  <c r="AB39" i="98"/>
  <c r="W8" i="145"/>
  <c r="X36" i="145"/>
  <c r="X34" i="145" s="1"/>
  <c r="X36" i="142"/>
  <c r="W8" i="142"/>
  <c r="X48" i="136"/>
  <c r="W8" i="136"/>
  <c r="X36" i="150"/>
  <c r="W8" i="150"/>
  <c r="X36" i="152"/>
  <c r="W8" i="152"/>
  <c r="Y48" i="135"/>
  <c r="Y8" i="135" s="1"/>
  <c r="X8" i="121"/>
  <c r="Y39" i="121"/>
  <c r="Y8" i="141" l="1"/>
  <c r="Z36" i="141"/>
  <c r="Y36" i="161"/>
  <c r="Y34" i="161" s="1"/>
  <c r="X8" i="161"/>
  <c r="Z8" i="151"/>
  <c r="AA36" i="151"/>
  <c r="X8" i="165"/>
  <c r="Y36" i="165"/>
  <c r="Y36" i="168"/>
  <c r="X8" i="168"/>
  <c r="Y36" i="160"/>
  <c r="X8" i="160"/>
  <c r="Y36" i="145"/>
  <c r="Y34" i="145" s="1"/>
  <c r="X8" i="145"/>
  <c r="AB8" i="98"/>
  <c r="AC39" i="98"/>
  <c r="X8" i="148"/>
  <c r="Y33" i="148"/>
  <c r="AA36" i="154"/>
  <c r="Z8" i="154"/>
  <c r="Y36" i="152"/>
  <c r="X8" i="152"/>
  <c r="Y36" i="142"/>
  <c r="X8" i="142"/>
  <c r="Y8" i="121"/>
  <c r="Z39" i="121"/>
  <c r="X8" i="136"/>
  <c r="Y48" i="136"/>
  <c r="Y36" i="150"/>
  <c r="X8" i="150"/>
  <c r="Y36" i="153"/>
  <c r="X8" i="153"/>
  <c r="Z48" i="135"/>
  <c r="Z8" i="135" s="1"/>
  <c r="AA8" i="126"/>
  <c r="AB36" i="126"/>
  <c r="AC36" i="146"/>
  <c r="AB8" i="146"/>
  <c r="Y36" i="122"/>
  <c r="X8" i="122"/>
  <c r="Y8" i="165" l="1"/>
  <c r="Z36" i="165"/>
  <c r="AB36" i="151"/>
  <c r="AA8" i="151"/>
  <c r="Z36" i="160"/>
  <c r="Y8" i="160"/>
  <c r="Z36" i="161"/>
  <c r="Z34" i="161" s="1"/>
  <c r="Y8" i="161"/>
  <c r="AA36" i="141"/>
  <c r="Z8" i="141"/>
  <c r="Z36" i="168"/>
  <c r="Y8" i="168"/>
  <c r="AC36" i="126"/>
  <c r="AB8" i="126"/>
  <c r="Z36" i="142"/>
  <c r="Y8" i="142"/>
  <c r="AA48" i="135"/>
  <c r="AA8" i="135" s="1"/>
  <c r="Z36" i="152"/>
  <c r="Y8" i="152"/>
  <c r="AA8" i="154"/>
  <c r="AB36" i="154"/>
  <c r="Z36" i="153"/>
  <c r="Y8" i="153"/>
  <c r="Y8" i="150"/>
  <c r="Z36" i="150"/>
  <c r="Y8" i="148"/>
  <c r="Z33" i="148"/>
  <c r="Y8" i="122"/>
  <c r="Z36" i="122"/>
  <c r="AC8" i="146"/>
  <c r="AD36" i="146"/>
  <c r="AC8" i="98"/>
  <c r="AD39" i="98"/>
  <c r="Z48" i="136"/>
  <c r="Y8" i="136"/>
  <c r="Z36" i="145"/>
  <c r="Z34" i="145" s="1"/>
  <c r="Y8" i="145"/>
  <c r="Z8" i="121"/>
  <c r="AA39" i="121"/>
  <c r="Z8" i="161" l="1"/>
  <c r="AA36" i="161"/>
  <c r="AA34" i="161" s="1"/>
  <c r="Z8" i="160"/>
  <c r="AA36" i="160"/>
  <c r="AC36" i="151"/>
  <c r="AB8" i="151"/>
  <c r="Z8" i="165"/>
  <c r="AA36" i="165"/>
  <c r="AA36" i="168"/>
  <c r="Z8" i="168"/>
  <c r="AA8" i="141"/>
  <c r="AB36" i="141"/>
  <c r="AD8" i="146"/>
  <c r="AE36" i="146"/>
  <c r="AA36" i="153"/>
  <c r="Z8" i="153"/>
  <c r="AC36" i="154"/>
  <c r="AB8" i="154"/>
  <c r="AE39" i="98"/>
  <c r="AD8" i="98"/>
  <c r="AA36" i="122"/>
  <c r="Z8" i="122"/>
  <c r="AB48" i="135"/>
  <c r="AB8" i="135" s="1"/>
  <c r="AB39" i="121"/>
  <c r="AA8" i="121"/>
  <c r="AA36" i="142"/>
  <c r="Z8" i="142"/>
  <c r="AA36" i="145"/>
  <c r="AA34" i="145" s="1"/>
  <c r="Z8" i="145"/>
  <c r="AD36" i="126"/>
  <c r="AC8" i="126"/>
  <c r="Z8" i="136"/>
  <c r="AA48" i="136"/>
  <c r="AA36" i="150"/>
  <c r="Z8" i="150"/>
  <c r="Z8" i="152"/>
  <c r="AA36" i="152"/>
  <c r="Z8" i="148"/>
  <c r="AA33" i="148"/>
  <c r="AA8" i="165" l="1"/>
  <c r="AB36" i="165"/>
  <c r="AD36" i="151"/>
  <c r="AC8" i="151"/>
  <c r="AC36" i="141"/>
  <c r="AB8" i="141"/>
  <c r="AB36" i="160"/>
  <c r="AA8" i="160"/>
  <c r="AB36" i="161"/>
  <c r="AB34" i="161" s="1"/>
  <c r="AA8" i="161"/>
  <c r="AB36" i="168"/>
  <c r="AA8" i="168"/>
  <c r="AE36" i="126"/>
  <c r="AD8" i="126"/>
  <c r="AF39" i="98"/>
  <c r="AE8" i="98"/>
  <c r="AB36" i="145"/>
  <c r="AB34" i="145" s="1"/>
  <c r="AA8" i="145"/>
  <c r="AC8" i="154"/>
  <c r="AD36" i="154"/>
  <c r="AB36" i="142"/>
  <c r="AA8" i="142"/>
  <c r="AB33" i="148"/>
  <c r="AA8" i="148"/>
  <c r="AB8" i="121"/>
  <c r="AC39" i="121"/>
  <c r="AF36" i="146"/>
  <c r="AE8" i="146"/>
  <c r="AA8" i="150"/>
  <c r="AB36" i="150"/>
  <c r="AB36" i="153"/>
  <c r="AA8" i="153"/>
  <c r="AB36" i="152"/>
  <c r="AA8" i="152"/>
  <c r="AC48" i="135"/>
  <c r="AC8" i="135" s="1"/>
  <c r="AA8" i="122"/>
  <c r="AB36" i="122"/>
  <c r="AA8" i="136"/>
  <c r="AB48" i="136"/>
  <c r="AC36" i="160" l="1"/>
  <c r="AB8" i="160"/>
  <c r="AD36" i="141"/>
  <c r="AC8" i="141"/>
  <c r="AC36" i="168"/>
  <c r="AB8" i="168"/>
  <c r="AD8" i="151"/>
  <c r="AE36" i="151"/>
  <c r="AB8" i="165"/>
  <c r="AC36" i="165"/>
  <c r="AB8" i="161"/>
  <c r="AC36" i="161"/>
  <c r="AC34" i="161" s="1"/>
  <c r="AD48" i="135"/>
  <c r="AD8" i="135" s="1"/>
  <c r="AC36" i="142"/>
  <c r="AB8" i="142"/>
  <c r="AC36" i="145"/>
  <c r="AC34" i="145" s="1"/>
  <c r="AB8" i="145"/>
  <c r="AC36" i="152"/>
  <c r="AB8" i="152"/>
  <c r="AC36" i="153"/>
  <c r="AB8" i="153"/>
  <c r="AD8" i="154"/>
  <c r="AE36" i="154"/>
  <c r="AB8" i="150"/>
  <c r="AC36" i="150"/>
  <c r="AG39" i="98"/>
  <c r="AF8" i="98"/>
  <c r="AG36" i="146"/>
  <c r="AF8" i="146"/>
  <c r="AC8" i="121"/>
  <c r="AD39" i="121"/>
  <c r="AF36" i="126"/>
  <c r="AE8" i="126"/>
  <c r="AB8" i="136"/>
  <c r="AC48" i="136"/>
  <c r="AB8" i="148"/>
  <c r="AC33" i="148"/>
  <c r="AC36" i="122"/>
  <c r="AB8" i="122"/>
  <c r="AC8" i="168" l="1"/>
  <c r="AD36" i="168"/>
  <c r="AC8" i="161"/>
  <c r="AD36" i="161"/>
  <c r="AD34" i="161" s="1"/>
  <c r="AE36" i="141"/>
  <c r="AD8" i="141"/>
  <c r="AC8" i="165"/>
  <c r="AD36" i="165"/>
  <c r="AC8" i="160"/>
  <c r="AD36" i="160"/>
  <c r="AF36" i="151"/>
  <c r="AE8" i="151"/>
  <c r="AC8" i="148"/>
  <c r="AD33" i="148"/>
  <c r="AC8" i="153"/>
  <c r="AD36" i="153"/>
  <c r="AE8" i="154"/>
  <c r="AF36" i="154"/>
  <c r="AC8" i="136"/>
  <c r="AD48" i="136"/>
  <c r="AG36" i="126"/>
  <c r="AF8" i="126"/>
  <c r="AH36" i="146"/>
  <c r="AG8" i="146"/>
  <c r="AC8" i="152"/>
  <c r="AD36" i="152"/>
  <c r="AE39" i="121"/>
  <c r="AD8" i="121"/>
  <c r="AD36" i="145"/>
  <c r="AD34" i="145" s="1"/>
  <c r="AC8" i="145"/>
  <c r="AC8" i="122"/>
  <c r="AD36" i="122"/>
  <c r="AH39" i="98"/>
  <c r="AG8" i="98"/>
  <c r="AD36" i="142"/>
  <c r="AC8" i="142"/>
  <c r="AC8" i="150"/>
  <c r="AD36" i="150"/>
  <c r="AE48" i="135"/>
  <c r="AE8" i="135" s="1"/>
  <c r="AD8" i="165" l="1"/>
  <c r="AE36" i="165"/>
  <c r="AF36" i="141"/>
  <c r="AE8" i="141"/>
  <c r="AD8" i="161"/>
  <c r="AE36" i="161"/>
  <c r="AE34" i="161" s="1"/>
  <c r="AD8" i="168"/>
  <c r="AE36" i="168"/>
  <c r="AG36" i="151"/>
  <c r="AF8" i="151"/>
  <c r="AD8" i="160"/>
  <c r="AE36" i="160"/>
  <c r="AH36" i="126"/>
  <c r="AG8" i="126"/>
  <c r="AH8" i="98"/>
  <c r="AI39" i="98"/>
  <c r="AE36" i="122"/>
  <c r="AD8" i="122"/>
  <c r="AD8" i="136"/>
  <c r="AE48" i="136"/>
  <c r="AF39" i="121"/>
  <c r="AE8" i="121"/>
  <c r="AE36" i="142"/>
  <c r="AD8" i="142"/>
  <c r="AD8" i="145"/>
  <c r="AE36" i="145"/>
  <c r="AE34" i="145" s="1"/>
  <c r="AD8" i="152"/>
  <c r="AE36" i="152"/>
  <c r="AG36" i="154"/>
  <c r="AF8" i="154"/>
  <c r="AD8" i="148"/>
  <c r="AE33" i="148"/>
  <c r="AH8" i="146"/>
  <c r="AI36" i="146"/>
  <c r="AF48" i="135"/>
  <c r="AF8" i="135" s="1"/>
  <c r="AD8" i="153"/>
  <c r="AE36" i="153"/>
  <c r="AD8" i="150"/>
  <c r="AE36" i="150"/>
  <c r="AG8" i="151" l="1"/>
  <c r="AH36" i="151"/>
  <c r="AE8" i="168"/>
  <c r="AF36" i="168"/>
  <c r="AF36" i="161"/>
  <c r="AF34" i="161" s="1"/>
  <c r="AE8" i="161"/>
  <c r="AF36" i="160"/>
  <c r="AE8" i="160"/>
  <c r="AG36" i="141"/>
  <c r="AF8" i="141"/>
  <c r="AF36" i="165"/>
  <c r="AE8" i="165"/>
  <c r="AG48" i="135"/>
  <c r="AG8" i="135" s="1"/>
  <c r="AF36" i="142"/>
  <c r="AE8" i="142"/>
  <c r="AJ36" i="146"/>
  <c r="AI8" i="146"/>
  <c r="AG39" i="121"/>
  <c r="AF8" i="121"/>
  <c r="AF48" i="136"/>
  <c r="AE8" i="136"/>
  <c r="AF36" i="153"/>
  <c r="AE8" i="153"/>
  <c r="AE8" i="145"/>
  <c r="AF36" i="145"/>
  <c r="AF34" i="145" s="1"/>
  <c r="AE8" i="122"/>
  <c r="AF36" i="122"/>
  <c r="AH36" i="154"/>
  <c r="AG8" i="154"/>
  <c r="AE8" i="148"/>
  <c r="AF33" i="148"/>
  <c r="AF36" i="150"/>
  <c r="AE8" i="150"/>
  <c r="AI8" i="98"/>
  <c r="AJ39" i="98"/>
  <c r="AF36" i="152"/>
  <c r="AE8" i="152"/>
  <c r="AH8" i="126"/>
  <c r="AI36" i="126"/>
  <c r="AF8" i="160" l="1"/>
  <c r="AG36" i="160"/>
  <c r="AG36" i="161"/>
  <c r="AG34" i="161" s="1"/>
  <c r="AF8" i="161"/>
  <c r="AG36" i="168"/>
  <c r="AF8" i="168"/>
  <c r="AH8" i="151"/>
  <c r="AI36" i="151"/>
  <c r="AG36" i="165"/>
  <c r="AF8" i="165"/>
  <c r="AH36" i="141"/>
  <c r="AG8" i="141"/>
  <c r="AI36" i="154"/>
  <c r="AH8" i="154"/>
  <c r="AG36" i="145"/>
  <c r="AG34" i="145" s="1"/>
  <c r="AF8" i="145"/>
  <c r="AG36" i="153"/>
  <c r="AF8" i="153"/>
  <c r="AF8" i="148"/>
  <c r="AG33" i="148"/>
  <c r="AF8" i="136"/>
  <c r="AG48" i="136"/>
  <c r="AH39" i="121"/>
  <c r="AG8" i="121"/>
  <c r="AF8" i="122"/>
  <c r="AG36" i="122"/>
  <c r="AJ8" i="146"/>
  <c r="AK36" i="146"/>
  <c r="AK39" i="98"/>
  <c r="AJ8" i="98"/>
  <c r="AI8" i="126"/>
  <c r="AJ36" i="126"/>
  <c r="AG36" i="152"/>
  <c r="AF8" i="152"/>
  <c r="AG36" i="142"/>
  <c r="AF8" i="142"/>
  <c r="AH48" i="135"/>
  <c r="AH8" i="135" s="1"/>
  <c r="AG36" i="150"/>
  <c r="AF8" i="150"/>
  <c r="AI8" i="151" l="1"/>
  <c r="AJ36" i="151"/>
  <c r="AH36" i="168"/>
  <c r="AG8" i="168"/>
  <c r="AI36" i="141"/>
  <c r="AH8" i="141"/>
  <c r="AH36" i="161"/>
  <c r="AH34" i="161" s="1"/>
  <c r="AG8" i="161"/>
  <c r="AG8" i="160"/>
  <c r="AH36" i="160"/>
  <c r="AH36" i="165"/>
  <c r="AG8" i="165"/>
  <c r="AH36" i="153"/>
  <c r="AG8" i="153"/>
  <c r="AG8" i="152"/>
  <c r="AH36" i="152"/>
  <c r="AI48" i="135"/>
  <c r="AI8" i="135" s="1"/>
  <c r="AH33" i="148"/>
  <c r="AG8" i="148"/>
  <c r="AH36" i="142"/>
  <c r="AG8" i="142"/>
  <c r="AJ8" i="126"/>
  <c r="AK36" i="126"/>
  <c r="AK8" i="146"/>
  <c r="AL36" i="146"/>
  <c r="AI8" i="154"/>
  <c r="AJ36" i="154"/>
  <c r="AH36" i="150"/>
  <c r="AG8" i="150"/>
  <c r="AH36" i="145"/>
  <c r="AH34" i="145" s="1"/>
  <c r="AG8" i="145"/>
  <c r="AK8" i="98"/>
  <c r="AL39" i="98"/>
  <c r="AG8" i="122"/>
  <c r="AH36" i="122"/>
  <c r="AI39" i="121"/>
  <c r="AH8" i="121"/>
  <c r="AH48" i="136"/>
  <c r="AG8" i="136"/>
  <c r="AJ36" i="141" l="1"/>
  <c r="AI8" i="141"/>
  <c r="AH8" i="165"/>
  <c r="AI36" i="165"/>
  <c r="AI36" i="168"/>
  <c r="AH8" i="168"/>
  <c r="AI36" i="160"/>
  <c r="AH8" i="160"/>
  <c r="AK36" i="151"/>
  <c r="AJ8" i="151"/>
  <c r="AI36" i="161"/>
  <c r="AI34" i="161" s="1"/>
  <c r="AH8" i="161"/>
  <c r="AK8" i="126"/>
  <c r="AL36" i="126"/>
  <c r="AJ48" i="135"/>
  <c r="AJ8" i="135" s="1"/>
  <c r="AJ39" i="121"/>
  <c r="AI8" i="121"/>
  <c r="AH8" i="122"/>
  <c r="AI36" i="122"/>
  <c r="AI33" i="148"/>
  <c r="AH8" i="148"/>
  <c r="AI36" i="152"/>
  <c r="AH8" i="152"/>
  <c r="AI36" i="142"/>
  <c r="AH8" i="142"/>
  <c r="AM39" i="98"/>
  <c r="AL8" i="98"/>
  <c r="AH8" i="145"/>
  <c r="AI36" i="145"/>
  <c r="AI34" i="145" s="1"/>
  <c r="AI36" i="150"/>
  <c r="AH8" i="150"/>
  <c r="AK36" i="154"/>
  <c r="AJ8" i="154"/>
  <c r="AH8" i="136"/>
  <c r="AI48" i="136"/>
  <c r="AH8" i="153"/>
  <c r="AI36" i="153"/>
  <c r="AM36" i="146"/>
  <c r="AL8" i="146"/>
  <c r="AJ36" i="160" l="1"/>
  <c r="AI8" i="160"/>
  <c r="AJ36" i="168"/>
  <c r="AI8" i="168"/>
  <c r="AI8" i="165"/>
  <c r="AJ36" i="165"/>
  <c r="AI8" i="161"/>
  <c r="AJ36" i="161"/>
  <c r="AJ34" i="161" s="1"/>
  <c r="AL36" i="151"/>
  <c r="AK8" i="151"/>
  <c r="AK36" i="141"/>
  <c r="AJ8" i="141"/>
  <c r="AL36" i="154"/>
  <c r="AK8" i="154"/>
  <c r="AJ36" i="122"/>
  <c r="AI8" i="122"/>
  <c r="AI8" i="150"/>
  <c r="AJ36" i="150"/>
  <c r="AJ48" i="136"/>
  <c r="AI8" i="136"/>
  <c r="AJ36" i="145"/>
  <c r="AJ34" i="145" s="1"/>
  <c r="AI8" i="145"/>
  <c r="AM8" i="98"/>
  <c r="AN39" i="98"/>
  <c r="AN8" i="98" s="1"/>
  <c r="AI8" i="142"/>
  <c r="AJ36" i="142"/>
  <c r="AM8" i="146"/>
  <c r="AN36" i="146"/>
  <c r="AN8" i="146" s="1"/>
  <c r="AJ36" i="153"/>
  <c r="AI8" i="153"/>
  <c r="AJ8" i="121"/>
  <c r="AK39" i="121"/>
  <c r="AK48" i="135"/>
  <c r="AK8" i="135" s="1"/>
  <c r="AL8" i="126"/>
  <c r="AM36" i="126"/>
  <c r="AJ33" i="148"/>
  <c r="AI8" i="148"/>
  <c r="AJ36" i="152"/>
  <c r="AI8" i="152"/>
  <c r="AL8" i="151" l="1"/>
  <c r="AM36" i="151"/>
  <c r="AK36" i="161"/>
  <c r="AK34" i="161" s="1"/>
  <c r="AJ8" i="161"/>
  <c r="AJ8" i="165"/>
  <c r="AK36" i="165"/>
  <c r="AK36" i="168"/>
  <c r="AJ8" i="168"/>
  <c r="AL36" i="141"/>
  <c r="AK8" i="141"/>
  <c r="AK36" i="160"/>
  <c r="AJ8" i="160"/>
  <c r="AK36" i="142"/>
  <c r="AJ8" i="142"/>
  <c r="AK36" i="145"/>
  <c r="AK34" i="145" s="1"/>
  <c r="AJ8" i="145"/>
  <c r="AL48" i="135"/>
  <c r="AL8" i="135" s="1"/>
  <c r="AN36" i="126"/>
  <c r="AN8" i="126" s="1"/>
  <c r="AM8" i="126"/>
  <c r="AK48" i="136"/>
  <c r="AJ8" i="136"/>
  <c r="AK36" i="150"/>
  <c r="AJ8" i="150"/>
  <c r="AL39" i="121"/>
  <c r="AK8" i="121"/>
  <c r="AK36" i="153"/>
  <c r="AJ8" i="153"/>
  <c r="AJ8" i="122"/>
  <c r="AK36" i="122"/>
  <c r="AK36" i="152"/>
  <c r="AJ8" i="152"/>
  <c r="AM36" i="154"/>
  <c r="AL8" i="154"/>
  <c r="AK33" i="148"/>
  <c r="AJ8" i="148"/>
  <c r="AK8" i="165" l="1"/>
  <c r="AL36" i="165"/>
  <c r="AK8" i="160"/>
  <c r="AL36" i="160"/>
  <c r="AL8" i="141"/>
  <c r="AM36" i="141"/>
  <c r="AK8" i="161"/>
  <c r="AL36" i="161"/>
  <c r="AL34" i="161" s="1"/>
  <c r="AN36" i="151"/>
  <c r="AN8" i="151" s="1"/>
  <c r="AM8" i="151"/>
  <c r="AL36" i="168"/>
  <c r="AK8" i="168"/>
  <c r="AL36" i="150"/>
  <c r="AK8" i="150"/>
  <c r="AM8" i="154"/>
  <c r="AN36" i="154"/>
  <c r="AN8" i="154" s="1"/>
  <c r="AL48" i="136"/>
  <c r="AK8" i="136"/>
  <c r="AM48" i="135"/>
  <c r="AM8" i="135" s="1"/>
  <c r="AK8" i="148"/>
  <c r="AL33" i="148"/>
  <c r="AK8" i="152"/>
  <c r="AL36" i="152"/>
  <c r="AL36" i="145"/>
  <c r="AL34" i="145" s="1"/>
  <c r="AK8" i="145"/>
  <c r="AK8" i="153"/>
  <c r="AL36" i="153"/>
  <c r="AM39" i="121"/>
  <c r="AL8" i="121"/>
  <c r="AL36" i="122"/>
  <c r="AK8" i="122"/>
  <c r="AL36" i="142"/>
  <c r="AK8" i="142"/>
  <c r="AN36" i="141" l="1"/>
  <c r="AN8" i="141" s="1"/>
  <c r="AM8" i="141"/>
  <c r="AM36" i="160"/>
  <c r="AL8" i="160"/>
  <c r="AL8" i="165"/>
  <c r="AM36" i="165"/>
  <c r="AM36" i="168"/>
  <c r="AL8" i="168"/>
  <c r="AL8" i="161"/>
  <c r="AM36" i="161"/>
  <c r="AM34" i="161" s="1"/>
  <c r="AM36" i="145"/>
  <c r="AM34" i="145" s="1"/>
  <c r="AL8" i="145"/>
  <c r="AL8" i="152"/>
  <c r="AM36" i="152"/>
  <c r="AL8" i="142"/>
  <c r="AM36" i="142"/>
  <c r="AL8" i="148"/>
  <c r="AM33" i="148"/>
  <c r="AN39" i="121"/>
  <c r="AN8" i="121" s="1"/>
  <c r="AM8" i="121"/>
  <c r="AM36" i="122"/>
  <c r="AL8" i="122"/>
  <c r="AN48" i="135"/>
  <c r="AN8" i="135" s="1"/>
  <c r="AL8" i="136"/>
  <c r="AM48" i="136"/>
  <c r="AL8" i="153"/>
  <c r="AM36" i="153"/>
  <c r="AM36" i="150"/>
  <c r="AL8" i="150"/>
  <c r="AN36" i="161" l="1"/>
  <c r="AM8" i="161"/>
  <c r="AN36" i="168"/>
  <c r="AN8" i="168" s="1"/>
  <c r="AM8" i="168"/>
  <c r="AM8" i="165"/>
  <c r="AN36" i="165"/>
  <c r="AN8" i="165" s="1"/>
  <c r="AN36" i="160"/>
  <c r="AN8" i="160" s="1"/>
  <c r="AM8" i="160"/>
  <c r="AM8" i="150"/>
  <c r="AN36" i="150"/>
  <c r="AN8" i="150" s="1"/>
  <c r="AN36" i="153"/>
  <c r="AN8" i="153" s="1"/>
  <c r="AM8" i="153"/>
  <c r="AN33" i="148"/>
  <c r="AN8" i="148" s="1"/>
  <c r="AM8" i="148"/>
  <c r="AM8" i="136"/>
  <c r="AN48" i="136"/>
  <c r="AN8" i="136" s="1"/>
  <c r="AN36" i="142"/>
  <c r="AN8" i="142" s="1"/>
  <c r="AM8" i="142"/>
  <c r="AN36" i="152"/>
  <c r="AN8" i="152" s="1"/>
  <c r="AM8" i="152"/>
  <c r="AM8" i="122"/>
  <c r="AN36" i="122"/>
  <c r="AN8" i="122" s="1"/>
  <c r="AM8" i="145"/>
  <c r="AN36" i="145"/>
  <c r="AN34" i="145" s="1"/>
  <c r="AN8" i="161" l="1"/>
  <c r="AN34" i="161"/>
  <c r="AN8" i="145"/>
  <c r="F24" i="162" l="1"/>
  <c r="I11" i="162"/>
  <c r="I24" i="16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Cuevas</author>
  </authors>
  <commentList>
    <comment ref="D15" authorId="0" shapeId="0" xr:uid="{D04D58A0-2DED-49E1-811C-127102C6A77A}">
      <text>
        <r>
          <rPr>
            <b/>
            <sz val="9"/>
            <color indexed="81"/>
            <rFont val="Tahoma"/>
            <family val="2"/>
          </rPr>
          <t>Eduardo Cuevas:</t>
        </r>
        <r>
          <rPr>
            <sz val="9"/>
            <color indexed="81"/>
            <rFont val="Tahoma"/>
            <family val="2"/>
          </rPr>
          <t xml:space="preserve">
Pendiente de cobro en su totalidad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<sst xmlns="http://schemas.openxmlformats.org/spreadsheetml/2006/main" count="16689" uniqueCount="949">
  <si>
    <t>Nombre</t>
  </si>
  <si>
    <t>Proyecto</t>
  </si>
  <si>
    <t>Horas</t>
  </si>
  <si>
    <t>Nombre &gt;168 h</t>
  </si>
  <si>
    <t>Proyectos ordenados</t>
  </si>
  <si>
    <t>Profesional</t>
  </si>
  <si>
    <t>Algarrobo Finos</t>
  </si>
  <si>
    <t>Orden</t>
  </si>
  <si>
    <t>AMSA_Contrato Marco</t>
  </si>
  <si>
    <t>AMSA_Trade Off Tecnologico NGD</t>
  </si>
  <si>
    <t>Felipe Rojas</t>
  </si>
  <si>
    <t>Algarrobo</t>
  </si>
  <si>
    <t>AMSA_Asesoria Centinela</t>
  </si>
  <si>
    <t>AMSA_Estandares Minimos</t>
  </si>
  <si>
    <t>AngloAmerican_Análisis Productividad MLB</t>
  </si>
  <si>
    <t>AngloAmerican_Productividad Transporte LB</t>
  </si>
  <si>
    <t>AngloAmerican_Tecnología HDD</t>
  </si>
  <si>
    <t>Apoyo tecnico-comercial</t>
  </si>
  <si>
    <t>AuraMinerals_Expansión Mina Paiol OP-UG</t>
  </si>
  <si>
    <t>BHP_Análisis LoA 2025 - SCUT</t>
  </si>
  <si>
    <t>BHP_Medidas de Cierre Botaderos</t>
  </si>
  <si>
    <t>BHP_Plan e Iniciativas LoA25-26</t>
  </si>
  <si>
    <t>BHP_Spence 2YB analisys</t>
  </si>
  <si>
    <t>BHP_Tunel Exploratorio</t>
  </si>
  <si>
    <t>Boston_Inmaculada Hochschild II</t>
  </si>
  <si>
    <t>Capstone Copper_Estimacion confiabilidad</t>
  </si>
  <si>
    <t>Capstone Copper_Estudio Sierra Norte</t>
  </si>
  <si>
    <t>CMC_Capacitación DBS y SIMPLAN</t>
  </si>
  <si>
    <t>CMP - FEL 2A</t>
  </si>
  <si>
    <t>CMP_Capacidad Optima Tofo Norte</t>
  </si>
  <si>
    <t>CMP_CNN Update plan LOM</t>
  </si>
  <si>
    <t>CMP_Estrategia Crecimiento Tofo Norte</t>
  </si>
  <si>
    <t>CMP_LOM CNN 2024</t>
  </si>
  <si>
    <t>CMP_LOM MLC 2024</t>
  </si>
  <si>
    <t>CMP_Los Colorados Adelantamiento Planta</t>
  </si>
  <si>
    <t>CMP_Mejoras Operacionales CNN</t>
  </si>
  <si>
    <t>CMP_Nuevos alcances Algarrobo</t>
  </si>
  <si>
    <t>CMP_Plan minero base MLC</t>
  </si>
  <si>
    <t>CMP_Puesta en marcha SLS Romeral</t>
  </si>
  <si>
    <t>CMP_Romeral Estabilización + PFS UG</t>
  </si>
  <si>
    <t>CMP_Scoping Study Algarrobo</t>
  </si>
  <si>
    <t>Codelco_Actualización norma NCC-31</t>
  </si>
  <si>
    <t>Codelco_Capacitacion Deswik DET</t>
  </si>
  <si>
    <t>Codelco_Drenaje QT</t>
  </si>
  <si>
    <t>Codelco_Estándar cierre topográfico</t>
  </si>
  <si>
    <t>Codelco_Normativa Recursos y Reservas</t>
  </si>
  <si>
    <t>Codelco_Opciones vaciado mineral via OP</t>
  </si>
  <si>
    <t>Codelco_Practicas de planificación DMH</t>
  </si>
  <si>
    <t>Coripuno_Metodos de Minado</t>
  </si>
  <si>
    <t>CSH_LOM Mina Guarello</t>
  </si>
  <si>
    <t>EMX_Due Diligence de Chapi</t>
  </si>
  <si>
    <t>Equipo P&amp;C</t>
  </si>
  <si>
    <t>Estrategia Cobre Panama</t>
  </si>
  <si>
    <t>Eurochem_Himmelfarb Deposit</t>
  </si>
  <si>
    <t>Glencore_Coroccohuayco_OptimizacionLOM</t>
  </si>
  <si>
    <t>Glencore_MineHaul y MinePlan Lomas Bayas</t>
  </si>
  <si>
    <t>IvanhoeElectric_Mine Planning Support</t>
  </si>
  <si>
    <t>IvanhoeElectric_Santa-Cruz_PrePFS</t>
  </si>
  <si>
    <t>J&amp;F_Autazes Due Diligence</t>
  </si>
  <si>
    <t>J&amp;F_Urucrum_RecuperacionPilares</t>
  </si>
  <si>
    <t>LasBambas_Ferrobamba PFS</t>
  </si>
  <si>
    <t>LasBambas_Ferrobamba_OP_UG</t>
  </si>
  <si>
    <t>LasBambas_Ferrobambas UG Escenarios</t>
  </si>
  <si>
    <t>LasBambas_PFS Ferrobamba UG</t>
  </si>
  <si>
    <t>Lundin_Candelaria_EstudiosCugep</t>
  </si>
  <si>
    <t>Lundin_Gaps Planificación y Operación UG</t>
  </si>
  <si>
    <t>Lundin_Oportunidades mejoras Caserones</t>
  </si>
  <si>
    <t>Marcobre_Ingeniería de Perfil Achupallas</t>
  </si>
  <si>
    <t>McCarthy_Litigio Rio Tinto</t>
  </si>
  <si>
    <t>MCI_Mine Plan Review Los Bronces</t>
  </si>
  <si>
    <t>MEIA Coripuno</t>
  </si>
  <si>
    <t>Minsur_Apoyo Planificacion San Rafael</t>
  </si>
  <si>
    <t>Minsur_Evaluacion recursos marginales</t>
  </si>
  <si>
    <t>Minsur_LOM Integrado San Rafael 2025</t>
  </si>
  <si>
    <t>Minsur_LOM San Rafael 2025</t>
  </si>
  <si>
    <t>Minsur_Rampa de acceso San German</t>
  </si>
  <si>
    <t>Minsur_Raura Análisis LOM25</t>
  </si>
  <si>
    <t>Minsur_San Rafael Estudio V MEIA</t>
  </si>
  <si>
    <t>MiskiMayo_LOM</t>
  </si>
  <si>
    <t>Mosaic_Actualizacion geotecnica OP</t>
  </si>
  <si>
    <t>Mosaic_Cajati</t>
  </si>
  <si>
    <t>Mosaic_Cajati Business Case</t>
  </si>
  <si>
    <t>Mosaic_Secuencia Operaciones Cajati</t>
  </si>
  <si>
    <t>Mosaic_Taquari Vassouras</t>
  </si>
  <si>
    <t>Mosaic_Taquari Vassouras Fase II</t>
  </si>
  <si>
    <t>NEXA_FEL2 Aripuana</t>
  </si>
  <si>
    <t>OCP_Análisis Estratégico Mina Cobriza</t>
  </si>
  <si>
    <t>PFS Los Calatos</t>
  </si>
  <si>
    <t>PFS Los Calatos V3</t>
  </si>
  <si>
    <t>REDCO_Directores</t>
  </si>
  <si>
    <t>Resolution_MinePlan Review</t>
  </si>
  <si>
    <t>Resolution_UGC 68L Program</t>
  </si>
  <si>
    <t>San Rafael Gestión Operativa</t>
  </si>
  <si>
    <t>Seligdar_Kyuchus</t>
  </si>
  <si>
    <t>SierraMetals_Update MEIA Yauricocha</t>
  </si>
  <si>
    <t>ThreeCrowns_Litigio Oyu Tolgoi</t>
  </si>
  <si>
    <t>Twin Metals_Pre PFS Birch Lake Maturi</t>
  </si>
  <si>
    <t>TwinMetals_Birch Lake Integration</t>
  </si>
  <si>
    <t>EroCopper_Scoping Proyecto Furnas</t>
  </si>
  <si>
    <t>Lundin_Análisis Estratégico Caserones</t>
  </si>
  <si>
    <t>CMP_Actualización Casos de Negocios CNN</t>
  </si>
  <si>
    <t>Alpayana_Estudio de Sismicidad</t>
  </si>
  <si>
    <t>Alpamarca_Estudio de Estabilidad Tajo</t>
  </si>
  <si>
    <t>Taboca_Evaluación Mina Pitinga</t>
  </si>
  <si>
    <t>Capstone Copper_Production at Risk</t>
  </si>
  <si>
    <t>SPM_FS Labores Subterraneas 2da MEIA</t>
  </si>
  <si>
    <t>CBMM_SIMPLAN Initiatives Evaluation</t>
  </si>
  <si>
    <t>LHG_LOM Urucum</t>
  </si>
  <si>
    <t>AMSA_Mejoras Planificación Centinela</t>
  </si>
  <si>
    <t>Volcan_Estudio Estabilidad Desmonteras</t>
  </si>
  <si>
    <t>NEXA_Estudio Geomecánico AT y EP</t>
  </si>
  <si>
    <t>NEXA_Peer Review Cerro Lindo</t>
  </si>
  <si>
    <t>CORFO_Valorización Boquerón Chañar</t>
  </si>
  <si>
    <t>PUCOBRE_Acompañamiento Reservas Tovaku</t>
  </si>
  <si>
    <t>Codelco_Formulación caso de negocio TBM</t>
  </si>
  <si>
    <t>EQUINOX_Actualización Ing. Básica UG</t>
  </si>
  <si>
    <t>FN_Oko West project review</t>
  </si>
  <si>
    <t>AMSA_RIINO BC - Centinela</t>
  </si>
  <si>
    <t>AtlasMining_Ley de corte optima Malomyr</t>
  </si>
  <si>
    <t>Polyus_Evaluacion talud mina Blagodatny</t>
  </si>
  <si>
    <t>Polyus_Olimpiada Cutback 5&amp;6</t>
  </si>
  <si>
    <t>Collahuasi_PFS Perforación pozos con HDD</t>
  </si>
  <si>
    <t>Resolution_General Review</t>
  </si>
  <si>
    <t>Anglo_Production at Risk Mina Rio</t>
  </si>
  <si>
    <t>Collahuasi_Análisis Mine Compliance</t>
  </si>
  <si>
    <t>AuraMinerals_Proyecto Paiol PFS UG</t>
  </si>
  <si>
    <t>Miskimayo_Evaluación Transporte en Mina</t>
  </si>
  <si>
    <t>Glencore_Estrategia de Propiedades CMLB</t>
  </si>
  <si>
    <t>CAP_Due Diligence Costa Fuego</t>
  </si>
  <si>
    <t>Collahuasi_Valor Incorporación Chx.03</t>
  </si>
  <si>
    <t>ERG_Parámetros estabilidad taludes</t>
  </si>
  <si>
    <t>Los Calatos_MR&amp;MR y Estrategia Distrital</t>
  </si>
  <si>
    <t>Emincar_Los Castellanos_UG</t>
  </si>
  <si>
    <t>ERG_Structural Model Update</t>
  </si>
  <si>
    <t>Hochschild_FS Metodos de Minado Tesoro</t>
  </si>
  <si>
    <t>ElBrocal_Estudio Geomecanico Estabilidad</t>
  </si>
  <si>
    <t>Los Calatos_Resource Development Plan</t>
  </si>
  <si>
    <t>Codelco_Auditoria Recursos y Reservas</t>
  </si>
  <si>
    <t>Collahuasi_Mine Compliance 2026</t>
  </si>
  <si>
    <t>Freeport_GBC Restart Strategy Services</t>
  </si>
  <si>
    <t>Barrick_Production at Risk Veladero</t>
  </si>
  <si>
    <t>REDCO_Otras Actividades de Ingenieria</t>
  </si>
  <si>
    <t>Mosaic_Cajati LOM Open Pit</t>
  </si>
  <si>
    <t>Glencore_Mining Simulation Mara</t>
  </si>
  <si>
    <t>Los Calatos_DD-Support</t>
  </si>
  <si>
    <t>Minsur_LOM Integrado San Rafael 2026</t>
  </si>
  <si>
    <t>South32_Clark Project</t>
  </si>
  <si>
    <t>Hecla_Lucky Friday Mine</t>
  </si>
  <si>
    <t>Miskimayo_Actualizacion R&amp;R Mina Bayovar</t>
  </si>
  <si>
    <t>Hudbay_Ampliacion Peligro Sísmico</t>
  </si>
  <si>
    <t>Mosaic_Análisis de Estabilidad</t>
  </si>
  <si>
    <t>EroCopper_Surubim OP Mine</t>
  </si>
  <si>
    <t>AESA_Construccion Rampas Mina Justa</t>
  </si>
  <si>
    <t>Santander_PAD</t>
  </si>
  <si>
    <t>MineriaIman_PEA Proyecto Iman</t>
  </si>
  <si>
    <t>Stantec_I80 Archimedes UG FS</t>
  </si>
  <si>
    <t>Codelco_DET Rajo Sur</t>
  </si>
  <si>
    <t>Collahuasi_Mining Simulation Study</t>
  </si>
  <si>
    <t>SeabridgeGold_HoV analysis for the KSM</t>
  </si>
  <si>
    <t>EroCopper_Análisis Expansión Xavantina</t>
  </si>
  <si>
    <t>Codelco_Peritaje División El Teniente</t>
  </si>
  <si>
    <t>EroCopper_PEA Update Furnas Project</t>
  </si>
  <si>
    <t>Highlander_Diagnóstico Geomecánico</t>
  </si>
  <si>
    <t>FortunaMining_Sismicidad inducida Bateas</t>
  </si>
  <si>
    <t>Volcan_Simulación sistema de transporte</t>
  </si>
  <si>
    <t xml:space="preserve">Minsur_Proceso adherencia Quenamari - SR </t>
  </si>
  <si>
    <t>South32_HoV and optimized cut-off grade</t>
  </si>
  <si>
    <t>Fecha de referencia POM</t>
  </si>
  <si>
    <t>País</t>
  </si>
  <si>
    <t>Nombre TEAMS</t>
  </si>
  <si>
    <t>Rut/DNI</t>
  </si>
  <si>
    <t>Apellido Paterno</t>
  </si>
  <si>
    <t>Apellido Materno</t>
  </si>
  <si>
    <t>ÁREA</t>
  </si>
  <si>
    <t>Cargo</t>
  </si>
  <si>
    <t>Fecha Inicio Contrato</t>
  </si>
  <si>
    <t>Fecha Fin Contrato</t>
  </si>
  <si>
    <t>Chile</t>
  </si>
  <si>
    <t>Alex Figueroa</t>
  </si>
  <si>
    <t>16.385.625-5</t>
  </si>
  <si>
    <t>ALEX PATRICIO</t>
  </si>
  <si>
    <t>FIGUEROA</t>
  </si>
  <si>
    <t>SAAVEDRA</t>
  </si>
  <si>
    <t>Ingenieria</t>
  </si>
  <si>
    <t>Director de Ingenieria</t>
  </si>
  <si>
    <t>Alex Pacheco</t>
  </si>
  <si>
    <t>15.432.941-2</t>
  </si>
  <si>
    <t>ALEX RODRIGO</t>
  </si>
  <si>
    <t>PACHECO</t>
  </si>
  <si>
    <t>CISTERNAS</t>
  </si>
  <si>
    <t>Ingeniero Principal Senior</t>
  </si>
  <si>
    <t>Alex Remolcoy</t>
  </si>
  <si>
    <t>19.874.043-8</t>
  </si>
  <si>
    <t>ALEX DAMIAN</t>
  </si>
  <si>
    <t>REMOLCOY</t>
  </si>
  <si>
    <t>GUENTEO</t>
  </si>
  <si>
    <t>Ingeniero Estructural</t>
  </si>
  <si>
    <t>Álvaro De la Quintana</t>
  </si>
  <si>
    <t>15.370.268-3</t>
  </si>
  <si>
    <t>ALVARO OMAR</t>
  </si>
  <si>
    <t>DE LA QUINTANA</t>
  </si>
  <si>
    <t>QUEZADA</t>
  </si>
  <si>
    <t>Ingeniero Senior</t>
  </si>
  <si>
    <t>Perú</t>
  </si>
  <si>
    <t>Arnold Tadeo</t>
  </si>
  <si>
    <t>ARNOLD ISAIAS</t>
  </si>
  <si>
    <t>TADEO</t>
  </si>
  <si>
    <t>FABIAN</t>
  </si>
  <si>
    <t>INGENIERIA</t>
  </si>
  <si>
    <t>Ingeniero de Proyectos</t>
  </si>
  <si>
    <t>Benjamín Baeza</t>
  </si>
  <si>
    <t>20.705.613-8</t>
  </si>
  <si>
    <t>BENJAMIN RICARDO</t>
  </si>
  <si>
    <t>BAEZA</t>
  </si>
  <si>
    <t>RIOS</t>
  </si>
  <si>
    <t>Carlos Catalán</t>
  </si>
  <si>
    <t>CARLOS EDUARDO</t>
  </si>
  <si>
    <t>CATALAN</t>
  </si>
  <si>
    <t>CORDOVA</t>
  </si>
  <si>
    <t>Carol Shand</t>
  </si>
  <si>
    <t>16.322.341-4</t>
  </si>
  <si>
    <t>CAROL</t>
  </si>
  <si>
    <t>SHAND</t>
  </si>
  <si>
    <t>MORALES</t>
  </si>
  <si>
    <t>Geotecnia</t>
  </si>
  <si>
    <t>Director de Proyecto</t>
  </si>
  <si>
    <t>Claudio Hernandez</t>
  </si>
  <si>
    <t>12.718.085-7</t>
  </si>
  <si>
    <t>CLAUDIO ALEJANDRO</t>
  </si>
  <si>
    <t>HERNANDEZ</t>
  </si>
  <si>
    <t>VILLARROEL</t>
  </si>
  <si>
    <t>Cristian Alarcón</t>
  </si>
  <si>
    <t>19.135.730-2</t>
  </si>
  <si>
    <t>CRISTIAN ADOLFO</t>
  </si>
  <si>
    <t>ALARCON</t>
  </si>
  <si>
    <t>MARTINEZ</t>
  </si>
  <si>
    <t>Cristóbal Ventura</t>
  </si>
  <si>
    <t>19.838.938-2</t>
  </si>
  <si>
    <t>CRISTOBAL IGNACIO</t>
  </si>
  <si>
    <t>VENTURA</t>
  </si>
  <si>
    <t>MENESES</t>
  </si>
  <si>
    <t>Daniela Oyarzo</t>
  </si>
  <si>
    <t>18.756.364-K</t>
  </si>
  <si>
    <t>DANIELA SIU YING</t>
  </si>
  <si>
    <t>OYARZO</t>
  </si>
  <si>
    <t>ESCOBAR</t>
  </si>
  <si>
    <t>Dennis Mamani</t>
  </si>
  <si>
    <t xml:space="preserve">DENNIS </t>
  </si>
  <si>
    <t>MAMANI</t>
  </si>
  <si>
    <t>SIMEON</t>
  </si>
  <si>
    <t>Junior de Proyectos</t>
  </si>
  <si>
    <t>Diego Muñoz</t>
  </si>
  <si>
    <t>19.958.057-4</t>
  </si>
  <si>
    <t>DIEGO ANDRÉS</t>
  </si>
  <si>
    <t>MUÑOZ</t>
  </si>
  <si>
    <t>ÁLVAREZ</t>
  </si>
  <si>
    <t>Eduardo Cepeda</t>
  </si>
  <si>
    <t>18.988.438-9</t>
  </si>
  <si>
    <t>EDUARDO</t>
  </si>
  <si>
    <t>CEPEDA</t>
  </si>
  <si>
    <t>GONZÁLEZ</t>
  </si>
  <si>
    <t>Eduardo Cuevas</t>
  </si>
  <si>
    <t>17.882.713-8</t>
  </si>
  <si>
    <t>EDUARDO ESTEBAN</t>
  </si>
  <si>
    <t>CUEVAS</t>
  </si>
  <si>
    <t>CARRASCO</t>
  </si>
  <si>
    <t>Servicios Técnicos</t>
  </si>
  <si>
    <t>Eduardo Morales</t>
  </si>
  <si>
    <t>14.123.628-8</t>
  </si>
  <si>
    <t>EDUARDO IGNACIO</t>
  </si>
  <si>
    <t>PALMA</t>
  </si>
  <si>
    <t>Edward Torres</t>
  </si>
  <si>
    <t>EDWARD CRISTIAN</t>
  </si>
  <si>
    <t>TORRES</t>
  </si>
  <si>
    <t>CALLUPE</t>
  </si>
  <si>
    <t>Enzo Ruiz</t>
  </si>
  <si>
    <t>19.852.351-8</t>
  </si>
  <si>
    <t>ENZO FRANCO</t>
  </si>
  <si>
    <t>RUIZ</t>
  </si>
  <si>
    <t>ROMO</t>
  </si>
  <si>
    <t>Erick Sanhueza</t>
  </si>
  <si>
    <t>19.558.460-5</t>
  </si>
  <si>
    <t>ERICK NICOLAS</t>
  </si>
  <si>
    <t>SANHUEZA</t>
  </si>
  <si>
    <t>CORREA</t>
  </si>
  <si>
    <t>Felipe Matamoros</t>
  </si>
  <si>
    <t>17.859.307-2</t>
  </si>
  <si>
    <t>FELIPE NICOLAS</t>
  </si>
  <si>
    <t>MATAMOROS</t>
  </si>
  <si>
    <t>CARUMAN</t>
  </si>
  <si>
    <t>DIRECTOR METALURGIA</t>
  </si>
  <si>
    <t>Francisco Cabañas</t>
  </si>
  <si>
    <t>23.696.637-2</t>
  </si>
  <si>
    <t>FRANCISCO JAVIER</t>
  </si>
  <si>
    <t>CABAÑAS</t>
  </si>
  <si>
    <t>GONZALEZ</t>
  </si>
  <si>
    <t>Gersson Rivera</t>
  </si>
  <si>
    <t>18.685.971-5</t>
  </si>
  <si>
    <t>GERSSON ALBERTO</t>
  </si>
  <si>
    <t>RIVERA</t>
  </si>
  <si>
    <t>ABELLO</t>
  </si>
  <si>
    <t>Modelador Numérico</t>
  </si>
  <si>
    <t>Gino Espinoza</t>
  </si>
  <si>
    <t>GINO SEGUNDO</t>
  </si>
  <si>
    <t>ESPINOZA</t>
  </si>
  <si>
    <t>GUZMAN</t>
  </si>
  <si>
    <t>Gonzalo Parada</t>
  </si>
  <si>
    <t>17.617.420-K</t>
  </si>
  <si>
    <t>GONZALO IGNACIO</t>
  </si>
  <si>
    <t>PARADA</t>
  </si>
  <si>
    <t>FUENTES</t>
  </si>
  <si>
    <t>Ingeniero Principal Metalurgia</t>
  </si>
  <si>
    <t>Ignacia Alvarez</t>
  </si>
  <si>
    <t>20.096.296-6</t>
  </si>
  <si>
    <t>IGNACIA PAZ</t>
  </si>
  <si>
    <t>BAHAMONDES</t>
  </si>
  <si>
    <t>Ingeniero de Proyectos Metalúrgico</t>
  </si>
  <si>
    <t>Ignacio Navarrete</t>
  </si>
  <si>
    <t>18.300.718-1</t>
  </si>
  <si>
    <t>IGNACIO ALFONSO</t>
  </si>
  <si>
    <t>NAVARRETE</t>
  </si>
  <si>
    <t>CATALDO</t>
  </si>
  <si>
    <t>Isidora Figueroa</t>
  </si>
  <si>
    <t>20.298.041-4</t>
  </si>
  <si>
    <t>ISIDORA BELÉN</t>
  </si>
  <si>
    <t>FERNÁNDEZ</t>
  </si>
  <si>
    <t>Javier Morales</t>
  </si>
  <si>
    <t>16.019.653-K</t>
  </si>
  <si>
    <t>JAVIER EDUARDO</t>
  </si>
  <si>
    <t>CARDENAS</t>
  </si>
  <si>
    <t>Javier Salazar</t>
  </si>
  <si>
    <t>19.615.623-2</t>
  </si>
  <si>
    <t>JAVIER IGNACIO</t>
  </si>
  <si>
    <t>SALAZAR</t>
  </si>
  <si>
    <t>NUÑEZ</t>
  </si>
  <si>
    <t>Jhonatan Huaynate</t>
  </si>
  <si>
    <t>JHONATAN RICHARD</t>
  </si>
  <si>
    <t>HUAYNATE</t>
  </si>
  <si>
    <t>MEZA</t>
  </si>
  <si>
    <t>Ingeniero Junior de Proyectos</t>
  </si>
  <si>
    <t>Jorman Barrera</t>
  </si>
  <si>
    <t>JORMAN IVAN</t>
  </si>
  <si>
    <t>BARRERA</t>
  </si>
  <si>
    <t>VERGARA</t>
  </si>
  <si>
    <t>Jefe de Ingenieria</t>
  </si>
  <si>
    <t>Joseph Livia</t>
  </si>
  <si>
    <t>JOSEPH ANGEL</t>
  </si>
  <si>
    <t>LIVIA</t>
  </si>
  <si>
    <t>ESTRADA</t>
  </si>
  <si>
    <t>Juan Francisco San Martin</t>
  </si>
  <si>
    <t>10.253.765-3</t>
  </si>
  <si>
    <t>JUAN FRANCISCO</t>
  </si>
  <si>
    <t>SAN MARTIN</t>
  </si>
  <si>
    <t>REYES</t>
  </si>
  <si>
    <t>Gerente de Ingenieria</t>
  </si>
  <si>
    <t>Juan Luis Pizarro</t>
  </si>
  <si>
    <t>8.638.456-6</t>
  </si>
  <si>
    <t>JUAN LUIS</t>
  </si>
  <si>
    <t>PIZARRO</t>
  </si>
  <si>
    <t>ROJAS</t>
  </si>
  <si>
    <t>Julio Beniscelli</t>
  </si>
  <si>
    <t>5.270.452-9</t>
  </si>
  <si>
    <t>JULIO PATRICIO</t>
  </si>
  <si>
    <t>BENISCELLI</t>
  </si>
  <si>
    <t>TRONCOSO</t>
  </si>
  <si>
    <t>Kevin Rios</t>
  </si>
  <si>
    <t>KEVIN PERCY</t>
  </si>
  <si>
    <t>MORI</t>
  </si>
  <si>
    <t>Luis Chumpitaz</t>
  </si>
  <si>
    <t>LUIS ALBERTO</t>
  </si>
  <si>
    <t>CHUMPITAZ</t>
  </si>
  <si>
    <t>BARBOZA</t>
  </si>
  <si>
    <t>Ingeniero Geomecánico</t>
  </si>
  <si>
    <t>Luis Flores</t>
  </si>
  <si>
    <t>LUIS MIGUEL</t>
  </si>
  <si>
    <t>FLORES</t>
  </si>
  <si>
    <t>CATACORA</t>
  </si>
  <si>
    <t>María Huamán</t>
  </si>
  <si>
    <t>MARIA ESTEFANY</t>
  </si>
  <si>
    <t>HUAMAN</t>
  </si>
  <si>
    <t>MARTIN</t>
  </si>
  <si>
    <t>Martín Figueroa</t>
  </si>
  <si>
    <t>20.098.724-1</t>
  </si>
  <si>
    <t>MARTIN ALFONSO</t>
  </si>
  <si>
    <t>PEREZ</t>
  </si>
  <si>
    <t>Martin Robles</t>
  </si>
  <si>
    <t>MARTIN JESUS</t>
  </si>
  <si>
    <t>ROBLES</t>
  </si>
  <si>
    <t>Mateo Villanueva</t>
  </si>
  <si>
    <t>MATEO ROLANDO</t>
  </si>
  <si>
    <t>VILLANUEVA</t>
  </si>
  <si>
    <t>PANOCCA</t>
  </si>
  <si>
    <t>Matías Fuentes</t>
  </si>
  <si>
    <t>17.599.167-0</t>
  </si>
  <si>
    <t>MATIAS IGNACIO</t>
  </si>
  <si>
    <t>BUSTAMANTE</t>
  </si>
  <si>
    <t>Gerente Servicios Técnicos</t>
  </si>
  <si>
    <t>Matías Guerrero</t>
  </si>
  <si>
    <t>20.242.304-3</t>
  </si>
  <si>
    <t>MATIAS NICOLAS</t>
  </si>
  <si>
    <t>GUERRERO</t>
  </si>
  <si>
    <t>BONILLA</t>
  </si>
  <si>
    <t>Miguel Cuadros</t>
  </si>
  <si>
    <t xml:space="preserve">MIGUEL ANGEL </t>
  </si>
  <si>
    <t>CUADROS</t>
  </si>
  <si>
    <t>Ingeniero Senior de Proyectos Geomecanica</t>
  </si>
  <si>
    <t>Nicolás Ayarza</t>
  </si>
  <si>
    <t>19.307.382-4</t>
  </si>
  <si>
    <t>NICOLAS BENJAMIN</t>
  </si>
  <si>
    <t>AYARZA</t>
  </si>
  <si>
    <t>DUARTE</t>
  </si>
  <si>
    <t>Nicolás Sanzana</t>
  </si>
  <si>
    <t>19.385.451-6</t>
  </si>
  <si>
    <t>NICOLÁS ROBERTO</t>
  </si>
  <si>
    <t>SANZANA</t>
  </si>
  <si>
    <t>GHENT</t>
  </si>
  <si>
    <t>Pablo Quiero</t>
  </si>
  <si>
    <t>16.541.923-5</t>
  </si>
  <si>
    <t>PABLO ANTONIO</t>
  </si>
  <si>
    <t>QUIERO</t>
  </si>
  <si>
    <t>JAQUE</t>
  </si>
  <si>
    <t>Pedro Valeriano</t>
  </si>
  <si>
    <t>PEDRO</t>
  </si>
  <si>
    <t xml:space="preserve">VALERIANO </t>
  </si>
  <si>
    <t>HANCCO</t>
  </si>
  <si>
    <t>Rodrigo Andrae</t>
  </si>
  <si>
    <t>10.810.445-7</t>
  </si>
  <si>
    <t>RODRIGO ANTONIO</t>
  </si>
  <si>
    <t>ANDRAE</t>
  </si>
  <si>
    <t>Valentina Ramos</t>
  </si>
  <si>
    <t>19.230.969-7</t>
  </si>
  <si>
    <t>VALENTINA GABRIELA</t>
  </si>
  <si>
    <t>RAMOS</t>
  </si>
  <si>
    <t>OLIVER</t>
  </si>
  <si>
    <t>Recursos Minerales</t>
  </si>
  <si>
    <t>Geólogo Junior</t>
  </si>
  <si>
    <t>Victor Arias</t>
  </si>
  <si>
    <t>VICTOR ALBERTO</t>
  </si>
  <si>
    <t>ARIAS</t>
  </si>
  <si>
    <t>CARLOS</t>
  </si>
  <si>
    <t>Ingeniero de Control de Proyectos</t>
  </si>
  <si>
    <t>Victor Mohana</t>
  </si>
  <si>
    <t>19.512.557-0</t>
  </si>
  <si>
    <t>VICTOR JOAQUÍN</t>
  </si>
  <si>
    <t>MOHANA</t>
  </si>
  <si>
    <t>TAPIA</t>
  </si>
  <si>
    <t>Victor Pacheco</t>
  </si>
  <si>
    <t>19.102.812-0</t>
  </si>
  <si>
    <t>VICTOR PATRICIO</t>
  </si>
  <si>
    <t>MADARIAGA</t>
  </si>
  <si>
    <t>Geólogo Geotencnico</t>
  </si>
  <si>
    <t>Victoria Cutipa</t>
  </si>
  <si>
    <t>VICTORIA DEL CARMEN</t>
  </si>
  <si>
    <t xml:space="preserve">CUTIPA </t>
  </si>
  <si>
    <t>CONDORI</t>
  </si>
  <si>
    <t>Walter Lupinta</t>
  </si>
  <si>
    <t>WALTER</t>
  </si>
  <si>
    <t>LUPINTA</t>
  </si>
  <si>
    <t>Javier Cabañas</t>
  </si>
  <si>
    <t>Fecha inicio</t>
  </si>
  <si>
    <t>Fecha</t>
  </si>
  <si>
    <t>Día de semana</t>
  </si>
  <si>
    <t>Horas Chile</t>
  </si>
  <si>
    <t>Feriado Chile</t>
  </si>
  <si>
    <t>Feriado Perú</t>
  </si>
  <si>
    <t>Horas Perú</t>
  </si>
  <si>
    <t>Mes (día 1° del mes)</t>
  </si>
  <si>
    <t>Fecha Fin</t>
  </si>
  <si>
    <t>Mes anterior</t>
  </si>
  <si>
    <t>Fecha inicio calendario quincena</t>
  </si>
  <si>
    <t>Totales horas</t>
  </si>
  <si>
    <t>Mensual</t>
  </si>
  <si>
    <t>No vigente</t>
  </si>
  <si>
    <t>Planificación de Actividades</t>
  </si>
  <si>
    <t>Carga Laboral</t>
  </si>
  <si>
    <t>*No modificar</t>
  </si>
  <si>
    <t>L</t>
  </si>
  <si>
    <t>M</t>
  </si>
  <si>
    <t>J</t>
  </si>
  <si>
    <t>V</t>
  </si>
  <si>
    <t>S</t>
  </si>
  <si>
    <t>D</t>
  </si>
  <si>
    <t>Director</t>
  </si>
  <si>
    <t>Horas Laborales  (max)</t>
  </si>
  <si>
    <t>Ingenieros</t>
  </si>
  <si>
    <t>Hora Colación</t>
  </si>
  <si>
    <t>Horas Totales</t>
  </si>
  <si>
    <t>Totales</t>
  </si>
  <si>
    <t>Entregables</t>
  </si>
  <si>
    <t>Estado de Pago proyectado</t>
  </si>
  <si>
    <t>Horas Totales del Mes</t>
  </si>
  <si>
    <t>Profesional / Empresa (externo)</t>
  </si>
  <si>
    <t>Entregable comprometido</t>
  </si>
  <si>
    <t>Monto a pagar</t>
  </si>
  <si>
    <t>Total</t>
  </si>
  <si>
    <t>Actividades Mensuales</t>
  </si>
  <si>
    <t>#</t>
  </si>
  <si>
    <t>Actividad</t>
  </si>
  <si>
    <t>Entregable</t>
  </si>
  <si>
    <t>{"hash":"b5b206b700d57213a5feb4820321b9b08946c141ff23d608b1ae412b84b40a8c","version":1,"value":"[[\"Memo técnico - bases de planificación\"],[\"Memo técnico - bases de planificación\"],[\"Memo técnico - bases de planificación\"],[\"Memo técnico - bases de planificación\"],[\"Memo técnico - bases de planificación\"],[\"Memo técnico - bases de planificación\"],[\"Memo técnico - bases de planificación\"],[\"Modelo de planificación\"],[\"Modelo de planificación\"],[\"Modelo de planificación\"],[\"Modelo de planificación\"],[\"Modelo de planificación\"],[\"Informe Optimización, Diseño Minero y Reservas Mineras\"],[\"Informe Optimización, Diseño Minero y Reservas Mineras\"],[\"Informe Optimización, Diseño Minero y Reservas Mineras\"],[\"Informe Optimización, Diseño Minero y Reservas Mineras\"],[\"Informe Optimización, Diseño Minero y Reservas Mineras\"],[\"Informe Optimización, Diseño Minero y Reservas Mineras\"],[\"Informe Optimización, Diseño Minero y Reservas Mineras\"],[\"Informe Optimización, Diseño Minero y Reservas Mineras\"],[\"Informe Optimización, Diseño Minero y Reservas Mineras\"],[\"Informe Optimización, Diseño Minero y Reservas Mineras\"],[\"\"],[\"\"],[\"\"],[\"\"],[\"\"],[\"\"],[\"\"],[\"\"],[\"\"],[\"\"],[\"\"],[\"\"],[\"\"],[\"\"],[\"\"],[\"\"],[\"\"],[\"\"],[\"\"],[\"\"],[\"\"],[\"\"],[\"\"],[\"\"],[\"\"],[\"\"],[\"\"],[\"\"],[\"\"],[\"\"],[\"\"],[\"\"],[\"\"],[\"\"],[\"\"],[\"\"],[\"\"],[\"\"],[\"\"],[\"\"],[\"\"],[\"\"],[\"\"],[\"\"],[\"\"],[\"\"],[\"\"],[\"\"],[\"\"],[\"\"],[\"\"],[\"\"],[\"\"],[\"\"],[\"\"],[\"\"],[\"\"],[\"\"],[\"\"],[\"\"],[\"\"],[\"\"],[\"\"],[\"\"],[\"\"],[\"\"],[\"\"],[\"\"],[\"\"],[\"\"],[\"\"],[\"\"],[\"\"],[\"\"],[\"\"],[\"\"],[\"\"],[\"\"],[\"\"],[\"\"],[\"\"],[\"\"],[\"\"],[\"\"],[\"\"],[\"\"],[\"\"],[\"\"],[\"\"],[\"\"],[\"\"],[\"\"],[\"\"],[\"\"],[\"\"],[\"\"],[\"\"],[\"\"],[\"\"],[\"\"],[\"\"],[\"\"],[\"\"],[\"\"],[\"\"],[\"\"],[\"\"],[\"\"],[\"\"],[\"\"],[\"\"],[\"\"],[\"\"],[\"\"],[\"\"],[\"\"],[\"\"],[\"\"],[\"\"],[\"\"],[\"\"],[\"\"],[\"\"],[\"\"],[\"\"],[\"\"],[\"\"],[\"\"],[\"\"],[\"\"],[\"\"],[\"\"],[\"\"],[\"\"],[\"\"],[\"\"],[\"\"],[\"\"],[\"\"],[\"\"],[\"\"],[\"\"],[\"\"],[\"\"],[\"\"],[\"\"],[\"\"],[\"\"],[\"\"],[\"\"],[\"\"],[\"\"],[\"\"],[\"\"],[\"\"],[\"\"],[\"\"],[\"\"],[\"\"],[\"\"],[\"\"],[\"\"],[\"\"],[\"\"],[\"\"],[\"\"],[\"\"],[\"\"],[\"\"],[\"\"],[\"\"],[\"\"],[\"\"],[\"\"],[\"\"],[\"\"],[\"\"],[\"\"],[\"\"]]"}</t>
  </si>
  <si>
    <t>Alvaro Cuevas</t>
  </si>
  <si>
    <t>JFSM</t>
  </si>
  <si>
    <t>Servicios Externos</t>
  </si>
  <si>
    <t>Cristobal Poblete</t>
  </si>
  <si>
    <t>Matias Fuentes</t>
  </si>
  <si>
    <t>Renán Argandoña</t>
  </si>
  <si>
    <t>Gonzalo Díaz</t>
  </si>
  <si>
    <t>Este monto fue emitido el mes pasado pendiente de aprobación (final)</t>
  </si>
  <si>
    <t>r</t>
  </si>
  <si>
    <t>Claudio Hernández</t>
  </si>
  <si>
    <t>Actualización de Modelo Estructural - Definición de Dominios Estructurales</t>
  </si>
  <si>
    <t>Modelo Estructural (Sólidos de Dominios, Stereonets por Dominio, Propiedades de discontinuidades)</t>
  </si>
  <si>
    <t>Actualización de Modelo Estructural - Informe</t>
  </si>
  <si>
    <t>Informe de Soporte de Modelo Estructural</t>
  </si>
  <si>
    <t>Actualización de Modelo Estructural - Presentación</t>
  </si>
  <si>
    <t>Presentación de Soporte de Modelo Estructural</t>
  </si>
  <si>
    <t>Modelo de Resistencia - Definición de Parámetros Preliminares</t>
  </si>
  <si>
    <t>Modelo de Resistencia - Presentación</t>
  </si>
  <si>
    <t>Modelo de Calidad de Macizo Rocoso</t>
  </si>
  <si>
    <t>Conciliación Geotécnica</t>
  </si>
  <si>
    <t>Matriz de iniciativas en dimensionamiento stopes</t>
  </si>
  <si>
    <t>Iniciativas y status actual</t>
  </si>
  <si>
    <t>Matriz de iniciativas en metodología envío a sorter.</t>
  </si>
  <si>
    <t>Matriz de iniciativas para incorporación de marginales</t>
  </si>
  <si>
    <t>Corrida MSO con cutoff de recursos (50 US$/t)</t>
  </si>
  <si>
    <t>Análisis waterfall del impacto de cada iniciativa en términos de envolvente.</t>
  </si>
  <si>
    <t>Matriz con campos caracterizados paquete 1</t>
  </si>
  <si>
    <t>Estimación de Capex, Opex de cada iniciativa.</t>
  </si>
  <si>
    <t>Evaluación de NPV de cada iniciativa sobre plan LOM</t>
  </si>
  <si>
    <t>Reporte de impacto de iniciativas</t>
  </si>
  <si>
    <t>Construcción de plan LOM con iniciativas</t>
  </si>
  <si>
    <t>Revision Envolvente de Reservas, LOM, Blue Sky</t>
  </si>
  <si>
    <t>Plan Blue Sky secuenciado y operativizado.</t>
  </si>
  <si>
    <t>Estrategia de exploraciones de los potenciales</t>
  </si>
  <si>
    <t>Estimación de Opex - LOM</t>
  </si>
  <si>
    <t>Estimación de Capex - LOM</t>
  </si>
  <si>
    <t>Evaluación Económica - LOM</t>
  </si>
  <si>
    <t>Estimación de Opex - Blue Sky</t>
  </si>
  <si>
    <t>Estimación de Capex - Blue Sky</t>
  </si>
  <si>
    <t>Evaluación Económica - Blue Sky</t>
  </si>
  <si>
    <t>Estimación paramétrica de reducción de OPEX por incremento de producción y tratamiento (pensando en unbrales de hasta 15 ktpd).</t>
  </si>
  <si>
    <t>Análisis Hill of Value</t>
  </si>
  <si>
    <t>Filtrar envolventes para distintas leyes de corte asociado a cambios de cutoff (LOM y Blue Sky).</t>
  </si>
  <si>
    <t>Estimación paramétrica de curva de CAPEX mina, planta, infraestructura por concepto de incremento de capacidad.</t>
  </si>
  <si>
    <t>Crear planilla de evaluación económica simplifcada para el análisis iterativo y generación de superficie HoV.</t>
  </si>
  <si>
    <t>Definir alternativas de desbloqueo de capacidad</t>
  </si>
  <si>
    <t>Análisis de sinergias e integración de habilitadores</t>
  </si>
  <si>
    <t>Estimación de OPEX y CAPEX de alternativas de incremento de capacidad (definir iniciativas de valor y estrategia)</t>
  </si>
  <si>
    <t>Modelo de optimización para ruta de crecimiento. Caso con cronogramas de expansión (Nazareth y Santo Domingo).</t>
  </si>
  <si>
    <t>Revisión Técnica y Reportes</t>
  </si>
  <si>
    <t>Reportes y Revisión</t>
  </si>
  <si>
    <t>Revisión Técnica</t>
  </si>
  <si>
    <t>Requerimiento de Relleno</t>
  </si>
  <si>
    <t>Sistema de soporte y fortificacion</t>
  </si>
  <si>
    <t>Estimación de dilución y recuperación</t>
  </si>
  <si>
    <t>Estudios para recuperación de puentes y pilares</t>
  </si>
  <si>
    <t>Revision de proyecto</t>
  </si>
  <si>
    <t>Estudio ventana 8683</t>
  </si>
  <si>
    <t>Caracterizacion geomecanica Esperanza 3</t>
  </si>
  <si>
    <t>Plan de largo plazo integrado con plan de corto plazo Mosaic</t>
  </si>
  <si>
    <t>Nuevas variantes plan de producción</t>
  </si>
  <si>
    <t>Plan integrado OP+UG</t>
  </si>
  <si>
    <t>Informe final</t>
  </si>
  <si>
    <t>1.1.1</t>
  </si>
  <si>
    <t>1.1.2</t>
  </si>
  <si>
    <t>1.1.3</t>
  </si>
  <si>
    <t>1.1.4</t>
  </si>
  <si>
    <t>1.1.5</t>
  </si>
  <si>
    <t>1.1.6</t>
  </si>
  <si>
    <t>1.1.7</t>
  </si>
  <si>
    <t>1.1.8</t>
  </si>
  <si>
    <t>1.1.9</t>
  </si>
  <si>
    <t>1.1.10</t>
  </si>
  <si>
    <t>1.2.1</t>
  </si>
  <si>
    <t>1.2.2</t>
  </si>
  <si>
    <t>1.2.3</t>
  </si>
  <si>
    <t>1.2.4</t>
  </si>
  <si>
    <t>1.2.5</t>
  </si>
  <si>
    <t>Monto a pagar (USD)</t>
  </si>
  <si>
    <t>Asturmine</t>
  </si>
  <si>
    <t>Informe Final de modelo de recursos</t>
  </si>
  <si>
    <t>Generación de informa final SK 1300</t>
  </si>
  <si>
    <t>Informe Final SK 1300 (Recursos)</t>
  </si>
  <si>
    <t>Validación Geotecnica del Plan de Producción LOM</t>
  </si>
  <si>
    <t>Revisión del Plan de P&amp;T</t>
  </si>
  <si>
    <t>Revisión de Geometrias y Estrategias de Mitigación</t>
  </si>
  <si>
    <t>Redefinción de envolvente a partir de NSR con ajuste de precio (caso seco y húmedo). Para métodos aplicables al proyecto (OP SLS SLC)</t>
  </si>
  <si>
    <t>Open Pit</t>
  </si>
  <si>
    <t>Corridas Open Pit con nuevo modelo de valorización (caso envolvente recursos indicados&amp;inferidos y caso con potenciales)</t>
  </si>
  <si>
    <t>Elaboración de planes milawa para los dos escenarios (ind&amp;inf y ind&amp;inf&amp;pot&amp;geof)</t>
  </si>
  <si>
    <t>Underground</t>
  </si>
  <si>
    <t>Corridas de MSO de escenarios de SLS factibles para el proyecto (incluyendo factores modificantes ya definidos)</t>
  </si>
  <si>
    <t>Definición del sistema de transporte y manejo de materiales (SLS)</t>
  </si>
  <si>
    <t>Planificación y secuenciamiento de corridas SLS (casos con y sin relleno). Nivel conceptual pero incluyendo desarrollos principales y chimeneas</t>
  </si>
  <si>
    <t xml:space="preserve">Corrida de MSO de escenario SLC con los respectivos factores modificantes </t>
  </si>
  <si>
    <t>Definición del sistema de transporte y manejo de materiales (SLC)</t>
  </si>
  <si>
    <t>Planificación y secuenciameinto SLC. Nivel conceptual pero incluyendo desarrollos principales y chimeneas</t>
  </si>
  <si>
    <t>Análisis de escenarios stand alone (SLS SLC OP) y combinados (SLS+SLC &amp; SLS+SLC+OP)</t>
  </si>
  <si>
    <t>Análisis de escenarios con planta seca y húmeda. Planta húmeda propia Imán o con apoyo de Dominga</t>
  </si>
  <si>
    <t>Selección de caso óptimo y análsiis de viabilidad respecto a la variables socioambietales</t>
  </si>
  <si>
    <t>Elaboración de modelo económico</t>
  </si>
  <si>
    <t>Cálculo de OPEX</t>
  </si>
  <si>
    <t>Definición de infraestructura principal para el caso óptimo</t>
  </si>
  <si>
    <t>Cálculo y estimación de CAPEX</t>
  </si>
  <si>
    <t>Evaluación económica</t>
  </si>
  <si>
    <t>Revisión senior del proyecto</t>
  </si>
  <si>
    <t>Revisión técnica</t>
  </si>
  <si>
    <t xml:space="preserve"> </t>
  </si>
  <si>
    <t>TBD</t>
  </si>
  <si>
    <t>Actualizacion de angulos</t>
  </si>
  <si>
    <t>Cierre de modelos económicos (Opex y Capex)</t>
  </si>
  <si>
    <t>Planilla Excel con terminos de referencia</t>
  </si>
  <si>
    <t>Seteo modelo Whittle con multiples capacidades</t>
  </si>
  <si>
    <t>Modelo Whittle</t>
  </si>
  <si>
    <t>Multiple corrida de escenarios: Variacion capacidad de tratamiento</t>
  </si>
  <si>
    <t>Analisis de primera iteracion HoV (revision de limites)</t>
  </si>
  <si>
    <t>Corrida Whittle final (escenarios con correccion de costos)</t>
  </si>
  <si>
    <t>Corrida de escenarios de capacidades</t>
  </si>
  <si>
    <t>Confeccion de planes Milawa - Ley de corte variable</t>
  </si>
  <si>
    <t>Confeccion de superficie de valor (HoV)</t>
  </si>
  <si>
    <t>Planilla Excel con resumen de resultados</t>
  </si>
  <si>
    <t>Analisis de resultados HoV y seleccion de escenario</t>
  </si>
  <si>
    <t>Creacion de modelo DBS</t>
  </si>
  <si>
    <t>Modelo DBS</t>
  </si>
  <si>
    <t>Corrida DBS de escenario seleccionado</t>
  </si>
  <si>
    <t>Plan Milawa y comaracion de resultados</t>
  </si>
  <si>
    <t>Confeccion presentaciones de avance</t>
  </si>
  <si>
    <t>Presentacion avance semanal</t>
  </si>
  <si>
    <t>Confeccion reporte</t>
  </si>
  <si>
    <t>Reporte Final</t>
  </si>
  <si>
    <t>Coordinación Técnica Global: gerencia, dirección técnica e integración global</t>
  </si>
  <si>
    <t>Planificación y Control del Cronograma: seguimiento de avance, restricciones y reportabilidad</t>
  </si>
  <si>
    <t>Reuniones Técnicas con el Cliente: preparación, participación, acuerdos y minutas</t>
  </si>
  <si>
    <t>Workshop Inicial de Alineamiento</t>
  </si>
  <si>
    <t>Recursos y Reservas Minerales: revisión de bases geológicas, modelo, reservas, cut-off y brechas</t>
  </si>
  <si>
    <t>Integración Subterránea e Hidrogeología: diagnóstico mina UG, hidrogeología y condiciones de explotación</t>
  </si>
  <si>
    <t>Revisión de Parámetros de Diseño de Procesos</t>
  </si>
  <si>
    <t>Revisión de Datos Históricos Equipos Planta Procesos</t>
  </si>
  <si>
    <t>Revisión de Diagramas de Flujo y Balance Procesos</t>
  </si>
  <si>
    <t>Revisión de Planos Planta</t>
  </si>
  <si>
    <t>Revisión de P&amp;IDs actuales</t>
  </si>
  <si>
    <t>Revisión de Programa de Mantenimiento</t>
  </si>
  <si>
    <t>Revisión de Insumos y Reactivos</t>
  </si>
  <si>
    <t>Revisión de Infraestructura Planta</t>
  </si>
  <si>
    <t>Revisión de datos OPEX Planta</t>
  </si>
  <si>
    <t>Generación de Presentación de Gaps de Información y Completitud RFI</t>
  </si>
  <si>
    <t>Análisis Estadístico de Capacidades Procesos</t>
  </si>
  <si>
    <t>Análisis Capacidad Instalada Primeros Principios (Test Ácido)</t>
  </si>
  <si>
    <t>Balance Metalúrgico Caso Base</t>
  </si>
  <si>
    <t>Análisis Cuellos de Botella caso base (BRUNO/METSIM + SIMPLAN)</t>
  </si>
  <si>
    <t>Generación de Láminas Análisis de Cuellos de Botella</t>
  </si>
  <si>
    <t>Descripción de Proceso, Diagrama de Flujo y Balance</t>
  </si>
  <si>
    <t>Descripción Equipos</t>
  </si>
  <si>
    <t>Descripción Insumos y Reactivos</t>
  </si>
  <si>
    <t>Descripción de Infraestructura Planta</t>
  </si>
  <si>
    <t>Resultados Análisis de Cuellos de Botella</t>
  </si>
  <si>
    <t>Descripción de Iniciativas de Mejoras Planta (X+Y)</t>
  </si>
  <si>
    <t>Generación Presentación y Memoria Técnica Diagnóstico Operacional</t>
  </si>
  <si>
    <t>Auditoría de bases geotécnicas (RMR, RQD, Q y estructuras). Incluye gap analysis</t>
  </si>
  <si>
    <t>Consolidación de ensayos UCS, triaxial, tracción y parámetros por litotipo</t>
  </si>
  <si>
    <t>Definición cualitativa del campo de tensiones: base, conservador y alternativo</t>
  </si>
  <si>
    <t>Análisis estructural de tendencias y familias principales</t>
  </si>
  <si>
    <t>Definición de dominios geotécnicos</t>
  </si>
  <si>
    <t>Asignación de parámetros mecánicos por dominio para el modelo</t>
  </si>
  <si>
    <t>Consolidación técnica y revisión de pruebas metalúrgicas SGS</t>
  </si>
  <si>
    <t>Análisis global del balance de masa y metalúrgico; vectores de recuperación</t>
  </si>
  <si>
    <t xml:space="preserve">      Document the mechanism of metallurgical improvement and its implications for process design assumptions for PFS</t>
  </si>
  <si>
    <t xml:space="preserve">      Define the position of the magnetic separation circuit in the updated process flowsheet</t>
  </si>
  <si>
    <t xml:space="preserve">      Incorporate the magnetite recovery rate (%) and iron grade in concentrate (mass balance model)</t>
  </si>
  <si>
    <t xml:space="preserve">      Estimate incremental OPEX for the magnetic circuit</t>
  </si>
  <si>
    <t xml:space="preserve">      Directional CAPEX estimate (±35%)</t>
  </si>
  <si>
    <t xml:space="preserve">      Present magnetite revenue, OPEX, and CAPEX as clearly itemized lines</t>
  </si>
  <si>
    <t xml:space="preserve">      Recalculate the composite NSR per tonne of ore combining all three streams</t>
  </si>
  <si>
    <t xml:space="preserve">      MSO (Using COG from PEA, updating cost and price)</t>
  </si>
  <si>
    <t xml:space="preserve">      Flowsheet Positioning</t>
  </si>
  <si>
    <t>Mass Balance Update</t>
  </si>
  <si>
    <t>Directional CAPEX Estimate (±35%) au</t>
  </si>
  <si>
    <t xml:space="preserve">   Update Design from new Stopes, using same transition level and pit Design</t>
  </si>
  <si>
    <t xml:space="preserve">   Re-generate Mining Plan</t>
  </si>
  <si>
    <t xml:space="preserve">   Review mobile crusher viability</t>
  </si>
  <si>
    <t xml:space="preserve">   Review mine design to better position the mine portal</t>
  </si>
  <si>
    <t xml:space="preserve">   Review mine premises and sequencing logic</t>
  </si>
  <si>
    <t xml:space="preserve">   Rebuild the revenue model with all three product streams itemized per year</t>
  </si>
  <si>
    <t xml:space="preserve">   Review the OPEX model for changes</t>
  </si>
  <si>
    <t xml:space="preserve">   Add the magnetic circuit directional CAPEX to model</t>
  </si>
  <si>
    <t xml:space="preserve">   Add the gravity CAPEX and Opex to model</t>
  </si>
  <si>
    <t xml:space="preserve">   Recalculate NPV at 8% and 10% discount rates, IRR, and payback period for two scenarios</t>
  </si>
  <si>
    <t xml:space="preserve">   Workshop on GAP Analysis</t>
  </si>
  <si>
    <t xml:space="preserve">   Provide a gap analysis identifying assumptions carried from the PEA and additional data, studies, or investigations the PFS must address</t>
  </si>
  <si>
    <t xml:space="preserve">   For magnetite circuit identify if additional test work is required to confirm separator type and sizing for PFS-level design</t>
  </si>
  <si>
    <t xml:space="preserve">   Validate magnetite circuit feasibility, specifications, additional test work and CAPEX Estimates</t>
  </si>
  <si>
    <t xml:space="preserve">   Prepare a prioritized list of PFS data requirements</t>
  </si>
  <si>
    <t xml:space="preserve">   Prepare an Executive Summary (delta versus the original PEA, value contribution of magnetite and key PFS findings)</t>
  </si>
  <si>
    <t xml:space="preserve">   Final Report</t>
  </si>
  <si>
    <t xml:space="preserve">   Recalculate NPV (8% and 10%), IRR, and payback period with gravity circuit as incremental scenario over the magnetite base case</t>
  </si>
  <si>
    <t xml:space="preserve">   Run sensitivity analysis: Cu, Au, Fe3O4, etc</t>
  </si>
  <si>
    <t xml:space="preserve">   Prepare a side-by-side comparison table of key metrics versus the original PEA</t>
  </si>
  <si>
    <t>Construcción de modelo de primeros principios (entendimiento del problema y lógicas)</t>
  </si>
  <si>
    <t>Revision del Modelo de Primeros Principios</t>
  </si>
  <si>
    <t>Construcción de modelo de simulación - construcción de visualización 2D del modelo</t>
  </si>
  <si>
    <t>Visita Tecnica</t>
  </si>
  <si>
    <t xml:space="preserve"> Validación del modelo</t>
  </si>
  <si>
    <t>Construcción de dashboard y reportes para evaluar cuellos de botella y iniciativas (escenarios)</t>
  </si>
  <si>
    <t>Revision Dashboard</t>
  </si>
  <si>
    <t>Propuesta de alternativas de mejora (Sistema de bahias/pases, otros)</t>
  </si>
  <si>
    <t>Evaluación de tiempos y rendimientos de las mejoras propuestas</t>
  </si>
  <si>
    <t>Recomendaciones acordes a escenarios evaluados</t>
  </si>
  <si>
    <t>Presentación Final</t>
  </si>
  <si>
    <t>Revision Presentacion Final</t>
  </si>
  <si>
    <t>Revision Reporte Final</t>
  </si>
  <si>
    <t>Revisión de la informacion disponible</t>
  </si>
  <si>
    <t>Levantamiento y analisis del proceso 2025</t>
  </si>
  <si>
    <t>Réplica del proceso de adherencia, cumplimiento y reconciliación</t>
  </si>
  <si>
    <t>Validación de cálculos y metodología</t>
  </si>
  <si>
    <t>Evaluación de factores de reconciliación (F1, F2, F3)</t>
  </si>
  <si>
    <t>Identificación de desviaciones y brechas</t>
  </si>
  <si>
    <t>Analisis de consistencia de resultados y definicion de mejoras al proceso</t>
  </si>
  <si>
    <t>Desarrollo del procedimiento de adherencia, cumplimiento y reconciliación</t>
  </si>
  <si>
    <t>Implementación del proceso en Deswik automatizado</t>
  </si>
  <si>
    <t>Hoja</t>
  </si>
  <si>
    <t>¿Hoja de Proyecto?</t>
  </si>
  <si>
    <t>Nombre Proyecto en Teams (Turnos)</t>
  </si>
  <si>
    <t>Fila inicio tabla</t>
  </si>
  <si>
    <t>Buscando "#"</t>
  </si>
  <si>
    <t>Resumen</t>
  </si>
  <si>
    <t>Listado Proyectos</t>
  </si>
  <si>
    <t>Listado Profesionales</t>
  </si>
  <si>
    <t>Calendario</t>
  </si>
  <si>
    <t>AuraMinerals_Proyecto Paiol PFS</t>
  </si>
  <si>
    <t>GPT cache</t>
  </si>
  <si>
    <t>EroCopper_Scoping Furnas</t>
  </si>
  <si>
    <t>Polyus_Blagodatnoye</t>
  </si>
  <si>
    <t>Polyus_Olimpiada Cutback</t>
  </si>
  <si>
    <t>AtlasMining_Ley de corte</t>
  </si>
  <si>
    <t>Glencore_Estrategia Propiedades</t>
  </si>
  <si>
    <t>Miskimayo_Evaluación Transporte</t>
  </si>
  <si>
    <t xml:space="preserve">Collahuasi_Incorporación Chx03 </t>
  </si>
  <si>
    <t>ERG_Estabilidad taludes</t>
  </si>
  <si>
    <t>ERG_Modelo Estructural</t>
  </si>
  <si>
    <t>SPM_FS Labores Subterraneas</t>
  </si>
  <si>
    <t>Hochschild_Metodo Minado Tesoro</t>
  </si>
  <si>
    <t>Minsur_LOM Integrado SR 2026</t>
  </si>
  <si>
    <t>Los Calatos_DD</t>
  </si>
  <si>
    <t>Los Calatos_RDP</t>
  </si>
  <si>
    <t>ElBrocal_Estudio Estabilidad</t>
  </si>
  <si>
    <t>Freeport_GBC Restart Strategy</t>
  </si>
  <si>
    <t>Codelco_Auditoria R&amp;R</t>
  </si>
  <si>
    <t>Barrick_Production at Risk</t>
  </si>
  <si>
    <t>Miskimayo_R&amp;R Bayovar</t>
  </si>
  <si>
    <t>Hudbay_Peligro Sismico</t>
  </si>
  <si>
    <t>AESA_Construccion Rampas</t>
  </si>
  <si>
    <t>CMS_PAD</t>
  </si>
  <si>
    <t>Collahuasi_Mining Simulation St</t>
  </si>
  <si>
    <t>REDCO_Otras Actividades Ing.</t>
  </si>
  <si>
    <t>SeabridgeGold_HoV KSM</t>
  </si>
  <si>
    <t>EroCopper_Expansión Xavantina</t>
  </si>
  <si>
    <t>Codelco_Peritaje DET</t>
  </si>
  <si>
    <t>EroCopper_PEA Update Furnas</t>
  </si>
  <si>
    <t>Highlander_Diag Geomecánico</t>
  </si>
  <si>
    <t>Fortuna_Sismicidad Inducida</t>
  </si>
  <si>
    <t>Volcan_Simulación Transporte</t>
  </si>
  <si>
    <t>Minsur_Proceso adherencia</t>
  </si>
  <si>
    <t>South32_HoV and optimized CoG</t>
  </si>
  <si>
    <t>Hojas y Proyectos</t>
  </si>
  <si>
    <t>Resumen EDP POM</t>
  </si>
  <si>
    <t>Proyeccion de pago a 3os PBI</t>
  </si>
  <si>
    <t>Resumen HH POM</t>
  </si>
  <si>
    <t>Update EDPs POM Gerentes</t>
  </si>
  <si>
    <t>Hoja2</t>
  </si>
  <si>
    <t>Hoja1</t>
  </si>
  <si>
    <t>Reporte POM PBI</t>
  </si>
  <si>
    <t>Resultados Intermedios</t>
  </si>
  <si>
    <t>Resumen Personal</t>
  </si>
  <si>
    <t>Summary HH POM</t>
  </si>
  <si>
    <t>macro</t>
  </si>
  <si>
    <t>CHECK PBI</t>
  </si>
  <si>
    <t>Gerente</t>
  </si>
  <si>
    <t>Jefe de Proyecto</t>
  </si>
  <si>
    <t>HH POM</t>
  </si>
  <si>
    <t>Monto Contrato</t>
  </si>
  <si>
    <t>Saldo actual</t>
  </si>
  <si>
    <t>EDP (POM)</t>
  </si>
  <si>
    <t>Saldo proyectado</t>
  </si>
  <si>
    <t>Comentario</t>
  </si>
  <si>
    <t>TOTAL REDCO</t>
  </si>
  <si>
    <t>CH</t>
  </si>
  <si>
    <t>MF</t>
  </si>
  <si>
    <t>Profesional/Empresa</t>
  </si>
  <si>
    <t>File ID</t>
  </si>
  <si>
    <t>Etiquetas de fila</t>
  </si>
  <si>
    <t>Suma de Horas</t>
  </si>
  <si>
    <t>Promedio de Mensual</t>
  </si>
  <si>
    <t>N/A</t>
  </si>
  <si>
    <t>Real</t>
  </si>
  <si>
    <t>POM</t>
  </si>
  <si>
    <t>PY1</t>
  </si>
  <si>
    <t>Estado</t>
  </si>
  <si>
    <t>Dif.</t>
  </si>
  <si>
    <t>Por emitir</t>
  </si>
  <si>
    <t>Emitido</t>
  </si>
  <si>
    <t>Otros</t>
  </si>
  <si>
    <t>Brasil</t>
  </si>
  <si>
    <t>Subtotal 1 s/Seligdar</t>
  </si>
  <si>
    <t>Suma de DuracionMinutos</t>
  </si>
  <si>
    <t>HH</t>
  </si>
  <si>
    <t>hh</t>
  </si>
  <si>
    <t># personas</t>
  </si>
  <si>
    <t>Total general</t>
  </si>
  <si>
    <t>Row Labels</t>
  </si>
  <si>
    <t>Carolina Arcos</t>
  </si>
  <si>
    <t>ERG_Parámetros de estabilidad taludes</t>
  </si>
  <si>
    <t>(blank)</t>
  </si>
  <si>
    <t>Grand Total</t>
  </si>
  <si>
    <t>Emilio Sánchez</t>
  </si>
  <si>
    <t>Felipe Lira</t>
  </si>
  <si>
    <t>José Pizarro Aranguiz</t>
  </si>
  <si>
    <t>Marcelo Mendoza</t>
  </si>
  <si>
    <t>Nicolas Diaz Ramos</t>
  </si>
  <si>
    <t>Patricio Vergara</t>
  </si>
  <si>
    <t>Renan Argandoña</t>
  </si>
  <si>
    <t>Nilcelio Dos Santos</t>
  </si>
  <si>
    <t>Eugenio Santander</t>
  </si>
  <si>
    <t>Rodrigo Báez</t>
  </si>
  <si>
    <t>Gonzalo Diaz</t>
  </si>
  <si>
    <t>Usuarios.Nombre para mostrar</t>
  </si>
  <si>
    <t>Scheduling groups.displayName</t>
  </si>
  <si>
    <t>StartDateTimeTZ_SCL</t>
  </si>
  <si>
    <t>DuracionMinutos</t>
  </si>
  <si>
    <t>ShiftDisplayName_DraftShared</t>
  </si>
  <si>
    <t>ShiftNotes_DraftShared</t>
  </si>
  <si>
    <t>Tipo de registro</t>
  </si>
  <si>
    <t>Crear POM</t>
  </si>
  <si>
    <t>Nº Proyectos</t>
  </si>
  <si>
    <t>Pestañas sin horas</t>
  </si>
  <si>
    <t>EroCopper_Análisis Expansión Xavantina, EroCopper_PEA Update Furnas Project</t>
  </si>
  <si>
    <t>Horas máx mes</t>
  </si>
  <si>
    <t>Dashboard POM</t>
  </si>
  <si>
    <t>Johnny Pacheco</t>
  </si>
  <si>
    <t>Jarold Orna</t>
  </si>
  <si>
    <t>ID</t>
  </si>
  <si>
    <t>Proyectos sin horas</t>
  </si>
  <si>
    <t>Heidi De La Rosa</t>
  </si>
  <si>
    <t>Freddy Diaz</t>
  </si>
  <si>
    <t>Claudio Delgado</t>
  </si>
  <si>
    <t>Manuel Palomino</t>
  </si>
  <si>
    <t>Cristobal Concha</t>
  </si>
  <si>
    <t>Gabriel Ojeda</t>
  </si>
  <si>
    <t>German Soto</t>
  </si>
  <si>
    <t>Gerson Alfaro</t>
  </si>
  <si>
    <t>Juan De Vera</t>
  </si>
  <si>
    <t>Rodrigo Cori Córdova</t>
  </si>
  <si>
    <t>Nicole Díaz</t>
  </si>
  <si>
    <t>Martín Vicencio</t>
  </si>
  <si>
    <t>Fabian Parra</t>
  </si>
  <si>
    <t>Fernando Rodriguez</t>
  </si>
  <si>
    <t>Betzabe Tafur</t>
  </si>
  <si>
    <t>(All)</t>
  </si>
  <si>
    <t>Sum of DuracionMinutos</t>
  </si>
  <si>
    <t>Planill</t>
  </si>
  <si>
    <t>Modelo de Resistencia Preliminar (Definición de propiedades resistentes preliminares)</t>
  </si>
  <si>
    <t>Presentación de Soporte de Modelo de Resistencia</t>
  </si>
  <si>
    <t>Modelamiento Numérico 2D - Creación de Geometrías</t>
  </si>
  <si>
    <t>Modelamiento Numérico 3D - Creación de Geometrías</t>
  </si>
  <si>
    <t>Modelamiento Numérico 2D - Definición condiciones de borde</t>
  </si>
  <si>
    <t>Modelamiento Numérico 3D - Definición condiciones de borde</t>
  </si>
  <si>
    <t>Revisión de información recibida</t>
  </si>
  <si>
    <t>Reporte de suficiencia y completitud de información</t>
  </si>
  <si>
    <t>Reporte</t>
  </si>
  <si>
    <t>Visita técnica al sitio</t>
  </si>
  <si>
    <t>Reporte de visita a terreno</t>
  </si>
  <si>
    <t>Construcción de modelo de calidad de macizo rocoso</t>
  </si>
  <si>
    <t>Construcción de modelo de estructuras mayores</t>
  </si>
  <si>
    <t>Construcción de modelo de estructuras menores</t>
  </si>
  <si>
    <t>Construcción de modelo de resistencia</t>
  </si>
  <si>
    <t>Desarrollo de modelo de esfuerzos</t>
  </si>
  <si>
    <t>Desarrollo de modelo geotécnico</t>
  </si>
  <si>
    <t>TERMINADO</t>
  </si>
  <si>
    <t>Modelo Geotécnico Esperanza 3</t>
  </si>
  <si>
    <t>Modelamiento Numerico (Geometrías)</t>
  </si>
  <si>
    <t>Modelamiento Numerico (Calibración)</t>
  </si>
  <si>
    <t>Conciliación</t>
  </si>
  <si>
    <t>Study Management REDCO</t>
  </si>
  <si>
    <t>1.1</t>
  </si>
  <si>
    <t>General project presentations (biweekly updates)</t>
  </si>
  <si>
    <t>1.2</t>
  </si>
  <si>
    <t>Documents and deliverables control</t>
  </si>
  <si>
    <t>1.3</t>
  </si>
  <si>
    <t>WBS Development and Risk/Opportunity Review</t>
  </si>
  <si>
    <t>KOM site visit and workshops</t>
  </si>
  <si>
    <t>2.1</t>
  </si>
  <si>
    <t>QP site visit</t>
  </si>
  <si>
    <t>Initial Workshop: Expectatives &amp; Working Plan</t>
  </si>
  <si>
    <t>Data review and consistency</t>
  </si>
  <si>
    <t>3.1</t>
  </si>
  <si>
    <t>Data collection and review integrity</t>
  </si>
  <si>
    <t>3.2</t>
  </si>
  <si>
    <t>Initial insights and opportunities Project engagement (expert review of the PEA, identify opportunities for improvement)</t>
  </si>
  <si>
    <t>3.3</t>
  </si>
  <si>
    <t>Completeness of information and findings report (GAP analysis)</t>
  </si>
  <si>
    <t>3.4</t>
  </si>
  <si>
    <t>Review mining method consistency and opportunities</t>
  </si>
  <si>
    <t>3.5</t>
  </si>
  <si>
    <t>Review and provide initial assumptions geotech, hydro, etc.</t>
  </si>
  <si>
    <t>3.6</t>
  </si>
  <si>
    <t>Review and provide innitial assumptions mining operation: construction, development, production</t>
  </si>
  <si>
    <t>Initial mine plan (High level evaluation)</t>
  </si>
  <si>
    <t>4.1</t>
  </si>
  <si>
    <t>Definition of design basis and planning (Capacities, productivity, KPIs)</t>
  </si>
  <si>
    <t>4.2</t>
  </si>
  <si>
    <t>Cut-off and Modifying factors definition</t>
  </si>
  <si>
    <t>4.A</t>
  </si>
  <si>
    <t>Macro design - Mineable Envelope</t>
  </si>
  <si>
    <t>4.A.1</t>
  </si>
  <si>
    <t>Verification of: Mining Method and Mining Rate</t>
  </si>
  <si>
    <t>4.A.2</t>
  </si>
  <si>
    <t xml:space="preserve">Set-up of the MSO processes </t>
  </si>
  <si>
    <t>4.A.3</t>
  </si>
  <si>
    <t>Economic Envelope definition (and review per zone)</t>
  </si>
  <si>
    <t>Reporte Chimenea Marianas</t>
  </si>
  <si>
    <t>Informe de Terreno</t>
  </si>
  <si>
    <t>Análisis de Oportunidades</t>
  </si>
  <si>
    <t>.</t>
  </si>
  <si>
    <t>2.2</t>
  </si>
  <si>
    <t>EroCopper_Análisis Expansión Xavantina, Highlander_Diagnóstico Geomecánico, FortunaMining_Sismicidad inducida Bateas</t>
  </si>
  <si>
    <t>ERG_Parámetros estabilidad taludes, Stantec_I80 Archimedes UG FS</t>
  </si>
  <si>
    <t>MineriaIman_PEA Proyecto Iman, EroCopper_Análisis Expansión Xavantina</t>
  </si>
  <si>
    <t>Minsur_LOM Integrado San Rafael 2026, Highlander_Diagnóstico Geomecánico</t>
  </si>
  <si>
    <t>EroCopper_Análisis Expansión Xavantina, FortunaMining_Sismicidad inducida Bateas</t>
  </si>
  <si>
    <t xml:space="preserve">Volcan_Simulación sistema de transporte, Minsur_Proceso adherencia Quenamari - SR </t>
  </si>
  <si>
    <t>Mosaic_Cajati LOM Open Pit, MineriaIman_PEA Proyecto Iman</t>
  </si>
  <si>
    <t>AF</t>
  </si>
  <si>
    <t>GD</t>
  </si>
  <si>
    <t>Canadá</t>
  </si>
  <si>
    <t>DASHBOARD EDP POM  —  POM vs Real</t>
  </si>
  <si>
    <t>INDICADORES GENERALES</t>
  </si>
  <si>
    <t>Total POM (US$)</t>
  </si>
  <si>
    <t>Total Real (US$)</t>
  </si>
  <si>
    <t>% Avance (Real/POM)</t>
  </si>
  <si>
    <t>N° Proyectos</t>
  </si>
  <si>
    <t>N° EDP Emitidos</t>
  </si>
  <si>
    <t>N° EDP Por emitir</t>
  </si>
  <si>
    <t>POM vs REAL POR GERENTE</t>
  </si>
  <si>
    <t>POM (US$)</t>
  </si>
  <si>
    <t>Real (US$)</t>
  </si>
  <si>
    <t>% Avance</t>
  </si>
  <si>
    <t>N° Proy</t>
  </si>
  <si>
    <t>POM vs REAL POR PAÍS</t>
  </si>
  <si>
    <t>EDP POR ESTADO</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</si>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</sst>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64" formatCode="_(&quot;$&quot;* #,##0.00_);_(&quot;$&quot;* \(#,##0.00\);_(&quot;$&quot;* &quot;-&quot;??_);_(@_)"/>
    <numFmt numFmtId="165" formatCode="0.0"/>
    <numFmt numFmtId="166" formatCode="#,##0_ ;\-#,##0\ "/>
    <numFmt numFmtId="167" formatCode="_ * #,##0.0000_ ;_ * \-#,##0.0000_ ;_ * &quot;-&quot;_ ;_ @_ "/>
    <numFmt numFmtId="168" formatCode="_ * #,##0_ ;_ * \-#,##0_ ;_ * &quot;-&quot;??_ ;_ @_ "/>
    <numFmt numFmtId="169" formatCode="0.0%"/>
    <numFmt numFmtId="170" formatCode="mmmm\ yyyy"/>
    <numFmt numFmtId="171" formatCode="d"/>
    <numFmt numFmtId="172" formatCode="mm"/>
    <numFmt numFmtId="173" formatCode="mmm"/>
    <numFmt numFmtId="174" formatCode="d/mmm"/>
    <numFmt numFmtId="175" formatCode="#.##0"/>
    <numFmt numFmtId="176" formatCode="dd"/>
    <numFmt numFmtId="177" formatCode="_-* #,##0.00_-;\-* #,##0.00_-;_-* &quot;-&quot;??_-;_-@_-"/>
  </numFmts>
  <fonts count="8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theme="0"/>
      <name val="Abadi"/>
      <family val="2"/>
    </font>
    <font>
      <sz val="9"/>
      <color theme="1"/>
      <name val="Abadi"/>
      <family val="2"/>
    </font>
    <font>
      <b/>
      <sz val="9"/>
      <color theme="1"/>
      <name val="Abadi"/>
      <family val="2"/>
    </font>
    <font>
      <b/>
      <i/>
      <sz val="11"/>
      <color theme="1"/>
      <name val="Aptos Narrow"/>
      <family val="2"/>
      <scheme val="minor"/>
    </font>
    <font>
      <sz val="8"/>
      <color theme="1"/>
      <name val="Aptos Narrow"/>
      <family val="2"/>
      <scheme val="minor"/>
    </font>
    <font>
      <sz val="8"/>
      <color theme="1"/>
      <name val="Abadi"/>
      <family val="2"/>
    </font>
    <font>
      <b/>
      <sz val="8"/>
      <color theme="1"/>
      <name val="Abadi"/>
      <family val="2"/>
    </font>
    <font>
      <b/>
      <u/>
      <sz val="8"/>
      <color rgb="FF0040A4"/>
      <name val="Abadi"/>
      <family val="2"/>
    </font>
    <font>
      <b/>
      <sz val="8"/>
      <color theme="1"/>
      <name val="Aptos Narrow"/>
      <family val="2"/>
      <scheme val="minor"/>
    </font>
    <font>
      <b/>
      <sz val="8"/>
      <color theme="0"/>
      <name val="Abadi"/>
      <family val="2"/>
    </font>
    <font>
      <b/>
      <sz val="8"/>
      <color rgb="FF00B050"/>
      <name val="Aptos Narrow"/>
      <family val="2"/>
      <scheme val="minor"/>
    </font>
    <font>
      <sz val="9"/>
      <color theme="0"/>
      <name val="Abadi"/>
      <family val="2"/>
    </font>
    <font>
      <sz val="11"/>
      <color rgb="FF000000"/>
      <name val="Aptos Narrow"/>
      <family val="2"/>
    </font>
    <font>
      <b/>
      <sz val="11"/>
      <name val="Aptos Narrow"/>
      <family val="2"/>
      <scheme val="minor"/>
    </font>
    <font>
      <sz val="11"/>
      <color rgb="FF000000"/>
      <name val="Calibri"/>
      <family val="2"/>
    </font>
    <font>
      <b/>
      <sz val="11"/>
      <color rgb="FF000000"/>
      <name val="Aptos Narrow"/>
      <family val="2"/>
    </font>
    <font>
      <b/>
      <sz val="8"/>
      <name val="Aptos Narrow"/>
      <family val="2"/>
    </font>
    <font>
      <b/>
      <sz val="8"/>
      <color rgb="FF00B050"/>
      <name val="Aptos Narrow"/>
      <family val="2"/>
    </font>
    <font>
      <b/>
      <sz val="8"/>
      <color theme="1"/>
      <name val="Aptos Narrow"/>
      <family val="2"/>
    </font>
    <font>
      <b/>
      <sz val="11"/>
      <name val="Aptos Narrow"/>
      <family val="2"/>
    </font>
    <font>
      <sz val="11"/>
      <color rgb="FF000000"/>
      <name val="Aptos Narrow"/>
      <family val="2"/>
      <scheme val="minor"/>
    </font>
    <font>
      <sz val="11"/>
      <name val="Aptos Narrow"/>
      <family val="2"/>
      <scheme val="minor"/>
    </font>
    <font>
      <b/>
      <sz val="11"/>
      <color rgb="FF00B050"/>
      <name val="Aptos Narrow"/>
      <family val="2"/>
      <scheme val="minor"/>
    </font>
    <font>
      <b/>
      <sz val="11"/>
      <color rgb="FF000000"/>
      <name val="Aptos Narrow"/>
      <family val="2"/>
      <scheme val="minor"/>
    </font>
    <font>
      <i/>
      <sz val="11"/>
      <color theme="1"/>
      <name val="Aptos Narrow"/>
      <family val="2"/>
      <scheme val="minor"/>
    </font>
    <font>
      <b/>
      <sz val="8"/>
      <color rgb="FFFF0000"/>
      <name val="Aptos Narrow"/>
      <family val="2"/>
      <scheme val="minor"/>
    </font>
    <font>
      <b/>
      <sz val="14"/>
      <color theme="1"/>
      <name val="Aptos Narrow"/>
      <family val="2"/>
      <scheme val="minor"/>
    </font>
    <font>
      <b/>
      <sz val="11"/>
      <color rgb="FFFF0000"/>
      <name val="Aptos Narrow"/>
      <family val="2"/>
      <scheme val="minor"/>
    </font>
    <font>
      <sz val="8"/>
      <color rgb="FFFF0000"/>
      <name val="Aptos Narrow"/>
      <family val="2"/>
      <scheme val="minor"/>
    </font>
    <font>
      <u/>
      <sz val="11"/>
      <color theme="10"/>
      <name val="Aptos Narrow"/>
      <family val="2"/>
      <scheme val="minor"/>
    </font>
    <font>
      <sz val="11"/>
      <name val="Aptos Narrow"/>
      <family val="2"/>
    </font>
    <font>
      <sz val="9"/>
      <color theme="1"/>
      <name val="Aptos Narrow"/>
      <family val="2"/>
      <scheme val="minor"/>
    </font>
    <font>
      <b/>
      <sz val="11"/>
      <color rgb="FFFF0000"/>
      <name val="Aptos Narrow"/>
      <family val="2"/>
    </font>
    <font>
      <b/>
      <i/>
      <sz val="8"/>
      <color theme="1"/>
      <name val="Aptos Narrow"/>
      <family val="2"/>
    </font>
    <font>
      <b/>
      <i/>
      <sz val="8"/>
      <color rgb="FF00B050"/>
      <name val="Aptos Narrow"/>
      <family val="2"/>
    </font>
    <font>
      <i/>
      <sz val="8"/>
      <color theme="1"/>
      <name val="Aptos Narrow"/>
      <family val="2"/>
      <scheme val="minor"/>
    </font>
    <font>
      <sz val="11"/>
      <color theme="1"/>
      <name val="Aptos Narrow"/>
      <family val="2"/>
    </font>
    <font>
      <b/>
      <sz val="8"/>
      <color rgb="FFFF0000"/>
      <name val="Aptos Narrow"/>
      <family val="2"/>
    </font>
    <font>
      <sz val="8"/>
      <color rgb="FF00B050"/>
      <name val="Aptos Narrow"/>
      <family val="2"/>
    </font>
    <font>
      <b/>
      <sz val="11"/>
      <color theme="1"/>
      <name val="Aptos Narrow"/>
      <family val="2"/>
    </font>
    <font>
      <b/>
      <sz val="12"/>
      <color theme="1"/>
      <name val="Aptos Narrow"/>
      <family val="2"/>
      <scheme val="minor"/>
    </font>
    <font>
      <strike/>
      <sz val="11"/>
      <color rgb="FFFF0000"/>
      <name val="Aptos Narrow"/>
      <family val="2"/>
      <scheme val="minor"/>
    </font>
    <font>
      <b/>
      <u/>
      <sz val="11"/>
      <color rgb="FF0040A4"/>
      <name val="Aptos Narrow"/>
      <family val="2"/>
      <scheme val="minor"/>
    </font>
    <font>
      <sz val="11"/>
      <color rgb="FF4472C4"/>
      <name val="Aptos Narrow"/>
      <family val="2"/>
      <scheme val="minor"/>
    </font>
    <font>
      <b/>
      <sz val="11"/>
      <color indexed="8"/>
      <name val="Aptos Narrow"/>
      <family val="2"/>
      <scheme val="minor"/>
    </font>
    <font>
      <b/>
      <sz val="8"/>
      <name val="Aptos Narrow"/>
      <family val="2"/>
      <scheme val="minor"/>
    </font>
    <font>
      <b/>
      <sz val="8"/>
      <color rgb="FFC00000"/>
      <name val="Aptos Narrow"/>
      <family val="2"/>
    </font>
    <font>
      <sz val="10"/>
      <color theme="1"/>
      <name val="Aptos"/>
      <family val="2"/>
    </font>
    <font>
      <b/>
      <sz val="10"/>
      <color theme="0"/>
      <name val="Aptos"/>
      <family val="2"/>
    </font>
    <font>
      <b/>
      <sz val="10"/>
      <color theme="1"/>
      <name val="Aptos"/>
      <family val="2"/>
    </font>
    <font>
      <b/>
      <sz val="9"/>
      <name val="Arial"/>
      <family val="2"/>
    </font>
    <font>
      <b/>
      <sz val="9"/>
      <color theme="0"/>
      <name val="Arial"/>
      <family val="2"/>
    </font>
    <font>
      <sz val="12"/>
      <color rgb="FF000000"/>
      <name val="Aptos Narrow"/>
      <family val="2"/>
    </font>
    <font>
      <b/>
      <sz val="9"/>
      <color theme="1"/>
      <name val="Aptos Narrow"/>
      <family val="2"/>
      <scheme val="minor"/>
    </font>
    <font>
      <sz val="14"/>
      <name val="Aptos Narrow"/>
      <family val="2"/>
    </font>
    <font>
      <b/>
      <sz val="14"/>
      <name val="Aptos Narrow"/>
      <family val="2"/>
    </font>
    <font>
      <sz val="10"/>
      <color theme="1"/>
      <name val="Century Gothic"/>
      <family val="2"/>
    </font>
    <font>
      <b/>
      <sz val="10"/>
      <color rgb="FFFFFFFF"/>
      <name val="Aptos"/>
      <family val="2"/>
    </font>
    <font>
      <b/>
      <sz val="14"/>
      <color rgb="FFFFFFFF"/>
      <name val="Aptos"/>
      <family val="2"/>
    </font>
    <font>
      <sz val="11"/>
      <color theme="5"/>
      <name val="Aptos Narrow"/>
      <family val="2"/>
      <scheme val="minor"/>
    </font>
    <font>
      <sz val="10"/>
      <color rgb="FFFF0000"/>
      <name val="Century Gothic"/>
      <family val="2"/>
    </font>
    <font>
      <sz val="9"/>
      <color indexed="81"/>
      <name val="Tahoma"/>
      <family val="2"/>
    </font>
    <font>
      <b/>
      <sz val="9"/>
      <color indexed="81"/>
      <name val="Tahoma"/>
      <family val="2"/>
    </font>
    <font>
      <b/>
      <sz val="11"/>
      <color rgb="FFFFFFFF"/>
      <name val="Aptos Narrow"/>
      <family val="2"/>
      <scheme val="minor"/>
    </font>
    <font>
      <b/>
      <sz val="11"/>
      <color rgb="FFFFFFFF"/>
      <name val="Aptos"/>
      <family val="2"/>
    </font>
    <font>
      <sz val="10"/>
      <color rgb="FF1B2A4A"/>
      <name val="Aptos"/>
      <family val="2"/>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FFFF"/>
        <bgColor rgb="FF000000"/>
      </patternFill>
    </fill>
    <fill>
      <patternFill patternType="solid">
        <fgColor rgb="FFC00000"/>
        <bgColor rgb="FF000000"/>
      </patternFill>
    </fill>
    <fill>
      <patternFill patternType="solid">
        <fgColor theme="0" tint="-4.9989318521683403E-2"/>
        <bgColor indexed="64"/>
      </patternFill>
    </fill>
    <fill>
      <patternFill patternType="solid">
        <fgColor theme="4"/>
        <bgColor indexed="64"/>
      </patternFill>
    </fill>
    <fill>
      <patternFill patternType="solid">
        <fgColor rgb="FFFFFF00"/>
        <bgColor indexed="64"/>
      </patternFill>
    </fill>
    <fill>
      <patternFill patternType="solid">
        <fgColor rgb="FFFFFFFF"/>
        <bgColor indexed="64"/>
      </patternFill>
    </fill>
    <fill>
      <patternFill patternType="solid">
        <fgColor theme="2"/>
        <bgColor indexed="64"/>
      </patternFill>
    </fill>
    <fill>
      <patternFill patternType="solid">
        <fgColor rgb="FF9E760C"/>
        <bgColor indexed="64"/>
      </patternFill>
    </fill>
    <fill>
      <patternFill patternType="solid">
        <fgColor rgb="FFFF0000"/>
        <bgColor indexed="64"/>
      </patternFill>
    </fill>
    <fill>
      <patternFill patternType="solid">
        <fgColor theme="4" tint="-0.249977111117893"/>
        <bgColor theme="4" tint="-0.249977111117893"/>
      </patternFill>
    </fill>
    <fill>
      <patternFill patternType="solid">
        <fgColor theme="9" tint="0.39997558519241921"/>
        <bgColor indexed="64"/>
      </patternFill>
    </fill>
    <fill>
      <patternFill patternType="solid">
        <fgColor rgb="FF006600"/>
        <bgColor indexed="64"/>
      </patternFill>
    </fill>
    <fill>
      <patternFill patternType="solid">
        <fgColor theme="2" tint="-9.9978637043366805E-2"/>
        <bgColor indexed="64"/>
      </patternFill>
    </fill>
    <fill>
      <patternFill patternType="solid">
        <fgColor rgb="FF004080"/>
        <bgColor indexed="64"/>
      </patternFill>
    </fill>
    <fill>
      <patternFill patternType="solid">
        <fgColor rgb="FF1ABD9C"/>
        <bgColor rgb="FF000000"/>
      </patternFill>
    </fill>
    <fill>
      <patternFill patternType="solid">
        <fgColor rgb="FFDAF2D0"/>
        <bgColor rgb="FF000000"/>
      </patternFill>
    </fill>
    <fill>
      <patternFill patternType="solid">
        <fgColor rgb="FFFFFF99"/>
        <bgColor indexed="64"/>
      </patternFill>
    </fill>
    <fill>
      <patternFill patternType="solid">
        <fgColor rgb="FF1B2A4A"/>
        <bgColor indexed="64"/>
      </patternFill>
    </fill>
    <fill>
      <patternFill patternType="solid">
        <fgColor rgb="FFE8EDF3"/>
        <bgColor indexed="64"/>
      </patternFill>
    </fill>
    <fill>
      <patternFill patternType="solid">
        <fgColor rgb="FF2D4A6F"/>
        <bgColor indexed="64"/>
      </patternFill>
    </fill>
    <fill>
      <patternFill patternType="solid">
        <fgColor theme="5"/>
        <bgColor indexed="64"/>
      </patternFill>
    </fill>
    <fill>
      <patternFill patternType="solid">
        <fgColor rgb="FF003A81"/>
        <bgColor indexed="64"/>
      </patternFill>
    </fill>
  </fills>
  <borders count="4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medium">
        <color indexed="64"/>
      </top>
      <bottom style="thin">
        <color indexed="64"/>
      </bottom>
      <diagonal/>
    </border>
    <border>
      <left style="thin">
        <color rgb="FFB1BBCC"/>
      </left>
      <right style="thin">
        <color rgb="FFB1BBCC"/>
      </right>
      <top style="thin">
        <color rgb="FFB1BBCC"/>
      </top>
      <bottom style="thin">
        <color rgb="FFB1BBCC"/>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top style="thin">
        <color theme="4" tint="0.79998168889431442"/>
      </top>
      <bottom style="thin">
        <color theme="4" tint="0.79998168889431442"/>
      </bottom>
      <diagonal/>
    </border>
    <border>
      <left/>
      <right/>
      <top/>
      <bottom style="thin">
        <color theme="4" tint="0.79998168889431442"/>
      </bottom>
      <diagonal/>
    </border>
    <border>
      <left style="medium">
        <color indexed="64"/>
      </left>
      <right style="thin">
        <color indexed="64"/>
      </right>
      <top style="medium">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right/>
      <top/>
      <bottom style="thin">
        <color rgb="FF000000"/>
      </bottom>
      <diagonal/>
    </border>
    <border>
      <left style="thin">
        <color rgb="FFB0B8C4"/>
      </left>
      <right style="thin">
        <color rgb="FFB0B8C4"/>
      </right>
      <top style="thin">
        <color rgb="FFB0B8C4"/>
      </top>
      <bottom style="thin">
        <color rgb="FFB0B8C4"/>
      </bottom>
      <diagonal/>
    </border>
  </borders>
  <cellStyleXfs count="58">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47" fillId="0" borderId="0" applyNumberFormat="0" applyFill="0" applyBorder="0" applyAlignment="0" applyProtection="0"/>
    <xf numFmtId="0" fontId="1" fillId="0" borderId="0"/>
    <xf numFmtId="44"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cellStyleXfs>
  <cellXfs count="431">
    <xf numFmtId="0" fontId="0" fillId="0" borderId="0" xfId="0"/>
    <xf numFmtId="41" fontId="18" fillId="34" borderId="10" xfId="43" applyFont="1" applyFill="1" applyBorder="1" applyAlignment="1">
      <alignment horizontal="center"/>
    </xf>
    <xf numFmtId="41" fontId="18" fillId="34" borderId="22" xfId="43" applyFont="1" applyFill="1" applyBorder="1" applyAlignment="1">
      <alignment horizontal="center"/>
    </xf>
    <xf numFmtId="41" fontId="18" fillId="34" borderId="11" xfId="43" applyFont="1" applyFill="1" applyBorder="1" applyAlignment="1">
      <alignment horizontal="center"/>
    </xf>
    <xf numFmtId="41" fontId="18" fillId="34" borderId="21" xfId="43" applyFont="1" applyFill="1" applyBorder="1" applyAlignment="1">
      <alignment horizontal="center"/>
    </xf>
    <xf numFmtId="41" fontId="19" fillId="0" borderId="0" xfId="43" applyFont="1" applyAlignment="1">
      <alignment vertical="center"/>
    </xf>
    <xf numFmtId="41" fontId="18" fillId="34" borderId="20" xfId="43" applyFont="1" applyFill="1" applyBorder="1" applyAlignment="1">
      <alignment horizontal="center"/>
    </xf>
    <xf numFmtId="41" fontId="20" fillId="36" borderId="14" xfId="43" applyFont="1" applyFill="1" applyBorder="1" applyAlignment="1">
      <alignment horizontal="center" vertical="center"/>
    </xf>
    <xf numFmtId="0" fontId="16" fillId="0" borderId="13" xfId="0" applyFont="1" applyBorder="1"/>
    <xf numFmtId="14" fontId="27" fillId="34" borderId="15" xfId="43" applyNumberFormat="1" applyFont="1" applyFill="1" applyBorder="1" applyAlignment="1">
      <alignment horizontal="center"/>
    </xf>
    <xf numFmtId="14" fontId="27" fillId="34" borderId="12" xfId="43" applyNumberFormat="1" applyFont="1" applyFill="1" applyBorder="1" applyAlignment="1">
      <alignment horizontal="center"/>
    </xf>
    <xf numFmtId="0" fontId="19" fillId="36" borderId="0" xfId="0" applyFont="1" applyFill="1" applyAlignment="1">
      <alignment vertical="center"/>
    </xf>
    <xf numFmtId="0" fontId="19" fillId="36" borderId="0" xfId="0" applyFont="1" applyFill="1" applyAlignment="1">
      <alignment horizontal="center" vertical="center"/>
    </xf>
    <xf numFmtId="0" fontId="19" fillId="36" borderId="14" xfId="0" applyFont="1" applyFill="1" applyBorder="1" applyAlignment="1">
      <alignment vertical="center"/>
    </xf>
    <xf numFmtId="0" fontId="19" fillId="36" borderId="14" xfId="0"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6" fillId="37" borderId="0" xfId="0" applyFont="1" applyFill="1" applyAlignment="1">
      <alignment horizontal="left"/>
    </xf>
    <xf numFmtId="0" fontId="0" fillId="0" borderId="0" xfId="0" applyAlignment="1">
      <alignment horizontal="center"/>
    </xf>
    <xf numFmtId="0" fontId="18" fillId="34" borderId="15" xfId="0" applyFont="1" applyFill="1" applyBorder="1" applyAlignment="1">
      <alignment horizontal="center"/>
    </xf>
    <xf numFmtId="0" fontId="18" fillId="34" borderId="11" xfId="0" applyFont="1" applyFill="1" applyBorder="1"/>
    <xf numFmtId="0" fontId="16" fillId="0" borderId="0" xfId="0" applyFont="1"/>
    <xf numFmtId="0" fontId="16" fillId="38" borderId="16" xfId="0" applyFont="1" applyFill="1" applyBorder="1" applyAlignment="1">
      <alignment horizontal="center"/>
    </xf>
    <xf numFmtId="0" fontId="20" fillId="36" borderId="0" xfId="0" applyFont="1" applyFill="1" applyAlignment="1">
      <alignment horizontal="center" vertical="center"/>
    </xf>
    <xf numFmtId="0" fontId="16" fillId="0" borderId="13" xfId="0" applyFont="1" applyBorder="1" applyAlignment="1">
      <alignment horizontal="center"/>
    </xf>
    <xf numFmtId="3" fontId="16" fillId="33" borderId="13" xfId="0" applyNumberFormat="1" applyFont="1" applyFill="1" applyBorder="1" applyAlignment="1">
      <alignment horizontal="center"/>
    </xf>
    <xf numFmtId="0" fontId="16" fillId="35" borderId="12" xfId="0" applyFont="1" applyFill="1" applyBorder="1" applyAlignment="1">
      <alignment horizontal="center"/>
    </xf>
    <xf numFmtId="0" fontId="21" fillId="37" borderId="0" xfId="0" applyFont="1" applyFill="1" applyAlignment="1">
      <alignment horizontal="left"/>
    </xf>
    <xf numFmtId="0" fontId="22" fillId="0" borderId="0" xfId="0" applyFont="1" applyAlignment="1">
      <alignment horizontal="center"/>
    </xf>
    <xf numFmtId="0" fontId="23" fillId="36" borderId="0" xfId="0" applyFont="1" applyFill="1" applyAlignment="1">
      <alignment horizontal="center" vertical="center"/>
    </xf>
    <xf numFmtId="0" fontId="24" fillId="36" borderId="0" xfId="0" applyFont="1" applyFill="1" applyAlignment="1">
      <alignment horizontal="center" vertical="center"/>
    </xf>
    <xf numFmtId="3" fontId="23" fillId="36" borderId="0" xfId="0" applyNumberFormat="1" applyFont="1" applyFill="1" applyAlignment="1">
      <alignment horizontal="center" vertical="center" wrapText="1"/>
    </xf>
    <xf numFmtId="3" fontId="23" fillId="36" borderId="0" xfId="0" applyNumberFormat="1" applyFont="1" applyFill="1" applyAlignment="1">
      <alignment horizontal="center" vertical="center"/>
    </xf>
    <xf numFmtId="0" fontId="23" fillId="36" borderId="14" xfId="0" applyFont="1" applyFill="1" applyBorder="1" applyAlignment="1">
      <alignment horizontal="center" vertical="center"/>
    </xf>
    <xf numFmtId="3" fontId="23" fillId="36" borderId="14" xfId="0" applyNumberFormat="1" applyFont="1" applyFill="1" applyBorder="1" applyAlignment="1">
      <alignment horizontal="center" vertical="center" wrapText="1"/>
    </xf>
    <xf numFmtId="3" fontId="23" fillId="36" borderId="14" xfId="0" applyNumberFormat="1" applyFont="1" applyFill="1" applyBorder="1" applyAlignment="1">
      <alignment horizontal="center" vertical="center"/>
    </xf>
    <xf numFmtId="0" fontId="23" fillId="0" borderId="0" xfId="0" applyFont="1" applyAlignment="1">
      <alignment horizontal="center" vertical="center"/>
    </xf>
    <xf numFmtId="3" fontId="23" fillId="0" borderId="0" xfId="0" applyNumberFormat="1" applyFont="1" applyAlignment="1">
      <alignment horizontal="center" vertical="center" wrapText="1"/>
    </xf>
    <xf numFmtId="3" fontId="23" fillId="0" borderId="0" xfId="0" applyNumberFormat="1" applyFont="1" applyAlignment="1">
      <alignment horizontal="center" vertical="center"/>
    </xf>
    <xf numFmtId="0" fontId="25" fillId="0" borderId="0" xfId="0" applyFont="1" applyAlignment="1">
      <alignment horizontal="center" vertical="center"/>
    </xf>
    <xf numFmtId="3" fontId="25" fillId="0" borderId="0" xfId="0" applyNumberFormat="1" applyFont="1" applyAlignment="1">
      <alignment horizontal="center" vertical="center"/>
    </xf>
    <xf numFmtId="0" fontId="26" fillId="37" borderId="0" xfId="0" applyFont="1" applyFill="1" applyAlignment="1">
      <alignment horizontal="center"/>
    </xf>
    <xf numFmtId="0" fontId="23" fillId="0" borderId="18" xfId="0" applyFont="1" applyBorder="1" applyAlignment="1">
      <alignment horizontal="center" vertical="center"/>
    </xf>
    <xf numFmtId="0" fontId="23" fillId="0" borderId="10" xfId="0" applyFont="1" applyBorder="1" applyAlignment="1">
      <alignment horizontal="center" vertical="center"/>
    </xf>
    <xf numFmtId="0" fontId="28" fillId="40" borderId="12" xfId="0" applyFont="1" applyFill="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4" fillId="0" borderId="19" xfId="0" applyFont="1" applyBorder="1" applyAlignment="1">
      <alignment horizontal="center" vertical="center"/>
    </xf>
    <xf numFmtId="0" fontId="23" fillId="40" borderId="17" xfId="0" applyFont="1" applyFill="1" applyBorder="1" applyAlignment="1">
      <alignment horizontal="center" vertical="center"/>
    </xf>
    <xf numFmtId="3" fontId="23" fillId="40" borderId="17" xfId="0" applyNumberFormat="1" applyFont="1" applyFill="1" applyBorder="1" applyAlignment="1">
      <alignment horizontal="center" vertical="center" wrapText="1"/>
    </xf>
    <xf numFmtId="0" fontId="26" fillId="39" borderId="12" xfId="0" applyFont="1" applyFill="1" applyBorder="1" applyAlignment="1">
      <alignment horizontal="center" vertical="center"/>
    </xf>
    <xf numFmtId="3" fontId="16" fillId="0" borderId="13" xfId="0" applyNumberFormat="1" applyFont="1" applyBorder="1" applyAlignment="1">
      <alignment horizontal="center"/>
    </xf>
    <xf numFmtId="9" fontId="0" fillId="0" borderId="0" xfId="1" applyFont="1"/>
    <xf numFmtId="0" fontId="0" fillId="39" borderId="0" xfId="0" applyFill="1"/>
    <xf numFmtId="0" fontId="0" fillId="0" borderId="12" xfId="0" applyBorder="1" applyAlignment="1">
      <alignment horizontal="center"/>
    </xf>
    <xf numFmtId="41" fontId="20" fillId="0" borderId="12" xfId="43" applyFont="1" applyBorder="1" applyAlignment="1">
      <alignment vertical="center"/>
    </xf>
    <xf numFmtId="41" fontId="19" fillId="0" borderId="12" xfId="43" applyFont="1" applyBorder="1" applyAlignment="1">
      <alignment vertical="center"/>
    </xf>
    <xf numFmtId="0" fontId="20" fillId="0" borderId="12" xfId="0" applyFont="1" applyBorder="1" applyAlignment="1">
      <alignment horizontal="center" vertical="center"/>
    </xf>
    <xf numFmtId="41" fontId="29" fillId="41" borderId="12" xfId="43" applyFont="1" applyFill="1" applyBorder="1" applyAlignment="1">
      <alignment vertical="center"/>
    </xf>
    <xf numFmtId="0" fontId="16" fillId="0" borderId="13" xfId="0" applyFont="1" applyBorder="1" applyAlignment="1">
      <alignment horizontal="left"/>
    </xf>
    <xf numFmtId="3" fontId="31" fillId="0" borderId="13" xfId="0" applyNumberFormat="1" applyFont="1" applyBorder="1" applyAlignment="1">
      <alignment horizontal="center"/>
    </xf>
    <xf numFmtId="0" fontId="31" fillId="0" borderId="13" xfId="0" applyFont="1" applyBorder="1" applyAlignment="1">
      <alignment horizontal="center"/>
    </xf>
    <xf numFmtId="0" fontId="32" fillId="0" borderId="0" xfId="0" applyFont="1"/>
    <xf numFmtId="0" fontId="33" fillId="42" borderId="30" xfId="0" applyFont="1" applyFill="1" applyBorder="1"/>
    <xf numFmtId="0" fontId="35" fillId="43" borderId="18" xfId="0" applyFont="1" applyFill="1" applyBorder="1" applyAlignment="1">
      <alignment horizontal="center" vertical="center"/>
    </xf>
    <xf numFmtId="0" fontId="35" fillId="43" borderId="28" xfId="0" applyFont="1" applyFill="1" applyBorder="1" applyAlignment="1">
      <alignment horizontal="center" vertical="center"/>
    </xf>
    <xf numFmtId="3" fontId="0" fillId="0" borderId="12" xfId="0" applyNumberFormat="1" applyBorder="1" applyAlignment="1">
      <alignment horizontal="center"/>
    </xf>
    <xf numFmtId="0" fontId="36" fillId="43" borderId="28" xfId="0" applyFont="1" applyFill="1" applyBorder="1" applyAlignment="1">
      <alignment horizontal="center" vertical="center"/>
    </xf>
    <xf numFmtId="0" fontId="26" fillId="40" borderId="12" xfId="0" applyFont="1" applyFill="1" applyBorder="1" applyAlignment="1">
      <alignment horizontal="center" vertical="center"/>
    </xf>
    <xf numFmtId="0" fontId="26" fillId="0" borderId="12" xfId="0" applyFont="1" applyBorder="1" applyAlignment="1">
      <alignment horizontal="center" vertical="center"/>
    </xf>
    <xf numFmtId="0" fontId="26" fillId="40" borderId="25" xfId="0" applyFont="1" applyFill="1" applyBorder="1" applyAlignment="1">
      <alignment horizontal="center" vertical="center"/>
    </xf>
    <xf numFmtId="0" fontId="35" fillId="43" borderId="31" xfId="0" applyFont="1" applyFill="1" applyBorder="1" applyAlignment="1">
      <alignment horizontal="center" vertical="center"/>
    </xf>
    <xf numFmtId="0" fontId="35" fillId="43" borderId="30" xfId="0" applyFont="1" applyFill="1" applyBorder="1" applyAlignment="1">
      <alignment horizontal="center" vertical="center"/>
    </xf>
    <xf numFmtId="0" fontId="36" fillId="43" borderId="30" xfId="0" applyFont="1" applyFill="1" applyBorder="1" applyAlignment="1">
      <alignment horizontal="center" vertical="center"/>
    </xf>
    <xf numFmtId="0" fontId="26" fillId="40" borderId="13" xfId="0" applyFont="1" applyFill="1" applyBorder="1" applyAlignment="1">
      <alignment horizontal="center" vertical="center"/>
    </xf>
    <xf numFmtId="0" fontId="16" fillId="38" borderId="16" xfId="0" applyFont="1" applyFill="1" applyBorder="1" applyAlignment="1">
      <alignment horizontal="center" vertical="center"/>
    </xf>
    <xf numFmtId="0" fontId="0" fillId="0" borderId="12" xfId="0" applyBorder="1"/>
    <xf numFmtId="0" fontId="37" fillId="0" borderId="13" xfId="0" applyFont="1" applyBorder="1"/>
    <xf numFmtId="0" fontId="37" fillId="42" borderId="30" xfId="0" applyFont="1" applyFill="1" applyBorder="1"/>
    <xf numFmtId="0" fontId="22" fillId="0" borderId="12" xfId="0" applyFont="1" applyBorder="1" applyAlignment="1">
      <alignment horizontal="center"/>
    </xf>
    <xf numFmtId="0" fontId="40" fillId="40" borderId="12" xfId="0" applyFont="1" applyFill="1" applyBorder="1" applyAlignment="1">
      <alignment horizontal="center" vertical="center"/>
    </xf>
    <xf numFmtId="0" fontId="0" fillId="0" borderId="0" xfId="0" applyAlignment="1">
      <alignment vertical="center" wrapText="1"/>
    </xf>
    <xf numFmtId="3" fontId="0" fillId="0" borderId="0" xfId="0" applyNumberFormat="1"/>
    <xf numFmtId="0" fontId="26" fillId="0" borderId="0" xfId="0" applyFont="1" applyAlignment="1">
      <alignment horizontal="center"/>
    </xf>
    <xf numFmtId="0" fontId="0" fillId="0" borderId="13" xfId="0" applyBorder="1" applyAlignment="1">
      <alignment horizontal="center"/>
    </xf>
    <xf numFmtId="14" fontId="0" fillId="0" borderId="0" xfId="0" applyNumberFormat="1"/>
    <xf numFmtId="0" fontId="0" fillId="0" borderId="0" xfId="0" applyAlignment="1">
      <alignment horizontal="center" vertical="center"/>
    </xf>
    <xf numFmtId="0" fontId="0" fillId="0" borderId="0" xfId="0" applyAlignment="1">
      <alignment wrapText="1"/>
    </xf>
    <xf numFmtId="3" fontId="16" fillId="33" borderId="33" xfId="0" applyNumberFormat="1" applyFont="1" applyFill="1" applyBorder="1" applyAlignment="1">
      <alignment horizontal="center"/>
    </xf>
    <xf numFmtId="0" fontId="0" fillId="0" borderId="0" xfId="0" applyAlignment="1">
      <alignment vertical="center"/>
    </xf>
    <xf numFmtId="1" fontId="0" fillId="0" borderId="12" xfId="0" applyNumberFormat="1" applyBorder="1" applyAlignment="1">
      <alignment horizontal="center"/>
    </xf>
    <xf numFmtId="0" fontId="0" fillId="0" borderId="12" xfId="0" applyBorder="1" applyAlignment="1">
      <alignment wrapText="1"/>
    </xf>
    <xf numFmtId="0" fontId="16" fillId="38" borderId="35" xfId="0" applyFont="1" applyFill="1" applyBorder="1" applyAlignment="1">
      <alignment horizontal="center"/>
    </xf>
    <xf numFmtId="0" fontId="18" fillId="34" borderId="36" xfId="0" applyFont="1" applyFill="1" applyBorder="1"/>
    <xf numFmtId="0" fontId="16" fillId="37" borderId="0" xfId="0" applyFont="1" applyFill="1" applyAlignment="1">
      <alignment horizontal="center"/>
    </xf>
    <xf numFmtId="0" fontId="0" fillId="35" borderId="0" xfId="0" applyFill="1" applyAlignment="1">
      <alignment vertical="center" wrapText="1"/>
    </xf>
    <xf numFmtId="0" fontId="0" fillId="35" borderId="0" xfId="0" applyFill="1"/>
    <xf numFmtId="0" fontId="37" fillId="0" borderId="13" xfId="0" applyFont="1" applyBorder="1" applyAlignment="1">
      <alignment wrapText="1"/>
    </xf>
    <xf numFmtId="0" fontId="16" fillId="0" borderId="12" xfId="0" applyFont="1" applyBorder="1" applyAlignment="1">
      <alignment horizontal="center" vertical="center"/>
    </xf>
    <xf numFmtId="41" fontId="0" fillId="0" borderId="0" xfId="45" applyFont="1"/>
    <xf numFmtId="0" fontId="0" fillId="0" borderId="37" xfId="0" applyBorder="1"/>
    <xf numFmtId="0" fontId="44" fillId="0" borderId="0" xfId="0" applyFont="1"/>
    <xf numFmtId="0" fontId="0" fillId="0" borderId="0" xfId="0" applyAlignment="1">
      <alignment horizontal="center" vertical="center" wrapText="1"/>
    </xf>
    <xf numFmtId="0" fontId="0" fillId="0" borderId="33" xfId="0" applyBorder="1" applyAlignment="1">
      <alignment horizontal="center" vertical="center" wrapText="1"/>
    </xf>
    <xf numFmtId="0" fontId="0" fillId="0" borderId="33" xfId="0" applyBorder="1" applyAlignment="1">
      <alignment horizontal="center" vertical="center"/>
    </xf>
    <xf numFmtId="0" fontId="13" fillId="45" borderId="0" xfId="0" applyFont="1" applyFill="1" applyAlignment="1">
      <alignment horizontal="center" vertical="center" wrapText="1"/>
    </xf>
    <xf numFmtId="0" fontId="13" fillId="45" borderId="30" xfId="0" applyFont="1" applyFill="1" applyBorder="1" applyAlignment="1">
      <alignment horizontal="center" vertical="center" wrapText="1"/>
    </xf>
    <xf numFmtId="0" fontId="16" fillId="0" borderId="34" xfId="0" applyFont="1" applyBorder="1" applyAlignment="1">
      <alignment horizontal="center"/>
    </xf>
    <xf numFmtId="0" fontId="16" fillId="0" borderId="23" xfId="0" applyFont="1" applyBorder="1" applyAlignment="1">
      <alignment horizontal="center"/>
    </xf>
    <xf numFmtId="0" fontId="16" fillId="44" borderId="33" xfId="0" applyFont="1" applyFill="1" applyBorder="1" applyAlignment="1">
      <alignment horizontal="center" vertical="center"/>
    </xf>
    <xf numFmtId="0" fontId="0" fillId="0" borderId="39" xfId="0" applyBorder="1"/>
    <xf numFmtId="0" fontId="0" fillId="0" borderId="39" xfId="0" applyBorder="1" applyAlignment="1">
      <alignment horizontal="center"/>
    </xf>
    <xf numFmtId="41" fontId="0" fillId="0" borderId="0" xfId="0" applyNumberFormat="1"/>
    <xf numFmtId="0" fontId="14" fillId="0" borderId="0" xfId="0" applyFont="1"/>
    <xf numFmtId="3" fontId="45" fillId="0" borderId="13" xfId="0" applyNumberFormat="1" applyFont="1" applyBorder="1" applyAlignment="1">
      <alignment horizontal="center"/>
    </xf>
    <xf numFmtId="0" fontId="46" fillId="0" borderId="0" xfId="0" applyFont="1" applyAlignment="1">
      <alignment horizontal="center"/>
    </xf>
    <xf numFmtId="0" fontId="47" fillId="0" borderId="0" xfId="49" applyAlignment="1">
      <alignment horizontal="justify" vertical="center"/>
    </xf>
    <xf numFmtId="0" fontId="16" fillId="0" borderId="0" xfId="49" applyFont="1" applyAlignment="1">
      <alignment horizontal="justify" vertical="center"/>
    </xf>
    <xf numFmtId="0" fontId="16" fillId="39" borderId="13" xfId="0" applyFont="1" applyFill="1" applyBorder="1" applyAlignment="1">
      <alignment horizontal="center"/>
    </xf>
    <xf numFmtId="3" fontId="16" fillId="39" borderId="13" xfId="0" applyNumberFormat="1" applyFont="1" applyFill="1" applyBorder="1" applyAlignment="1">
      <alignment horizontal="center"/>
    </xf>
    <xf numFmtId="0" fontId="22" fillId="39" borderId="0" xfId="0" applyFont="1" applyFill="1" applyAlignment="1">
      <alignment horizontal="center"/>
    </xf>
    <xf numFmtId="43" fontId="0" fillId="0" borderId="0" xfId="0" applyNumberFormat="1" applyAlignment="1">
      <alignment horizontal="center"/>
    </xf>
    <xf numFmtId="0" fontId="37" fillId="0" borderId="13" xfId="0" applyFont="1" applyBorder="1" applyAlignment="1">
      <alignment horizontal="left" indent="1"/>
    </xf>
    <xf numFmtId="0" fontId="48" fillId="42" borderId="30" xfId="0" applyFont="1" applyFill="1" applyBorder="1"/>
    <xf numFmtId="0" fontId="0" fillId="0" borderId="13" xfId="0" applyBorder="1" applyAlignment="1">
      <alignment horizontal="center" vertical="center"/>
    </xf>
    <xf numFmtId="0" fontId="16" fillId="0" borderId="13" xfId="0" applyFont="1" applyBorder="1" applyAlignment="1">
      <alignment horizontal="left" indent="1"/>
    </xf>
    <xf numFmtId="0" fontId="0" fillId="0" borderId="0" xfId="0" pivotButton="1"/>
    <xf numFmtId="0" fontId="0" fillId="0" borderId="0" xfId="0" applyAlignment="1">
      <alignment horizontal="left"/>
    </xf>
    <xf numFmtId="0" fontId="0" fillId="46" borderId="0" xfId="0" applyFill="1"/>
    <xf numFmtId="167" fontId="0" fillId="0" borderId="0" xfId="45" applyNumberFormat="1" applyFont="1"/>
    <xf numFmtId="0" fontId="48" fillId="0" borderId="13" xfId="0" applyFont="1" applyBorder="1"/>
    <xf numFmtId="0" fontId="0" fillId="0" borderId="0" xfId="0" applyAlignment="1">
      <alignment horizontal="left" indent="1"/>
    </xf>
    <xf numFmtId="165" fontId="0" fillId="0" borderId="0" xfId="0" applyNumberFormat="1"/>
    <xf numFmtId="0" fontId="48" fillId="0" borderId="13" xfId="0" applyFont="1" applyBorder="1" applyAlignment="1">
      <alignment horizontal="left" indent="1"/>
    </xf>
    <xf numFmtId="0" fontId="16" fillId="0" borderId="12" xfId="0" applyFont="1" applyBorder="1" applyAlignment="1">
      <alignment horizontal="center"/>
    </xf>
    <xf numFmtId="0" fontId="37" fillId="0" borderId="12" xfId="0" applyFont="1" applyBorder="1"/>
    <xf numFmtId="0" fontId="48" fillId="0" borderId="12" xfId="0" applyFont="1" applyBorder="1"/>
    <xf numFmtId="41" fontId="19" fillId="0" borderId="12" xfId="43" applyFont="1" applyBorder="1" applyAlignment="1">
      <alignment horizontal="center" vertical="center"/>
    </xf>
    <xf numFmtId="14" fontId="0" fillId="46" borderId="40" xfId="0" applyNumberFormat="1" applyFill="1" applyBorder="1"/>
    <xf numFmtId="41" fontId="19" fillId="0" borderId="27" xfId="43" applyFont="1" applyBorder="1" applyAlignment="1">
      <alignment horizontal="center" vertical="center"/>
    </xf>
    <xf numFmtId="0" fontId="0" fillId="0" borderId="27" xfId="0" applyBorder="1" applyAlignment="1">
      <alignment horizontal="center"/>
    </xf>
    <xf numFmtId="41" fontId="18" fillId="49" borderId="12" xfId="43" applyFont="1" applyFill="1" applyBorder="1" applyAlignment="1">
      <alignment horizontal="center"/>
    </xf>
    <xf numFmtId="0" fontId="45" fillId="0" borderId="13" xfId="0" applyFont="1" applyBorder="1" applyAlignment="1">
      <alignment horizontal="center"/>
    </xf>
    <xf numFmtId="3" fontId="0" fillId="0" borderId="27" xfId="0" applyNumberFormat="1" applyBorder="1" applyAlignment="1">
      <alignment horizontal="center"/>
    </xf>
    <xf numFmtId="3" fontId="16" fillId="0" borderId="12" xfId="0" applyNumberFormat="1" applyFont="1" applyBorder="1" applyAlignment="1">
      <alignment horizontal="center"/>
    </xf>
    <xf numFmtId="0" fontId="26" fillId="0" borderId="13" xfId="0" applyFont="1" applyBorder="1" applyAlignment="1">
      <alignment horizontal="left"/>
    </xf>
    <xf numFmtId="0" fontId="42" fillId="0" borderId="0" xfId="0" applyFont="1"/>
    <xf numFmtId="3" fontId="21" fillId="0" borderId="13" xfId="0" applyNumberFormat="1" applyFont="1" applyBorder="1" applyAlignment="1">
      <alignment horizontal="center"/>
    </xf>
    <xf numFmtId="0" fontId="21" fillId="0" borderId="13" xfId="0" applyFont="1" applyBorder="1" applyAlignment="1">
      <alignment horizontal="left"/>
    </xf>
    <xf numFmtId="0" fontId="51" fillId="43" borderId="28" xfId="0" applyFont="1" applyFill="1" applyBorder="1" applyAlignment="1">
      <alignment horizontal="center" vertical="center"/>
    </xf>
    <xf numFmtId="0" fontId="51" fillId="43" borderId="30" xfId="0" applyFont="1" applyFill="1" applyBorder="1" applyAlignment="1">
      <alignment horizontal="center" vertical="center"/>
    </xf>
    <xf numFmtId="0" fontId="52" fillId="43" borderId="28" xfId="0" applyFont="1" applyFill="1" applyBorder="1" applyAlignment="1">
      <alignment horizontal="center" vertical="center"/>
    </xf>
    <xf numFmtId="0" fontId="52" fillId="43" borderId="30" xfId="0" applyFont="1" applyFill="1" applyBorder="1" applyAlignment="1">
      <alignment horizontal="center" vertical="center"/>
    </xf>
    <xf numFmtId="0" fontId="53" fillId="0" borderId="0" xfId="0" applyFont="1" applyAlignment="1">
      <alignment horizontal="center"/>
    </xf>
    <xf numFmtId="9" fontId="0" fillId="0" borderId="0" xfId="1" applyFont="1" applyAlignment="1">
      <alignment horizontal="center" vertical="center"/>
    </xf>
    <xf numFmtId="0" fontId="0" fillId="0" borderId="0" xfId="0" applyAlignment="1">
      <alignment horizontal="right" vertical="center"/>
    </xf>
    <xf numFmtId="43" fontId="0" fillId="0" borderId="0" xfId="0" applyNumberFormat="1"/>
    <xf numFmtId="0" fontId="0" fillId="0" borderId="0" xfId="0" applyAlignment="1">
      <alignment horizontal="right"/>
    </xf>
    <xf numFmtId="168" fontId="0" fillId="0" borderId="0" xfId="0" applyNumberFormat="1"/>
    <xf numFmtId="169" fontId="0" fillId="0" borderId="0" xfId="1" applyNumberFormat="1" applyFont="1"/>
    <xf numFmtId="9" fontId="0" fillId="0" borderId="0" xfId="0" applyNumberFormat="1" applyAlignment="1">
      <alignment horizontal="center" vertical="center"/>
    </xf>
    <xf numFmtId="170" fontId="20" fillId="36" borderId="0" xfId="0" applyNumberFormat="1" applyFont="1" applyFill="1" applyAlignment="1">
      <alignment horizontal="center" vertical="center"/>
    </xf>
    <xf numFmtId="172" fontId="27" fillId="34" borderId="15" xfId="43" applyNumberFormat="1" applyFont="1" applyFill="1" applyBorder="1" applyAlignment="1">
      <alignment horizontal="center"/>
    </xf>
    <xf numFmtId="172" fontId="27" fillId="34" borderId="29" xfId="43" applyNumberFormat="1" applyFont="1" applyFill="1" applyBorder="1" applyAlignment="1">
      <alignment horizontal="center"/>
    </xf>
    <xf numFmtId="14" fontId="19" fillId="36" borderId="0" xfId="0" applyNumberFormat="1" applyFont="1" applyFill="1" applyAlignment="1">
      <alignment horizontal="center" vertical="center"/>
    </xf>
    <xf numFmtId="14" fontId="20" fillId="36" borderId="0" xfId="0" applyNumberFormat="1" applyFont="1" applyFill="1" applyAlignment="1">
      <alignment horizontal="center" vertical="center"/>
    </xf>
    <xf numFmtId="0" fontId="0" fillId="39" borderId="13" xfId="0" applyFill="1" applyBorder="1" applyAlignment="1">
      <alignment horizontal="center"/>
    </xf>
    <xf numFmtId="0" fontId="0" fillId="0" borderId="13" xfId="0" applyBorder="1" applyAlignment="1">
      <alignment horizontal="left" indent="1"/>
    </xf>
    <xf numFmtId="0" fontId="54" fillId="0" borderId="12" xfId="0" applyFont="1" applyBorder="1" applyAlignment="1">
      <alignment horizontal="left"/>
    </xf>
    <xf numFmtId="0" fontId="54" fillId="0" borderId="13" xfId="0" applyFont="1" applyBorder="1" applyAlignment="1">
      <alignment horizontal="left" indent="1"/>
    </xf>
    <xf numFmtId="164" fontId="0" fillId="0" borderId="12" xfId="51" applyNumberFormat="1" applyFont="1" applyBorder="1" applyAlignment="1">
      <alignment horizontal="center" vertical="center"/>
    </xf>
    <xf numFmtId="0" fontId="55" fillId="43" borderId="28" xfId="0" applyFont="1" applyFill="1" applyBorder="1" applyAlignment="1">
      <alignment horizontal="center" vertical="center"/>
    </xf>
    <xf numFmtId="0" fontId="55" fillId="43" borderId="30" xfId="0" applyFont="1" applyFill="1" applyBorder="1" applyAlignment="1">
      <alignment horizontal="center" vertical="center"/>
    </xf>
    <xf numFmtId="0" fontId="43" fillId="40" borderId="12" xfId="0" applyFont="1" applyFill="1" applyBorder="1" applyAlignment="1">
      <alignment horizontal="center" vertical="center"/>
    </xf>
    <xf numFmtId="0" fontId="43" fillId="40" borderId="13" xfId="0" applyFont="1" applyFill="1" applyBorder="1" applyAlignment="1">
      <alignment horizontal="center" vertical="center"/>
    </xf>
    <xf numFmtId="0" fontId="43" fillId="40" borderId="25" xfId="0" applyFont="1" applyFill="1" applyBorder="1" applyAlignment="1">
      <alignment horizontal="center" vertical="center"/>
    </xf>
    <xf numFmtId="3" fontId="0" fillId="0" borderId="13" xfId="0" applyNumberFormat="1" applyBorder="1" applyAlignment="1">
      <alignment horizontal="center"/>
    </xf>
    <xf numFmtId="0" fontId="0" fillId="0" borderId="13" xfId="0" applyBorder="1" applyAlignment="1">
      <alignment horizontal="left"/>
    </xf>
    <xf numFmtId="0" fontId="56" fillId="43" borderId="28" xfId="0" applyFont="1" applyFill="1" applyBorder="1" applyAlignment="1">
      <alignment horizontal="center" vertical="center"/>
    </xf>
    <xf numFmtId="0" fontId="56" fillId="43" borderId="30" xfId="0" applyFont="1" applyFill="1" applyBorder="1" applyAlignment="1">
      <alignment horizontal="center" vertical="center"/>
    </xf>
    <xf numFmtId="0" fontId="20" fillId="0" borderId="0" xfId="0" applyFont="1" applyAlignment="1">
      <alignment vertical="center"/>
    </xf>
    <xf numFmtId="0" fontId="20" fillId="0" borderId="0" xfId="0" applyFont="1" applyAlignment="1">
      <alignment horizontal="center" vertical="center"/>
    </xf>
    <xf numFmtId="9" fontId="16" fillId="0" borderId="0" xfId="1" applyFont="1"/>
    <xf numFmtId="0" fontId="20" fillId="44" borderId="12" xfId="0" applyFont="1" applyFill="1" applyBorder="1" applyAlignment="1">
      <alignment horizontal="center" vertical="center"/>
    </xf>
    <xf numFmtId="0" fontId="16" fillId="44" borderId="12" xfId="0" applyFont="1" applyFill="1" applyBorder="1" applyAlignment="1">
      <alignment horizontal="center"/>
    </xf>
    <xf numFmtId="3" fontId="16" fillId="46" borderId="12" xfId="0" applyNumberFormat="1" applyFont="1" applyFill="1" applyBorder="1" applyAlignment="1">
      <alignment horizontal="center"/>
    </xf>
    <xf numFmtId="0" fontId="16" fillId="38" borderId="12" xfId="0" applyFont="1" applyFill="1" applyBorder="1" applyAlignment="1">
      <alignment horizontal="center"/>
    </xf>
    <xf numFmtId="16" fontId="27" fillId="34" borderId="12" xfId="43" applyNumberFormat="1" applyFont="1" applyFill="1" applyBorder="1" applyAlignment="1">
      <alignment horizontal="center"/>
    </xf>
    <xf numFmtId="16" fontId="27" fillId="34" borderId="29" xfId="43" applyNumberFormat="1" applyFont="1" applyFill="1" applyBorder="1" applyAlignment="1">
      <alignment horizontal="center"/>
    </xf>
    <xf numFmtId="0" fontId="30" fillId="42" borderId="30" xfId="0" applyFont="1" applyFill="1" applyBorder="1"/>
    <xf numFmtId="0" fontId="41" fillId="0" borderId="13" xfId="0" applyFont="1" applyBorder="1" applyAlignment="1">
      <alignment horizontal="center"/>
    </xf>
    <xf numFmtId="0" fontId="0" fillId="0" borderId="13" xfId="0" applyBorder="1" applyAlignment="1">
      <alignment horizontal="left" vertical="center"/>
    </xf>
    <xf numFmtId="0" fontId="57" fillId="0" borderId="12" xfId="0" applyFont="1" applyBorder="1" applyAlignment="1">
      <alignment horizontal="left"/>
    </xf>
    <xf numFmtId="164" fontId="16" fillId="0" borderId="12" xfId="51" applyNumberFormat="1" applyFont="1" applyBorder="1" applyAlignment="1">
      <alignment horizontal="center" vertical="center"/>
    </xf>
    <xf numFmtId="0" fontId="21" fillId="37" borderId="0" xfId="0" applyFont="1" applyFill="1" applyAlignment="1">
      <alignment horizontal="left" wrapText="1"/>
    </xf>
    <xf numFmtId="0" fontId="16" fillId="37" borderId="0" xfId="0" applyFont="1" applyFill="1" applyAlignment="1">
      <alignment horizontal="left" wrapText="1"/>
    </xf>
    <xf numFmtId="0" fontId="0" fillId="0" borderId="12" xfId="0" applyBorder="1" applyAlignment="1">
      <alignment horizontal="left" indent="1"/>
    </xf>
    <xf numFmtId="0" fontId="37" fillId="42" borderId="30" xfId="0" applyFont="1" applyFill="1" applyBorder="1" applyAlignment="1">
      <alignment wrapText="1"/>
    </xf>
    <xf numFmtId="0" fontId="48" fillId="0" borderId="13" xfId="0" applyFont="1" applyBorder="1" applyAlignment="1">
      <alignment horizontal="center" vertical="center"/>
    </xf>
    <xf numFmtId="0" fontId="50" fillId="42" borderId="30" xfId="0" applyFont="1" applyFill="1" applyBorder="1"/>
    <xf numFmtId="1" fontId="0" fillId="0" borderId="0" xfId="1" applyNumberFormat="1" applyFont="1"/>
    <xf numFmtId="44" fontId="0" fillId="0" borderId="0" xfId="0" applyNumberFormat="1"/>
    <xf numFmtId="0" fontId="59" fillId="46" borderId="0" xfId="0" applyFont="1" applyFill="1"/>
    <xf numFmtId="0" fontId="0" fillId="52" borderId="0" xfId="0" applyFill="1"/>
    <xf numFmtId="0" fontId="0" fillId="36" borderId="0" xfId="0" applyFill="1" applyAlignment="1">
      <alignment vertical="center"/>
    </xf>
    <xf numFmtId="0" fontId="0" fillId="36" borderId="0" xfId="0" applyFill="1" applyAlignment="1">
      <alignment horizontal="center" vertical="center"/>
    </xf>
    <xf numFmtId="0" fontId="16" fillId="36" borderId="0" xfId="0" applyFont="1" applyFill="1" applyAlignment="1">
      <alignment horizontal="center" vertical="center"/>
    </xf>
    <xf numFmtId="3" fontId="0" fillId="36" borderId="0" xfId="0" applyNumberFormat="1" applyFill="1" applyAlignment="1">
      <alignment horizontal="center" vertical="center" wrapText="1"/>
    </xf>
    <xf numFmtId="3" fontId="0" fillId="36" borderId="0" xfId="0" applyNumberFormat="1" applyFill="1" applyAlignment="1">
      <alignment horizontal="center" vertical="center"/>
    </xf>
    <xf numFmtId="170" fontId="16" fillId="36" borderId="0" xfId="0" applyNumberFormat="1" applyFont="1" applyFill="1" applyAlignment="1">
      <alignment horizontal="center" vertical="center"/>
    </xf>
    <xf numFmtId="0" fontId="0" fillId="36" borderId="14" xfId="0" applyFill="1" applyBorder="1" applyAlignment="1">
      <alignment vertical="center"/>
    </xf>
    <xf numFmtId="0" fontId="0" fillId="36" borderId="14" xfId="0" applyFill="1" applyBorder="1" applyAlignment="1">
      <alignment horizontal="center" vertical="center"/>
    </xf>
    <xf numFmtId="41" fontId="16" fillId="36" borderId="14" xfId="43" applyFont="1" applyFill="1" applyBorder="1" applyAlignment="1">
      <alignment horizontal="center" vertical="center"/>
    </xf>
    <xf numFmtId="3" fontId="0" fillId="36" borderId="14" xfId="0" applyNumberFormat="1" applyFill="1" applyBorder="1" applyAlignment="1">
      <alignment horizontal="center" vertical="center" wrapText="1"/>
    </xf>
    <xf numFmtId="3" fontId="0" fillId="36" borderId="14" xfId="0" applyNumberFormat="1" applyFill="1" applyBorder="1" applyAlignment="1">
      <alignment horizontal="center" vertical="center"/>
    </xf>
    <xf numFmtId="41" fontId="0" fillId="0" borderId="0" xfId="43" applyFont="1" applyAlignment="1">
      <alignment vertical="center"/>
    </xf>
    <xf numFmtId="3" fontId="0" fillId="0" borderId="0" xfId="0" applyNumberFormat="1" applyAlignment="1">
      <alignment horizontal="center" vertical="center" wrapText="1"/>
    </xf>
    <xf numFmtId="3" fontId="0" fillId="0" borderId="0" xfId="0" applyNumberFormat="1" applyAlignment="1">
      <alignment horizontal="center" vertical="center"/>
    </xf>
    <xf numFmtId="0" fontId="60" fillId="0" borderId="0" xfId="0" applyFont="1" applyAlignment="1">
      <alignment horizontal="center" vertical="center"/>
    </xf>
    <xf numFmtId="3" fontId="60" fillId="0" borderId="0" xfId="0" applyNumberFormat="1" applyFont="1" applyAlignment="1">
      <alignment horizontal="center" vertical="center"/>
    </xf>
    <xf numFmtId="41" fontId="16" fillId="0" borderId="12" xfId="43" applyFont="1" applyBorder="1" applyAlignment="1">
      <alignment vertical="center"/>
    </xf>
    <xf numFmtId="14" fontId="13" fillId="34" borderId="12" xfId="43" applyNumberFormat="1" applyFont="1" applyFill="1" applyBorder="1" applyAlignment="1">
      <alignment horizontal="center"/>
    </xf>
    <xf numFmtId="14" fontId="13" fillId="34" borderId="15" xfId="43" applyNumberFormat="1" applyFont="1" applyFill="1" applyBorder="1" applyAlignment="1">
      <alignment horizontal="center"/>
    </xf>
    <xf numFmtId="41" fontId="0" fillId="0" borderId="12" xfId="43" applyFont="1" applyBorder="1" applyAlignment="1">
      <alignment vertical="center"/>
    </xf>
    <xf numFmtId="41" fontId="13" fillId="34" borderId="20" xfId="43" applyFont="1" applyFill="1" applyBorder="1" applyAlignment="1">
      <alignment horizontal="center"/>
    </xf>
    <xf numFmtId="0" fontId="0" fillId="0" borderId="18" xfId="0" applyBorder="1" applyAlignment="1">
      <alignment horizontal="center" vertical="center"/>
    </xf>
    <xf numFmtId="0" fontId="0" fillId="0" borderId="10" xfId="0" applyBorder="1" applyAlignment="1">
      <alignment horizontal="center" vertical="center"/>
    </xf>
    <xf numFmtId="41" fontId="13" fillId="34" borderId="22" xfId="43" applyFont="1" applyFill="1" applyBorder="1" applyAlignment="1">
      <alignment horizontal="center"/>
    </xf>
    <xf numFmtId="0" fontId="0" fillId="0" borderId="23" xfId="0" applyBorder="1" applyAlignment="1">
      <alignment horizontal="center" vertical="center"/>
    </xf>
    <xf numFmtId="0" fontId="0" fillId="0" borderId="24" xfId="0" applyBorder="1" applyAlignment="1">
      <alignment horizontal="center" vertical="center"/>
    </xf>
    <xf numFmtId="41" fontId="13" fillId="34" borderId="21" xfId="43" applyFont="1" applyFill="1" applyBorder="1" applyAlignment="1">
      <alignment horizontal="center"/>
    </xf>
    <xf numFmtId="0" fontId="16" fillId="0" borderId="19" xfId="0" applyFont="1" applyBorder="1" applyAlignment="1">
      <alignment horizontal="center" vertical="center"/>
    </xf>
    <xf numFmtId="0" fontId="0" fillId="40" borderId="17" xfId="0" applyFill="1" applyBorder="1" applyAlignment="1">
      <alignment horizontal="center" vertical="center"/>
    </xf>
    <xf numFmtId="3" fontId="0" fillId="40" borderId="17" xfId="0" applyNumberFormat="1" applyFill="1" applyBorder="1" applyAlignment="1">
      <alignment horizontal="center" vertical="center" wrapText="1"/>
    </xf>
    <xf numFmtId="41" fontId="17" fillId="41" borderId="12" xfId="43" applyFont="1" applyFill="1" applyBorder="1" applyAlignment="1">
      <alignment vertical="center"/>
    </xf>
    <xf numFmtId="41" fontId="13" fillId="34" borderId="10" xfId="43" applyFont="1" applyFill="1" applyBorder="1" applyAlignment="1">
      <alignment horizontal="center"/>
    </xf>
    <xf numFmtId="41" fontId="13" fillId="34" borderId="11" xfId="43" applyFont="1" applyFill="1" applyBorder="1" applyAlignment="1">
      <alignment horizontal="center"/>
    </xf>
    <xf numFmtId="16" fontId="13" fillId="34" borderId="12" xfId="43" applyNumberFormat="1" applyFont="1" applyFill="1" applyBorder="1" applyAlignment="1">
      <alignment horizontal="center"/>
    </xf>
    <xf numFmtId="0" fontId="16" fillId="39" borderId="12" xfId="0" applyFont="1" applyFill="1" applyBorder="1" applyAlignment="1">
      <alignment horizontal="center" vertical="center"/>
    </xf>
    <xf numFmtId="41" fontId="13" fillId="49" borderId="12" xfId="43" applyFont="1" applyFill="1" applyBorder="1" applyAlignment="1">
      <alignment horizontal="center"/>
    </xf>
    <xf numFmtId="41" fontId="0" fillId="0" borderId="12" xfId="43" applyFont="1" applyBorder="1" applyAlignment="1">
      <alignment horizontal="center" vertical="center"/>
    </xf>
    <xf numFmtId="0" fontId="13" fillId="34" borderId="15" xfId="0" applyFont="1" applyFill="1" applyBorder="1" applyAlignment="1">
      <alignment horizontal="center"/>
    </xf>
    <xf numFmtId="0" fontId="40" fillId="43" borderId="18" xfId="0" applyFont="1" applyFill="1" applyBorder="1" applyAlignment="1">
      <alignment horizontal="center" vertical="center"/>
    </xf>
    <xf numFmtId="0" fontId="40" fillId="43" borderId="31" xfId="0" applyFont="1" applyFill="1" applyBorder="1" applyAlignment="1">
      <alignment horizontal="center" vertical="center"/>
    </xf>
    <xf numFmtId="0" fontId="40" fillId="43" borderId="28" xfId="0" applyFont="1" applyFill="1" applyBorder="1" applyAlignment="1">
      <alignment horizontal="center" vertical="center"/>
    </xf>
    <xf numFmtId="0" fontId="40" fillId="43" borderId="30" xfId="0" applyFont="1" applyFill="1" applyBorder="1" applyAlignment="1">
      <alignment horizontal="center" vertical="center"/>
    </xf>
    <xf numFmtId="0" fontId="16" fillId="43" borderId="28" xfId="0" applyFont="1" applyFill="1" applyBorder="1" applyAlignment="1">
      <alignment horizontal="center" vertical="center"/>
    </xf>
    <xf numFmtId="0" fontId="16" fillId="43" borderId="30" xfId="0" applyFont="1" applyFill="1" applyBorder="1" applyAlignment="1">
      <alignment horizontal="center" vertical="center"/>
    </xf>
    <xf numFmtId="0" fontId="16" fillId="40" borderId="25" xfId="0" applyFont="1" applyFill="1" applyBorder="1" applyAlignment="1">
      <alignment horizontal="center" vertical="center"/>
    </xf>
    <xf numFmtId="0" fontId="16" fillId="40" borderId="12" xfId="0" applyFont="1" applyFill="1" applyBorder="1" applyAlignment="1">
      <alignment horizontal="center" vertical="center"/>
    </xf>
    <xf numFmtId="0" fontId="16" fillId="40" borderId="13" xfId="0" applyFont="1" applyFill="1" applyBorder="1" applyAlignment="1">
      <alignment horizontal="center" vertical="center"/>
    </xf>
    <xf numFmtId="41" fontId="18" fillId="34" borderId="38" xfId="43" applyFont="1" applyFill="1" applyBorder="1" applyAlignment="1">
      <alignment horizontal="center"/>
    </xf>
    <xf numFmtId="0" fontId="16" fillId="0" borderId="26" xfId="0" applyFont="1" applyBorder="1" applyAlignment="1">
      <alignment horizontal="center"/>
    </xf>
    <xf numFmtId="0" fontId="38" fillId="47" borderId="12" xfId="0" applyFont="1" applyFill="1" applyBorder="1" applyAlignment="1">
      <alignment horizontal="center" vertical="center"/>
    </xf>
    <xf numFmtId="0" fontId="38" fillId="47" borderId="12" xfId="0" applyFont="1" applyFill="1" applyBorder="1" applyAlignment="1">
      <alignment vertical="center"/>
    </xf>
    <xf numFmtId="0" fontId="38" fillId="47" borderId="12" xfId="0" applyFont="1" applyFill="1" applyBorder="1" applyAlignment="1">
      <alignment horizontal="left" vertical="center" indent="2"/>
    </xf>
    <xf numFmtId="0" fontId="16" fillId="0" borderId="12" xfId="0" applyFont="1" applyBorder="1" applyAlignment="1">
      <alignment horizontal="left" indent="1"/>
    </xf>
    <xf numFmtId="0" fontId="26" fillId="0" borderId="0" xfId="0" applyFont="1" applyAlignment="1">
      <alignment horizontal="center" vertical="center"/>
    </xf>
    <xf numFmtId="0" fontId="34" fillId="0" borderId="13" xfId="0" applyFont="1" applyBorder="1"/>
    <xf numFmtId="0" fontId="26" fillId="0" borderId="13" xfId="0" applyFont="1" applyBorder="1" applyAlignment="1">
      <alignment horizontal="center"/>
    </xf>
    <xf numFmtId="0" fontId="38" fillId="47" borderId="32" xfId="0" applyFont="1" applyFill="1" applyBorder="1" applyAlignment="1">
      <alignment vertical="center"/>
    </xf>
    <xf numFmtId="0" fontId="61" fillId="47" borderId="32" xfId="0" applyFont="1" applyFill="1" applyBorder="1" applyAlignment="1">
      <alignment vertical="center"/>
    </xf>
    <xf numFmtId="41" fontId="58" fillId="0" borderId="12" xfId="45" applyFont="1" applyFill="1" applyBorder="1" applyAlignment="1">
      <alignment horizontal="center" vertical="center"/>
    </xf>
    <xf numFmtId="41" fontId="16" fillId="0" borderId="12" xfId="45" applyFont="1" applyBorder="1" applyAlignment="1">
      <alignment horizontal="center" vertical="center"/>
    </xf>
    <xf numFmtId="0" fontId="16" fillId="35" borderId="12" xfId="0" applyFont="1" applyFill="1" applyBorder="1" applyAlignment="1">
      <alignment horizontal="left"/>
    </xf>
    <xf numFmtId="0" fontId="0" fillId="0" borderId="0" xfId="0" pivotButton="1" applyAlignment="1">
      <alignment horizontal="center"/>
    </xf>
    <xf numFmtId="0" fontId="17" fillId="51" borderId="42" xfId="0" applyFont="1" applyFill="1" applyBorder="1" applyAlignment="1">
      <alignment horizontal="center"/>
    </xf>
    <xf numFmtId="3" fontId="0" fillId="0" borderId="0" xfId="0" applyNumberFormat="1" applyAlignment="1">
      <alignment horizontal="center"/>
    </xf>
    <xf numFmtId="3" fontId="0" fillId="0" borderId="41" xfId="0" applyNumberFormat="1" applyBorder="1" applyAlignment="1">
      <alignment horizontal="center"/>
    </xf>
    <xf numFmtId="175" fontId="0" fillId="0" borderId="0" xfId="0" applyNumberFormat="1"/>
    <xf numFmtId="0" fontId="62" fillId="0" borderId="0" xfId="0" applyFont="1"/>
    <xf numFmtId="0" fontId="54" fillId="42" borderId="30" xfId="0" applyFont="1" applyFill="1" applyBorder="1"/>
    <xf numFmtId="0" fontId="0" fillId="0" borderId="13" xfId="0" applyBorder="1" applyAlignment="1">
      <alignment horizontal="left" vertical="center" wrapText="1"/>
    </xf>
    <xf numFmtId="0" fontId="54" fillId="42" borderId="30" xfId="0" applyFont="1" applyFill="1" applyBorder="1" applyAlignment="1">
      <alignment horizontal="left" vertical="center"/>
    </xf>
    <xf numFmtId="0" fontId="0" fillId="50" borderId="0" xfId="0" applyFill="1"/>
    <xf numFmtId="41" fontId="0" fillId="0" borderId="12" xfId="45" applyFont="1" applyBorder="1" applyAlignment="1">
      <alignment horizontal="center"/>
    </xf>
    <xf numFmtId="0" fontId="63" fillId="0" borderId="12" xfId="0" applyFont="1" applyBorder="1" applyAlignment="1">
      <alignment horizontal="center" vertical="center"/>
    </xf>
    <xf numFmtId="0" fontId="34" fillId="43" borderId="18" xfId="0" applyFont="1" applyFill="1" applyBorder="1" applyAlignment="1">
      <alignment horizontal="center" vertical="center"/>
    </xf>
    <xf numFmtId="0" fontId="34" fillId="43" borderId="31" xfId="0" applyFont="1" applyFill="1" applyBorder="1" applyAlignment="1">
      <alignment horizontal="center" vertical="center"/>
    </xf>
    <xf numFmtId="0" fontId="34" fillId="43" borderId="28" xfId="0" applyFont="1" applyFill="1" applyBorder="1" applyAlignment="1">
      <alignment horizontal="center" vertical="center"/>
    </xf>
    <xf numFmtId="0" fontId="34" fillId="43" borderId="30" xfId="0" applyFont="1" applyFill="1" applyBorder="1" applyAlignment="1">
      <alignment horizontal="center" vertical="center"/>
    </xf>
    <xf numFmtId="0" fontId="63" fillId="40" borderId="25" xfId="0" applyFont="1" applyFill="1" applyBorder="1" applyAlignment="1">
      <alignment horizontal="center" vertical="center"/>
    </xf>
    <xf numFmtId="0" fontId="63" fillId="40" borderId="12" xfId="0" applyFont="1" applyFill="1" applyBorder="1" applyAlignment="1">
      <alignment horizontal="center" vertical="center"/>
    </xf>
    <xf numFmtId="0" fontId="63" fillId="40" borderId="13" xfId="0" applyFont="1" applyFill="1" applyBorder="1" applyAlignment="1">
      <alignment horizontal="center" vertical="center"/>
    </xf>
    <xf numFmtId="3" fontId="0" fillId="53" borderId="41" xfId="0" applyNumberFormat="1" applyFill="1" applyBorder="1" applyAlignment="1">
      <alignment horizontal="center"/>
    </xf>
    <xf numFmtId="171" fontId="22" fillId="0" borderId="0" xfId="0" applyNumberFormat="1" applyFont="1" applyAlignment="1">
      <alignment horizontal="center"/>
    </xf>
    <xf numFmtId="0" fontId="59" fillId="52" borderId="0" xfId="0" applyFont="1" applyFill="1"/>
    <xf numFmtId="0" fontId="16" fillId="44" borderId="27" xfId="0" applyFont="1" applyFill="1" applyBorder="1" applyAlignment="1">
      <alignment horizontal="center" vertical="center"/>
    </xf>
    <xf numFmtId="0" fontId="64" fillId="0" borderId="13" xfId="0" applyFont="1" applyBorder="1"/>
    <xf numFmtId="0" fontId="36" fillId="0" borderId="13" xfId="0" applyFont="1" applyBorder="1"/>
    <xf numFmtId="0" fontId="16" fillId="46" borderId="12" xfId="0" applyFont="1" applyFill="1" applyBorder="1" applyAlignment="1">
      <alignment horizontal="center"/>
    </xf>
    <xf numFmtId="0" fontId="0" fillId="44" borderId="12" xfId="0" applyFill="1" applyBorder="1" applyAlignment="1">
      <alignment horizontal="center" vertical="center"/>
    </xf>
    <xf numFmtId="14" fontId="13" fillId="34" borderId="43" xfId="43" applyNumberFormat="1" applyFont="1" applyFill="1" applyBorder="1" applyAlignment="1">
      <alignment horizontal="center"/>
    </xf>
    <xf numFmtId="0" fontId="13" fillId="34" borderId="12" xfId="0" applyFont="1" applyFill="1" applyBorder="1" applyAlignment="1">
      <alignment horizontal="center"/>
    </xf>
    <xf numFmtId="0" fontId="13" fillId="34" borderId="12" xfId="0" applyFont="1" applyFill="1" applyBorder="1"/>
    <xf numFmtId="41" fontId="13" fillId="34" borderId="12" xfId="43" applyFont="1" applyFill="1" applyBorder="1" applyAlignment="1">
      <alignment horizontal="center"/>
    </xf>
    <xf numFmtId="3" fontId="16" fillId="33" borderId="12" xfId="0" applyNumberFormat="1" applyFont="1" applyFill="1" applyBorder="1" applyAlignment="1">
      <alignment horizontal="center"/>
    </xf>
    <xf numFmtId="0" fontId="40" fillId="43" borderId="12" xfId="0" applyFont="1" applyFill="1" applyBorder="1" applyAlignment="1">
      <alignment horizontal="center" vertical="center"/>
    </xf>
    <xf numFmtId="0" fontId="31" fillId="0" borderId="12" xfId="0" applyFont="1" applyBorder="1" applyAlignment="1">
      <alignment horizontal="center"/>
    </xf>
    <xf numFmtId="0" fontId="16" fillId="43" borderId="12" xfId="0" applyFont="1" applyFill="1" applyBorder="1" applyAlignment="1">
      <alignment horizontal="center" vertical="center"/>
    </xf>
    <xf numFmtId="0" fontId="16" fillId="0" borderId="12" xfId="0" applyFont="1" applyBorder="1"/>
    <xf numFmtId="0" fontId="31" fillId="42" borderId="12" xfId="0" applyFont="1" applyFill="1" applyBorder="1"/>
    <xf numFmtId="0" fontId="41" fillId="42" borderId="12" xfId="0" applyFont="1" applyFill="1" applyBorder="1"/>
    <xf numFmtId="166" fontId="16" fillId="44" borderId="27" xfId="45" applyNumberFormat="1" applyFont="1" applyFill="1" applyBorder="1" applyAlignment="1">
      <alignment horizontal="center"/>
    </xf>
    <xf numFmtId="0" fontId="65" fillId="0" borderId="0" xfId="0" applyFont="1" applyAlignment="1">
      <alignment horizontal="center" vertical="center"/>
    </xf>
    <xf numFmtId="0" fontId="65" fillId="0" borderId="12" xfId="0" applyFont="1" applyBorder="1" applyAlignment="1">
      <alignment horizontal="center" vertical="center"/>
    </xf>
    <xf numFmtId="3" fontId="65" fillId="0" borderId="12" xfId="0" applyNumberFormat="1" applyFont="1" applyBorder="1" applyAlignment="1">
      <alignment horizontal="center" vertical="center"/>
    </xf>
    <xf numFmtId="3" fontId="67" fillId="48" borderId="12" xfId="0" applyNumberFormat="1" applyFont="1" applyFill="1" applyBorder="1" applyAlignment="1">
      <alignment horizontal="center" vertical="center"/>
    </xf>
    <xf numFmtId="0" fontId="67" fillId="54" borderId="12" xfId="0" applyFont="1" applyFill="1" applyBorder="1" applyAlignment="1">
      <alignment horizontal="center" vertical="center"/>
    </xf>
    <xf numFmtId="0" fontId="39" fillId="0" borderId="12" xfId="0" applyFont="1" applyBorder="1" applyAlignment="1">
      <alignment wrapText="1"/>
    </xf>
    <xf numFmtId="0" fontId="16" fillId="36" borderId="0" xfId="0" applyFont="1" applyFill="1" applyAlignment="1">
      <alignment horizontal="center" vertical="center" wrapText="1"/>
    </xf>
    <xf numFmtId="170" fontId="16" fillId="36" borderId="0" xfId="0" applyNumberFormat="1" applyFont="1" applyFill="1" applyAlignment="1">
      <alignment horizontal="center" vertical="center" wrapText="1"/>
    </xf>
    <xf numFmtId="14" fontId="0" fillId="36" borderId="0" xfId="0" applyNumberFormat="1" applyFill="1" applyAlignment="1">
      <alignment horizontal="center" vertical="center"/>
    </xf>
    <xf numFmtId="14" fontId="16" fillId="36" borderId="0" xfId="0" applyNumberFormat="1" applyFont="1" applyFill="1" applyAlignment="1">
      <alignment horizontal="center" vertical="center"/>
    </xf>
    <xf numFmtId="41" fontId="16" fillId="36" borderId="14" xfId="43" applyFont="1" applyFill="1" applyBorder="1" applyAlignment="1">
      <alignment horizontal="center" vertical="center" wrapText="1"/>
    </xf>
    <xf numFmtId="41" fontId="0" fillId="0" borderId="0" xfId="43" applyFont="1" applyAlignment="1">
      <alignment vertical="center" wrapText="1"/>
    </xf>
    <xf numFmtId="41" fontId="16" fillId="0" borderId="12" xfId="43" applyFont="1" applyBorder="1" applyAlignment="1">
      <alignment vertical="center" wrapText="1"/>
    </xf>
    <xf numFmtId="41" fontId="0" fillId="0" borderId="12" xfId="43" applyFont="1" applyBorder="1" applyAlignment="1">
      <alignment vertical="center" wrapText="1"/>
    </xf>
    <xf numFmtId="41" fontId="17" fillId="41" borderId="12" xfId="43" applyFont="1" applyFill="1" applyBorder="1" applyAlignment="1">
      <alignment vertical="center" wrapText="1"/>
    </xf>
    <xf numFmtId="174" fontId="13" fillId="34" borderId="29" xfId="43" applyNumberFormat="1" applyFont="1" applyFill="1" applyBorder="1" applyAlignment="1">
      <alignment horizontal="center"/>
    </xf>
    <xf numFmtId="41" fontId="13" fillId="49" borderId="12" xfId="43" applyFont="1" applyFill="1" applyBorder="1" applyAlignment="1">
      <alignment horizontal="center" wrapText="1"/>
    </xf>
    <xf numFmtId="41" fontId="0" fillId="0" borderId="27" xfId="43" applyFont="1" applyBorder="1" applyAlignment="1">
      <alignment horizontal="center" vertical="center"/>
    </xf>
    <xf numFmtId="41" fontId="14" fillId="0" borderId="27" xfId="43" applyFont="1" applyBorder="1" applyAlignment="1">
      <alignment horizontal="left" vertical="center" wrapText="1"/>
    </xf>
    <xf numFmtId="41" fontId="14" fillId="0" borderId="12" xfId="43" applyFont="1" applyBorder="1" applyAlignment="1">
      <alignment horizontal="left" vertical="center" wrapText="1"/>
    </xf>
    <xf numFmtId="41" fontId="0" fillId="0" borderId="12" xfId="43" applyFont="1" applyBorder="1" applyAlignment="1">
      <alignment horizontal="center" vertical="center" wrapText="1"/>
    </xf>
    <xf numFmtId="0" fontId="16" fillId="0" borderId="12" xfId="0" applyFont="1" applyBorder="1" applyAlignment="1">
      <alignment horizontal="center" vertical="center" wrapText="1"/>
    </xf>
    <xf numFmtId="173" fontId="13" fillId="34" borderId="15" xfId="43" applyNumberFormat="1" applyFont="1" applyFill="1" applyBorder="1" applyAlignment="1">
      <alignment horizontal="center"/>
    </xf>
    <xf numFmtId="173" fontId="13" fillId="34" borderId="29" xfId="43" applyNumberFormat="1" applyFont="1" applyFill="1" applyBorder="1" applyAlignment="1">
      <alignment horizontal="center"/>
    </xf>
    <xf numFmtId="0" fontId="13" fillId="34" borderId="11" xfId="0" applyFont="1" applyFill="1" applyBorder="1" applyAlignment="1">
      <alignment horizontal="center" wrapText="1"/>
    </xf>
    <xf numFmtId="171" fontId="13" fillId="34" borderId="29" xfId="43" applyNumberFormat="1" applyFont="1" applyFill="1" applyBorder="1" applyAlignment="1">
      <alignment horizontal="center"/>
    </xf>
    <xf numFmtId="3" fontId="65" fillId="0" borderId="0" xfId="0" applyNumberFormat="1" applyFont="1" applyAlignment="1">
      <alignment horizontal="center" vertical="center" wrapText="1"/>
    </xf>
    <xf numFmtId="3" fontId="65" fillId="0" borderId="12" xfId="0" applyNumberFormat="1" applyFont="1" applyBorder="1" applyAlignment="1">
      <alignment horizontal="center" vertical="center" wrapText="1"/>
    </xf>
    <xf numFmtId="0" fontId="0" fillId="0" borderId="28" xfId="0" applyBorder="1"/>
    <xf numFmtId="0" fontId="49" fillId="0" borderId="0" xfId="0" applyFont="1"/>
    <xf numFmtId="0" fontId="49" fillId="0" borderId="0" xfId="0" applyFont="1" applyAlignment="1">
      <alignment horizontal="center"/>
    </xf>
    <xf numFmtId="0" fontId="68" fillId="0" borderId="0" xfId="0" applyFont="1" applyAlignment="1">
      <alignment horizontal="center" vertical="center" wrapText="1"/>
    </xf>
    <xf numFmtId="14" fontId="49" fillId="0" borderId="0" xfId="0" applyNumberFormat="1" applyFont="1"/>
    <xf numFmtId="0" fontId="13" fillId="55" borderId="12" xfId="0" applyFont="1" applyFill="1" applyBorder="1"/>
    <xf numFmtId="14" fontId="0" fillId="0" borderId="12" xfId="0" applyNumberFormat="1" applyBorder="1"/>
    <xf numFmtId="0" fontId="37" fillId="0" borderId="44" xfId="0" applyFont="1" applyBorder="1"/>
    <xf numFmtId="0" fontId="37" fillId="0" borderId="12" xfId="0" applyFont="1" applyBorder="1" applyAlignment="1">
      <alignment horizontal="center" indent="1"/>
    </xf>
    <xf numFmtId="0" fontId="37" fillId="42" borderId="12" xfId="0" applyFont="1" applyFill="1" applyBorder="1"/>
    <xf numFmtId="1" fontId="19" fillId="0" borderId="0" xfId="0" applyNumberFormat="1" applyFont="1" applyAlignment="1">
      <alignment horizontal="center" vertical="center"/>
    </xf>
    <xf numFmtId="0" fontId="39" fillId="0" borderId="12" xfId="0" applyFont="1" applyBorder="1" applyAlignment="1">
      <alignment vertical="center" wrapText="1"/>
    </xf>
    <xf numFmtId="0" fontId="69" fillId="55" borderId="0" xfId="0" applyFont="1" applyFill="1" applyAlignment="1">
      <alignment horizontal="center" vertical="center" wrapText="1"/>
    </xf>
    <xf numFmtId="0" fontId="0" fillId="0" borderId="13" xfId="0" applyBorder="1"/>
    <xf numFmtId="0" fontId="0" fillId="0" borderId="13" xfId="0" applyBorder="1" applyAlignment="1">
      <alignment wrapText="1"/>
    </xf>
    <xf numFmtId="10" fontId="0" fillId="0" borderId="0" xfId="0" applyNumberFormat="1"/>
    <xf numFmtId="41" fontId="20" fillId="0" borderId="27" xfId="43" applyFont="1" applyBorder="1" applyAlignment="1">
      <alignment horizontal="center" vertical="center"/>
    </xf>
    <xf numFmtId="0" fontId="68" fillId="56" borderId="12" xfId="0" applyFont="1" applyFill="1" applyBorder="1" applyAlignment="1">
      <alignment horizontal="center" vertical="center" wrapText="1"/>
    </xf>
    <xf numFmtId="42" fontId="0" fillId="0" borderId="12" xfId="56" applyFont="1" applyBorder="1" applyAlignment="1">
      <alignment horizontal="center"/>
    </xf>
    <xf numFmtId="42" fontId="16" fillId="0" borderId="12" xfId="56" applyFont="1" applyBorder="1" applyAlignment="1">
      <alignment horizontal="center"/>
    </xf>
    <xf numFmtId="42" fontId="0" fillId="0" borderId="27" xfId="56" applyFont="1" applyBorder="1" applyAlignment="1">
      <alignment horizontal="center"/>
    </xf>
    <xf numFmtId="0" fontId="39" fillId="0" borderId="0" xfId="0" applyFont="1"/>
    <xf numFmtId="3" fontId="31" fillId="33" borderId="13" xfId="0" applyNumberFormat="1" applyFont="1" applyFill="1" applyBorder="1" applyAlignment="1">
      <alignment horizontal="center"/>
    </xf>
    <xf numFmtId="0" fontId="31" fillId="38" borderId="16" xfId="0" applyFont="1" applyFill="1" applyBorder="1" applyAlignment="1">
      <alignment horizontal="center"/>
    </xf>
    <xf numFmtId="0" fontId="63" fillId="0" borderId="13" xfId="0" applyFont="1" applyBorder="1" applyAlignment="1">
      <alignment horizontal="center"/>
    </xf>
    <xf numFmtId="0" fontId="31" fillId="38" borderId="16" xfId="0" applyFont="1" applyFill="1" applyBorder="1" applyAlignment="1">
      <alignment horizontal="center" vertical="center"/>
    </xf>
    <xf numFmtId="0" fontId="48" fillId="0" borderId="12" xfId="0" applyFont="1" applyBorder="1" applyAlignment="1">
      <alignment horizontal="center"/>
    </xf>
    <xf numFmtId="0" fontId="33" fillId="57" borderId="45" xfId="0" applyFont="1" applyFill="1" applyBorder="1" applyAlignment="1">
      <alignment horizontal="center"/>
    </xf>
    <xf numFmtId="0" fontId="33" fillId="0" borderId="26" xfId="0" applyFont="1" applyBorder="1"/>
    <xf numFmtId="0" fontId="48" fillId="0" borderId="30" xfId="0" applyFont="1" applyBorder="1"/>
    <xf numFmtId="0" fontId="33" fillId="0" borderId="26" xfId="0" applyFont="1" applyBorder="1" applyAlignment="1">
      <alignment horizontal="center"/>
    </xf>
    <xf numFmtId="176" fontId="27" fillId="34" borderId="12" xfId="43" applyNumberFormat="1" applyFont="1" applyFill="1" applyBorder="1" applyAlignment="1">
      <alignment horizontal="center"/>
    </xf>
    <xf numFmtId="171" fontId="27" fillId="34" borderId="12" xfId="43" applyNumberFormat="1" applyFont="1" applyFill="1" applyBorder="1" applyAlignment="1">
      <alignment horizontal="center"/>
    </xf>
    <xf numFmtId="3" fontId="16" fillId="0" borderId="12" xfId="45" applyNumberFormat="1" applyFont="1" applyBorder="1" applyAlignment="1">
      <alignment horizontal="center" vertical="center"/>
    </xf>
    <xf numFmtId="42" fontId="16" fillId="0" borderId="12" xfId="56" applyFont="1" applyBorder="1" applyAlignment="1">
      <alignment horizontal="center" vertical="center"/>
    </xf>
    <xf numFmtId="0" fontId="70" fillId="0" borderId="0" xfId="0" applyFont="1" applyAlignment="1">
      <alignment horizontal="center" wrapText="1" readingOrder="1"/>
    </xf>
    <xf numFmtId="0" fontId="70" fillId="0" borderId="46" xfId="0" applyFont="1" applyBorder="1" applyAlignment="1">
      <alignment horizontal="center" wrapText="1" readingOrder="1"/>
    </xf>
    <xf numFmtId="3" fontId="0" fillId="46" borderId="12" xfId="0" applyNumberFormat="1" applyFill="1" applyBorder="1" applyAlignment="1">
      <alignment horizontal="center"/>
    </xf>
    <xf numFmtId="0" fontId="39" fillId="0" borderId="13" xfId="0" applyFont="1" applyBorder="1"/>
    <xf numFmtId="3" fontId="71" fillId="0" borderId="12" xfId="0" applyNumberFormat="1" applyFont="1" applyBorder="1" applyAlignment="1">
      <alignment horizontal="center"/>
    </xf>
    <xf numFmtId="42" fontId="16" fillId="46" borderId="12" xfId="56" applyFont="1" applyFill="1" applyBorder="1" applyAlignment="1">
      <alignment horizontal="center" vertical="center"/>
    </xf>
    <xf numFmtId="0" fontId="72" fillId="0" borderId="13" xfId="0" applyFont="1" applyBorder="1" applyAlignment="1">
      <alignment wrapText="1"/>
    </xf>
    <xf numFmtId="0" fontId="72" fillId="0" borderId="13" xfId="0" applyFont="1" applyBorder="1"/>
    <xf numFmtId="0" fontId="73" fillId="42" borderId="30" xfId="0" applyFont="1" applyFill="1" applyBorder="1"/>
    <xf numFmtId="3" fontId="58" fillId="33" borderId="13" xfId="0" applyNumberFormat="1" applyFont="1" applyFill="1" applyBorder="1" applyAlignment="1">
      <alignment horizontal="center"/>
    </xf>
    <xf numFmtId="3" fontId="16" fillId="44" borderId="12" xfId="0" applyNumberFormat="1" applyFont="1" applyFill="1" applyBorder="1" applyAlignment="1">
      <alignment horizontal="center"/>
    </xf>
    <xf numFmtId="3" fontId="16" fillId="39" borderId="12" xfId="0" applyNumberFormat="1" applyFont="1" applyFill="1" applyBorder="1" applyAlignment="1">
      <alignment horizontal="center"/>
    </xf>
    <xf numFmtId="3" fontId="65" fillId="58" borderId="12" xfId="0" applyNumberFormat="1" applyFont="1" applyFill="1" applyBorder="1" applyAlignment="1">
      <alignment horizontal="center" vertical="center"/>
    </xf>
    <xf numFmtId="0" fontId="18" fillId="34" borderId="11" xfId="0" applyFont="1" applyFill="1" applyBorder="1" applyAlignment="1">
      <alignment horizontal="center"/>
    </xf>
    <xf numFmtId="3" fontId="0" fillId="46" borderId="27" xfId="0" applyNumberFormat="1" applyFill="1" applyBorder="1" applyAlignment="1">
      <alignment horizontal="center"/>
    </xf>
    <xf numFmtId="3" fontId="14" fillId="0" borderId="12" xfId="0" applyNumberFormat="1" applyFont="1" applyBorder="1" applyAlignment="1">
      <alignment horizontal="center"/>
    </xf>
    <xf numFmtId="0" fontId="0" fillId="46" borderId="12" xfId="0" applyFill="1" applyBorder="1" applyAlignment="1">
      <alignment horizontal="center"/>
    </xf>
    <xf numFmtId="0" fontId="16" fillId="0" borderId="0" xfId="0" applyFont="1" applyAlignment="1">
      <alignment horizontal="center"/>
    </xf>
    <xf numFmtId="0" fontId="77" fillId="0" borderId="0" xfId="0" applyFont="1"/>
    <xf numFmtId="3" fontId="0" fillId="62" borderId="12" xfId="0" applyNumberFormat="1" applyFill="1" applyBorder="1" applyAlignment="1">
      <alignment horizontal="center"/>
    </xf>
    <xf numFmtId="0" fontId="74" fillId="0" borderId="0" xfId="0" applyFont="1" applyAlignment="1">
      <alignment horizontal="center" vertical="center"/>
    </xf>
    <xf numFmtId="0" fontId="16" fillId="0" borderId="33" xfId="0" applyFont="1" applyBorder="1" applyAlignment="1">
      <alignment horizontal="center"/>
    </xf>
    <xf numFmtId="0" fontId="33" fillId="42" borderId="12" xfId="0" applyFont="1" applyFill="1" applyBorder="1"/>
    <xf numFmtId="0" fontId="37" fillId="42" borderId="12" xfId="0" applyFont="1" applyFill="1" applyBorder="1" applyAlignment="1">
      <alignment horizontal="left"/>
    </xf>
    <xf numFmtId="0" fontId="48" fillId="42" borderId="30" xfId="0" applyFont="1" applyFill="1" applyBorder="1" applyAlignment="1">
      <alignment wrapText="1"/>
    </xf>
    <xf numFmtId="0" fontId="16" fillId="0" borderId="13" xfId="0" applyFont="1" applyBorder="1" applyAlignment="1">
      <alignment horizontal="center" wrapText="1"/>
    </xf>
    <xf numFmtId="177" fontId="16" fillId="44" borderId="12" xfId="57" applyNumberFormat="1" applyFont="1" applyFill="1" applyBorder="1" applyAlignment="1">
      <alignment horizontal="center" vertical="center"/>
    </xf>
    <xf numFmtId="0" fontId="37" fillId="0" borderId="30" xfId="0" applyFont="1" applyBorder="1"/>
    <xf numFmtId="0" fontId="81" fillId="63" borderId="12" xfId="0" applyFont="1" applyFill="1" applyBorder="1" applyAlignment="1">
      <alignment horizontal="center" vertical="center" wrapText="1"/>
    </xf>
    <xf numFmtId="0" fontId="74" fillId="0" borderId="0" xfId="0" applyFont="1" applyAlignment="1">
      <alignment horizontal="center" vertical="center" wrapText="1"/>
    </xf>
    <xf numFmtId="0" fontId="0" fillId="0" borderId="12" xfId="0" applyBorder="1" applyAlignment="1">
      <alignment horizontal="center" vertical="center"/>
    </xf>
    <xf numFmtId="3" fontId="0" fillId="0" borderId="12" xfId="0" applyNumberFormat="1" applyBorder="1" applyAlignment="1">
      <alignment horizontal="center" vertical="center"/>
    </xf>
    <xf numFmtId="3" fontId="16" fillId="0" borderId="12" xfId="0" applyNumberFormat="1" applyFont="1" applyBorder="1" applyAlignment="1">
      <alignment horizontal="center" vertical="center"/>
    </xf>
    <xf numFmtId="0" fontId="78" fillId="0" borderId="0" xfId="0" applyFont="1" applyAlignment="1">
      <alignment horizontal="center" vertical="center"/>
    </xf>
    <xf numFmtId="0" fontId="81" fillId="63" borderId="12" xfId="0" applyFont="1" applyFill="1" applyBorder="1" applyAlignment="1">
      <alignment horizontal="center" vertical="center"/>
    </xf>
    <xf numFmtId="3" fontId="81" fillId="63" borderId="12" xfId="0" applyNumberFormat="1" applyFont="1" applyFill="1" applyBorder="1" applyAlignment="1">
      <alignment horizontal="center" vertical="center"/>
    </xf>
    <xf numFmtId="0" fontId="66" fillId="63" borderId="12" xfId="0" applyFont="1" applyFill="1" applyBorder="1" applyAlignment="1">
      <alignment horizontal="center" vertical="center"/>
    </xf>
    <xf numFmtId="0" fontId="83" fillId="0" borderId="47" xfId="0" applyFont="1" applyBorder="1" applyAlignment="1">
      <alignment horizontal="center" vertical="center"/>
    </xf>
    <xf numFmtId="3" fontId="67" fillId="0" borderId="47" xfId="0" applyNumberFormat="1" applyFont="1" applyBorder="1" applyAlignment="1">
      <alignment horizontal="center" vertical="center"/>
    </xf>
    <xf numFmtId="169" fontId="67" fillId="0" borderId="47" xfId="0" applyNumberFormat="1" applyFont="1" applyBorder="1" applyAlignment="1">
      <alignment horizontal="center" vertical="center"/>
    </xf>
    <xf numFmtId="1" fontId="67" fillId="0" borderId="47" xfId="0" applyNumberFormat="1" applyFont="1" applyBorder="1" applyAlignment="1">
      <alignment horizontal="center" vertical="center"/>
    </xf>
    <xf numFmtId="0" fontId="75" fillId="61" borderId="47" xfId="0" applyFont="1" applyFill="1" applyBorder="1" applyAlignment="1">
      <alignment horizontal="center" vertical="center"/>
    </xf>
    <xf numFmtId="0" fontId="65" fillId="0" borderId="47" xfId="0" applyFont="1" applyBorder="1" applyAlignment="1">
      <alignment horizontal="center" vertical="center"/>
    </xf>
    <xf numFmtId="3" fontId="65" fillId="0" borderId="47" xfId="0" applyNumberFormat="1" applyFont="1" applyBorder="1" applyAlignment="1">
      <alignment horizontal="center" vertical="center"/>
    </xf>
    <xf numFmtId="1" fontId="65" fillId="0" borderId="47" xfId="0" applyNumberFormat="1" applyFont="1" applyBorder="1" applyAlignment="1">
      <alignment horizontal="center" vertical="center"/>
    </xf>
    <xf numFmtId="0" fontId="67" fillId="60" borderId="47" xfId="0" applyFont="1" applyFill="1" applyBorder="1" applyAlignment="1">
      <alignment horizontal="center" vertical="center"/>
    </xf>
    <xf numFmtId="3" fontId="67" fillId="60" borderId="47" xfId="0" applyNumberFormat="1" applyFont="1" applyFill="1" applyBorder="1" applyAlignment="1">
      <alignment horizontal="center" vertical="center"/>
    </xf>
    <xf numFmtId="1" fontId="67" fillId="60" borderId="47" xfId="0" applyNumberFormat="1" applyFont="1" applyFill="1" applyBorder="1" applyAlignment="1">
      <alignment horizontal="center" vertical="center"/>
    </xf>
    <xf numFmtId="9" fontId="65" fillId="0" borderId="47" xfId="1" applyFont="1" applyBorder="1" applyAlignment="1">
      <alignment horizontal="center" vertical="center"/>
    </xf>
    <xf numFmtId="9" fontId="67" fillId="60" borderId="47" xfId="1" applyFont="1" applyFill="1" applyBorder="1" applyAlignment="1">
      <alignment horizontal="center" vertical="center"/>
    </xf>
    <xf numFmtId="9" fontId="65" fillId="0" borderId="47" xfId="0" applyNumberFormat="1" applyFont="1" applyBorder="1" applyAlignment="1">
      <alignment horizontal="center" vertical="center"/>
    </xf>
    <xf numFmtId="9" fontId="67" fillId="60" borderId="47" xfId="0" applyNumberFormat="1" applyFont="1" applyFill="1" applyBorder="1" applyAlignment="1">
      <alignment horizontal="center" vertical="center"/>
    </xf>
    <xf numFmtId="0" fontId="65" fillId="39" borderId="0" xfId="0" applyFont="1" applyFill="1" applyAlignment="1">
      <alignment horizontal="center" vertical="center"/>
    </xf>
    <xf numFmtId="0" fontId="67" fillId="48" borderId="13" xfId="0" applyFont="1" applyFill="1" applyBorder="1" applyAlignment="1">
      <alignment horizontal="center" vertical="center"/>
    </xf>
    <xf numFmtId="0" fontId="67" fillId="48" borderId="33" xfId="0" applyFont="1" applyFill="1" applyBorder="1" applyAlignment="1">
      <alignment horizontal="center" vertical="center"/>
    </xf>
    <xf numFmtId="0" fontId="67" fillId="48" borderId="25" xfId="0" applyFont="1" applyFill="1" applyBorder="1" applyAlignment="1">
      <alignment horizontal="center" vertical="center"/>
    </xf>
    <xf numFmtId="17" fontId="66" fillId="63" borderId="13" xfId="0" applyNumberFormat="1" applyFont="1" applyFill="1" applyBorder="1" applyAlignment="1">
      <alignment horizontal="center" vertical="center"/>
    </xf>
    <xf numFmtId="17" fontId="66" fillId="63" borderId="33" xfId="0" applyNumberFormat="1" applyFont="1" applyFill="1" applyBorder="1" applyAlignment="1">
      <alignment horizontal="center" vertical="center"/>
    </xf>
    <xf numFmtId="17" fontId="66" fillId="63" borderId="25" xfId="0" applyNumberFormat="1" applyFont="1" applyFill="1" applyBorder="1" applyAlignment="1">
      <alignment horizontal="center" vertical="center"/>
    </xf>
    <xf numFmtId="0" fontId="66" fillId="63" borderId="0" xfId="0" applyFont="1" applyFill="1" applyAlignment="1">
      <alignment horizontal="center" vertical="center"/>
    </xf>
    <xf numFmtId="0" fontId="66" fillId="63" borderId="30" xfId="0" applyFont="1" applyFill="1" applyBorder="1" applyAlignment="1">
      <alignment horizontal="center" vertical="center"/>
    </xf>
    <xf numFmtId="0" fontId="66" fillId="63" borderId="12" xfId="0" applyFont="1" applyFill="1" applyBorder="1" applyAlignment="1">
      <alignment horizontal="center" vertical="center"/>
    </xf>
    <xf numFmtId="0" fontId="76" fillId="59" borderId="0" xfId="0" applyFont="1" applyFill="1" applyAlignment="1">
      <alignment horizontal="center" vertical="center"/>
    </xf>
    <xf numFmtId="0" fontId="82" fillId="59" borderId="0" xfId="0" applyFont="1" applyFill="1" applyAlignment="1">
      <alignment horizontal="left" vertical="center"/>
    </xf>
  </cellXfs>
  <cellStyles count="58">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Hipervínculo" xfId="49" builtinId="8"/>
    <cellStyle name="Incorrecto" xfId="8" builtinId="27" customBuiltin="1"/>
    <cellStyle name="Millares" xfId="57" builtinId="3"/>
    <cellStyle name="Millares [0]" xfId="45" builtinId="6"/>
    <cellStyle name="Millares [0] 2" xfId="43" xr:uid="{02E63D89-5F3D-4545-AC84-CA6048CF9EF6}"/>
    <cellStyle name="Millares [0] 2 2" xfId="44" xr:uid="{2BA65C3D-911E-4297-95EF-10794A11A00D}"/>
    <cellStyle name="Millares [0] 2 2 2" xfId="46" xr:uid="{1CD303DB-939E-4F15-B069-2283C9D32508}"/>
    <cellStyle name="Millares [0] 2 3" xfId="47" xr:uid="{387CD07D-8392-48E1-931B-FDC37D492232}"/>
    <cellStyle name="Millares [0] 2 4" xfId="53" xr:uid="{55AB1C39-7231-4376-9C7C-0193C974339F}"/>
    <cellStyle name="Millares [0] 3" xfId="48" xr:uid="{5F1D0E26-13CA-4694-890F-279CB5EB0CA2}"/>
    <cellStyle name="Millares [0] 4" xfId="55" xr:uid="{85A73810-868E-4809-AFE0-F3F9BE688136}"/>
    <cellStyle name="Moneda" xfId="51" builtinId="4"/>
    <cellStyle name="Moneda [0]" xfId="56" builtinId="7"/>
    <cellStyle name="Moneda [0] 2" xfId="52" xr:uid="{90393904-BB08-4B03-AB9F-5F487905280F}"/>
    <cellStyle name="Neutral" xfId="9" builtinId="28" customBuiltin="1"/>
    <cellStyle name="Normal" xfId="0" builtinId="0"/>
    <cellStyle name="Normal 2" xfId="50" xr:uid="{BED4F8B0-5D3E-48EE-BAE2-A1E37056C31F}"/>
    <cellStyle name="Notas" xfId="16" builtinId="10" customBuiltin="1"/>
    <cellStyle name="Porcentaje" xfId="1" builtinId="5"/>
    <cellStyle name="Porcentaje 2" xfId="54" xr:uid="{F98A2E58-76CF-44DD-A4F0-5103D4824CB7}"/>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186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patternType="solid">
          <fgColor indexed="64"/>
          <bgColor rgb="FFFFC7CE"/>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ill>
        <patternFill>
          <bgColor theme="0" tint="-0.24994659260841701"/>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rgb="FFFF6969"/>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rgb="FFFF6969"/>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rgb="FFFF6969"/>
        </patternFill>
      </fill>
    </dxf>
    <dxf>
      <font>
        <color auto="1"/>
      </font>
      <fill>
        <patternFill>
          <bgColor rgb="FFFF6969"/>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FF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theme="0"/>
      </font>
      <fill>
        <patternFill>
          <bgColor rgb="FFFF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ill>
        <patternFill>
          <bgColor rgb="FFFF6969"/>
        </patternFill>
      </fill>
    </dxf>
    <dxf>
      <font>
        <color auto="1"/>
      </font>
      <fill>
        <patternFill>
          <bgColor rgb="FFFF6969"/>
        </patternFill>
      </fill>
    </dxf>
    <dxf>
      <font>
        <b/>
        <i val="0"/>
        <color theme="0"/>
      </font>
      <fill>
        <patternFill>
          <bgColor rgb="FFFF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theme="0"/>
      </font>
      <fill>
        <patternFill>
          <bgColor rgb="FFFF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FF0000"/>
        </patternFill>
      </fill>
    </dxf>
    <dxf>
      <fill>
        <patternFill>
          <bgColor theme="0" tint="-0.24994659260841701"/>
        </patternFill>
      </fill>
    </dxf>
    <dxf>
      <fill>
        <patternFill>
          <bgColor theme="0" tint="-0.24994659260841701"/>
        </patternFill>
      </fill>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ont>
        <b/>
        <i val="0"/>
        <color theme="0"/>
      </font>
      <fill>
        <patternFill>
          <bgColor rgb="FFC00000"/>
        </patternFill>
      </fill>
    </dxf>
    <dxf>
      <font>
        <b/>
        <i val="0"/>
        <color auto="1"/>
      </font>
      <fill>
        <patternFill>
          <bgColor theme="6" tint="0.39994506668294322"/>
        </patternFill>
      </fill>
      <border>
        <left/>
        <right/>
        <top/>
        <bottom/>
        <vertical/>
        <horizontal/>
      </border>
    </dxf>
    <dxf>
      <font>
        <b/>
        <i val="0"/>
        <color auto="1"/>
      </font>
      <fill>
        <patternFill>
          <bgColor theme="6" tint="0.39994506668294322"/>
        </patternFill>
      </fill>
      <border>
        <left/>
        <right/>
        <top/>
        <bottom/>
        <vertical/>
        <horizontal/>
      </border>
    </dxf>
    <dxf>
      <font>
        <b/>
        <i val="0"/>
        <color theme="0"/>
      </font>
      <fill>
        <patternFill>
          <bgColor rgb="FFC00000"/>
        </patternFill>
      </fill>
    </dxf>
    <dxf>
      <font>
        <b/>
        <i val="0"/>
        <color auto="1"/>
      </font>
      <fill>
        <patternFill>
          <bgColor theme="6" tint="0.39994506668294322"/>
        </patternFill>
      </fill>
      <border>
        <left/>
        <right/>
        <top/>
        <bottom/>
        <vertical/>
        <horizontal/>
      </border>
    </dxf>
    <dxf>
      <fill>
        <patternFill>
          <bgColor theme="0" tint="-0.24994659260841701"/>
        </patternFill>
      </fill>
    </dxf>
    <dxf>
      <fill>
        <patternFill>
          <bgColor theme="0" tint="-0.24994659260841701"/>
        </patternFill>
      </fill>
    </dxf>
    <dxf>
      <font>
        <b/>
        <i val="0"/>
        <color theme="0"/>
      </font>
      <fill>
        <patternFill>
          <bgColor rgb="FFC00000"/>
        </patternFill>
      </fill>
    </dxf>
    <dxf>
      <fill>
        <patternFill>
          <bgColor theme="0" tint="-0.24994659260841701"/>
        </patternFill>
      </fill>
    </dxf>
    <dxf>
      <fill>
        <patternFill>
          <bgColor rgb="FFFF6969"/>
        </patternFill>
      </fill>
    </dxf>
    <dxf>
      <font>
        <color auto="1"/>
      </font>
      <fill>
        <patternFill>
          <bgColor rgb="FFFF6969"/>
        </patternFill>
      </fill>
    </dxf>
    <dxf>
      <alignment horizontal="center"/>
    </dxf>
    <dxf>
      <alignment horizontal="center"/>
    </dxf>
    <dxf>
      <font>
        <color theme="0"/>
      </font>
    </dxf>
    <dxf>
      <font>
        <color theme="0"/>
      </font>
    </dxf>
    <dxf>
      <alignment horizontal="center"/>
    </dxf>
    <dxf>
      <alignment horizontal="center"/>
    </dxf>
    <dxf>
      <alignment horizontal="center"/>
    </dxf>
    <dxf>
      <alignment horizontal="center"/>
    </dxf>
    <dxf>
      <numFmt numFmtId="3" formatCode="#,##0"/>
    </dxf>
  </dxfs>
  <tableStyles count="0" defaultTableStyle="TableStyleMedium2" defaultPivotStyle="PivotStyleLight16"/>
  <colors>
    <mruColors>
      <color rgb="FF051C2C"/>
      <color rgb="FF003A81"/>
      <color rgb="FF2E7D8C"/>
      <color rgb="FF3DAA6D"/>
      <color rgb="FFFFFF99"/>
      <color rgb="FF006600"/>
      <color rgb="FFDC143C"/>
      <color rgb="FF9E760C"/>
      <color rgb="FFFF6969"/>
      <color rgb="FFFFC1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84" Type="http://schemas.openxmlformats.org/officeDocument/2006/relationships/customXml" Target="../customXml/item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pivotCacheDefinition" Target="pivotCache/pivotCacheDefinition5.xml"/><Relationship Id="rId79"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3.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pivotCacheDefinition" Target="pivotCache/pivotCacheDefinition1.xml"/><Relationship Id="rId75" Type="http://schemas.microsoft.com/office/2007/relationships/slicerCache" Target="slicerCaches/slicerCache1.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pivotCacheDefinition" Target="pivotCache/pivotCacheDefinition4.xml"/><Relationship Id="rId78" Type="http://schemas.openxmlformats.org/officeDocument/2006/relationships/sharedStrings" Target="sharedString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pivotCacheDefinition" Target="pivotCache/pivotCacheDefinition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[04_POM Junio 2026.xlsx]Resumen HH POM!Resumen Horas Personal</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'Resumen HH POM'!$B$1</c:f>
              <c:strCache>
                <c:ptCount val="1"/>
                <c:pt idx="0">
                  <c:v>Suma de Horas</c:v>
                </c:pt>
              </c:strCache>
            </c:strRef>
          </c:tx>
          <c:spPr>
            <a:solidFill>
              <a:schemeClr val="accent1"/>
            </a:solidFill>
            <a:ln>
              <a:noFill/>
            </a:ln>
            <a:effectLst/>
          </c:spPr>
          <c:invertIfNegative val="0"/>
          <c:cat>
            <c:strRef>
              <c:f>'Resumen HH POM'!$A$2:$A$60</c:f>
              <c:strCache>
                <c:ptCount val="59"/>
                <c:pt idx="0">
                  <c:v>Luis Chumpitaz</c:v>
                </c:pt>
                <c:pt idx="1">
                  <c:v>Carol Shand</c:v>
                </c:pt>
                <c:pt idx="2">
                  <c:v>Felipe Matamoros</c:v>
                </c:pt>
                <c:pt idx="3">
                  <c:v>Enzo Ruiz</c:v>
                </c:pt>
                <c:pt idx="4">
                  <c:v>Gino Espinoza</c:v>
                </c:pt>
                <c:pt idx="5">
                  <c:v>Miguel Cuadros</c:v>
                </c:pt>
                <c:pt idx="6">
                  <c:v>Carlos Catalán</c:v>
                </c:pt>
                <c:pt idx="7">
                  <c:v>Arnold Tadeo</c:v>
                </c:pt>
                <c:pt idx="8">
                  <c:v>Jhonatan Huaynate</c:v>
                </c:pt>
                <c:pt idx="9">
                  <c:v>Benjamín Baeza</c:v>
                </c:pt>
                <c:pt idx="10">
                  <c:v>Eduardo Cepeda</c:v>
                </c:pt>
                <c:pt idx="11">
                  <c:v>María Huamán</c:v>
                </c:pt>
                <c:pt idx="12">
                  <c:v>Erick Sanhueza</c:v>
                </c:pt>
                <c:pt idx="13">
                  <c:v>Dennis Mamani</c:v>
                </c:pt>
                <c:pt idx="14">
                  <c:v>Matías Guerrero</c:v>
                </c:pt>
                <c:pt idx="15">
                  <c:v>Daniela Oyarzo</c:v>
                </c:pt>
                <c:pt idx="16">
                  <c:v>Victor Mohana</c:v>
                </c:pt>
                <c:pt idx="17">
                  <c:v>Javier Salazar</c:v>
                </c:pt>
                <c:pt idx="18">
                  <c:v>Gonzalo Parada</c:v>
                </c:pt>
                <c:pt idx="19">
                  <c:v>Edward Torres</c:v>
                </c:pt>
                <c:pt idx="20">
                  <c:v>Joseph Livia</c:v>
                </c:pt>
                <c:pt idx="21">
                  <c:v>Luis Flores</c:v>
                </c:pt>
                <c:pt idx="22">
                  <c:v>Pedro Valeriano</c:v>
                </c:pt>
                <c:pt idx="23">
                  <c:v>Jorman Barrera</c:v>
                </c:pt>
                <c:pt idx="24">
                  <c:v>Pablo Quiero</c:v>
                </c:pt>
                <c:pt idx="25">
                  <c:v>Claudio Hernandez</c:v>
                </c:pt>
                <c:pt idx="26">
                  <c:v>Gersson Rivera</c:v>
                </c:pt>
                <c:pt idx="27">
                  <c:v>Eduardo Morales</c:v>
                </c:pt>
                <c:pt idx="28">
                  <c:v>Javier Cabañas</c:v>
                </c:pt>
                <c:pt idx="29">
                  <c:v>Álvaro De la Quintana</c:v>
                </c:pt>
                <c:pt idx="30">
                  <c:v>Alex Figueroa</c:v>
                </c:pt>
                <c:pt idx="31">
                  <c:v>Nicolás Ayarza</c:v>
                </c:pt>
                <c:pt idx="32">
                  <c:v>Valentina Ramos</c:v>
                </c:pt>
                <c:pt idx="33">
                  <c:v>Alex Pacheco</c:v>
                </c:pt>
                <c:pt idx="34">
                  <c:v>Matías Fuentes</c:v>
                </c:pt>
                <c:pt idx="35">
                  <c:v>Diego Muñoz</c:v>
                </c:pt>
                <c:pt idx="36">
                  <c:v>Juan Francisco San Martin</c:v>
                </c:pt>
                <c:pt idx="37">
                  <c:v>Ignacia Alvarez</c:v>
                </c:pt>
                <c:pt idx="38">
                  <c:v>Juan Luis Pizarro</c:v>
                </c:pt>
                <c:pt idx="39">
                  <c:v>Ignacio Navarrete</c:v>
                </c:pt>
                <c:pt idx="40">
                  <c:v>Julio Beniscelli</c:v>
                </c:pt>
                <c:pt idx="41">
                  <c:v>Cristóbal Ventura</c:v>
                </c:pt>
                <c:pt idx="42">
                  <c:v>Kevin Rios</c:v>
                </c:pt>
                <c:pt idx="43">
                  <c:v>Cristian Alarcón</c:v>
                </c:pt>
                <c:pt idx="44">
                  <c:v>Francisco Cabañas</c:v>
                </c:pt>
                <c:pt idx="45">
                  <c:v>N/A</c:v>
                </c:pt>
                <c:pt idx="46">
                  <c:v>Alex Remolcoy</c:v>
                </c:pt>
                <c:pt idx="47">
                  <c:v>Nicolás Sanzana</c:v>
                </c:pt>
                <c:pt idx="48">
                  <c:v>Rodrigo Andrae</c:v>
                </c:pt>
                <c:pt idx="49">
                  <c:v>Isidora Figueroa</c:v>
                </c:pt>
                <c:pt idx="50">
                  <c:v>Victor Arias</c:v>
                </c:pt>
                <c:pt idx="51">
                  <c:v>Victor Pacheco</c:v>
                </c:pt>
                <c:pt idx="52">
                  <c:v>Eduardo Cuevas</c:v>
                </c:pt>
                <c:pt idx="53">
                  <c:v>Walter Lupinta</c:v>
                </c:pt>
                <c:pt idx="54">
                  <c:v>Martín Figueroa</c:v>
                </c:pt>
                <c:pt idx="55">
                  <c:v>Victoria Cutipa</c:v>
                </c:pt>
                <c:pt idx="56">
                  <c:v>Martin Robles</c:v>
                </c:pt>
                <c:pt idx="57">
                  <c:v>Mateo Villanueva</c:v>
                </c:pt>
                <c:pt idx="58">
                  <c:v>Javier Morales</c:v>
                </c:pt>
              </c:strCache>
            </c:strRef>
          </c:cat>
          <c:val>
            <c:numRef>
              <c:f>'Resumen HH POM'!$B$2:$B$60</c:f>
              <c:numCache>
                <c:formatCode>General</c:formatCode>
                <c:ptCount val="59"/>
                <c:pt idx="0">
                  <c:v>330</c:v>
                </c:pt>
                <c:pt idx="1">
                  <c:v>263</c:v>
                </c:pt>
                <c:pt idx="2">
                  <c:v>249</c:v>
                </c:pt>
                <c:pt idx="3">
                  <c:v>225</c:v>
                </c:pt>
                <c:pt idx="4">
                  <c:v>222</c:v>
                </c:pt>
                <c:pt idx="5">
                  <c:v>208</c:v>
                </c:pt>
                <c:pt idx="6">
                  <c:v>190</c:v>
                </c:pt>
                <c:pt idx="7">
                  <c:v>188</c:v>
                </c:pt>
                <c:pt idx="8">
                  <c:v>186</c:v>
                </c:pt>
                <c:pt idx="9">
                  <c:v>186</c:v>
                </c:pt>
                <c:pt idx="10">
                  <c:v>186</c:v>
                </c:pt>
                <c:pt idx="11">
                  <c:v>186</c:v>
                </c:pt>
                <c:pt idx="12">
                  <c:v>186</c:v>
                </c:pt>
                <c:pt idx="13">
                  <c:v>177</c:v>
                </c:pt>
                <c:pt idx="14">
                  <c:v>168</c:v>
                </c:pt>
                <c:pt idx="15">
                  <c:v>168</c:v>
                </c:pt>
                <c:pt idx="16">
                  <c:v>165</c:v>
                </c:pt>
                <c:pt idx="17">
                  <c:v>162</c:v>
                </c:pt>
                <c:pt idx="18">
                  <c:v>159</c:v>
                </c:pt>
                <c:pt idx="19">
                  <c:v>153</c:v>
                </c:pt>
                <c:pt idx="20">
                  <c:v>135</c:v>
                </c:pt>
                <c:pt idx="21">
                  <c:v>135</c:v>
                </c:pt>
                <c:pt idx="22">
                  <c:v>125</c:v>
                </c:pt>
                <c:pt idx="23">
                  <c:v>124</c:v>
                </c:pt>
                <c:pt idx="24">
                  <c:v>107</c:v>
                </c:pt>
                <c:pt idx="25">
                  <c:v>103</c:v>
                </c:pt>
                <c:pt idx="26">
                  <c:v>96</c:v>
                </c:pt>
                <c:pt idx="27">
                  <c:v>94</c:v>
                </c:pt>
                <c:pt idx="28">
                  <c:v>76</c:v>
                </c:pt>
                <c:pt idx="29">
                  <c:v>42</c:v>
                </c:pt>
                <c:pt idx="30">
                  <c:v>36</c:v>
                </c:pt>
                <c:pt idx="31">
                  <c:v>35</c:v>
                </c:pt>
                <c:pt idx="32">
                  <c:v>24</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numCache>
            </c:numRef>
          </c:val>
          <c:extLst>
            <c:ext xmlns:c16="http://schemas.microsoft.com/office/drawing/2014/chart" uri="{C3380CC4-5D6E-409C-BE32-E72D297353CC}">
              <c16:uniqueId val="{00000000-E311-4D0E-9FC1-94A8F548C934}"/>
            </c:ext>
          </c:extLst>
        </c:ser>
        <c:dLbls>
          <c:showLegendKey val="0"/>
          <c:showVal val="0"/>
          <c:showCatName val="0"/>
          <c:showSerName val="0"/>
          <c:showPercent val="0"/>
          <c:showBubbleSize val="0"/>
        </c:dLbls>
        <c:gapWidth val="219"/>
        <c:overlap val="-27"/>
        <c:axId val="258316032"/>
        <c:axId val="258318432"/>
      </c:barChart>
      <c:lineChart>
        <c:grouping val="standard"/>
        <c:varyColors val="0"/>
        <c:ser>
          <c:idx val="1"/>
          <c:order val="1"/>
          <c:tx>
            <c:strRef>
              <c:f>'Resumen HH POM'!$C$1</c:f>
              <c:strCache>
                <c:ptCount val="1"/>
                <c:pt idx="0">
                  <c:v>Promedio de Mensual</c:v>
                </c:pt>
              </c:strCache>
            </c:strRef>
          </c:tx>
          <c:spPr>
            <a:ln w="28575" cap="rnd">
              <a:solidFill>
                <a:schemeClr val="accent2"/>
              </a:solidFill>
              <a:round/>
            </a:ln>
            <a:effectLst/>
          </c:spPr>
          <c:marker>
            <c:symbol val="none"/>
          </c:marker>
          <c:cat>
            <c:strRef>
              <c:f>'Resumen HH POM'!$A$2:$A$60</c:f>
              <c:strCache>
                <c:ptCount val="59"/>
                <c:pt idx="0">
                  <c:v>Luis Chumpitaz</c:v>
                </c:pt>
                <c:pt idx="1">
                  <c:v>Carol Shand</c:v>
                </c:pt>
                <c:pt idx="2">
                  <c:v>Felipe Matamoros</c:v>
                </c:pt>
                <c:pt idx="3">
                  <c:v>Enzo Ruiz</c:v>
                </c:pt>
                <c:pt idx="4">
                  <c:v>Gino Espinoza</c:v>
                </c:pt>
                <c:pt idx="5">
                  <c:v>Miguel Cuadros</c:v>
                </c:pt>
                <c:pt idx="6">
                  <c:v>Carlos Catalán</c:v>
                </c:pt>
                <c:pt idx="7">
                  <c:v>Arnold Tadeo</c:v>
                </c:pt>
                <c:pt idx="8">
                  <c:v>Jhonatan Huaynate</c:v>
                </c:pt>
                <c:pt idx="9">
                  <c:v>Benjamín Baeza</c:v>
                </c:pt>
                <c:pt idx="10">
                  <c:v>Eduardo Cepeda</c:v>
                </c:pt>
                <c:pt idx="11">
                  <c:v>María Huamán</c:v>
                </c:pt>
                <c:pt idx="12">
                  <c:v>Erick Sanhueza</c:v>
                </c:pt>
                <c:pt idx="13">
                  <c:v>Dennis Mamani</c:v>
                </c:pt>
                <c:pt idx="14">
                  <c:v>Matías Guerrero</c:v>
                </c:pt>
                <c:pt idx="15">
                  <c:v>Daniela Oyarzo</c:v>
                </c:pt>
                <c:pt idx="16">
                  <c:v>Victor Mohana</c:v>
                </c:pt>
                <c:pt idx="17">
                  <c:v>Javier Salazar</c:v>
                </c:pt>
                <c:pt idx="18">
                  <c:v>Gonzalo Parada</c:v>
                </c:pt>
                <c:pt idx="19">
                  <c:v>Edward Torres</c:v>
                </c:pt>
                <c:pt idx="20">
                  <c:v>Joseph Livia</c:v>
                </c:pt>
                <c:pt idx="21">
                  <c:v>Luis Flores</c:v>
                </c:pt>
                <c:pt idx="22">
                  <c:v>Pedro Valeriano</c:v>
                </c:pt>
                <c:pt idx="23">
                  <c:v>Jorman Barrera</c:v>
                </c:pt>
                <c:pt idx="24">
                  <c:v>Pablo Quiero</c:v>
                </c:pt>
                <c:pt idx="25">
                  <c:v>Claudio Hernandez</c:v>
                </c:pt>
                <c:pt idx="26">
                  <c:v>Gersson Rivera</c:v>
                </c:pt>
                <c:pt idx="27">
                  <c:v>Eduardo Morales</c:v>
                </c:pt>
                <c:pt idx="28">
                  <c:v>Javier Cabañas</c:v>
                </c:pt>
                <c:pt idx="29">
                  <c:v>Álvaro De la Quintana</c:v>
                </c:pt>
                <c:pt idx="30">
                  <c:v>Alex Figueroa</c:v>
                </c:pt>
                <c:pt idx="31">
                  <c:v>Nicolás Ayarza</c:v>
                </c:pt>
                <c:pt idx="32">
                  <c:v>Valentina Ramos</c:v>
                </c:pt>
                <c:pt idx="33">
                  <c:v>Alex Pacheco</c:v>
                </c:pt>
                <c:pt idx="34">
                  <c:v>Matías Fuentes</c:v>
                </c:pt>
                <c:pt idx="35">
                  <c:v>Diego Muñoz</c:v>
                </c:pt>
                <c:pt idx="36">
                  <c:v>Juan Francisco San Martin</c:v>
                </c:pt>
                <c:pt idx="37">
                  <c:v>Ignacia Alvarez</c:v>
                </c:pt>
                <c:pt idx="38">
                  <c:v>Juan Luis Pizarro</c:v>
                </c:pt>
                <c:pt idx="39">
                  <c:v>Ignacio Navarrete</c:v>
                </c:pt>
                <c:pt idx="40">
                  <c:v>Julio Beniscelli</c:v>
                </c:pt>
                <c:pt idx="41">
                  <c:v>Cristóbal Ventura</c:v>
                </c:pt>
                <c:pt idx="42">
                  <c:v>Kevin Rios</c:v>
                </c:pt>
                <c:pt idx="43">
                  <c:v>Cristian Alarcón</c:v>
                </c:pt>
                <c:pt idx="44">
                  <c:v>Francisco Cabañas</c:v>
                </c:pt>
                <c:pt idx="45">
                  <c:v>N/A</c:v>
                </c:pt>
                <c:pt idx="46">
                  <c:v>Alex Remolcoy</c:v>
                </c:pt>
                <c:pt idx="47">
                  <c:v>Nicolás Sanzana</c:v>
                </c:pt>
                <c:pt idx="48">
                  <c:v>Rodrigo Andrae</c:v>
                </c:pt>
                <c:pt idx="49">
                  <c:v>Isidora Figueroa</c:v>
                </c:pt>
                <c:pt idx="50">
                  <c:v>Victor Arias</c:v>
                </c:pt>
                <c:pt idx="51">
                  <c:v>Victor Pacheco</c:v>
                </c:pt>
                <c:pt idx="52">
                  <c:v>Eduardo Cuevas</c:v>
                </c:pt>
                <c:pt idx="53">
                  <c:v>Walter Lupinta</c:v>
                </c:pt>
                <c:pt idx="54">
                  <c:v>Martín Figueroa</c:v>
                </c:pt>
                <c:pt idx="55">
                  <c:v>Victoria Cutipa</c:v>
                </c:pt>
                <c:pt idx="56">
                  <c:v>Martin Robles</c:v>
                </c:pt>
                <c:pt idx="57">
                  <c:v>Mateo Villanueva</c:v>
                </c:pt>
                <c:pt idx="58">
                  <c:v>Javier Morales</c:v>
                </c:pt>
              </c:strCache>
            </c:strRef>
          </c:cat>
          <c:val>
            <c:numRef>
              <c:f>'Resumen HH POM'!$C$2:$C$60</c:f>
              <c:numCache>
                <c:formatCode>General</c:formatCode>
                <c:ptCount val="59"/>
                <c:pt idx="0">
                  <c:v>177</c:v>
                </c:pt>
                <c:pt idx="1">
                  <c:v>177</c:v>
                </c:pt>
                <c:pt idx="2">
                  <c:v>177</c:v>
                </c:pt>
                <c:pt idx="3">
                  <c:v>177</c:v>
                </c:pt>
                <c:pt idx="4">
                  <c:v>177</c:v>
                </c:pt>
                <c:pt idx="5">
                  <c:v>177</c:v>
                </c:pt>
                <c:pt idx="6">
                  <c:v>177</c:v>
                </c:pt>
                <c:pt idx="7">
                  <c:v>177</c:v>
                </c:pt>
                <c:pt idx="8">
                  <c:v>177</c:v>
                </c:pt>
                <c:pt idx="9">
                  <c:v>177</c:v>
                </c:pt>
                <c:pt idx="10">
                  <c:v>177</c:v>
                </c:pt>
                <c:pt idx="11">
                  <c:v>177</c:v>
                </c:pt>
                <c:pt idx="12">
                  <c:v>177</c:v>
                </c:pt>
                <c:pt idx="13">
                  <c:v>177</c:v>
                </c:pt>
                <c:pt idx="14">
                  <c:v>177</c:v>
                </c:pt>
                <c:pt idx="15">
                  <c:v>177</c:v>
                </c:pt>
                <c:pt idx="16">
                  <c:v>177</c:v>
                </c:pt>
                <c:pt idx="17">
                  <c:v>177</c:v>
                </c:pt>
                <c:pt idx="18">
                  <c:v>177</c:v>
                </c:pt>
                <c:pt idx="19">
                  <c:v>177</c:v>
                </c:pt>
                <c:pt idx="20">
                  <c:v>177</c:v>
                </c:pt>
                <c:pt idx="21">
                  <c:v>177</c:v>
                </c:pt>
                <c:pt idx="22">
                  <c:v>177</c:v>
                </c:pt>
                <c:pt idx="23">
                  <c:v>177</c:v>
                </c:pt>
                <c:pt idx="24">
                  <c:v>177</c:v>
                </c:pt>
                <c:pt idx="25">
                  <c:v>177</c:v>
                </c:pt>
                <c:pt idx="26">
                  <c:v>177</c:v>
                </c:pt>
                <c:pt idx="27">
                  <c:v>177</c:v>
                </c:pt>
                <c:pt idx="28">
                  <c:v>177</c:v>
                </c:pt>
                <c:pt idx="29">
                  <c:v>177</c:v>
                </c:pt>
                <c:pt idx="30">
                  <c:v>177</c:v>
                </c:pt>
                <c:pt idx="31">
                  <c:v>177</c:v>
                </c:pt>
                <c:pt idx="32">
                  <c:v>177</c:v>
                </c:pt>
                <c:pt idx="33">
                  <c:v>177</c:v>
                </c:pt>
                <c:pt idx="34">
                  <c:v>177</c:v>
                </c:pt>
                <c:pt idx="35">
                  <c:v>177</c:v>
                </c:pt>
                <c:pt idx="36">
                  <c:v>177</c:v>
                </c:pt>
                <c:pt idx="37">
                  <c:v>177</c:v>
                </c:pt>
                <c:pt idx="38">
                  <c:v>177</c:v>
                </c:pt>
                <c:pt idx="39">
                  <c:v>177</c:v>
                </c:pt>
                <c:pt idx="40">
                  <c:v>177</c:v>
                </c:pt>
                <c:pt idx="41">
                  <c:v>177</c:v>
                </c:pt>
                <c:pt idx="42">
                  <c:v>177</c:v>
                </c:pt>
                <c:pt idx="43">
                  <c:v>177</c:v>
                </c:pt>
                <c:pt idx="44">
                  <c:v>177</c:v>
                </c:pt>
                <c:pt idx="45">
                  <c:v>177</c:v>
                </c:pt>
                <c:pt idx="46">
                  <c:v>177</c:v>
                </c:pt>
                <c:pt idx="47">
                  <c:v>177</c:v>
                </c:pt>
                <c:pt idx="48">
                  <c:v>177</c:v>
                </c:pt>
                <c:pt idx="49">
                  <c:v>177</c:v>
                </c:pt>
                <c:pt idx="50">
                  <c:v>177</c:v>
                </c:pt>
                <c:pt idx="51">
                  <c:v>177</c:v>
                </c:pt>
                <c:pt idx="52">
                  <c:v>177</c:v>
                </c:pt>
                <c:pt idx="53">
                  <c:v>177</c:v>
                </c:pt>
                <c:pt idx="54">
                  <c:v>177</c:v>
                </c:pt>
                <c:pt idx="55">
                  <c:v>177</c:v>
                </c:pt>
                <c:pt idx="56">
                  <c:v>177</c:v>
                </c:pt>
                <c:pt idx="57">
                  <c:v>177</c:v>
                </c:pt>
                <c:pt idx="58">
                  <c:v>177</c:v>
                </c:pt>
              </c:numCache>
            </c:numRef>
          </c:val>
          <c:smooth val="0"/>
          <c:extLst>
            <c:ext xmlns:c16="http://schemas.microsoft.com/office/drawing/2014/chart" uri="{C3380CC4-5D6E-409C-BE32-E72D297353CC}">
              <c16:uniqueId val="{00000001-E311-4D0E-9FC1-94A8F548C934}"/>
            </c:ext>
          </c:extLst>
        </c:ser>
        <c:dLbls>
          <c:showLegendKey val="0"/>
          <c:showVal val="0"/>
          <c:showCatName val="0"/>
          <c:showSerName val="0"/>
          <c:showPercent val="0"/>
          <c:showBubbleSize val="0"/>
        </c:dLbls>
        <c:marker val="1"/>
        <c:smooth val="0"/>
        <c:axId val="258316032"/>
        <c:axId val="258318432"/>
      </c:lineChart>
      <c:catAx>
        <c:axId val="25831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8318432"/>
        <c:crosses val="autoZero"/>
        <c:auto val="1"/>
        <c:lblAlgn val="ctr"/>
        <c:lblOffset val="100"/>
        <c:noMultiLvlLbl val="0"/>
      </c:catAx>
      <c:valAx>
        <c:axId val="25831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5831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80" b="0" i="0" u="none" strike="noStrike" kern="1200" spc="0" baseline="0">
                <a:solidFill>
                  <a:srgbClr val="595959"/>
                </a:solidFill>
                <a:latin typeface="Arial"/>
                <a:ea typeface="Arial"/>
                <a:cs typeface="Arial"/>
              </a:defRPr>
            </a:pPr>
            <a:r>
              <a:rPr lang="en-US"/>
              <a:t>POM vs Real por Gerente (US$)</a:t>
            </a:r>
          </a:p>
        </c:rich>
      </c:tx>
      <c:overlay val="0"/>
      <c:spPr>
        <a:noFill/>
        <a:ln>
          <a:noFill/>
        </a:ln>
        <a:effectLst/>
      </c:spPr>
      <c:txPr>
        <a:bodyPr rot="0" spcFirstLastPara="1" vertOverflow="ellipsis" vert="horz" wrap="square" anchor="ctr" anchorCtr="1"/>
        <a:lstStyle/>
        <a:p>
          <a:pPr algn="l">
            <a:defRPr sz="1080" b="0" i="0" u="none" strike="noStrike" kern="1200" spc="0" baseline="0">
              <a:solidFill>
                <a:srgbClr val="595959"/>
              </a:solidFill>
              <a:latin typeface="Arial"/>
              <a:ea typeface="Arial"/>
              <a:cs typeface="Arial"/>
            </a:defRPr>
          </a:pPr>
          <a:endParaRPr lang="es-CL"/>
        </a:p>
      </c:txPr>
    </c:title>
    <c:autoTitleDeleted val="0"/>
    <c:plotArea>
      <c:layout/>
      <c:barChart>
        <c:barDir val="col"/>
        <c:grouping val="clustered"/>
        <c:varyColors val="0"/>
        <c:ser>
          <c:idx val="0"/>
          <c:order val="0"/>
          <c:tx>
            <c:strRef>
              <c:f>'Update EDPs POM Gerentes'!$E$38</c:f>
              <c:strCache>
                <c:ptCount val="1"/>
                <c:pt idx="0">
                  <c:v>POM (US$)</c:v>
                </c:pt>
              </c:strCache>
            </c:strRef>
          </c:tx>
          <c:spPr>
            <a:solidFill>
              <a:srgbClr val="051C2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'Update EDPs POM Gerentes'!$D$39:$D$43</c15:sqref>
                  </c15:fullRef>
                </c:ext>
              </c:extLst>
              <c:f>('Update EDPs POM Gerentes'!$D$39:$D$40,'Update EDPs POM Gerentes'!$D$42:$D$43)</c:f>
              <c:strCache>
                <c:ptCount val="4"/>
                <c:pt idx="0">
                  <c:v>MF</c:v>
                </c:pt>
                <c:pt idx="1">
                  <c:v>CH</c:v>
                </c:pt>
                <c:pt idx="2">
                  <c:v>AF</c:v>
                </c:pt>
                <c:pt idx="3">
                  <c:v>GD</c:v>
                </c:pt>
              </c:strCache>
            </c:strRef>
          </c:cat>
          <c:val>
            <c:numRef>
              <c:extLst>
                <c:ext xmlns:c15="http://schemas.microsoft.com/office/drawing/2012/chart" uri="{02D57815-91ED-43cb-92C2-25804820EDAC}">
                  <c15:fullRef>
                    <c15:sqref>'Update EDPs POM Gerentes'!$E$39:$E$43</c15:sqref>
                  </c15:fullRef>
                </c:ext>
              </c:extLst>
              <c:f>('Update EDPs POM Gerentes'!$E$39:$E$40,'Update EDPs POM Gerentes'!$E$42:$E$43)</c:f>
              <c:numCache>
                <c:formatCode>#,##0</c:formatCode>
                <c:ptCount val="4"/>
                <c:pt idx="0">
                  <c:v>408006.94</c:v>
                </c:pt>
                <c:pt idx="1">
                  <c:v>65000</c:v>
                </c:pt>
                <c:pt idx="2">
                  <c:v>247382.03795999131</c:v>
                </c:pt>
                <c:pt idx="3">
                  <c:v>86592</c:v>
                </c:pt>
              </c:numCache>
            </c:numRef>
          </c:val>
          <c:extLst>
            <c:ext xmlns:c16="http://schemas.microsoft.com/office/drawing/2014/chart" uri="{C3380CC4-5D6E-409C-BE32-E72D297353CC}">
              <c16:uniqueId val="{00000000-8DF7-4A6A-8BFF-E4A421B62BC2}"/>
            </c:ext>
          </c:extLst>
        </c:ser>
        <c:ser>
          <c:idx val="1"/>
          <c:order val="1"/>
          <c:tx>
            <c:strRef>
              <c:f>'Update EDPs POM Gerentes'!$F$38</c:f>
              <c:strCache>
                <c:ptCount val="1"/>
                <c:pt idx="0">
                  <c:v>Real (US$)</c:v>
                </c:pt>
              </c:strCache>
            </c:strRef>
          </c:tx>
          <c:spPr>
            <a:solidFill>
              <a:srgbClr val="00A9F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'Update EDPs POM Gerentes'!$D$39:$D$43</c15:sqref>
                  </c15:fullRef>
                </c:ext>
              </c:extLst>
              <c:f>('Update EDPs POM Gerentes'!$D$39:$D$40,'Update EDPs POM Gerentes'!$D$42:$D$43)</c:f>
              <c:strCache>
                <c:ptCount val="4"/>
                <c:pt idx="0">
                  <c:v>MF</c:v>
                </c:pt>
                <c:pt idx="1">
                  <c:v>CH</c:v>
                </c:pt>
                <c:pt idx="2">
                  <c:v>AF</c:v>
                </c:pt>
                <c:pt idx="3">
                  <c:v>GD</c:v>
                </c:pt>
              </c:strCache>
            </c:strRef>
          </c:cat>
          <c:val>
            <c:numRef>
              <c:extLst>
                <c:ext xmlns:c15="http://schemas.microsoft.com/office/drawing/2012/chart" uri="{02D57815-91ED-43cb-92C2-25804820EDAC}">
                  <c15:fullRef>
                    <c15:sqref>'Update EDPs POM Gerentes'!$F$39:$F$43</c15:sqref>
                  </c15:fullRef>
                </c:ext>
              </c:extLst>
              <c:f>('Update EDPs POM Gerentes'!$F$39:$F$40,'Update EDPs POM Gerentes'!$F$42:$F$43)</c:f>
              <c:numCache>
                <c:formatCode>#,##0</c:formatCode>
                <c:ptCount val="4"/>
                <c:pt idx="0">
                  <c:v>0</c:v>
                </c:pt>
                <c:pt idx="1">
                  <c:v>0</c:v>
                </c:pt>
                <c:pt idx="2">
                  <c:v>0</c:v>
                </c:pt>
                <c:pt idx="3">
                  <c:v>0</c:v>
                </c:pt>
              </c:numCache>
            </c:numRef>
          </c:val>
          <c:extLst>
            <c:ext xmlns:c16="http://schemas.microsoft.com/office/drawing/2014/chart" uri="{C3380CC4-5D6E-409C-BE32-E72D297353CC}">
              <c16:uniqueId val="{00000001-8DF7-4A6A-8BFF-E4A421B62BC2}"/>
            </c:ext>
          </c:extLst>
        </c:ser>
        <c:dLbls>
          <c:showLegendKey val="0"/>
          <c:showVal val="0"/>
          <c:showCatName val="0"/>
          <c:showSerName val="0"/>
          <c:showPercent val="0"/>
          <c:showBubbleSize val="0"/>
        </c:dLbls>
        <c:gapWidth val="90"/>
        <c:overlap val="-27"/>
        <c:axId val="119382207"/>
        <c:axId val="119368287"/>
      </c:barChart>
      <c:catAx>
        <c:axId val="119382207"/>
        <c:scaling>
          <c:orientation val="minMax"/>
        </c:scaling>
        <c:delete val="0"/>
        <c:axPos val="b"/>
        <c:numFmt formatCode="General" sourceLinked="1"/>
        <c:majorTickMark val="none"/>
        <c:minorTickMark val="none"/>
        <c:tickLblPos val="nextTo"/>
        <c:spPr>
          <a:noFill/>
          <a:ln w="9525" cap="flat" cmpd="sng" algn="ctr">
            <a:solidFill>
              <a:srgbClr val="BFBFBF"/>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Arial"/>
                <a:ea typeface="Arial"/>
                <a:cs typeface="Arial"/>
              </a:defRPr>
            </a:pPr>
            <a:endParaRPr lang="es-CL"/>
          </a:p>
        </c:txPr>
        <c:crossAx val="119368287"/>
        <c:crosses val="autoZero"/>
        <c:auto val="1"/>
        <c:lblAlgn val="ctr"/>
        <c:lblOffset val="100"/>
        <c:noMultiLvlLbl val="0"/>
      </c:catAx>
      <c:valAx>
        <c:axId val="119368287"/>
        <c:scaling>
          <c:orientation val="minMax"/>
        </c:scaling>
        <c:delete val="1"/>
        <c:axPos val="l"/>
        <c:numFmt formatCode="#,##0" sourceLinked="1"/>
        <c:majorTickMark val="none"/>
        <c:minorTickMark val="none"/>
        <c:tickLblPos val="nextTo"/>
        <c:crossAx val="1193822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Arial"/>
              <a:ea typeface="Arial"/>
              <a:cs typeface="Arial"/>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c:spPr>
  <c:txPr>
    <a:bodyPr/>
    <a:lstStyle/>
    <a:p>
      <a:pPr>
        <a:defRPr sz="900">
          <a:solidFill>
            <a:srgbClr val="595959"/>
          </a:solidFill>
          <a:latin typeface="Arial"/>
          <a:ea typeface="Arial"/>
          <a:cs typeface="Arial"/>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80" b="0" i="0" u="none" strike="noStrike" kern="1200" spc="0" baseline="0">
                <a:solidFill>
                  <a:srgbClr val="595959"/>
                </a:solidFill>
                <a:latin typeface="Arial"/>
                <a:ea typeface="Arial"/>
                <a:cs typeface="Arial"/>
              </a:defRPr>
            </a:pPr>
            <a:r>
              <a:rPr lang="en-US"/>
              <a:t>POM vs Real por País (US$)</a:t>
            </a:r>
          </a:p>
        </c:rich>
      </c:tx>
      <c:overlay val="0"/>
      <c:spPr>
        <a:noFill/>
        <a:ln>
          <a:noFill/>
        </a:ln>
        <a:effectLst/>
      </c:spPr>
      <c:txPr>
        <a:bodyPr rot="0" spcFirstLastPara="1" vertOverflow="ellipsis" vert="horz" wrap="square" anchor="ctr" anchorCtr="1"/>
        <a:lstStyle/>
        <a:p>
          <a:pPr algn="l">
            <a:defRPr sz="1080" b="0" i="0" u="none" strike="noStrike" kern="1200" spc="0" baseline="0">
              <a:solidFill>
                <a:srgbClr val="595959"/>
              </a:solidFill>
              <a:latin typeface="Arial"/>
              <a:ea typeface="Arial"/>
              <a:cs typeface="Arial"/>
            </a:defRPr>
          </a:pPr>
          <a:endParaRPr lang="es-CL"/>
        </a:p>
      </c:txPr>
    </c:title>
    <c:autoTitleDeleted val="0"/>
    <c:plotArea>
      <c:layout/>
      <c:barChart>
        <c:barDir val="col"/>
        <c:grouping val="clustered"/>
        <c:varyColors val="0"/>
        <c:ser>
          <c:idx val="0"/>
          <c:order val="0"/>
          <c:tx>
            <c:strRef>
              <c:f>'Update EDPs POM Gerentes'!$E$47</c:f>
              <c:strCache>
                <c:ptCount val="1"/>
                <c:pt idx="0">
                  <c:v>POM (US$)</c:v>
                </c:pt>
              </c:strCache>
            </c:strRef>
          </c:tx>
          <c:spPr>
            <a:solidFill>
              <a:srgbClr val="051C2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'Update EDPs POM Gerentes'!$D$48:$D$52</c:f>
              <c:strCache>
                <c:ptCount val="5"/>
                <c:pt idx="0">
                  <c:v>Perú</c:v>
                </c:pt>
                <c:pt idx="1">
                  <c:v>Chile</c:v>
                </c:pt>
                <c:pt idx="2">
                  <c:v>Brasil</c:v>
                </c:pt>
                <c:pt idx="3">
                  <c:v>Otros</c:v>
                </c:pt>
                <c:pt idx="4">
                  <c:v>Canadá</c:v>
                </c:pt>
              </c:strCache>
            </c:strRef>
          </c:cat>
          <c:val>
            <c:numRef>
              <c:f>'Update EDPs POM Gerentes'!$E$48:$E$52</c:f>
              <c:numCache>
                <c:formatCode>#,##0</c:formatCode>
                <c:ptCount val="5"/>
                <c:pt idx="0">
                  <c:v>222367.94</c:v>
                </c:pt>
                <c:pt idx="1">
                  <c:v>190639</c:v>
                </c:pt>
                <c:pt idx="2">
                  <c:v>214382.03795999131</c:v>
                </c:pt>
                <c:pt idx="3">
                  <c:v>130000</c:v>
                </c:pt>
                <c:pt idx="4">
                  <c:v>86592</c:v>
                </c:pt>
              </c:numCache>
            </c:numRef>
          </c:val>
          <c:extLst>
            <c:ext xmlns:c16="http://schemas.microsoft.com/office/drawing/2014/chart" uri="{C3380CC4-5D6E-409C-BE32-E72D297353CC}">
              <c16:uniqueId val="{00000000-C54A-4324-A611-BF2CF8599F66}"/>
            </c:ext>
          </c:extLst>
        </c:ser>
        <c:ser>
          <c:idx val="1"/>
          <c:order val="1"/>
          <c:tx>
            <c:strRef>
              <c:f>'Update EDPs POM Gerentes'!$F$47</c:f>
              <c:strCache>
                <c:ptCount val="1"/>
                <c:pt idx="0">
                  <c:v>Real (US$)</c:v>
                </c:pt>
              </c:strCache>
            </c:strRef>
          </c:tx>
          <c:spPr>
            <a:solidFill>
              <a:srgbClr val="00A9F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'Update EDPs POM Gerentes'!$D$48:$D$52</c:f>
              <c:strCache>
                <c:ptCount val="5"/>
                <c:pt idx="0">
                  <c:v>Perú</c:v>
                </c:pt>
                <c:pt idx="1">
                  <c:v>Chile</c:v>
                </c:pt>
                <c:pt idx="2">
                  <c:v>Brasil</c:v>
                </c:pt>
                <c:pt idx="3">
                  <c:v>Otros</c:v>
                </c:pt>
                <c:pt idx="4">
                  <c:v>Canadá</c:v>
                </c:pt>
              </c:strCache>
            </c:strRef>
          </c:cat>
          <c:val>
            <c:numRef>
              <c:f>'Update EDPs POM Gerentes'!$F$48:$F$52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C54A-4324-A611-BF2CF8599F66}"/>
            </c:ext>
          </c:extLst>
        </c:ser>
        <c:dLbls>
          <c:showLegendKey val="0"/>
          <c:showVal val="0"/>
          <c:showCatName val="0"/>
          <c:showSerName val="0"/>
          <c:showPercent val="0"/>
          <c:showBubbleSize val="0"/>
        </c:dLbls>
        <c:gapWidth val="90"/>
        <c:overlap val="-27"/>
        <c:axId val="1631208384"/>
        <c:axId val="1631212704"/>
      </c:barChart>
      <c:catAx>
        <c:axId val="1631208384"/>
        <c:scaling>
          <c:orientation val="minMax"/>
        </c:scaling>
        <c:delete val="0"/>
        <c:axPos val="b"/>
        <c:numFmt formatCode="General" sourceLinked="1"/>
        <c:majorTickMark val="none"/>
        <c:minorTickMark val="none"/>
        <c:tickLblPos val="nextTo"/>
        <c:spPr>
          <a:noFill/>
          <a:ln w="9525" cap="flat" cmpd="sng" algn="ctr">
            <a:solidFill>
              <a:srgbClr val="BFBFBF"/>
            </a:solidFill>
            <a:prstDash val="solid"/>
            <a:round/>
          </a:ln>
          <a:effectLst/>
        </c:spPr>
        <c:txPr>
          <a:bodyPr rot="-60000000" spcFirstLastPara="1" vertOverflow="ellipsis" vert="horz" wrap="square" anchor="ctr" anchorCtr="1"/>
          <a:lstStyle/>
          <a:p>
            <a:pPr>
              <a:defRPr sz="900" b="0" i="0" u="none" strike="noStrike" kern="1200" baseline="0">
                <a:solidFill>
                  <a:srgbClr val="595959"/>
                </a:solidFill>
                <a:latin typeface="Arial"/>
                <a:ea typeface="Arial"/>
                <a:cs typeface="Arial"/>
              </a:defRPr>
            </a:pPr>
            <a:endParaRPr lang="es-CL"/>
          </a:p>
        </c:txPr>
        <c:crossAx val="1631212704"/>
        <c:crosses val="autoZero"/>
        <c:auto val="1"/>
        <c:lblAlgn val="ctr"/>
        <c:lblOffset val="100"/>
        <c:noMultiLvlLbl val="0"/>
      </c:catAx>
      <c:valAx>
        <c:axId val="1631212704"/>
        <c:scaling>
          <c:orientation val="minMax"/>
        </c:scaling>
        <c:delete val="1"/>
        <c:axPos val="l"/>
        <c:numFmt formatCode="#,##0" sourceLinked="1"/>
        <c:majorTickMark val="none"/>
        <c:minorTickMark val="none"/>
        <c:tickLblPos val="nextTo"/>
        <c:crossAx val="1631208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Arial"/>
              <a:ea typeface="Arial"/>
              <a:cs typeface="Arial"/>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c:spPr>
  <c:txPr>
    <a:bodyPr/>
    <a:lstStyle/>
    <a:p>
      <a:pPr>
        <a:defRPr sz="900">
          <a:solidFill>
            <a:srgbClr val="595959"/>
          </a:solidFill>
          <a:latin typeface="Arial"/>
          <a:ea typeface="Arial"/>
          <a:cs typeface="Arial"/>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lang="en-US" sz="1080" b="0" i="0" u="none" strike="noStrike" kern="1200" spc="0" baseline="0">
                <a:solidFill>
                  <a:srgbClr val="595959"/>
                </a:solidFill>
                <a:latin typeface="Arial"/>
                <a:ea typeface="Arial"/>
                <a:cs typeface="Arial"/>
              </a:defRPr>
            </a:pPr>
            <a:r>
              <a:rPr lang="en-US"/>
              <a:t>Estado de EDPs (N° de proyectos)</a:t>
            </a:r>
          </a:p>
        </c:rich>
      </c:tx>
      <c:overlay val="0"/>
      <c:spPr>
        <a:noFill/>
        <a:ln>
          <a:noFill/>
        </a:ln>
        <a:effectLst/>
      </c:spPr>
      <c:txPr>
        <a:bodyPr rot="0" spcFirstLastPara="1" vertOverflow="ellipsis" vert="horz" wrap="square" anchor="ctr" anchorCtr="1"/>
        <a:lstStyle/>
        <a:p>
          <a:pPr algn="l">
            <a:defRPr lang="en-US" sz="1080" b="0" i="0" u="none" strike="noStrike" kern="1200" spc="0" baseline="0">
              <a:solidFill>
                <a:srgbClr val="595959"/>
              </a:solidFill>
              <a:latin typeface="Arial"/>
              <a:ea typeface="Arial"/>
              <a:cs typeface="Arial"/>
            </a:defRPr>
          </a:pPr>
          <a:endParaRPr lang="es-CL"/>
        </a:p>
      </c:txPr>
    </c:title>
    <c:autoTitleDeleted val="0"/>
    <c:plotArea>
      <c:layout/>
      <c:barChart>
        <c:barDir val="bar"/>
        <c:grouping val="clustered"/>
        <c:varyColors val="0"/>
        <c:ser>
          <c:idx val="0"/>
          <c:order val="0"/>
          <c:tx>
            <c:strRef>
              <c:f>'Update EDPs POM Gerentes'!$E$56</c:f>
              <c:strCache>
                <c:ptCount val="1"/>
                <c:pt idx="0">
                  <c:v>N° Proy</c:v>
                </c:pt>
              </c:strCache>
            </c:strRef>
          </c:tx>
          <c:spPr>
            <a:solidFill>
              <a:srgbClr val="051C2C"/>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rgbClr val="595959"/>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'Update EDPs POM Gerentes'!$D$57:$D$59</c:f>
              <c:strCache>
                <c:ptCount val="3"/>
                <c:pt idx="0">
                  <c:v>Emitido</c:v>
                </c:pt>
                <c:pt idx="1">
                  <c:v>Por emitir</c:v>
                </c:pt>
                <c:pt idx="2">
                  <c:v>No aplica</c:v>
                </c:pt>
              </c:strCache>
            </c:strRef>
          </c:cat>
          <c:val>
            <c:numRef>
              <c:f>'Update EDPs POM Gerentes'!$E$57:$E$59</c:f>
              <c:numCache>
                <c:formatCode>0</c:formatCode>
                <c:ptCount val="3"/>
                <c:pt idx="0">
                  <c:v>0</c:v>
                </c:pt>
                <c:pt idx="1">
                  <c:v>19</c:v>
                </c:pt>
                <c:pt idx="2">
                  <c:v>2</c:v>
                </c:pt>
              </c:numCache>
            </c:numRef>
          </c:val>
          <c:extLst>
            <c:ext xmlns:c16="http://schemas.microsoft.com/office/drawing/2014/chart" uri="{C3380CC4-5D6E-409C-BE32-E72D297353CC}">
              <c16:uniqueId val="{00000000-E398-4391-9557-4446F5E344C8}"/>
            </c:ext>
          </c:extLst>
        </c:ser>
        <c:dLbls>
          <c:showLegendKey val="0"/>
          <c:showVal val="0"/>
          <c:showCatName val="0"/>
          <c:showSerName val="0"/>
          <c:showPercent val="0"/>
          <c:showBubbleSize val="0"/>
        </c:dLbls>
        <c:gapWidth val="182"/>
        <c:axId val="982188735"/>
        <c:axId val="982189215"/>
      </c:barChart>
      <c:catAx>
        <c:axId val="982188735"/>
        <c:scaling>
          <c:orientation val="minMax"/>
        </c:scaling>
        <c:delete val="0"/>
        <c:axPos val="l"/>
        <c:numFmt formatCode="General" sourceLinked="1"/>
        <c:majorTickMark val="none"/>
        <c:minorTickMark val="none"/>
        <c:tickLblPos val="nextTo"/>
        <c:spPr>
          <a:noFill/>
          <a:ln w="9525" cap="flat" cmpd="sng" algn="ctr">
            <a:solidFill>
              <a:srgbClr val="BFBFBF"/>
            </a:solidFill>
            <a:prstDash val="solid"/>
            <a:round/>
          </a:ln>
          <a:effectLst/>
        </c:spPr>
        <c:txPr>
          <a:bodyPr rot="-60000000" spcFirstLastPara="1" vertOverflow="ellipsis" vert="horz" wrap="square" anchor="ctr" anchorCtr="1"/>
          <a:lstStyle/>
          <a:p>
            <a:pPr>
              <a:defRPr lang="en-US" sz="900" b="0" i="0" u="none" strike="noStrike" kern="1200" baseline="0">
                <a:solidFill>
                  <a:srgbClr val="595959"/>
                </a:solidFill>
                <a:latin typeface="Arial"/>
                <a:ea typeface="Arial"/>
                <a:cs typeface="Arial"/>
              </a:defRPr>
            </a:pPr>
            <a:endParaRPr lang="es-CL"/>
          </a:p>
        </c:txPr>
        <c:crossAx val="982189215"/>
        <c:crosses val="autoZero"/>
        <c:auto val="1"/>
        <c:lblAlgn val="ctr"/>
        <c:lblOffset val="100"/>
        <c:noMultiLvlLbl val="0"/>
      </c:catAx>
      <c:valAx>
        <c:axId val="982189215"/>
        <c:scaling>
          <c:orientation val="minMax"/>
        </c:scaling>
        <c:delete val="1"/>
        <c:axPos val="b"/>
        <c:numFmt formatCode="0" sourceLinked="1"/>
        <c:majorTickMark val="none"/>
        <c:minorTickMark val="none"/>
        <c:tickLblPos val="nextTo"/>
        <c:crossAx val="98218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c:spPr>
  <c:txPr>
    <a:bodyPr/>
    <a:lstStyle/>
    <a:p>
      <a:pPr>
        <a:defRPr lang="en-US" sz="900" b="0" i="0" u="none" strike="noStrike" kern="1200" baseline="0">
          <a:solidFill>
            <a:srgbClr val="595959"/>
          </a:solidFill>
          <a:latin typeface="Arial"/>
          <a:ea typeface="Arial"/>
          <a:cs typeface="Arial"/>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595959"/>
                </a:solidFill>
                <a:latin typeface="Arial"/>
                <a:ea typeface="Arial"/>
                <a:cs typeface="Arial"/>
              </a:defRPr>
            </a:pPr>
            <a:r>
              <a:rPr lang="es-CL"/>
              <a:t>POM vs Real</a:t>
            </a:r>
            <a:r>
              <a:rPr lang="es-CL" baseline="0"/>
              <a:t> - Junio (US$)</a:t>
            </a:r>
            <a:endParaRPr lang="es-CL"/>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595959"/>
              </a:solidFill>
              <a:latin typeface="Arial"/>
              <a:ea typeface="Arial"/>
              <a:cs typeface="Arial"/>
            </a:defRPr>
          </a:pPr>
          <a:endParaRPr lang="es-CL"/>
        </a:p>
      </c:txPr>
    </c:title>
    <c:autoTitleDeleted val="0"/>
    <c:plotArea>
      <c:layout/>
      <c:barChart>
        <c:barDir val="col"/>
        <c:grouping val="clustered"/>
        <c:varyColors val="0"/>
        <c:ser>
          <c:idx val="0"/>
          <c:order val="0"/>
          <c:spPr>
            <a:solidFill>
              <a:srgbClr val="051C2C"/>
            </a:solidFill>
            <a:ln>
              <a:noFill/>
            </a:ln>
            <a:effectLst/>
          </c:spPr>
          <c:invertIfNegative val="0"/>
          <c:cat>
            <c:strRef>
              <c:f>'Update EDPs POM Gerentes'!$D$30:$D$31</c:f>
              <c:strCache>
                <c:ptCount val="2"/>
                <c:pt idx="0">
                  <c:v>Total POM (US$)</c:v>
                </c:pt>
                <c:pt idx="1">
                  <c:v>Total Real (US$)</c:v>
                </c:pt>
              </c:strCache>
            </c:strRef>
          </c:cat>
          <c:val>
            <c:numRef>
              <c:f>'Update EDPs POM Gerentes'!$E$30:$E$31</c:f>
              <c:numCache>
                <c:formatCode>#,##0</c:formatCode>
                <c:ptCount val="2"/>
                <c:pt idx="0">
                  <c:v>843980.97795999132</c:v>
                </c:pt>
                <c:pt idx="1">
                  <c:v>0</c:v>
                </c:pt>
              </c:numCache>
            </c:numRef>
          </c:val>
          <c:extLst>
            <c:ext xmlns:c16="http://schemas.microsoft.com/office/drawing/2014/chart" uri="{C3380CC4-5D6E-409C-BE32-E72D297353CC}">
              <c16:uniqueId val="{00000000-5691-4496-AF86-AFDF1869927B}"/>
            </c:ext>
          </c:extLst>
        </c:ser>
        <c:dLbls>
          <c:showLegendKey val="0"/>
          <c:showVal val="0"/>
          <c:showCatName val="0"/>
          <c:showSerName val="0"/>
          <c:showPercent val="0"/>
          <c:showBubbleSize val="0"/>
        </c:dLbls>
        <c:gapWidth val="219"/>
        <c:overlap val="-27"/>
        <c:axId val="1064366991"/>
        <c:axId val="1064363151"/>
      </c:barChart>
      <c:catAx>
        <c:axId val="10643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595959"/>
                </a:solidFill>
                <a:latin typeface="Arial"/>
                <a:ea typeface="Arial"/>
                <a:cs typeface="Arial"/>
              </a:defRPr>
            </a:pPr>
            <a:endParaRPr lang="es-CL"/>
          </a:p>
        </c:txPr>
        <c:crossAx val="1064363151"/>
        <c:crosses val="autoZero"/>
        <c:auto val="1"/>
        <c:lblAlgn val="ctr"/>
        <c:lblOffset val="100"/>
        <c:noMultiLvlLbl val="0"/>
      </c:catAx>
      <c:valAx>
        <c:axId val="10643631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595959"/>
                </a:solidFill>
                <a:latin typeface="Arial"/>
                <a:ea typeface="Arial"/>
                <a:cs typeface="Arial"/>
              </a:defRPr>
            </a:pPr>
            <a:endParaRPr lang="es-CL"/>
          </a:p>
        </c:txPr>
        <c:crossAx val="106436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rgbClr val="595959"/>
          </a:solidFill>
          <a:latin typeface="Arial"/>
          <a:ea typeface="Arial"/>
          <a:cs typeface="Arial"/>
        </a:defRPr>
      </a:pPr>
      <a:endParaRPr lang="es-C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Horas Cargadas</cx:v>
        </cx:txData>
      </cx:tx>
      <cx:txPr>
        <a:bodyPr spcFirstLastPara="1" vertOverflow="ellipsis" horzOverflow="overflow" wrap="square" lIns="0" tIns="0" rIns="0" bIns="0" anchor="ctr" anchorCtr="1"/>
        <a:lstStyle/>
        <a:p>
          <a:pPr algn="ctr" rtl="0">
            <a:defRPr sz="1050" b="1">
              <a:latin typeface="Raleway" pitchFamily="2" charset="0"/>
              <a:ea typeface="Raleway" pitchFamily="2" charset="0"/>
              <a:cs typeface="Raleway" pitchFamily="2" charset="0"/>
            </a:defRPr>
          </a:pPr>
          <a:r>
            <a:rPr lang="es-ES" sz="1050" b="1" i="0" u="none" strike="noStrike" baseline="0">
              <a:solidFill>
                <a:sysClr val="windowText" lastClr="000000">
                  <a:lumMod val="65000"/>
                  <a:lumOff val="35000"/>
                </a:sysClr>
              </a:solidFill>
              <a:latin typeface="Raleway" pitchFamily="2" charset="0"/>
            </a:rPr>
            <a:t>Horas Cargadas</a:t>
          </a:r>
        </a:p>
      </cx:txPr>
    </cx:title>
    <cx:plotArea>
      <cx:plotAreaRegion>
        <cx:series layoutId="clusteredColumn" uniqueId="{A7F4CAC7-EA37-4A21-A22A-132D900F50A4}">
          <cx:tx>
            <cx:txData>
              <cx:f>_xlchart.v1.1</cx:f>
              <cx:v>Horas</cx:v>
            </cx:txData>
          </cx:tx>
          <cx:spPr>
            <a:solidFill>
              <a:schemeClr val="accent1">
                <a:lumMod val="75000"/>
              </a:schemeClr>
            </a:solidFill>
          </cx:spPr>
          <cx:dataId val="0"/>
          <cx:layoutPr>
            <cx:aggregation/>
          </cx:layoutPr>
          <cx:axisId val="1"/>
        </cx:series>
        <cx:series layoutId="paretoLine" ownerIdx="0" uniqueId="{0D6BB559-F49B-4FE0-A296-CA45F508D5DA}">
          <cx:spPr>
            <a:ln>
              <a:solidFill>
                <a:srgbClr val="FF6969"/>
              </a:solidFill>
              <a:prstDash val="dash"/>
            </a:ln>
          </cx:spPr>
          <cx:axisId val="2"/>
        </cx:series>
      </cx:plotAreaRegion>
      <cx:axis id="0">
        <cx:catScaling gapWidth="0"/>
        <cx:tickLabels/>
        <cx:txPr>
          <a:bodyPr vertOverflow="overflow" horzOverflow="overflow" wrap="square" lIns="0" tIns="0" rIns="0" bIns="0"/>
          <a:lstStyle/>
          <a:p>
            <a:pPr algn="ctr" rtl="0">
              <a:defRPr sz="900" b="0" i="0">
                <a:solidFill>
                  <a:srgbClr val="595959"/>
                </a:solidFill>
                <a:latin typeface="Raleway" pitchFamily="2" charset="0"/>
                <a:ea typeface="Raleway" pitchFamily="2" charset="0"/>
                <a:cs typeface="Raleway" pitchFamily="2" charset="0"/>
              </a:defRPr>
            </a:pPr>
            <a:endParaRPr lang="es-CL">
              <a:latin typeface="Raleway" pitchFamily="2" charset="0"/>
            </a:endParaRPr>
          </a:p>
        </cx:txPr>
      </cx:axis>
      <cx:axis id="1">
        <cx:valScaling/>
        <cx:tickLabels/>
        <cx:txPr>
          <a:bodyPr vertOverflow="overflow" horzOverflow="overflow" wrap="square" lIns="0" tIns="0" rIns="0" bIns="0"/>
          <a:lstStyle/>
          <a:p>
            <a:pPr algn="ctr" rtl="0">
              <a:defRPr sz="900" b="0" i="0">
                <a:solidFill>
                  <a:srgbClr val="595959"/>
                </a:solidFill>
                <a:latin typeface="Raleway" pitchFamily="2" charset="0"/>
                <a:ea typeface="Raleway" pitchFamily="2" charset="0"/>
                <a:cs typeface="Raleway" pitchFamily="2" charset="0"/>
              </a:defRPr>
            </a:pPr>
            <a:endParaRPr lang="es-CL">
              <a:latin typeface="Raleway" pitchFamily="2" charset="0"/>
            </a:endParaRPr>
          </a:p>
        </cx:txPr>
      </cx:axis>
      <cx:axis id="2">
        <cx:valScaling max="1" min="0"/>
        <cx:units unit="percentage"/>
        <cx:tickLabels/>
        <cx:txPr>
          <a:bodyPr vertOverflow="overflow" horzOverflow="overflow" wrap="square" lIns="0" tIns="0" rIns="0" bIns="0"/>
          <a:lstStyle/>
          <a:p>
            <a:pPr algn="ctr" rtl="0">
              <a:defRPr sz="900" b="0" i="0">
                <a:solidFill>
                  <a:srgbClr val="595959"/>
                </a:solidFill>
                <a:latin typeface="Raleway" pitchFamily="2" charset="0"/>
                <a:ea typeface="Raleway" pitchFamily="2" charset="0"/>
                <a:cs typeface="Raleway" pitchFamily="2" charset="0"/>
              </a:defRPr>
            </a:pPr>
            <a:endParaRPr lang="es-CL">
              <a:latin typeface="Raleway" pitchFamily="2"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5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53.xml.rels><?xml version="1.0" encoding="UTF-8" standalone="yes"?>
<Relationships xmlns="http://schemas.openxmlformats.org/package/2006/relationships"><Relationship Id="rId1" Type="http://schemas.microsoft.com/office/2014/relationships/chartEx" Target="../charts/chartEx1.xml"/></Relationships>
</file>

<file path=xl/drawings/_rels/drawing5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5</xdr:col>
      <xdr:colOff>896938</xdr:colOff>
      <xdr:row>19</xdr:row>
      <xdr:rowOff>160318</xdr:rowOff>
    </xdr:from>
    <xdr:to>
      <xdr:col>12</xdr:col>
      <xdr:colOff>247879</xdr:colOff>
      <xdr:row>22</xdr:row>
      <xdr:rowOff>142210</xdr:rowOff>
    </xdr:to>
    <xdr:sp macro="" textlink="">
      <xdr:nvSpPr>
        <xdr:cNvPr id="44" name="Rectángulo: esquinas redondeadas 1" descr="59438d03-de90-4d19-99b3-61610cef2076">
          <a:extLst>
            <a:ext uri="{FF2B5EF4-FFF2-40B4-BE49-F238E27FC236}">
              <a16:creationId xmlns:a16="http://schemas.microsoft.com/office/drawing/2014/main" id="{C47442F1-E046-4320-85D9-C7A2265737BE}"/>
            </a:ext>
          </a:extLst>
        </xdr:cNvPr>
        <xdr:cNvSpPr/>
      </xdr:nvSpPr>
      <xdr:spPr>
        <a:xfrm>
          <a:off x="6065685" y="4108029"/>
          <a:ext cx="5401037" cy="707169"/>
        </a:xfrm>
        <a:prstGeom prst="roundRect">
          <a:avLst>
            <a:gd name="adj" fmla="val 9667"/>
          </a:avLst>
        </a:prstGeom>
        <a:solidFill>
          <a:srgbClr val="99FFCC">
            <a:alpha val="13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editAs="oneCell">
    <xdr:from>
      <xdr:col>0</xdr:col>
      <xdr:colOff>777240</xdr:colOff>
      <xdr:row>19</xdr:row>
      <xdr:rowOff>60960</xdr:rowOff>
    </xdr:from>
    <xdr:to>
      <xdr:col>1</xdr:col>
      <xdr:colOff>1355090</xdr:colOff>
      <xdr:row>23</xdr:row>
      <xdr:rowOff>123253</xdr:rowOff>
    </xdr:to>
    <xdr:pic>
      <xdr:nvPicPr>
        <xdr:cNvPr id="3" name="Imagen 2" descr="People Icon Images – Browse 6,567,890 Stock Photos, Vectors, and Video |  Adobe Stock">
          <a:extLst>
            <a:ext uri="{FF2B5EF4-FFF2-40B4-BE49-F238E27FC236}">
              <a16:creationId xmlns:a16="http://schemas.microsoft.com/office/drawing/2014/main" id="{8324BE05-0618-4000-87A2-A34F5219725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7240" y="4061460"/>
          <a:ext cx="1351280" cy="1005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11</xdr:row>
      <xdr:rowOff>104222</xdr:rowOff>
    </xdr:from>
    <xdr:to>
      <xdr:col>1</xdr:col>
      <xdr:colOff>1152526</xdr:colOff>
      <xdr:row>15</xdr:row>
      <xdr:rowOff>94718</xdr:rowOff>
    </xdr:to>
    <xdr:pic>
      <xdr:nvPicPr>
        <xdr:cNvPr id="4" name="Imagen 3" descr="1,850,600+ People Icons Stock Illustrations, Royalty-Free Vector Graphics &amp;  Clip Art - iStock | People icons vector, Business people icons, Group of people  icons">
          <a:extLst>
            <a:ext uri="{FF2B5EF4-FFF2-40B4-BE49-F238E27FC236}">
              <a16:creationId xmlns:a16="http://schemas.microsoft.com/office/drawing/2014/main" id="{37F15564-F70C-4DEE-B2D4-0897ED0F2889}"/>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1081" y="2458802"/>
          <a:ext cx="906780" cy="90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144781</xdr:colOff>
      <xdr:row>11</xdr:row>
      <xdr:rowOff>129835</xdr:rowOff>
    </xdr:from>
    <xdr:to>
      <xdr:col>2</xdr:col>
      <xdr:colOff>670561</xdr:colOff>
      <xdr:row>13</xdr:row>
      <xdr:rowOff>89277</xdr:rowOff>
    </xdr:to>
    <xdr:cxnSp macro="">
      <xdr:nvCxnSpPr>
        <xdr:cNvPr id="43" name="Conector: angular 4" descr="a1abc619-7300-4ae5-8d34-2c1628a90ec5">
          <a:extLst>
            <a:ext uri="{FF2B5EF4-FFF2-40B4-BE49-F238E27FC236}">
              <a16:creationId xmlns:a16="http://schemas.microsoft.com/office/drawing/2014/main" id="{962E4163-FEB5-49F0-89BA-135F3F6B2F74}"/>
            </a:ext>
          </a:extLst>
        </xdr:cNvPr>
        <xdr:cNvCxnSpPr/>
      </xdr:nvCxnSpPr>
      <xdr:spPr>
        <a:xfrm flipV="1">
          <a:off x="1927861" y="2484415"/>
          <a:ext cx="525780" cy="370922"/>
        </a:xfrm>
        <a:prstGeom prst="bentConnector3">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144781</xdr:colOff>
      <xdr:row>13</xdr:row>
      <xdr:rowOff>89277</xdr:rowOff>
    </xdr:from>
    <xdr:to>
      <xdr:col>2</xdr:col>
      <xdr:colOff>670560</xdr:colOff>
      <xdr:row>15</xdr:row>
      <xdr:rowOff>105623</xdr:rowOff>
    </xdr:to>
    <xdr:cxnSp macro="">
      <xdr:nvCxnSpPr>
        <xdr:cNvPr id="45" name="Conector: angular 5" descr="d7faefd0-df86-491f-9e81-3eebfa3eaeda">
          <a:extLst>
            <a:ext uri="{FF2B5EF4-FFF2-40B4-BE49-F238E27FC236}">
              <a16:creationId xmlns:a16="http://schemas.microsoft.com/office/drawing/2014/main" id="{0863A8DF-EFFF-41F8-BA94-7FC8693B0D0D}"/>
            </a:ext>
          </a:extLst>
        </xdr:cNvPr>
        <xdr:cNvCxnSpPr/>
      </xdr:nvCxnSpPr>
      <xdr:spPr>
        <a:xfrm>
          <a:off x="1927861" y="2855337"/>
          <a:ext cx="525779" cy="427826"/>
        </a:xfrm>
        <a:prstGeom prst="bentConnector3">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345440</xdr:colOff>
      <xdr:row>21</xdr:row>
      <xdr:rowOff>121667</xdr:rowOff>
    </xdr:from>
    <xdr:to>
      <xdr:col>2</xdr:col>
      <xdr:colOff>513248</xdr:colOff>
      <xdr:row>21</xdr:row>
      <xdr:rowOff>121982</xdr:rowOff>
    </xdr:to>
    <xdr:cxnSp macro="">
      <xdr:nvCxnSpPr>
        <xdr:cNvPr id="7" name="Conector recto 6">
          <a:extLst>
            <a:ext uri="{FF2B5EF4-FFF2-40B4-BE49-F238E27FC236}">
              <a16:creationId xmlns:a16="http://schemas.microsoft.com/office/drawing/2014/main" id="{22E1047F-B6BD-4F12-9DC6-0140E2DAD051}"/>
            </a:ext>
          </a:extLst>
        </xdr:cNvPr>
        <xdr:cNvCxnSpPr/>
      </xdr:nvCxnSpPr>
      <xdr:spPr>
        <a:xfrm flipV="1">
          <a:off x="2128520" y="4548887"/>
          <a:ext cx="167808" cy="3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319549</xdr:colOff>
      <xdr:row>24</xdr:row>
      <xdr:rowOff>106515</xdr:rowOff>
    </xdr:from>
    <xdr:to>
      <xdr:col>1</xdr:col>
      <xdr:colOff>1151362</xdr:colOff>
      <xdr:row>28</xdr:row>
      <xdr:rowOff>57492</xdr:rowOff>
    </xdr:to>
    <xdr:pic>
      <xdr:nvPicPr>
        <xdr:cNvPr id="8" name="Imagen 7" descr="Project icons for free download | Freepik">
          <a:extLst>
            <a:ext uri="{FF2B5EF4-FFF2-40B4-BE49-F238E27FC236}">
              <a16:creationId xmlns:a16="http://schemas.microsoft.com/office/drawing/2014/main" id="{04E8B45E-F627-4DB1-8751-2A18A4C10F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12029" y="5272875"/>
          <a:ext cx="814668" cy="8019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344593</xdr:colOff>
      <xdr:row>26</xdr:row>
      <xdr:rowOff>99544</xdr:rowOff>
    </xdr:from>
    <xdr:to>
      <xdr:col>2</xdr:col>
      <xdr:colOff>512401</xdr:colOff>
      <xdr:row>26</xdr:row>
      <xdr:rowOff>99859</xdr:rowOff>
    </xdr:to>
    <xdr:cxnSp macro="">
      <xdr:nvCxnSpPr>
        <xdr:cNvPr id="9" name="Conector recto 8">
          <a:extLst>
            <a:ext uri="{FF2B5EF4-FFF2-40B4-BE49-F238E27FC236}">
              <a16:creationId xmlns:a16="http://schemas.microsoft.com/office/drawing/2014/main" id="{64F0B9FF-64C6-4A7D-BE45-FEDC86AF6E3A}"/>
            </a:ext>
          </a:extLst>
        </xdr:cNvPr>
        <xdr:cNvCxnSpPr/>
      </xdr:nvCxnSpPr>
      <xdr:spPr>
        <a:xfrm flipV="1">
          <a:off x="2127673" y="5707864"/>
          <a:ext cx="167808" cy="3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667846</xdr:colOff>
      <xdr:row>6</xdr:row>
      <xdr:rowOff>152400</xdr:rowOff>
    </xdr:from>
    <xdr:to>
      <xdr:col>11</xdr:col>
      <xdr:colOff>241780</xdr:colOff>
      <xdr:row>10</xdr:row>
      <xdr:rowOff>62271</xdr:rowOff>
    </xdr:to>
    <xdr:sp macro="" textlink="">
      <xdr:nvSpPr>
        <xdr:cNvPr id="46" name="Rectángulo: esquinas redondeadas 9" descr="443ea8d4-9c24-49e9-b161-41649b0739cc">
          <a:extLst>
            <a:ext uri="{FF2B5EF4-FFF2-40B4-BE49-F238E27FC236}">
              <a16:creationId xmlns:a16="http://schemas.microsoft.com/office/drawing/2014/main" id="{E3DB05F3-872B-40ED-9C33-3A4BF1478A5B}"/>
            </a:ext>
          </a:extLst>
        </xdr:cNvPr>
        <xdr:cNvSpPr/>
      </xdr:nvSpPr>
      <xdr:spPr>
        <a:xfrm>
          <a:off x="9423226" y="1478280"/>
          <a:ext cx="1334154" cy="732831"/>
        </a:xfrm>
        <a:prstGeom prst="roundRect">
          <a:avLst>
            <a:gd name="adj" fmla="val 9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7</xdr:col>
      <xdr:colOff>591656</xdr:colOff>
      <xdr:row>6</xdr:row>
      <xdr:rowOff>152401</xdr:rowOff>
    </xdr:from>
    <xdr:to>
      <xdr:col>9</xdr:col>
      <xdr:colOff>286871</xdr:colOff>
      <xdr:row>10</xdr:row>
      <xdr:rowOff>70465</xdr:rowOff>
    </xdr:to>
    <xdr:sp macro="" textlink="">
      <xdr:nvSpPr>
        <xdr:cNvPr id="47" name="Rectángulo: esquinas redondeadas 10" descr="871520e1-356b-480a-9a37-56edc9ffc85c">
          <a:extLst>
            <a:ext uri="{FF2B5EF4-FFF2-40B4-BE49-F238E27FC236}">
              <a16:creationId xmlns:a16="http://schemas.microsoft.com/office/drawing/2014/main" id="{78799508-C5D2-4349-B28B-8BD65AFA5720}"/>
            </a:ext>
          </a:extLst>
        </xdr:cNvPr>
        <xdr:cNvSpPr/>
      </xdr:nvSpPr>
      <xdr:spPr>
        <a:xfrm>
          <a:off x="7762076" y="1478281"/>
          <a:ext cx="1280175" cy="741024"/>
        </a:xfrm>
        <a:prstGeom prst="roundRect">
          <a:avLst>
            <a:gd name="adj" fmla="val 9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7</xdr:col>
      <xdr:colOff>610009</xdr:colOff>
      <xdr:row>10</xdr:row>
      <xdr:rowOff>179804</xdr:rowOff>
    </xdr:from>
    <xdr:to>
      <xdr:col>9</xdr:col>
      <xdr:colOff>295834</xdr:colOff>
      <xdr:row>14</xdr:row>
      <xdr:rowOff>58994</xdr:rowOff>
    </xdr:to>
    <xdr:sp macro="" textlink="">
      <xdr:nvSpPr>
        <xdr:cNvPr id="48" name="Rectángulo: esquinas redondeadas 11" descr="249403a9-d7cc-4246-93ca-d424b1840259">
          <a:extLst>
            <a:ext uri="{FF2B5EF4-FFF2-40B4-BE49-F238E27FC236}">
              <a16:creationId xmlns:a16="http://schemas.microsoft.com/office/drawing/2014/main" id="{556557AF-77B2-4F54-90BE-5C6882D9DD8E}"/>
            </a:ext>
          </a:extLst>
        </xdr:cNvPr>
        <xdr:cNvSpPr/>
      </xdr:nvSpPr>
      <xdr:spPr>
        <a:xfrm>
          <a:off x="7780429" y="2328644"/>
          <a:ext cx="1270785" cy="702150"/>
        </a:xfrm>
        <a:prstGeom prst="roundRect">
          <a:avLst>
            <a:gd name="adj" fmla="val 9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11</xdr:col>
      <xdr:colOff>601404</xdr:colOff>
      <xdr:row>6</xdr:row>
      <xdr:rowOff>162231</xdr:rowOff>
    </xdr:from>
    <xdr:to>
      <xdr:col>13</xdr:col>
      <xdr:colOff>175339</xdr:colOff>
      <xdr:row>10</xdr:row>
      <xdr:rowOff>72102</xdr:rowOff>
    </xdr:to>
    <xdr:sp macro="" textlink="">
      <xdr:nvSpPr>
        <xdr:cNvPr id="49" name="Rectángulo: esquinas redondeadas 12" descr="6baeb021-3d42-4542-b674-d98062dbe57f">
          <a:extLst>
            <a:ext uri="{FF2B5EF4-FFF2-40B4-BE49-F238E27FC236}">
              <a16:creationId xmlns:a16="http://schemas.microsoft.com/office/drawing/2014/main" id="{52D4DE04-DAE3-4146-BEA3-F4626F88F120}"/>
            </a:ext>
          </a:extLst>
        </xdr:cNvPr>
        <xdr:cNvSpPr/>
      </xdr:nvSpPr>
      <xdr:spPr>
        <a:xfrm>
          <a:off x="11117004" y="1488111"/>
          <a:ext cx="1219855" cy="732831"/>
        </a:xfrm>
        <a:prstGeom prst="roundRect">
          <a:avLst>
            <a:gd name="adj" fmla="val 9667"/>
          </a:avLst>
        </a:prstGeom>
        <a:no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9</xdr:col>
      <xdr:colOff>669074</xdr:colOff>
      <xdr:row>10</xdr:row>
      <xdr:rowOff>189636</xdr:rowOff>
    </xdr:from>
    <xdr:to>
      <xdr:col>11</xdr:col>
      <xdr:colOff>243009</xdr:colOff>
      <xdr:row>14</xdr:row>
      <xdr:rowOff>68826</xdr:rowOff>
    </xdr:to>
    <xdr:sp macro="" textlink="">
      <xdr:nvSpPr>
        <xdr:cNvPr id="50" name="Rectángulo: esquinas redondeadas 13" descr="e88a2f8f-c3f0-4318-9f96-784da0501598">
          <a:extLst>
            <a:ext uri="{FF2B5EF4-FFF2-40B4-BE49-F238E27FC236}">
              <a16:creationId xmlns:a16="http://schemas.microsoft.com/office/drawing/2014/main" id="{E77C76E6-0734-4042-9640-A76C63D14A06}"/>
            </a:ext>
          </a:extLst>
        </xdr:cNvPr>
        <xdr:cNvSpPr/>
      </xdr:nvSpPr>
      <xdr:spPr>
        <a:xfrm>
          <a:off x="9424454" y="2338476"/>
          <a:ext cx="1334155" cy="702150"/>
        </a:xfrm>
        <a:prstGeom prst="roundRect">
          <a:avLst>
            <a:gd name="adj" fmla="val 9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7</xdr:col>
      <xdr:colOff>606322</xdr:colOff>
      <xdr:row>14</xdr:row>
      <xdr:rowOff>175260</xdr:rowOff>
    </xdr:from>
    <xdr:to>
      <xdr:col>9</xdr:col>
      <xdr:colOff>297180</xdr:colOff>
      <xdr:row>18</xdr:row>
      <xdr:rowOff>40967</xdr:rowOff>
    </xdr:to>
    <xdr:sp macro="" textlink="">
      <xdr:nvSpPr>
        <xdr:cNvPr id="51" name="Rectángulo: esquinas redondeadas 14" descr="ae6f9a3e-cb3d-44fe-8e08-8b414c2c0e4b">
          <a:extLst>
            <a:ext uri="{FF2B5EF4-FFF2-40B4-BE49-F238E27FC236}">
              <a16:creationId xmlns:a16="http://schemas.microsoft.com/office/drawing/2014/main" id="{CFE1ABAF-DC8D-45A8-93EB-2B25A96D051E}"/>
            </a:ext>
          </a:extLst>
        </xdr:cNvPr>
        <xdr:cNvSpPr/>
      </xdr:nvSpPr>
      <xdr:spPr>
        <a:xfrm>
          <a:off x="7776742" y="3147060"/>
          <a:ext cx="1275818" cy="688667"/>
        </a:xfrm>
        <a:prstGeom prst="roundRect">
          <a:avLst>
            <a:gd name="adj" fmla="val 9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5</xdr:col>
      <xdr:colOff>959224</xdr:colOff>
      <xdr:row>10</xdr:row>
      <xdr:rowOff>169972</xdr:rowOff>
    </xdr:from>
    <xdr:to>
      <xdr:col>7</xdr:col>
      <xdr:colOff>277906</xdr:colOff>
      <xdr:row>14</xdr:row>
      <xdr:rowOff>49162</xdr:rowOff>
    </xdr:to>
    <xdr:sp macro="" textlink="">
      <xdr:nvSpPr>
        <xdr:cNvPr id="52" name="Rectángulo: esquinas redondeadas 15" descr="38a347c1-e59d-475a-91d1-e8c56bab608c">
          <a:extLst>
            <a:ext uri="{FF2B5EF4-FFF2-40B4-BE49-F238E27FC236}">
              <a16:creationId xmlns:a16="http://schemas.microsoft.com/office/drawing/2014/main" id="{BB1AB07A-785B-499D-BFD3-9BB2ADA21EE7}"/>
            </a:ext>
          </a:extLst>
        </xdr:cNvPr>
        <xdr:cNvSpPr/>
      </xdr:nvSpPr>
      <xdr:spPr>
        <a:xfrm>
          <a:off x="6133204" y="2318812"/>
          <a:ext cx="1315122" cy="702150"/>
        </a:xfrm>
        <a:prstGeom prst="roundRect">
          <a:avLst>
            <a:gd name="adj" fmla="val 9667"/>
          </a:avLst>
        </a:prstGeom>
        <a:noFill/>
        <a:ln>
          <a:solidFill>
            <a:schemeClr val="accent2">
              <a:lumMod val="75000"/>
            </a:schemeClr>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8</xdr:col>
      <xdr:colOff>693072</xdr:colOff>
      <xdr:row>25</xdr:row>
      <xdr:rowOff>92434</xdr:rowOff>
    </xdr:from>
    <xdr:to>
      <xdr:col>8</xdr:col>
      <xdr:colOff>738791</xdr:colOff>
      <xdr:row>25</xdr:row>
      <xdr:rowOff>138153</xdr:rowOff>
    </xdr:to>
    <xdr:sp macro="" textlink="">
      <xdr:nvSpPr>
        <xdr:cNvPr id="53" name="Elipse 16" descr="ca28d2e5-159f-4230-a77b-181fbdf5be2d">
          <a:extLst>
            <a:ext uri="{FF2B5EF4-FFF2-40B4-BE49-F238E27FC236}">
              <a16:creationId xmlns:a16="http://schemas.microsoft.com/office/drawing/2014/main" id="{68877E86-73F6-46A5-82C3-0784CEBD9F6F}"/>
            </a:ext>
          </a:extLst>
        </xdr:cNvPr>
        <xdr:cNvSpPr/>
      </xdr:nvSpPr>
      <xdr:spPr>
        <a:xfrm>
          <a:off x="8655972" y="5479774"/>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8</xdr:col>
      <xdr:colOff>693071</xdr:colOff>
      <xdr:row>26</xdr:row>
      <xdr:rowOff>111484</xdr:rowOff>
    </xdr:from>
    <xdr:to>
      <xdr:col>8</xdr:col>
      <xdr:colOff>738790</xdr:colOff>
      <xdr:row>26</xdr:row>
      <xdr:rowOff>157203</xdr:rowOff>
    </xdr:to>
    <xdr:sp macro="" textlink="">
      <xdr:nvSpPr>
        <xdr:cNvPr id="54" name="Elipse 17" descr="51e91f72-e2de-4646-b82e-da24fde77c65">
          <a:extLst>
            <a:ext uri="{FF2B5EF4-FFF2-40B4-BE49-F238E27FC236}">
              <a16:creationId xmlns:a16="http://schemas.microsoft.com/office/drawing/2014/main" id="{D3C1BF2B-29A5-4C2A-B466-5B8A7550257B}"/>
            </a:ext>
          </a:extLst>
        </xdr:cNvPr>
        <xdr:cNvSpPr/>
      </xdr:nvSpPr>
      <xdr:spPr>
        <a:xfrm>
          <a:off x="8655971" y="5719804"/>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8</xdr:col>
      <xdr:colOff>697834</xdr:colOff>
      <xdr:row>27</xdr:row>
      <xdr:rowOff>111484</xdr:rowOff>
    </xdr:from>
    <xdr:to>
      <xdr:col>8</xdr:col>
      <xdr:colOff>743553</xdr:colOff>
      <xdr:row>27</xdr:row>
      <xdr:rowOff>157203</xdr:rowOff>
    </xdr:to>
    <xdr:sp macro="" textlink="">
      <xdr:nvSpPr>
        <xdr:cNvPr id="55" name="Elipse 18" descr="616ddb6b-f9a5-47a9-8828-a7d3f4fb85cf">
          <a:extLst>
            <a:ext uri="{FF2B5EF4-FFF2-40B4-BE49-F238E27FC236}">
              <a16:creationId xmlns:a16="http://schemas.microsoft.com/office/drawing/2014/main" id="{57D80EA7-AC3F-480C-8C5C-5045BCABC441}"/>
            </a:ext>
          </a:extLst>
        </xdr:cNvPr>
        <xdr:cNvSpPr/>
      </xdr:nvSpPr>
      <xdr:spPr>
        <a:xfrm>
          <a:off x="8660734" y="5940784"/>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8</xdr:col>
      <xdr:colOff>702596</xdr:colOff>
      <xdr:row>28</xdr:row>
      <xdr:rowOff>101957</xdr:rowOff>
    </xdr:from>
    <xdr:to>
      <xdr:col>8</xdr:col>
      <xdr:colOff>748315</xdr:colOff>
      <xdr:row>28</xdr:row>
      <xdr:rowOff>147676</xdr:rowOff>
    </xdr:to>
    <xdr:sp macro="" textlink="">
      <xdr:nvSpPr>
        <xdr:cNvPr id="56" name="Elipse 19" descr="22b37b3e-5142-4862-9d45-ff6cba8b5077">
          <a:extLst>
            <a:ext uri="{FF2B5EF4-FFF2-40B4-BE49-F238E27FC236}">
              <a16:creationId xmlns:a16="http://schemas.microsoft.com/office/drawing/2014/main" id="{92814B5A-EA30-4CCF-B52D-025583A391A2}"/>
            </a:ext>
          </a:extLst>
        </xdr:cNvPr>
        <xdr:cNvSpPr/>
      </xdr:nvSpPr>
      <xdr:spPr>
        <a:xfrm>
          <a:off x="8665496" y="6152237"/>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8</xdr:col>
      <xdr:colOff>702597</xdr:colOff>
      <xdr:row>29</xdr:row>
      <xdr:rowOff>92431</xdr:rowOff>
    </xdr:from>
    <xdr:to>
      <xdr:col>8</xdr:col>
      <xdr:colOff>748316</xdr:colOff>
      <xdr:row>29</xdr:row>
      <xdr:rowOff>138150</xdr:rowOff>
    </xdr:to>
    <xdr:sp macro="" textlink="">
      <xdr:nvSpPr>
        <xdr:cNvPr id="57" name="Elipse 20" descr="6f4ebd3a-ebd9-4ef6-a311-567432ae6ae4">
          <a:extLst>
            <a:ext uri="{FF2B5EF4-FFF2-40B4-BE49-F238E27FC236}">
              <a16:creationId xmlns:a16="http://schemas.microsoft.com/office/drawing/2014/main" id="{183C8D27-8095-4B43-8EC5-74FD2B80A1C2}"/>
            </a:ext>
          </a:extLst>
        </xdr:cNvPr>
        <xdr:cNvSpPr/>
      </xdr:nvSpPr>
      <xdr:spPr>
        <a:xfrm>
          <a:off x="8665497" y="6363691"/>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8</xdr:col>
      <xdr:colOff>246907</xdr:colOff>
      <xdr:row>26</xdr:row>
      <xdr:rowOff>116244</xdr:rowOff>
    </xdr:from>
    <xdr:to>
      <xdr:col>8</xdr:col>
      <xdr:colOff>292626</xdr:colOff>
      <xdr:row>26</xdr:row>
      <xdr:rowOff>161963</xdr:rowOff>
    </xdr:to>
    <xdr:sp macro="" textlink="">
      <xdr:nvSpPr>
        <xdr:cNvPr id="58" name="Elipse 21" descr="ad50ddf0-c8b9-4a8a-9567-a50779a4212c">
          <a:extLst>
            <a:ext uri="{FF2B5EF4-FFF2-40B4-BE49-F238E27FC236}">
              <a16:creationId xmlns:a16="http://schemas.microsoft.com/office/drawing/2014/main" id="{3E15F76C-4C73-4405-AB83-87086A85AA4F}"/>
            </a:ext>
          </a:extLst>
        </xdr:cNvPr>
        <xdr:cNvSpPr/>
      </xdr:nvSpPr>
      <xdr:spPr>
        <a:xfrm>
          <a:off x="8209807" y="5724564"/>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8</xdr:col>
      <xdr:colOff>292626</xdr:colOff>
      <xdr:row>25</xdr:row>
      <xdr:rowOff>115294</xdr:rowOff>
    </xdr:from>
    <xdr:to>
      <xdr:col>8</xdr:col>
      <xdr:colOff>693072</xdr:colOff>
      <xdr:row>26</xdr:row>
      <xdr:rowOff>139104</xdr:rowOff>
    </xdr:to>
    <xdr:cxnSp macro="">
      <xdr:nvCxnSpPr>
        <xdr:cNvPr id="59" name="Conector: angular 22" descr="25be6e3f-08bd-49b0-9617-57f4bb75ad55">
          <a:extLst>
            <a:ext uri="{FF2B5EF4-FFF2-40B4-BE49-F238E27FC236}">
              <a16:creationId xmlns:a16="http://schemas.microsoft.com/office/drawing/2014/main" id="{9E3482DC-A2FE-4F7F-A887-B806404DCA90}"/>
            </a:ext>
          </a:extLst>
        </xdr:cNvPr>
        <xdr:cNvCxnSpPr>
          <a:stCxn id="58" idx="6"/>
          <a:endCxn id="53" idx="2"/>
        </xdr:cNvCxnSpPr>
      </xdr:nvCxnSpPr>
      <xdr:spPr>
        <a:xfrm flipV="1">
          <a:off x="8243132" y="5531921"/>
          <a:ext cx="400446" cy="244147"/>
        </a:xfrm>
        <a:prstGeom prst="bentConnector3">
          <a:avLst>
            <a:gd name="adj1" fmla="val 69966"/>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292626</xdr:colOff>
      <xdr:row>26</xdr:row>
      <xdr:rowOff>139104</xdr:rowOff>
    </xdr:from>
    <xdr:to>
      <xdr:col>8</xdr:col>
      <xdr:colOff>702597</xdr:colOff>
      <xdr:row>29</xdr:row>
      <xdr:rowOff>115291</xdr:rowOff>
    </xdr:to>
    <xdr:cxnSp macro="">
      <xdr:nvCxnSpPr>
        <xdr:cNvPr id="60" name="Conector: angular 23" descr="d06ab221-3074-4ef8-8a0a-803df7e9b511">
          <a:extLst>
            <a:ext uri="{FF2B5EF4-FFF2-40B4-BE49-F238E27FC236}">
              <a16:creationId xmlns:a16="http://schemas.microsoft.com/office/drawing/2014/main" id="{5F383137-5870-4412-A589-332A36012B9D}"/>
            </a:ext>
          </a:extLst>
        </xdr:cNvPr>
        <xdr:cNvCxnSpPr>
          <a:stCxn id="58" idx="6"/>
          <a:endCxn id="57" idx="2"/>
        </xdr:cNvCxnSpPr>
      </xdr:nvCxnSpPr>
      <xdr:spPr>
        <a:xfrm>
          <a:off x="8243132" y="5776068"/>
          <a:ext cx="409971" cy="637199"/>
        </a:xfrm>
        <a:prstGeom prst="bentConnector3">
          <a:avLst>
            <a:gd name="adj1" fmla="val 68425"/>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292626</xdr:colOff>
      <xdr:row>26</xdr:row>
      <xdr:rowOff>134344</xdr:rowOff>
    </xdr:from>
    <xdr:to>
      <xdr:col>8</xdr:col>
      <xdr:colOff>693071</xdr:colOff>
      <xdr:row>26</xdr:row>
      <xdr:rowOff>139104</xdr:rowOff>
    </xdr:to>
    <xdr:cxnSp macro="">
      <xdr:nvCxnSpPr>
        <xdr:cNvPr id="61" name="Conector: angular 24" descr="283d8292-d706-4cc5-bdf9-fed4e3f7a331">
          <a:extLst>
            <a:ext uri="{FF2B5EF4-FFF2-40B4-BE49-F238E27FC236}">
              <a16:creationId xmlns:a16="http://schemas.microsoft.com/office/drawing/2014/main" id="{6AA0D215-E29B-4BA5-9B05-B073C3059BF0}"/>
            </a:ext>
          </a:extLst>
        </xdr:cNvPr>
        <xdr:cNvCxnSpPr>
          <a:cxnSpLocks/>
          <a:stCxn id="58" idx="6"/>
          <a:endCxn id="54" idx="2"/>
        </xdr:cNvCxnSpPr>
      </xdr:nvCxnSpPr>
      <xdr:spPr>
        <a:xfrm flipV="1">
          <a:off x="8243132" y="5771308"/>
          <a:ext cx="400445" cy="4760"/>
        </a:xfrm>
        <a:prstGeom prst="bentConnector3">
          <a:avLst>
            <a:gd name="adj1" fmla="val 906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292626</xdr:colOff>
      <xdr:row>26</xdr:row>
      <xdr:rowOff>139104</xdr:rowOff>
    </xdr:from>
    <xdr:to>
      <xdr:col>8</xdr:col>
      <xdr:colOff>697834</xdr:colOff>
      <xdr:row>27</xdr:row>
      <xdr:rowOff>134344</xdr:rowOff>
    </xdr:to>
    <xdr:cxnSp macro="">
      <xdr:nvCxnSpPr>
        <xdr:cNvPr id="62" name="Conector: angular 25" descr="1abbdf52-7a09-4b01-bb5f-a5917dd896a9">
          <a:extLst>
            <a:ext uri="{FF2B5EF4-FFF2-40B4-BE49-F238E27FC236}">
              <a16:creationId xmlns:a16="http://schemas.microsoft.com/office/drawing/2014/main" id="{48DBCD51-2941-464F-8F5A-F3F9C4C9C581}"/>
            </a:ext>
          </a:extLst>
        </xdr:cNvPr>
        <xdr:cNvCxnSpPr>
          <a:stCxn id="58" idx="6"/>
          <a:endCxn id="55" idx="2"/>
        </xdr:cNvCxnSpPr>
      </xdr:nvCxnSpPr>
      <xdr:spPr>
        <a:xfrm>
          <a:off x="8243132" y="5776068"/>
          <a:ext cx="405208" cy="215577"/>
        </a:xfrm>
        <a:prstGeom prst="bentConnector3">
          <a:avLst>
            <a:gd name="adj1" fmla="val 68053"/>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292626</xdr:colOff>
      <xdr:row>26</xdr:row>
      <xdr:rowOff>139104</xdr:rowOff>
    </xdr:from>
    <xdr:to>
      <xdr:col>8</xdr:col>
      <xdr:colOff>702596</xdr:colOff>
      <xdr:row>28</xdr:row>
      <xdr:rowOff>124817</xdr:rowOff>
    </xdr:to>
    <xdr:cxnSp macro="">
      <xdr:nvCxnSpPr>
        <xdr:cNvPr id="63" name="Conector: angular 26" descr="62011899-db20-4f9b-adde-e6ce4fc5595e">
          <a:extLst>
            <a:ext uri="{FF2B5EF4-FFF2-40B4-BE49-F238E27FC236}">
              <a16:creationId xmlns:a16="http://schemas.microsoft.com/office/drawing/2014/main" id="{08A6A5C4-6572-4231-A24F-FA2CCEE78140}"/>
            </a:ext>
          </a:extLst>
        </xdr:cNvPr>
        <xdr:cNvCxnSpPr>
          <a:stCxn id="58" idx="6"/>
          <a:endCxn id="56" idx="2"/>
        </xdr:cNvCxnSpPr>
      </xdr:nvCxnSpPr>
      <xdr:spPr>
        <a:xfrm>
          <a:off x="8243132" y="5776068"/>
          <a:ext cx="409970" cy="426388"/>
        </a:xfrm>
        <a:prstGeom prst="bentConnector3">
          <a:avLst>
            <a:gd name="adj1" fmla="val 68425"/>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216834</xdr:colOff>
      <xdr:row>25</xdr:row>
      <xdr:rowOff>133350</xdr:rowOff>
    </xdr:from>
    <xdr:to>
      <xdr:col>12</xdr:col>
      <xdr:colOff>502584</xdr:colOff>
      <xdr:row>25</xdr:row>
      <xdr:rowOff>133350</xdr:rowOff>
    </xdr:to>
    <xdr:cxnSp macro="">
      <xdr:nvCxnSpPr>
        <xdr:cNvPr id="64" name="Conector recto de flecha 27" descr="ce064a74-6588-4321-8fa5-80be691fc39c">
          <a:extLst>
            <a:ext uri="{FF2B5EF4-FFF2-40B4-BE49-F238E27FC236}">
              <a16:creationId xmlns:a16="http://schemas.microsoft.com/office/drawing/2014/main" id="{0119D9AB-80FD-497D-AC33-0147DD354C04}"/>
            </a:ext>
          </a:extLst>
        </xdr:cNvPr>
        <xdr:cNvCxnSpPr/>
      </xdr:nvCxnSpPr>
      <xdr:spPr>
        <a:xfrm>
          <a:off x="11448714" y="5520690"/>
          <a:ext cx="2857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221596</xdr:colOff>
      <xdr:row>26</xdr:row>
      <xdr:rowOff>119061</xdr:rowOff>
    </xdr:from>
    <xdr:to>
      <xdr:col>12</xdr:col>
      <xdr:colOff>507346</xdr:colOff>
      <xdr:row>26</xdr:row>
      <xdr:rowOff>119061</xdr:rowOff>
    </xdr:to>
    <xdr:cxnSp macro="">
      <xdr:nvCxnSpPr>
        <xdr:cNvPr id="65" name="Conector recto de flecha 28" descr="cabc7c5b-c742-48d6-bf98-4e4c7f4e99de">
          <a:extLst>
            <a:ext uri="{FF2B5EF4-FFF2-40B4-BE49-F238E27FC236}">
              <a16:creationId xmlns:a16="http://schemas.microsoft.com/office/drawing/2014/main" id="{FDEE3BB4-7F21-402C-8629-8D3D67A6F0DE}"/>
            </a:ext>
          </a:extLst>
        </xdr:cNvPr>
        <xdr:cNvCxnSpPr/>
      </xdr:nvCxnSpPr>
      <xdr:spPr>
        <a:xfrm>
          <a:off x="11453476" y="5727381"/>
          <a:ext cx="2857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221599</xdr:colOff>
      <xdr:row>27</xdr:row>
      <xdr:rowOff>123826</xdr:rowOff>
    </xdr:from>
    <xdr:to>
      <xdr:col>12</xdr:col>
      <xdr:colOff>507349</xdr:colOff>
      <xdr:row>27</xdr:row>
      <xdr:rowOff>123826</xdr:rowOff>
    </xdr:to>
    <xdr:cxnSp macro="">
      <xdr:nvCxnSpPr>
        <xdr:cNvPr id="66" name="Conector recto de flecha 29" descr="79414cab-baf5-45ea-9ca8-83e3757ff223">
          <a:extLst>
            <a:ext uri="{FF2B5EF4-FFF2-40B4-BE49-F238E27FC236}">
              <a16:creationId xmlns:a16="http://schemas.microsoft.com/office/drawing/2014/main" id="{879DC122-886F-4D61-A43E-7E3FBF9920EB}"/>
            </a:ext>
          </a:extLst>
        </xdr:cNvPr>
        <xdr:cNvCxnSpPr/>
      </xdr:nvCxnSpPr>
      <xdr:spPr>
        <a:xfrm>
          <a:off x="11453479" y="5953126"/>
          <a:ext cx="2857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226361</xdr:colOff>
      <xdr:row>28</xdr:row>
      <xdr:rowOff>119063</xdr:rowOff>
    </xdr:from>
    <xdr:to>
      <xdr:col>12</xdr:col>
      <xdr:colOff>512111</xdr:colOff>
      <xdr:row>28</xdr:row>
      <xdr:rowOff>119063</xdr:rowOff>
    </xdr:to>
    <xdr:cxnSp macro="">
      <xdr:nvCxnSpPr>
        <xdr:cNvPr id="67" name="Conector recto de flecha 30" descr="bb7859aa-38d3-4632-af02-45777b23752f">
          <a:extLst>
            <a:ext uri="{FF2B5EF4-FFF2-40B4-BE49-F238E27FC236}">
              <a16:creationId xmlns:a16="http://schemas.microsoft.com/office/drawing/2014/main" id="{8270A30F-4E09-44A9-8F8C-5D9FD6601362}"/>
            </a:ext>
          </a:extLst>
        </xdr:cNvPr>
        <xdr:cNvCxnSpPr/>
      </xdr:nvCxnSpPr>
      <xdr:spPr>
        <a:xfrm>
          <a:off x="11458241" y="6169343"/>
          <a:ext cx="2857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226361</xdr:colOff>
      <xdr:row>29</xdr:row>
      <xdr:rowOff>128588</xdr:rowOff>
    </xdr:from>
    <xdr:to>
      <xdr:col>12</xdr:col>
      <xdr:colOff>512111</xdr:colOff>
      <xdr:row>29</xdr:row>
      <xdr:rowOff>128588</xdr:rowOff>
    </xdr:to>
    <xdr:cxnSp macro="">
      <xdr:nvCxnSpPr>
        <xdr:cNvPr id="68" name="Conector recto de flecha 31" descr="22325527-21a4-40ab-81cf-92a97d86754a">
          <a:extLst>
            <a:ext uri="{FF2B5EF4-FFF2-40B4-BE49-F238E27FC236}">
              <a16:creationId xmlns:a16="http://schemas.microsoft.com/office/drawing/2014/main" id="{1096B740-553E-4088-B9F1-B631202EBE14}"/>
            </a:ext>
          </a:extLst>
        </xdr:cNvPr>
        <xdr:cNvCxnSpPr/>
      </xdr:nvCxnSpPr>
      <xdr:spPr>
        <a:xfrm>
          <a:off x="11458241" y="6399848"/>
          <a:ext cx="2857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xdr:col>
      <xdr:colOff>146891</xdr:colOff>
      <xdr:row>30</xdr:row>
      <xdr:rowOff>70309</xdr:rowOff>
    </xdr:from>
    <xdr:to>
      <xdr:col>7</xdr:col>
      <xdr:colOff>705217</xdr:colOff>
      <xdr:row>33</xdr:row>
      <xdr:rowOff>64982</xdr:rowOff>
    </xdr:to>
    <xdr:pic>
      <xdr:nvPicPr>
        <xdr:cNvPr id="33" name="Imagen 32" descr="Icono de dinero en fondo transparente | Vector Premium">
          <a:extLst>
            <a:ext uri="{FF2B5EF4-FFF2-40B4-BE49-F238E27FC236}">
              <a16:creationId xmlns:a16="http://schemas.microsoft.com/office/drawing/2014/main" id="{16060DA0-BB85-455A-B722-41862B90C0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17311" y="6562549"/>
          <a:ext cx="562136" cy="5495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669074</xdr:colOff>
      <xdr:row>14</xdr:row>
      <xdr:rowOff>188666</xdr:rowOff>
    </xdr:from>
    <xdr:to>
      <xdr:col>11</xdr:col>
      <xdr:colOff>243009</xdr:colOff>
      <xdr:row>18</xdr:row>
      <xdr:rowOff>30481</xdr:rowOff>
    </xdr:to>
    <xdr:sp macro="" textlink="">
      <xdr:nvSpPr>
        <xdr:cNvPr id="69" name="Rectángulo: esquinas redondeadas 33" descr="79874a4d-8778-4d3d-b02f-2265bc95e9fc">
          <a:extLst>
            <a:ext uri="{FF2B5EF4-FFF2-40B4-BE49-F238E27FC236}">
              <a16:creationId xmlns:a16="http://schemas.microsoft.com/office/drawing/2014/main" id="{B4473B3A-2C15-47AB-A163-F9C186329444}"/>
            </a:ext>
          </a:extLst>
        </xdr:cNvPr>
        <xdr:cNvSpPr/>
      </xdr:nvSpPr>
      <xdr:spPr>
        <a:xfrm>
          <a:off x="9424454" y="3160466"/>
          <a:ext cx="1334155" cy="664775"/>
        </a:xfrm>
        <a:prstGeom prst="roundRect">
          <a:avLst>
            <a:gd name="adj" fmla="val 9667"/>
          </a:avLst>
        </a:prstGeom>
        <a:no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11</xdr:col>
      <xdr:colOff>591082</xdr:colOff>
      <xdr:row>14</xdr:row>
      <xdr:rowOff>152400</xdr:rowOff>
    </xdr:from>
    <xdr:to>
      <xdr:col>13</xdr:col>
      <xdr:colOff>156823</xdr:colOff>
      <xdr:row>18</xdr:row>
      <xdr:rowOff>18107</xdr:rowOff>
    </xdr:to>
    <xdr:sp macro="" textlink="">
      <xdr:nvSpPr>
        <xdr:cNvPr id="70" name="Rectángulo: esquinas redondeadas 34" descr="cd6f6810-dd87-4b92-ba76-d5434503038e">
          <a:extLst>
            <a:ext uri="{FF2B5EF4-FFF2-40B4-BE49-F238E27FC236}">
              <a16:creationId xmlns:a16="http://schemas.microsoft.com/office/drawing/2014/main" id="{52B736E8-0C18-4079-BD17-FFC4C748A565}"/>
            </a:ext>
          </a:extLst>
        </xdr:cNvPr>
        <xdr:cNvSpPr/>
      </xdr:nvSpPr>
      <xdr:spPr>
        <a:xfrm>
          <a:off x="11106682" y="3124200"/>
          <a:ext cx="1211661" cy="688667"/>
        </a:xfrm>
        <a:prstGeom prst="roundRect">
          <a:avLst>
            <a:gd name="adj" fmla="val 9667"/>
          </a:avLst>
        </a:prstGeom>
        <a:no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editAs="oneCell">
    <xdr:from>
      <xdr:col>3</xdr:col>
      <xdr:colOff>362916</xdr:colOff>
      <xdr:row>34</xdr:row>
      <xdr:rowOff>15240</xdr:rowOff>
    </xdr:from>
    <xdr:to>
      <xdr:col>3</xdr:col>
      <xdr:colOff>916513</xdr:colOff>
      <xdr:row>37</xdr:row>
      <xdr:rowOff>15562</xdr:rowOff>
    </xdr:to>
    <xdr:pic>
      <xdr:nvPicPr>
        <xdr:cNvPr id="36" name="Gráfico 35" descr="Advertencia con relleno sólido">
          <a:extLst>
            <a:ext uri="{FF2B5EF4-FFF2-40B4-BE49-F238E27FC236}">
              <a16:creationId xmlns:a16="http://schemas.microsoft.com/office/drawing/2014/main" id="{399DDD60-C35A-4B27-9C76-BC10DCC899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60396" y="7741920"/>
          <a:ext cx="553597" cy="556260"/>
        </a:xfrm>
        <a:prstGeom prst="rect">
          <a:avLst/>
        </a:prstGeom>
      </xdr:spPr>
    </xdr:pic>
    <xdr:clientData/>
  </xdr:twoCellAnchor>
  <xdr:twoCellAnchor>
    <xdr:from>
      <xdr:col>1</xdr:col>
      <xdr:colOff>727342</xdr:colOff>
      <xdr:row>28</xdr:row>
      <xdr:rowOff>24577</xdr:rowOff>
    </xdr:from>
    <xdr:to>
      <xdr:col>3</xdr:col>
      <xdr:colOff>362916</xdr:colOff>
      <xdr:row>35</xdr:row>
      <xdr:rowOff>72390</xdr:rowOff>
    </xdr:to>
    <xdr:cxnSp macro="">
      <xdr:nvCxnSpPr>
        <xdr:cNvPr id="71" name="Conector: angular 36" descr="9d68811e-81b0-4654-b5d0-64b6c44f3f87">
          <a:extLst>
            <a:ext uri="{FF2B5EF4-FFF2-40B4-BE49-F238E27FC236}">
              <a16:creationId xmlns:a16="http://schemas.microsoft.com/office/drawing/2014/main" id="{A468E5DB-D805-4313-ABD2-C782E672DBB1}"/>
            </a:ext>
          </a:extLst>
        </xdr:cNvPr>
        <xdr:cNvCxnSpPr>
          <a:stCxn id="8" idx="2"/>
          <a:endCxn id="36" idx="1"/>
        </xdr:cNvCxnSpPr>
      </xdr:nvCxnSpPr>
      <xdr:spPr>
        <a:xfrm rot="16200000" flipH="1">
          <a:off x="1319946" y="6299154"/>
          <a:ext cx="1939041" cy="1545165"/>
        </a:xfrm>
        <a:prstGeom prst="bentConnector2">
          <a:avLst/>
        </a:prstGeom>
        <a:ln w="9525">
          <a:solidFill>
            <a:schemeClr val="tx1">
              <a:lumMod val="50000"/>
              <a:lumOff val="50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359410</xdr:colOff>
      <xdr:row>39</xdr:row>
      <xdr:rowOff>219398</xdr:rowOff>
    </xdr:from>
    <xdr:to>
      <xdr:col>3</xdr:col>
      <xdr:colOff>911860</xdr:colOff>
      <xdr:row>43</xdr:row>
      <xdr:rowOff>2541</xdr:rowOff>
    </xdr:to>
    <xdr:pic>
      <xdr:nvPicPr>
        <xdr:cNvPr id="38" name="Gráfico 37" descr="Advertencia con relleno sólido">
          <a:extLst>
            <a:ext uri="{FF2B5EF4-FFF2-40B4-BE49-F238E27FC236}">
              <a16:creationId xmlns:a16="http://schemas.microsoft.com/office/drawing/2014/main" id="{2651F0CB-8FBF-49E6-86C0-38683E85DD8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56890" y="9050978"/>
          <a:ext cx="552450" cy="554990"/>
        </a:xfrm>
        <a:prstGeom prst="rect">
          <a:avLst/>
        </a:prstGeom>
      </xdr:spPr>
    </xdr:pic>
    <xdr:clientData/>
  </xdr:twoCellAnchor>
  <xdr:twoCellAnchor>
    <xdr:from>
      <xdr:col>3</xdr:col>
      <xdr:colOff>801687</xdr:colOff>
      <xdr:row>39</xdr:row>
      <xdr:rowOff>158749</xdr:rowOff>
    </xdr:from>
    <xdr:to>
      <xdr:col>3</xdr:col>
      <xdr:colOff>1182688</xdr:colOff>
      <xdr:row>41</xdr:row>
      <xdr:rowOff>15873</xdr:rowOff>
    </xdr:to>
    <xdr:cxnSp macro="">
      <xdr:nvCxnSpPr>
        <xdr:cNvPr id="72" name="Conector: angular 38" descr="872d683f-132f-455c-8e72-414659b9c9e5">
          <a:extLst>
            <a:ext uri="{FF2B5EF4-FFF2-40B4-BE49-F238E27FC236}">
              <a16:creationId xmlns:a16="http://schemas.microsoft.com/office/drawing/2014/main" id="{945F499F-A433-4373-B117-D3898E6F8E28}"/>
            </a:ext>
          </a:extLst>
        </xdr:cNvPr>
        <xdr:cNvCxnSpPr/>
      </xdr:nvCxnSpPr>
      <xdr:spPr>
        <a:xfrm rot="10800000" flipV="1">
          <a:off x="3499167" y="8990329"/>
          <a:ext cx="381001" cy="299084"/>
        </a:xfrm>
        <a:prstGeom prst="bentConnector3">
          <a:avLst>
            <a:gd name="adj1" fmla="val 50000"/>
          </a:avLst>
        </a:prstGeom>
        <a:ln w="9525">
          <a:solidFill>
            <a:schemeClr val="tx1">
              <a:lumMod val="50000"/>
              <a:lumOff val="50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787396</xdr:colOff>
      <xdr:row>42</xdr:row>
      <xdr:rowOff>9529</xdr:rowOff>
    </xdr:from>
    <xdr:to>
      <xdr:col>3</xdr:col>
      <xdr:colOff>1168397</xdr:colOff>
      <xdr:row>43</xdr:row>
      <xdr:rowOff>88903</xdr:rowOff>
    </xdr:to>
    <xdr:cxnSp macro="">
      <xdr:nvCxnSpPr>
        <xdr:cNvPr id="73" name="Conector: angular 39" descr="69af4b1b-eb76-40b0-86af-1c90365de777">
          <a:extLst>
            <a:ext uri="{FF2B5EF4-FFF2-40B4-BE49-F238E27FC236}">
              <a16:creationId xmlns:a16="http://schemas.microsoft.com/office/drawing/2014/main" id="{34DC4CEA-A39D-42AC-9942-D1CC71711828}"/>
            </a:ext>
          </a:extLst>
        </xdr:cNvPr>
        <xdr:cNvCxnSpPr/>
      </xdr:nvCxnSpPr>
      <xdr:spPr>
        <a:xfrm rot="10800000" flipH="1" flipV="1">
          <a:off x="3484876" y="9504049"/>
          <a:ext cx="381001" cy="300354"/>
        </a:xfrm>
        <a:prstGeom prst="bentConnector3">
          <a:avLst>
            <a:gd name="adj1" fmla="val 50000"/>
          </a:avLst>
        </a:prstGeom>
        <a:ln w="9525">
          <a:solidFill>
            <a:schemeClr val="tx1">
              <a:lumMod val="50000"/>
              <a:lumOff val="50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589365</xdr:colOff>
      <xdr:row>10</xdr:row>
      <xdr:rowOff>200025</xdr:rowOff>
    </xdr:from>
    <xdr:to>
      <xdr:col>13</xdr:col>
      <xdr:colOff>155106</xdr:colOff>
      <xdr:row>14</xdr:row>
      <xdr:rowOff>65732</xdr:rowOff>
    </xdr:to>
    <xdr:sp macro="" textlink="">
      <xdr:nvSpPr>
        <xdr:cNvPr id="74" name="Rectángulo: esquinas redondeadas 41" descr="5eab7650-4a49-495e-89cc-4ec01c3c2155">
          <a:extLst>
            <a:ext uri="{FF2B5EF4-FFF2-40B4-BE49-F238E27FC236}">
              <a16:creationId xmlns:a16="http://schemas.microsoft.com/office/drawing/2014/main" id="{5619C435-870E-4C33-8E0C-2CCE9C918E41}"/>
            </a:ext>
          </a:extLst>
        </xdr:cNvPr>
        <xdr:cNvSpPr/>
      </xdr:nvSpPr>
      <xdr:spPr>
        <a:xfrm>
          <a:off x="11104965" y="2348865"/>
          <a:ext cx="1211661" cy="688667"/>
        </a:xfrm>
        <a:prstGeom prst="roundRect">
          <a:avLst>
            <a:gd name="adj" fmla="val 9667"/>
          </a:avLst>
        </a:prstGeom>
        <a:no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12</xdr:col>
      <xdr:colOff>323412</xdr:colOff>
      <xdr:row>3</xdr:row>
      <xdr:rowOff>111344</xdr:rowOff>
    </xdr:to>
    <xdr:pic>
      <xdr:nvPicPr>
        <xdr:cNvPr id="2" name="Imagen 1" descr="REDCO Mining Consultants | LinkedIn">
          <a:extLst>
            <a:ext uri="{FF2B5EF4-FFF2-40B4-BE49-F238E27FC236}">
              <a16:creationId xmlns:a16="http://schemas.microsoft.com/office/drawing/2014/main" id="{67986992-54A7-4EC3-ACEA-6D0DA1C14EC5}"/>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609032" y="181069"/>
          <a:ext cx="6044006"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12</xdr:col>
      <xdr:colOff>276836</xdr:colOff>
      <xdr:row>3</xdr:row>
      <xdr:rowOff>111344</xdr:rowOff>
    </xdr:to>
    <xdr:pic>
      <xdr:nvPicPr>
        <xdr:cNvPr id="2" name="Imagen 1" descr="REDCO Mining Consultants | LinkedIn">
          <a:extLst>
            <a:ext uri="{FF2B5EF4-FFF2-40B4-BE49-F238E27FC236}">
              <a16:creationId xmlns:a16="http://schemas.microsoft.com/office/drawing/2014/main" id="{8A2D86DC-B86C-4369-99C6-FB594A80AD8A}"/>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609032" y="181069"/>
          <a:ext cx="6030671"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1324911</xdr:colOff>
      <xdr:row>3</xdr:row>
      <xdr:rowOff>34925</xdr:rowOff>
    </xdr:to>
    <xdr:pic>
      <xdr:nvPicPr>
        <xdr:cNvPr id="2" name="Imagen 1" descr="REDCO Mining Consultants | LinkedIn">
          <a:extLst>
            <a:ext uri="{FF2B5EF4-FFF2-40B4-BE49-F238E27FC236}">
              <a16:creationId xmlns:a16="http://schemas.microsoft.com/office/drawing/2014/main" id="{0E911FD9-97BE-4046-AB82-8B0D44CE7126}"/>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242425" y="186361"/>
          <a:ext cx="2446483" cy="397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5</xdr:col>
      <xdr:colOff>1865352</xdr:colOff>
      <xdr:row>3</xdr:row>
      <xdr:rowOff>115154</xdr:rowOff>
    </xdr:to>
    <xdr:pic>
      <xdr:nvPicPr>
        <xdr:cNvPr id="2" name="Imagen 1" descr="REDCO Mining Consultants | LinkedIn">
          <a:extLst>
            <a:ext uri="{FF2B5EF4-FFF2-40B4-BE49-F238E27FC236}">
              <a16:creationId xmlns:a16="http://schemas.microsoft.com/office/drawing/2014/main" id="{25369282-6727-48D5-81B8-2C283DB5F647}"/>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89932" y="181069"/>
          <a:ext cx="2218690" cy="477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5</xdr:col>
      <xdr:colOff>1865352</xdr:colOff>
      <xdr:row>3</xdr:row>
      <xdr:rowOff>115154</xdr:rowOff>
    </xdr:to>
    <xdr:pic>
      <xdr:nvPicPr>
        <xdr:cNvPr id="2" name="Imagen 1" descr="REDCO Mining Consultants | LinkedIn">
          <a:extLst>
            <a:ext uri="{FF2B5EF4-FFF2-40B4-BE49-F238E27FC236}">
              <a16:creationId xmlns:a16="http://schemas.microsoft.com/office/drawing/2014/main" id="{BD419B1D-D8E2-4C15-87C0-2C449DD3BC9A}"/>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5126192" y="184244"/>
          <a:ext cx="1730260" cy="48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11</xdr:col>
      <xdr:colOff>325592</xdr:colOff>
      <xdr:row>3</xdr:row>
      <xdr:rowOff>130394</xdr:rowOff>
    </xdr:to>
    <xdr:pic>
      <xdr:nvPicPr>
        <xdr:cNvPr id="2" name="Imagen 1" descr="REDCO Mining Consultants | LinkedIn">
          <a:extLst>
            <a:ext uri="{FF2B5EF4-FFF2-40B4-BE49-F238E27FC236}">
              <a16:creationId xmlns:a16="http://schemas.microsoft.com/office/drawing/2014/main" id="{60DB4277-0DAF-4D93-B54E-151F96FA7DF1}"/>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7511252" y="182974"/>
          <a:ext cx="4779010" cy="482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1292062</xdr:colOff>
      <xdr:row>3</xdr:row>
      <xdr:rowOff>115154</xdr:rowOff>
    </xdr:to>
    <xdr:pic>
      <xdr:nvPicPr>
        <xdr:cNvPr id="2" name="Imagen 1" descr="REDCO Mining Consultants | LinkedIn">
          <a:extLst>
            <a:ext uri="{FF2B5EF4-FFF2-40B4-BE49-F238E27FC236}">
              <a16:creationId xmlns:a16="http://schemas.microsoft.com/office/drawing/2014/main" id="{A2120BA5-A337-4C9C-A3D2-01C90D6427E6}"/>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89932" y="181069"/>
          <a:ext cx="2218690" cy="477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1231105</xdr:colOff>
      <xdr:row>3</xdr:row>
      <xdr:rowOff>111344</xdr:rowOff>
    </xdr:to>
    <xdr:pic>
      <xdr:nvPicPr>
        <xdr:cNvPr id="2" name="Imagen 1" descr="REDCO Mining Consultants | LinkedIn">
          <a:extLst>
            <a:ext uri="{FF2B5EF4-FFF2-40B4-BE49-F238E27FC236}">
              <a16:creationId xmlns:a16="http://schemas.microsoft.com/office/drawing/2014/main" id="{98D7DC02-8853-4E89-AF64-EB7FF2680B9F}"/>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94682"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7</xdr:col>
      <xdr:colOff>220403</xdr:colOff>
      <xdr:row>3</xdr:row>
      <xdr:rowOff>111344</xdr:rowOff>
    </xdr:to>
    <xdr:pic>
      <xdr:nvPicPr>
        <xdr:cNvPr id="2" name="Imagen 1" descr="REDCO Mining Consultants | LinkedIn">
          <a:extLst>
            <a:ext uri="{FF2B5EF4-FFF2-40B4-BE49-F238E27FC236}">
              <a16:creationId xmlns:a16="http://schemas.microsoft.com/office/drawing/2014/main" id="{4A382766-E299-4528-B708-93FD78BD5EAE}"/>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2257" y="181069"/>
          <a:ext cx="2267587"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164400</xdr:colOff>
      <xdr:row>1</xdr:row>
      <xdr:rowOff>97787</xdr:rowOff>
    </xdr:from>
    <xdr:to>
      <xdr:col>7</xdr:col>
      <xdr:colOff>75535</xdr:colOff>
      <xdr:row>4</xdr:row>
      <xdr:rowOff>26596</xdr:rowOff>
    </xdr:to>
    <xdr:pic>
      <xdr:nvPicPr>
        <xdr:cNvPr id="2" name="Imagen 1" descr="REDCO Mining Consultants | LinkedIn">
          <a:extLst>
            <a:ext uri="{FF2B5EF4-FFF2-40B4-BE49-F238E27FC236}">
              <a16:creationId xmlns:a16="http://schemas.microsoft.com/office/drawing/2014/main" id="{667D2649-CD38-49A1-AEB3-317B41A84758}"/>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4076977" y="283402"/>
          <a:ext cx="2271983" cy="482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717390</xdr:colOff>
      <xdr:row>3</xdr:row>
      <xdr:rowOff>111344</xdr:rowOff>
    </xdr:to>
    <xdr:pic>
      <xdr:nvPicPr>
        <xdr:cNvPr id="2" name="Imagen 1" descr="REDCO Mining Consultants | LinkedIn">
          <a:extLst>
            <a:ext uri="{FF2B5EF4-FFF2-40B4-BE49-F238E27FC236}">
              <a16:creationId xmlns:a16="http://schemas.microsoft.com/office/drawing/2014/main" id="{1ADD0F34-D7D4-4EAE-8A89-5516B4D3A15B}"/>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84167" y="190594"/>
          <a:ext cx="220662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63864183-7994-461D-BB46-301A0EEF78A0}"/>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1114265</xdr:colOff>
      <xdr:row>3</xdr:row>
      <xdr:rowOff>111344</xdr:rowOff>
    </xdr:to>
    <xdr:pic>
      <xdr:nvPicPr>
        <xdr:cNvPr id="2" name="Imagen 1" descr="REDCO Mining Consultants | LinkedIn">
          <a:extLst>
            <a:ext uri="{FF2B5EF4-FFF2-40B4-BE49-F238E27FC236}">
              <a16:creationId xmlns:a16="http://schemas.microsoft.com/office/drawing/2014/main" id="{927CC1EF-7986-4B7C-B269-9C9D35C4C27C}"/>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13732"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1085052</xdr:colOff>
      <xdr:row>3</xdr:row>
      <xdr:rowOff>115154</xdr:rowOff>
    </xdr:to>
    <xdr:pic>
      <xdr:nvPicPr>
        <xdr:cNvPr id="2" name="Imagen 1" descr="REDCO Mining Consultants | LinkedIn">
          <a:extLst>
            <a:ext uri="{FF2B5EF4-FFF2-40B4-BE49-F238E27FC236}">
              <a16:creationId xmlns:a16="http://schemas.microsoft.com/office/drawing/2014/main" id="{89967167-D6E6-492D-B754-5A3987F6754D}"/>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89932" y="181069"/>
          <a:ext cx="2218690" cy="477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717390</xdr:colOff>
      <xdr:row>3</xdr:row>
      <xdr:rowOff>111344</xdr:rowOff>
    </xdr:to>
    <xdr:pic>
      <xdr:nvPicPr>
        <xdr:cNvPr id="2" name="Imagen 1" descr="REDCO Mining Consultants | LinkedIn">
          <a:extLst>
            <a:ext uri="{FF2B5EF4-FFF2-40B4-BE49-F238E27FC236}">
              <a16:creationId xmlns:a16="http://schemas.microsoft.com/office/drawing/2014/main" id="{E2E1F325-7184-43EF-83D5-7E5D6714F4A8}"/>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81069"/>
          <a:ext cx="22237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787240</xdr:colOff>
      <xdr:row>3</xdr:row>
      <xdr:rowOff>96104</xdr:rowOff>
    </xdr:to>
    <xdr:pic>
      <xdr:nvPicPr>
        <xdr:cNvPr id="2" name="Imagen 1" descr="REDCO Mining Consultants | LinkedIn">
          <a:extLst>
            <a:ext uri="{FF2B5EF4-FFF2-40B4-BE49-F238E27FC236}">
              <a16:creationId xmlns:a16="http://schemas.microsoft.com/office/drawing/2014/main" id="{7EFB0358-9A19-4A73-A191-355B6156B705}"/>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288992" y="181069"/>
          <a:ext cx="2286638"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20</xdr:col>
      <xdr:colOff>156</xdr:colOff>
      <xdr:row>3</xdr:row>
      <xdr:rowOff>111344</xdr:rowOff>
    </xdr:to>
    <xdr:pic>
      <xdr:nvPicPr>
        <xdr:cNvPr id="2" name="Imagen 1" descr="REDCO Mining Consultants | LinkedIn">
          <a:extLst>
            <a:ext uri="{FF2B5EF4-FFF2-40B4-BE49-F238E27FC236}">
              <a16:creationId xmlns:a16="http://schemas.microsoft.com/office/drawing/2014/main" id="{D009BFD5-53EC-45E6-80CF-53D09251AA8D}"/>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13732"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1285079</xdr:colOff>
      <xdr:row>3</xdr:row>
      <xdr:rowOff>111344</xdr:rowOff>
    </xdr:to>
    <xdr:pic>
      <xdr:nvPicPr>
        <xdr:cNvPr id="2" name="Imagen 1" descr="REDCO Mining Consultants | LinkedIn">
          <a:extLst>
            <a:ext uri="{FF2B5EF4-FFF2-40B4-BE49-F238E27FC236}">
              <a16:creationId xmlns:a16="http://schemas.microsoft.com/office/drawing/2014/main" id="{056FE22B-2FE9-4462-B0D7-24DBCDDED210}"/>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9279092" y="190594"/>
          <a:ext cx="2219962"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1135854</xdr:colOff>
      <xdr:row>3</xdr:row>
      <xdr:rowOff>111344</xdr:rowOff>
    </xdr:to>
    <xdr:pic>
      <xdr:nvPicPr>
        <xdr:cNvPr id="2" name="Imagen 1" descr="REDCO Mining Consultants | LinkedIn">
          <a:extLst>
            <a:ext uri="{FF2B5EF4-FFF2-40B4-BE49-F238E27FC236}">
              <a16:creationId xmlns:a16="http://schemas.microsoft.com/office/drawing/2014/main" id="{CA9449EA-394A-4A80-B93F-482E21675D84}"/>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13732"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4D191E0F-05E0-4693-96F8-F7B24F19573F}"/>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13732"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703420</xdr:colOff>
      <xdr:row>3</xdr:row>
      <xdr:rowOff>111344</xdr:rowOff>
    </xdr:to>
    <xdr:pic>
      <xdr:nvPicPr>
        <xdr:cNvPr id="2" name="Imagen 1" descr="REDCO Mining Consultants | LinkedIn">
          <a:extLst>
            <a:ext uri="{FF2B5EF4-FFF2-40B4-BE49-F238E27FC236}">
              <a16:creationId xmlns:a16="http://schemas.microsoft.com/office/drawing/2014/main" id="{237CB897-3E4B-46A0-A7D5-5FA0B8C836BC}"/>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841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1059020</xdr:colOff>
      <xdr:row>3</xdr:row>
      <xdr:rowOff>111344</xdr:rowOff>
    </xdr:to>
    <xdr:pic>
      <xdr:nvPicPr>
        <xdr:cNvPr id="2" name="Imagen 1" descr="REDCO Mining Consultants | LinkedIn">
          <a:extLst>
            <a:ext uri="{FF2B5EF4-FFF2-40B4-BE49-F238E27FC236}">
              <a16:creationId xmlns:a16="http://schemas.microsoft.com/office/drawing/2014/main" id="{CC10B93E-71A5-40AC-A3E6-D1504D2C588B}"/>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13732"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7</xdr:col>
      <xdr:colOff>116680</xdr:colOff>
      <xdr:row>3</xdr:row>
      <xdr:rowOff>111344</xdr:rowOff>
    </xdr:to>
    <xdr:pic>
      <xdr:nvPicPr>
        <xdr:cNvPr id="2" name="Imagen 1" descr="REDCO Mining Consultants | LinkedIn">
          <a:extLst>
            <a:ext uri="{FF2B5EF4-FFF2-40B4-BE49-F238E27FC236}">
              <a16:creationId xmlns:a16="http://schemas.microsoft.com/office/drawing/2014/main" id="{090D8FC4-5659-40B0-8AB3-3F6DAA9F8B58}"/>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113732"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14</xdr:col>
      <xdr:colOff>141520</xdr:colOff>
      <xdr:row>3</xdr:row>
      <xdr:rowOff>111344</xdr:rowOff>
    </xdr:to>
    <xdr:pic>
      <xdr:nvPicPr>
        <xdr:cNvPr id="2" name="Imagen 1" descr="REDCO Mining Consultants | LinkedIn">
          <a:extLst>
            <a:ext uri="{FF2B5EF4-FFF2-40B4-BE49-F238E27FC236}">
              <a16:creationId xmlns:a16="http://schemas.microsoft.com/office/drawing/2014/main" id="{E7AABAFA-F2B5-4EBE-B5FD-45DAC4FA6C5E}"/>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841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740250</xdr:colOff>
      <xdr:row>3</xdr:row>
      <xdr:rowOff>111344</xdr:rowOff>
    </xdr:to>
    <xdr:pic>
      <xdr:nvPicPr>
        <xdr:cNvPr id="2" name="Imagen 1" descr="REDCO Mining Consultants | LinkedIn">
          <a:extLst>
            <a:ext uri="{FF2B5EF4-FFF2-40B4-BE49-F238E27FC236}">
              <a16:creationId xmlns:a16="http://schemas.microsoft.com/office/drawing/2014/main" id="{CB41EB39-C5DB-42A6-9CDF-1753DAEE1D89}"/>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317567" y="181069"/>
          <a:ext cx="2286638"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7</xdr:col>
      <xdr:colOff>130992</xdr:colOff>
      <xdr:row>3</xdr:row>
      <xdr:rowOff>111344</xdr:rowOff>
    </xdr:to>
    <xdr:pic>
      <xdr:nvPicPr>
        <xdr:cNvPr id="2" name="Imagen 1" descr="REDCO Mining Consultants | LinkedIn">
          <a:extLst>
            <a:ext uri="{FF2B5EF4-FFF2-40B4-BE49-F238E27FC236}">
              <a16:creationId xmlns:a16="http://schemas.microsoft.com/office/drawing/2014/main" id="{21D9BA01-D6C9-457C-9972-B01F5C9CC890}"/>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317567" y="181069"/>
          <a:ext cx="2286638"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92110389-0D42-43E1-829D-C162EF5955AA}"/>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25806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703420</xdr:colOff>
      <xdr:row>3</xdr:row>
      <xdr:rowOff>111344</xdr:rowOff>
    </xdr:to>
    <xdr:pic>
      <xdr:nvPicPr>
        <xdr:cNvPr id="2" name="Imagen 1" descr="REDCO Mining Consultants | LinkedIn">
          <a:extLst>
            <a:ext uri="{FF2B5EF4-FFF2-40B4-BE49-F238E27FC236}">
              <a16:creationId xmlns:a16="http://schemas.microsoft.com/office/drawing/2014/main" id="{2BED3A33-388D-4E81-84D0-E8F0E803A534}"/>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25806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716120</xdr:colOff>
      <xdr:row>3</xdr:row>
      <xdr:rowOff>111344</xdr:rowOff>
    </xdr:to>
    <xdr:pic>
      <xdr:nvPicPr>
        <xdr:cNvPr id="2" name="Imagen 1" descr="REDCO Mining Consultants | LinkedIn">
          <a:extLst>
            <a:ext uri="{FF2B5EF4-FFF2-40B4-BE49-F238E27FC236}">
              <a16:creationId xmlns:a16="http://schemas.microsoft.com/office/drawing/2014/main" id="{E9834817-A77D-4603-89BA-1E1C0354B29F}"/>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DBADF328-CD46-4353-87DF-6C08B12B448A}"/>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1C447478-2908-44CC-AA6C-A0E4FD69547D}"/>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8D68267B-23C7-455C-9822-8B7C6FF552D3}"/>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1B8445D6-0BD8-4A77-AC34-2C129A838A5E}"/>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C786AF81-D0D3-46ED-88EB-5527AF5E3EB2}"/>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631030</xdr:colOff>
      <xdr:row>3</xdr:row>
      <xdr:rowOff>124044</xdr:rowOff>
    </xdr:to>
    <xdr:pic>
      <xdr:nvPicPr>
        <xdr:cNvPr id="2" name="Imagen 1" descr="REDCO Mining Consultants | LinkedIn">
          <a:extLst>
            <a:ext uri="{FF2B5EF4-FFF2-40B4-BE49-F238E27FC236}">
              <a16:creationId xmlns:a16="http://schemas.microsoft.com/office/drawing/2014/main" id="{123B63B2-4813-4537-8C71-3DF2F31A722F}"/>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51DAE1E1-DDF3-4899-8B42-B80B1BA8CD1F}"/>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1C14AF33-4285-4F4E-9894-56DEA7EAC1F9}"/>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952F315A-64E1-48F8-BB9C-AF1F217E382E}"/>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4606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707230</xdr:colOff>
      <xdr:row>3</xdr:row>
      <xdr:rowOff>111344</xdr:rowOff>
    </xdr:to>
    <xdr:pic>
      <xdr:nvPicPr>
        <xdr:cNvPr id="2" name="Imagen 1" descr="REDCO Mining Consultants | LinkedIn">
          <a:extLst>
            <a:ext uri="{FF2B5EF4-FFF2-40B4-BE49-F238E27FC236}">
              <a16:creationId xmlns:a16="http://schemas.microsoft.com/office/drawing/2014/main" id="{A024E58B-EC83-4D2E-93D2-2EDF741527E0}"/>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1765117" y="190594"/>
          <a:ext cx="2210438" cy="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752315</xdr:colOff>
      <xdr:row>3</xdr:row>
      <xdr:rowOff>92294</xdr:rowOff>
    </xdr:to>
    <xdr:pic>
      <xdr:nvPicPr>
        <xdr:cNvPr id="2" name="Imagen 1" descr="REDCO Mining Consultants | LinkedIn">
          <a:extLst>
            <a:ext uri="{FF2B5EF4-FFF2-40B4-BE49-F238E27FC236}">
              <a16:creationId xmlns:a16="http://schemas.microsoft.com/office/drawing/2014/main" id="{86026C22-CDAD-4A43-A943-4C970F47D7CF}"/>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25806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751680</xdr:colOff>
      <xdr:row>3</xdr:row>
      <xdr:rowOff>92294</xdr:rowOff>
    </xdr:to>
    <xdr:pic>
      <xdr:nvPicPr>
        <xdr:cNvPr id="2" name="Imagen 1" descr="REDCO Mining Consultants | LinkedIn">
          <a:extLst>
            <a:ext uri="{FF2B5EF4-FFF2-40B4-BE49-F238E27FC236}">
              <a16:creationId xmlns:a16="http://schemas.microsoft.com/office/drawing/2014/main" id="{A784CE90-40FF-4946-BE81-1D876A8ECAE2}"/>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752315</xdr:colOff>
      <xdr:row>3</xdr:row>
      <xdr:rowOff>92294</xdr:rowOff>
    </xdr:to>
    <xdr:pic>
      <xdr:nvPicPr>
        <xdr:cNvPr id="2" name="Imagen 1" descr="REDCO Mining Consultants | LinkedIn">
          <a:extLst>
            <a:ext uri="{FF2B5EF4-FFF2-40B4-BE49-F238E27FC236}">
              <a16:creationId xmlns:a16="http://schemas.microsoft.com/office/drawing/2014/main" id="{94E210E7-E014-447C-B409-4EF579D3D951}"/>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25806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751680</xdr:colOff>
      <xdr:row>3</xdr:row>
      <xdr:rowOff>92294</xdr:rowOff>
    </xdr:to>
    <xdr:pic>
      <xdr:nvPicPr>
        <xdr:cNvPr id="2" name="Imagen 1" descr="REDCO Mining Consultants | LinkedIn">
          <a:extLst>
            <a:ext uri="{FF2B5EF4-FFF2-40B4-BE49-F238E27FC236}">
              <a16:creationId xmlns:a16="http://schemas.microsoft.com/office/drawing/2014/main" id="{4D3A6ECA-F02A-4293-9A7C-1DE9F2F25602}"/>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26187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752315</xdr:colOff>
      <xdr:row>3</xdr:row>
      <xdr:rowOff>92294</xdr:rowOff>
    </xdr:to>
    <xdr:pic>
      <xdr:nvPicPr>
        <xdr:cNvPr id="2" name="Imagen 1" descr="REDCO Mining Consultants | LinkedIn">
          <a:extLst>
            <a:ext uri="{FF2B5EF4-FFF2-40B4-BE49-F238E27FC236}">
              <a16:creationId xmlns:a16="http://schemas.microsoft.com/office/drawing/2014/main" id="{6F409D58-9EA7-4F35-912E-67A10ED5D480}"/>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258063" cy="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730725</xdr:colOff>
      <xdr:row>3</xdr:row>
      <xdr:rowOff>92294</xdr:rowOff>
    </xdr:to>
    <xdr:pic>
      <xdr:nvPicPr>
        <xdr:cNvPr id="2" name="Imagen 1" descr="REDCO Mining Consultants | LinkedIn">
          <a:extLst>
            <a:ext uri="{FF2B5EF4-FFF2-40B4-BE49-F238E27FC236}">
              <a16:creationId xmlns:a16="http://schemas.microsoft.com/office/drawing/2014/main" id="{E41DA337-52AD-4194-BC33-12B3D6FFECCF}"/>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066107" y="181069"/>
          <a:ext cx="2313308" cy="457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806924</xdr:colOff>
      <xdr:row>3</xdr:row>
      <xdr:rowOff>73244</xdr:rowOff>
    </xdr:to>
    <xdr:pic>
      <xdr:nvPicPr>
        <xdr:cNvPr id="2" name="Imagen 1" descr="REDCO Mining Consultants | LinkedIn">
          <a:extLst>
            <a:ext uri="{FF2B5EF4-FFF2-40B4-BE49-F238E27FC236}">
              <a16:creationId xmlns:a16="http://schemas.microsoft.com/office/drawing/2014/main" id="{9A656483-3269-49EA-8213-1366ABEF81A5}"/>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288992" y="181069"/>
          <a:ext cx="2313308" cy="45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7</xdr:col>
      <xdr:colOff>137748</xdr:colOff>
      <xdr:row>3</xdr:row>
      <xdr:rowOff>73244</xdr:rowOff>
    </xdr:to>
    <xdr:pic>
      <xdr:nvPicPr>
        <xdr:cNvPr id="2" name="Imagen 1" descr="REDCO Mining Consultants | LinkedIn">
          <a:extLst>
            <a:ext uri="{FF2B5EF4-FFF2-40B4-BE49-F238E27FC236}">
              <a16:creationId xmlns:a16="http://schemas.microsoft.com/office/drawing/2014/main" id="{4FD0AAE8-A6EC-42ED-BBB8-514E2918918E}"/>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288992" y="181069"/>
          <a:ext cx="2310133" cy="45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5</xdr:col>
      <xdr:colOff>135092</xdr:colOff>
      <xdr:row>1</xdr:row>
      <xdr:rowOff>94</xdr:rowOff>
    </xdr:from>
    <xdr:to>
      <xdr:col>6</xdr:col>
      <xdr:colOff>810100</xdr:colOff>
      <xdr:row>3</xdr:row>
      <xdr:rowOff>73244</xdr:rowOff>
    </xdr:to>
    <xdr:pic>
      <xdr:nvPicPr>
        <xdr:cNvPr id="2" name="Imagen 1" descr="REDCO Mining Consultants | LinkedIn">
          <a:extLst>
            <a:ext uri="{FF2B5EF4-FFF2-40B4-BE49-F238E27FC236}">
              <a16:creationId xmlns:a16="http://schemas.microsoft.com/office/drawing/2014/main" id="{039BD60D-835A-418B-AD2C-0DD2C89C3E45}"/>
            </a:ext>
          </a:extLst>
        </xdr:cNvPr>
        <xdr:cNvPicPr>
          <a:picLocks noChangeAspect="1" noChangeArrowheads="1"/>
        </xdr:cNvPicPr>
      </xdr:nvPicPr>
      <xdr:blipFill rotWithShape="1">
        <a:blip xmlns:r="http://schemas.openxmlformats.org/officeDocument/2006/relationships" r:embed="rId1">
          <a:clrChange>
            <a:clrFrom>
              <a:srgbClr val="FEFEFE"/>
            </a:clrFrom>
            <a:clrTo>
              <a:srgbClr val="FEFEFE">
                <a:alpha val="0"/>
              </a:srgbClr>
            </a:clrTo>
          </a:clrChange>
          <a:extLst>
            <a:ext uri="{28A0092B-C50C-407E-A947-70E740481C1C}">
              <a14:useLocalDpi xmlns:a14="http://schemas.microsoft.com/office/drawing/2010/main" val="0"/>
            </a:ext>
          </a:extLst>
        </a:blip>
        <a:srcRect t="37600" b="36400"/>
        <a:stretch/>
      </xdr:blipFill>
      <xdr:spPr bwMode="auto">
        <a:xfrm>
          <a:off x="12288992" y="181069"/>
          <a:ext cx="2313308" cy="45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8</xdr:col>
      <xdr:colOff>628650</xdr:colOff>
      <xdr:row>12</xdr:row>
      <xdr:rowOff>104775</xdr:rowOff>
    </xdr:from>
    <xdr:to>
      <xdr:col>11</xdr:col>
      <xdr:colOff>466725</xdr:colOff>
      <xdr:row>17</xdr:row>
      <xdr:rowOff>171450</xdr:rowOff>
    </xdr:to>
    <xdr:sp macro="" textlink="">
      <xdr:nvSpPr>
        <xdr:cNvPr id="2" name="Rectángulo redondeado 1" descr="bab4f7ce-07f7-4706-abba-53192573fcd1">
          <a:extLst>
            <a:ext uri="{FF2B5EF4-FFF2-40B4-BE49-F238E27FC236}">
              <a16:creationId xmlns:a16="http://schemas.microsoft.com/office/drawing/2014/main" id="{9FF284A9-F0ED-40E6-AEAB-12ECB9346E08}"/>
            </a:ext>
            <a:ext uri="{6ECC49D1-AA05-4338-93AA-15A1B29DFB0A}">
              <asl:scriptLink xmlns:asl="http://schemas.microsoft.com/office/drawing/2021/scriptlink" val="{&quot;shareId&quot;:&quot;ms-officescript%3A%2F%2Fonedrive_business_sharinglink%2Fu!aHR0cHM6Ly9yZWRjb2dsb2JhbGNsLW15LnNoYXJlcG9pbnQuY29tLzp1Oi9nL3BlcnNvbmFsL2FwYWNoZWNvX3JlZGNvZ2xvYmFsX2NvbS9FZlhlNFRQUEZCZEl1TGgwcVBkZHZBSUI5OUVLZUFqWWM1M1poRjMwdjFMNmhR&quot;}"/>
            </a:ext>
          </a:extLst>
        </xdr:cNvPr>
        <xdr:cNvSpPr/>
      </xdr:nvSpPr>
      <xdr:spPr>
        <a:xfrm>
          <a:off x="10902203" y="2256304"/>
          <a:ext cx="2204757" cy="963146"/>
        </a:xfrm>
        <a:prstGeom prst="roundRect">
          <a:avLst/>
        </a:prstGeom>
        <a:solidFill>
          <a:schemeClr val="bg2">
            <a:lumMod val="75000"/>
          </a:schemeClr>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a:solidFill>
                <a:schemeClr val="lt1"/>
              </a:solidFill>
              <a:latin typeface="+mn-lt"/>
              <a:ea typeface="+mn-lt"/>
              <a:cs typeface="+mn-lt"/>
            </a:rPr>
            <a:t>A</a:t>
          </a:r>
          <a:r>
            <a:rPr lang="en-US" sz="1100" b="0" i="0" u="none" strike="noStrike">
              <a:solidFill>
                <a:schemeClr val="lt1"/>
              </a:solidFill>
              <a:latin typeface="Aptos Narrow" panose="020B0004020202020204" pitchFamily="34" charset="0"/>
            </a:rPr>
            <a:t>ctualizar nombres de</a:t>
          </a:r>
          <a:r>
            <a:rPr lang="en-US" sz="1100">
              <a:solidFill>
                <a:schemeClr val="lt1"/>
              </a:solidFill>
              <a:latin typeface="+mn-lt"/>
              <a:ea typeface="+mn-lt"/>
              <a:cs typeface="+mn-lt"/>
            </a:rPr>
            <a:t> </a:t>
          </a:r>
          <a:r>
            <a:rPr lang="en-US" sz="1100" b="0" i="0" u="none" strike="noStrike">
              <a:solidFill>
                <a:schemeClr val="lt1"/>
              </a:solidFill>
              <a:latin typeface="Aptos Narrow" panose="020B0004020202020204" pitchFamily="34" charset="0"/>
            </a:rPr>
            <a:t>hojas en</a:t>
          </a:r>
        </a:p>
        <a:p>
          <a:pPr marL="0" indent="0" algn="ctr"/>
          <a:r>
            <a:rPr lang="en-US" sz="1100" b="0" i="0" u="none" strike="noStrike">
              <a:solidFill>
                <a:schemeClr val="lt1"/>
              </a:solidFill>
              <a:latin typeface="Aptos Narrow" panose="020B0004020202020204" pitchFamily="34" charset="0"/>
            </a:rPr>
            <a:t>tabla de </a:t>
          </a:r>
          <a:r>
            <a:rPr lang="en-US" sz="1100">
              <a:solidFill>
                <a:schemeClr val="lt1"/>
              </a:solidFill>
              <a:latin typeface="+mn-lt"/>
              <a:ea typeface="+mn-lt"/>
              <a:cs typeface="+mn-lt"/>
            </a:rPr>
            <a:t>H</a:t>
          </a:r>
          <a:r>
            <a:rPr lang="en-US" sz="1100" b="0" i="0" u="none" strike="noStrike">
              <a:solidFill>
                <a:schemeClr val="lt1"/>
              </a:solidFill>
              <a:latin typeface="Aptos Narrow" panose="020B0004020202020204" pitchFamily="34" charset="0"/>
            </a:rPr>
            <a:t>ojas y </a:t>
          </a:r>
          <a:r>
            <a:rPr lang="en-US" sz="1100">
              <a:solidFill>
                <a:schemeClr val="lt1"/>
              </a:solidFill>
              <a:latin typeface="+mn-lt"/>
              <a:ea typeface="+mn-lt"/>
              <a:cs typeface="+mn-lt"/>
            </a:rPr>
            <a:t>P</a:t>
          </a:r>
          <a:r>
            <a:rPr lang="en-US" sz="1100" b="0" i="0" u="none" strike="noStrike">
              <a:solidFill>
                <a:schemeClr val="lt1"/>
              </a:solidFill>
              <a:latin typeface="Aptos Narrow" panose="020B0004020202020204" pitchFamily="34" charset="0"/>
            </a:rPr>
            <a:t>royectos</a:t>
          </a:r>
        </a:p>
      </xdr:txBody>
    </xdr:sp>
    <xdr:clientData/>
  </xdr:twoCellAnchor>
  <xdr:twoCellAnchor>
    <xdr:from>
      <xdr:col>8</xdr:col>
      <xdr:colOff>638175</xdr:colOff>
      <xdr:row>23</xdr:row>
      <xdr:rowOff>19050</xdr:rowOff>
    </xdr:from>
    <xdr:to>
      <xdr:col>11</xdr:col>
      <xdr:colOff>504825</xdr:colOff>
      <xdr:row>29</xdr:row>
      <xdr:rowOff>142875</xdr:rowOff>
    </xdr:to>
    <xdr:sp macro="" textlink="">
      <xdr:nvSpPr>
        <xdr:cNvPr id="3" name="Rectángulo redondeado 2" descr="c15c0294-f3ce-4303-9968-2a72e9fba034">
          <a:extLst>
            <a:ext uri="{FF2B5EF4-FFF2-40B4-BE49-F238E27FC236}">
              <a16:creationId xmlns:a16="http://schemas.microsoft.com/office/drawing/2014/main" id="{C2F1AF1C-4267-44B8-9474-D6E3C0210BB2}"/>
            </a:ext>
            <a:ext uri="{147F2762-F138-4A5C-976F-8EAC2B608ADB}">
              <a16:predDERef xmlns:a16="http://schemas.microsoft.com/office/drawing/2014/main" pred="{33E97E36-CA82-432F-BF35-757371ED21D9}"/>
            </a:ext>
            <a:ext uri="{6ECC49D1-AA05-4338-93AA-15A1B29DFB0A}">
              <asl:scriptLink xmlns:asl="http://schemas.microsoft.com/office/drawing/2021/scriptlink" val="{&quot;shareId&quot;:&quot;ms-officescript%3A%2F%2Fonedrive_business_sharinglink%2Fu!aHR0cHM6Ly9yZWRjb2dsb2JhbGNsLW15LnNoYXJlcG9pbnQuY29tLzp1Oi9nL3BlcnNvbmFsL2FwYWNoZWNvX3JlZGNvZ2xvYmFsX2NvbS9FYVJlSEVJM252eEVqQ2FWMUZ4dDhlMEJqc1dqWW9iZk5VOERIbzdZWTdxUDVR&quot;}"/>
            </a:ext>
          </a:extLst>
        </xdr:cNvPr>
        <xdr:cNvSpPr/>
      </xdr:nvSpPr>
      <xdr:spPr>
        <a:xfrm>
          <a:off x="10483215" y="4225290"/>
          <a:ext cx="2221230" cy="1221105"/>
        </a:xfrm>
        <a:prstGeom prst="roundRect">
          <a:avLst/>
        </a:prstGeom>
        <a:solidFill>
          <a:srgbClr val="107C41"/>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a:solidFill>
                <a:schemeClr val="lt1"/>
              </a:solidFill>
              <a:latin typeface="+mn-lt"/>
              <a:ea typeface="+mn-lt"/>
              <a:cs typeface="+mn-lt"/>
            </a:rPr>
            <a:t>Actualizar</a:t>
          </a:r>
          <a:endParaRPr lang="en-US" sz="1100" b="0" i="0" u="none" strike="noStrike">
            <a:solidFill>
              <a:schemeClr val="lt1"/>
            </a:solidFill>
            <a:latin typeface="+mn-lt"/>
            <a:ea typeface="+mn-lt"/>
            <a:cs typeface="+mn-lt"/>
          </a:endParaRPr>
        </a:p>
        <a:p>
          <a:pPr marL="0" indent="0" algn="ctr"/>
          <a:r>
            <a:rPr lang="en-US" sz="1100">
              <a:solidFill>
                <a:schemeClr val="lt1"/>
              </a:solidFill>
              <a:latin typeface="+mn-lt"/>
              <a:ea typeface="+mn-lt"/>
              <a:cs typeface="+mn-lt"/>
            </a:rPr>
            <a:t>R</a:t>
          </a:r>
          <a:r>
            <a:rPr lang="en-US" sz="1100" b="0" i="0" u="none" strike="noStrike">
              <a:solidFill>
                <a:schemeClr val="lt1"/>
              </a:solidFill>
              <a:latin typeface="Aptos Narrow" panose="020B0004020202020204" pitchFamily="34" charset="0"/>
            </a:rPr>
            <a:t>eporte POM para PBI</a:t>
          </a:r>
        </a:p>
        <a:p>
          <a:pPr marL="0" indent="0" algn="ctr"/>
          <a:r>
            <a:rPr lang="en-US" sz="1100" b="0" i="0" u="none" strike="noStrike">
              <a:solidFill>
                <a:schemeClr val="lt1"/>
              </a:solidFill>
              <a:latin typeface="Aptos Narrow" panose="020B0004020202020204" pitchFamily="34" charset="0"/>
            </a:rPr>
            <a:t>y Resumen Personal</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2</xdr:col>
      <xdr:colOff>1339850</xdr:colOff>
      <xdr:row>2</xdr:row>
      <xdr:rowOff>19050</xdr:rowOff>
    </xdr:from>
    <xdr:to>
      <xdr:col>13</xdr:col>
      <xdr:colOff>381000</xdr:colOff>
      <xdr:row>32</xdr:row>
      <xdr:rowOff>76200</xdr:rowOff>
    </xdr:to>
    <xdr:graphicFrame macro="">
      <xdr:nvGraphicFramePr>
        <xdr:cNvPr id="2" name="Gráfico 1">
          <a:extLst>
            <a:ext uri="{FF2B5EF4-FFF2-40B4-BE49-F238E27FC236}">
              <a16:creationId xmlns:a16="http://schemas.microsoft.com/office/drawing/2014/main" id="{F2666BFA-2EBE-5ABB-C445-28014865C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638175</xdr:colOff>
      <xdr:row>2</xdr:row>
      <xdr:rowOff>19050</xdr:rowOff>
    </xdr:from>
    <xdr:to>
      <xdr:col>21</xdr:col>
      <xdr:colOff>581025</xdr:colOff>
      <xdr:row>32</xdr:row>
      <xdr:rowOff>76200</xdr:rowOff>
    </xdr:to>
    <mc:AlternateContent xmlns:mc="http://schemas.openxmlformats.org/markup-compatibility/2006" xmlns:a14="http://schemas.microsoft.com/office/drawing/2010/main">
      <mc:Choice Requires="a14">
        <xdr:graphicFrame macro="">
          <xdr:nvGraphicFramePr>
            <xdr:cNvPr id="3" name="Nombre">
              <a:extLst>
                <a:ext uri="{FF2B5EF4-FFF2-40B4-BE49-F238E27FC236}">
                  <a16:creationId xmlns:a16="http://schemas.microsoft.com/office/drawing/2014/main" id="{93C44D99-B4B5-1C81-7306-E7CF2C9C3F79}"/>
                </a:ext>
              </a:extLst>
            </xdr:cNvPr>
            <xdr:cNvGraphicFramePr/>
          </xdr:nvGraphicFramePr>
          <xdr:xfrm>
            <a:off x="0" y="0"/>
            <a:ext cx="0" cy="0"/>
          </xdr:xfrm>
          <a:graphic>
            <a:graphicData uri="http://schemas.microsoft.com/office/drawing/2010/slicer">
              <sle:slicer xmlns:sle="http://schemas.microsoft.com/office/drawing/2010/slicer" name="Nombre"/>
            </a:graphicData>
          </a:graphic>
        </xdr:graphicFrame>
      </mc:Choice>
      <mc:Fallback xmlns="">
        <xdr:sp macro="" textlink="">
          <xdr:nvSpPr>
            <xdr:cNvPr id="0" name=""/>
            <xdr:cNvSpPr>
              <a:spLocks noTextEdit="1"/>
            </xdr:cNvSpPr>
          </xdr:nvSpPr>
          <xdr:spPr>
            <a:xfrm>
              <a:off x="13331825" y="381000"/>
              <a:ext cx="6343650" cy="5486400"/>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52.xml><?xml version="1.0" encoding="utf-8"?>
<xdr:wsDr xmlns:xdr="http://schemas.openxmlformats.org/drawingml/2006/spreadsheetDrawing" xmlns:a="http://schemas.openxmlformats.org/drawingml/2006/main">
  <xdr:twoCellAnchor>
    <xdr:from>
      <xdr:col>8</xdr:col>
      <xdr:colOff>158750</xdr:colOff>
      <xdr:row>39</xdr:row>
      <xdr:rowOff>10584</xdr:rowOff>
    </xdr:from>
    <xdr:to>
      <xdr:col>12</xdr:col>
      <xdr:colOff>645584</xdr:colOff>
      <xdr:row>55</xdr:row>
      <xdr:rowOff>21167</xdr:rowOff>
    </xdr:to>
    <xdr:graphicFrame macro="">
      <xdr:nvGraphicFramePr>
        <xdr:cNvPr id="7" name="ch_gerente">
          <a:extLst>
            <a:ext uri="{FF2B5EF4-FFF2-40B4-BE49-F238E27FC236}">
              <a16:creationId xmlns:a16="http://schemas.microsoft.com/office/drawing/2014/main" id="{EE8B064C-8738-53A5-5922-C2EC17A39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677334</xdr:colOff>
      <xdr:row>39</xdr:row>
      <xdr:rowOff>10585</xdr:rowOff>
    </xdr:from>
    <xdr:to>
      <xdr:col>19</xdr:col>
      <xdr:colOff>243417</xdr:colOff>
      <xdr:row>55</xdr:row>
      <xdr:rowOff>21166</xdr:rowOff>
    </xdr:to>
    <xdr:graphicFrame macro="">
      <xdr:nvGraphicFramePr>
        <xdr:cNvPr id="9" name="ch_pais">
          <a:extLst>
            <a:ext uri="{FF2B5EF4-FFF2-40B4-BE49-F238E27FC236}">
              <a16:creationId xmlns:a16="http://schemas.microsoft.com/office/drawing/2014/main" id="{F4EDED2C-734F-7BC8-D459-D628AD06E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232832</xdr:colOff>
      <xdr:row>26</xdr:row>
      <xdr:rowOff>74084</xdr:rowOff>
    </xdr:from>
    <xdr:to>
      <xdr:col>19</xdr:col>
      <xdr:colOff>243415</xdr:colOff>
      <xdr:row>38</xdr:row>
      <xdr:rowOff>137582</xdr:rowOff>
    </xdr:to>
    <xdr:graphicFrame macro="">
      <xdr:nvGraphicFramePr>
        <xdr:cNvPr id="10" name="ch_estado">
          <a:extLst>
            <a:ext uri="{FF2B5EF4-FFF2-40B4-BE49-F238E27FC236}">
              <a16:creationId xmlns:a16="http://schemas.microsoft.com/office/drawing/2014/main" id="{9B041925-BF0C-35B5-74D4-8906675C0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158749</xdr:colOff>
      <xdr:row>26</xdr:row>
      <xdr:rowOff>74084</xdr:rowOff>
    </xdr:from>
    <xdr:to>
      <xdr:col>11</xdr:col>
      <xdr:colOff>211667</xdr:colOff>
      <xdr:row>38</xdr:row>
      <xdr:rowOff>137583</xdr:rowOff>
    </xdr:to>
    <xdr:graphicFrame macro="">
      <xdr:nvGraphicFramePr>
        <xdr:cNvPr id="11" name="Gráfico 10">
          <a:extLst>
            <a:ext uri="{FF2B5EF4-FFF2-40B4-BE49-F238E27FC236}">
              <a16:creationId xmlns:a16="http://schemas.microsoft.com/office/drawing/2014/main" id="{8195FBDD-3EDE-0B35-ACFC-42ADE11CA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5</xdr:col>
      <xdr:colOff>554923</xdr:colOff>
      <xdr:row>0</xdr:row>
      <xdr:rowOff>177298</xdr:rowOff>
    </xdr:from>
    <xdr:to>
      <xdr:col>20</xdr:col>
      <xdr:colOff>166303</xdr:colOff>
      <xdr:row>24</xdr:row>
      <xdr:rowOff>167998</xdr:rowOff>
    </xdr:to>
    <mc:AlternateContent xmlns:mc="http://schemas.openxmlformats.org/markup-compatibility/2006">
      <mc:Choice xmlns:cx1="http://schemas.microsoft.com/office/drawing/2015/9/8/chartex" Requires="cx1">
        <xdr:graphicFrame macro="">
          <xdr:nvGraphicFramePr>
            <xdr:cNvPr id="4" name="Gráfico 1">
              <a:extLst>
                <a:ext uri="{FF2B5EF4-FFF2-40B4-BE49-F238E27FC236}">
                  <a16:creationId xmlns:a16="http://schemas.microsoft.com/office/drawing/2014/main" id="{358E9605-2DA2-462E-9B19-83ADD7A0A9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70023" y="177298"/>
              <a:ext cx="15270480" cy="4626200"/>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6</xdr:col>
      <xdr:colOff>476370</xdr:colOff>
      <xdr:row>12</xdr:row>
      <xdr:rowOff>48938</xdr:rowOff>
    </xdr:from>
    <xdr:to>
      <xdr:col>19</xdr:col>
      <xdr:colOff>659739</xdr:colOff>
      <xdr:row>12</xdr:row>
      <xdr:rowOff>48938</xdr:rowOff>
    </xdr:to>
    <xdr:cxnSp macro="">
      <xdr:nvCxnSpPr>
        <xdr:cNvPr id="18" name="Conector recto de flecha 2" descr="586f7b26-16b1-427f-a026-7c120c1e30d4">
          <a:extLst>
            <a:ext uri="{FF2B5EF4-FFF2-40B4-BE49-F238E27FC236}">
              <a16:creationId xmlns:a16="http://schemas.microsoft.com/office/drawing/2014/main" id="{4FF826CE-7D97-4220-8ED7-4CF88BA1887C}"/>
            </a:ext>
          </a:extLst>
        </xdr:cNvPr>
        <xdr:cNvCxnSpPr/>
      </xdr:nvCxnSpPr>
      <xdr:spPr>
        <a:xfrm>
          <a:off x="7135587" y="2301808"/>
          <a:ext cx="12690109" cy="0"/>
        </a:xfrm>
        <a:prstGeom prst="straightConnector1">
          <a:avLst/>
        </a:prstGeom>
        <a:ln>
          <a:solidFill>
            <a:srgbClr val="C00000"/>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553907</xdr:colOff>
      <xdr:row>11</xdr:row>
      <xdr:rowOff>128197</xdr:rowOff>
    </xdr:from>
    <xdr:to>
      <xdr:col>19</xdr:col>
      <xdr:colOff>576767</xdr:colOff>
      <xdr:row>12</xdr:row>
      <xdr:rowOff>21745</xdr:rowOff>
    </xdr:to>
    <xdr:sp macro="" textlink="">
      <xdr:nvSpPr>
        <xdr:cNvPr id="28" name="CuadroTexto 3">
          <a:extLst>
            <a:ext uri="{FF2B5EF4-FFF2-40B4-BE49-F238E27FC236}">
              <a16:creationId xmlns:a16="http://schemas.microsoft.com/office/drawing/2014/main" id="{200B3EF5-4A6E-4618-88AC-5A21B13239AA}"/>
            </a:ext>
          </a:extLst>
        </xdr:cNvPr>
        <xdr:cNvSpPr txBox="1"/>
      </xdr:nvSpPr>
      <xdr:spPr>
        <a:xfrm>
          <a:off x="18079907" y="2183592"/>
          <a:ext cx="1586965" cy="254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i="1">
              <a:solidFill>
                <a:srgbClr val="C00000"/>
              </a:solidFill>
            </a:rPr>
            <a:t>192 Hrs (Límite</a:t>
          </a:r>
          <a:r>
            <a:rPr lang="es-CL" sz="1100" i="1" baseline="0">
              <a:solidFill>
                <a:srgbClr val="C00000"/>
              </a:solidFill>
            </a:rPr>
            <a:t> Máximo)</a:t>
          </a:r>
          <a:endParaRPr lang="es-CL" sz="1100" i="1">
            <a:solidFill>
              <a:srgbClr val="C00000"/>
            </a:solidFill>
          </a:endParaRPr>
        </a:p>
      </xdr:txBody>
    </xdr:sp>
    <xdr:clientData/>
  </xdr:twoCellAnchor>
  <xdr:twoCellAnchor>
    <xdr:from>
      <xdr:col>13</xdr:col>
      <xdr:colOff>314738</xdr:colOff>
      <xdr:row>12</xdr:row>
      <xdr:rowOff>132521</xdr:rowOff>
    </xdr:from>
    <xdr:to>
      <xdr:col>19</xdr:col>
      <xdr:colOff>637760</xdr:colOff>
      <xdr:row>29</xdr:row>
      <xdr:rowOff>82826</xdr:rowOff>
    </xdr:to>
    <xdr:sp macro="" textlink="">
      <xdr:nvSpPr>
        <xdr:cNvPr id="20" name="Rectángulo 4" descr="2f4d570a-24dd-45d5-bcb2-68d56e95b029">
          <a:extLst>
            <a:ext uri="{FF2B5EF4-FFF2-40B4-BE49-F238E27FC236}">
              <a16:creationId xmlns:a16="http://schemas.microsoft.com/office/drawing/2014/main" id="{168E1368-5503-4CD7-A2A6-B0A2E86ED94E}"/>
            </a:ext>
          </a:extLst>
        </xdr:cNvPr>
        <xdr:cNvSpPr/>
      </xdr:nvSpPr>
      <xdr:spPr>
        <a:xfrm>
          <a:off x="14759608" y="2385391"/>
          <a:ext cx="5044109" cy="3048000"/>
        </a:xfrm>
        <a:prstGeom prst="rect">
          <a:avLst/>
        </a:prstGeom>
        <a:noFill/>
        <a:ln>
          <a:solidFill>
            <a:srgbClr val="FFC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15</xdr:col>
      <xdr:colOff>672204</xdr:colOff>
      <xdr:row>13</xdr:row>
      <xdr:rowOff>7183</xdr:rowOff>
    </xdr:from>
    <xdr:to>
      <xdr:col>17</xdr:col>
      <xdr:colOff>695064</xdr:colOff>
      <xdr:row>14</xdr:row>
      <xdr:rowOff>68174</xdr:rowOff>
    </xdr:to>
    <xdr:sp macro="" textlink="">
      <xdr:nvSpPr>
        <xdr:cNvPr id="21" name="CuadroTexto 5">
          <a:extLst>
            <a:ext uri="{FF2B5EF4-FFF2-40B4-BE49-F238E27FC236}">
              <a16:creationId xmlns:a16="http://schemas.microsoft.com/office/drawing/2014/main" id="{30767CE2-F0DE-4A32-8F4F-B3965A5F01DD}"/>
            </a:ext>
          </a:extLst>
        </xdr:cNvPr>
        <xdr:cNvSpPr txBox="1"/>
      </xdr:nvSpPr>
      <xdr:spPr>
        <a:xfrm>
          <a:off x="16690769" y="2442270"/>
          <a:ext cx="1596556" cy="243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100" b="1" i="1">
              <a:solidFill>
                <a:srgbClr val="FFC000"/>
              </a:solidFill>
            </a:rPr>
            <a:t>Personal Libre </a:t>
          </a:r>
        </a:p>
      </xdr:txBody>
    </xdr:sp>
    <xdr:clientData/>
  </xdr:twoCellAnchor>
  <xdr:twoCellAnchor>
    <xdr:from>
      <xdr:col>10</xdr:col>
      <xdr:colOff>190500</xdr:colOff>
      <xdr:row>0</xdr:row>
      <xdr:rowOff>160110</xdr:rowOff>
    </xdr:from>
    <xdr:to>
      <xdr:col>10</xdr:col>
      <xdr:colOff>2462892</xdr:colOff>
      <xdr:row>4</xdr:row>
      <xdr:rowOff>122465</xdr:rowOff>
    </xdr:to>
    <xdr:sp macro="" textlink="">
      <xdr:nvSpPr>
        <xdr:cNvPr id="31" name="Rectángulo redondeado 2" descr="c15c0294-f3ce-4303-9968-2a72e9fba034">
          <a:extLst>
            <a:ext uri="{FF2B5EF4-FFF2-40B4-BE49-F238E27FC236}">
              <a16:creationId xmlns:a16="http://schemas.microsoft.com/office/drawing/2014/main" id="{4D22EC2D-FD9F-4136-9777-012EDAE10E09}"/>
            </a:ext>
            <a:ext uri="{147F2762-F138-4A5C-976F-8EAC2B608ADB}">
              <a16:predDERef xmlns:a16="http://schemas.microsoft.com/office/drawing/2014/main" pred="{33E97E36-CA82-432F-BF35-757371ED21D9}"/>
            </a:ext>
            <a:ext uri="{6ECC49D1-AA05-4338-93AA-15A1B29DFB0A}">
              <asl:scriptLink xmlns:asl="http://schemas.microsoft.com/office/drawing/2021/scriptlink" val="{&quot;shareId&quot;:&quot;ms-officescript%3A%2F%2Fonedrive_business_sharinglink%2Fu!aHR0cHM6Ly9yZWRjb2dsb2JhbGNsLW15LnNoYXJlcG9pbnQuY29tLzp1Oi9nL3BlcnNvbmFsL2FwYWNoZWNvX3JlZGNvZ2xvYmFsX2NvbS9FYVJlSEVJM252eEVqQ2FWMUZ4dDhlMEJqc1dqWW9iZk5VOERIbzdZWTdxUDVR&quot;}"/>
            </a:ext>
          </a:extLst>
        </xdr:cNvPr>
        <xdr:cNvSpPr/>
      </xdr:nvSpPr>
      <xdr:spPr>
        <a:xfrm>
          <a:off x="10436679" y="160110"/>
          <a:ext cx="2272392" cy="751569"/>
        </a:xfrm>
        <a:prstGeom prst="roundRect">
          <a:avLst/>
        </a:prstGeom>
        <a:solidFill>
          <a:srgbClr val="107C41"/>
        </a:solidFill>
        <a:ln w="1905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a:solidFill>
                <a:schemeClr val="lt1"/>
              </a:solidFill>
              <a:latin typeface="+mn-lt"/>
              <a:ea typeface="+mn-lt"/>
              <a:cs typeface="+mn-lt"/>
            </a:rPr>
            <a:t>Actualizar</a:t>
          </a:r>
          <a:endParaRPr lang="en-US" sz="1100" b="0" i="0" u="none" strike="noStrike">
            <a:solidFill>
              <a:schemeClr val="lt1"/>
            </a:solidFill>
            <a:latin typeface="+mn-lt"/>
            <a:ea typeface="+mn-lt"/>
            <a:cs typeface="+mn-lt"/>
          </a:endParaRPr>
        </a:p>
        <a:p>
          <a:pPr marL="0" indent="0" algn="ctr"/>
          <a:r>
            <a:rPr lang="en-US" sz="1100">
              <a:solidFill>
                <a:schemeClr val="lt1"/>
              </a:solidFill>
              <a:latin typeface="+mn-lt"/>
              <a:ea typeface="+mn-lt"/>
              <a:cs typeface="+mn-lt"/>
            </a:rPr>
            <a:t>R</a:t>
          </a:r>
          <a:r>
            <a:rPr lang="en-US" sz="1100" b="0" i="0" u="none" strike="noStrike">
              <a:solidFill>
                <a:schemeClr val="lt1"/>
              </a:solidFill>
              <a:latin typeface="Aptos Narrow" panose="020B0004020202020204" pitchFamily="34" charset="0"/>
            </a:rPr>
            <a:t>eporte POM para PBI</a:t>
          </a:r>
        </a:p>
        <a:p>
          <a:pPr marL="0" indent="0" algn="ctr"/>
          <a:r>
            <a:rPr lang="en-US" sz="1100" b="0" i="0" u="none" strike="noStrike">
              <a:solidFill>
                <a:schemeClr val="lt1"/>
              </a:solidFill>
              <a:latin typeface="Aptos Narrow" panose="020B0004020202020204" pitchFamily="34" charset="0"/>
            </a:rPr>
            <a:t>y Resumen Personal</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1</xdr:col>
      <xdr:colOff>3436</xdr:colOff>
      <xdr:row>0</xdr:row>
      <xdr:rowOff>180791</xdr:rowOff>
    </xdr:from>
    <xdr:to>
      <xdr:col>17</xdr:col>
      <xdr:colOff>292249</xdr:colOff>
      <xdr:row>36</xdr:row>
      <xdr:rowOff>52294</xdr:rowOff>
    </xdr:to>
    <xdr:sp macro="" textlink="">
      <xdr:nvSpPr>
        <xdr:cNvPr id="13" name="CuadroTexto 1">
          <a:extLst>
            <a:ext uri="{FF2B5EF4-FFF2-40B4-BE49-F238E27FC236}">
              <a16:creationId xmlns:a16="http://schemas.microsoft.com/office/drawing/2014/main" id="{FC4A3D2B-3442-9E8C-346C-0B5776079FA9}"/>
            </a:ext>
          </a:extLst>
        </xdr:cNvPr>
        <xdr:cNvSpPr txBox="1"/>
      </xdr:nvSpPr>
      <xdr:spPr>
        <a:xfrm>
          <a:off x="802789" y="180791"/>
          <a:ext cx="13078460" cy="65950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Sub CambiarValidacionDeDatos()</a:t>
          </a:r>
        </a:p>
        <a:p>
          <a:r>
            <a:rPr lang="es-CL" sz="1100"/>
            <a:t>' NombresProfesionales</a:t>
          </a:r>
        </a:p>
        <a:p>
          <a:r>
            <a:rPr lang="es-CL" sz="1100"/>
            <a:t>    Set SourceBook = ThisWorkbook</a:t>
          </a:r>
        </a:p>
        <a:p>
          <a:r>
            <a:rPr lang="es-CL" sz="1100"/>
            <a:t>    'Set SourceSheet = SourceBook.Sheets("AuraMinerals_Proyecto Paiol PFS")</a:t>
          </a:r>
        </a:p>
        <a:p>
          <a:r>
            <a:rPr lang="es-CL" sz="1100"/>
            <a:t>    </a:t>
          </a:r>
        </a:p>
        <a:p>
          <a:r>
            <a:rPr lang="es-CL" sz="1100"/>
            <a:t>    'Debug.Print SourceSheet.UsedRange.Address</a:t>
          </a:r>
        </a:p>
        <a:p>
          <a:r>
            <a:rPr lang="es-CL" sz="1100"/>
            <a:t>    Dim SourceSheet As Worksheet</a:t>
          </a:r>
        </a:p>
        <a:p>
          <a:r>
            <a:rPr lang="es-CL" sz="1100"/>
            <a:t>    For Each SourceSheet In SourceBook.Worksheets</a:t>
          </a:r>
        </a:p>
        <a:p>
          <a:r>
            <a:rPr lang="es-CL" sz="1100"/>
            <a:t>        Set used_range = SourceSheet.UsedRange</a:t>
          </a:r>
        </a:p>
        <a:p>
          <a:r>
            <a:rPr lang="es-CL" sz="1100"/>
            <a:t>        If SourceSheet.Range("F15").Value = "Profesional" Then</a:t>
          </a:r>
        </a:p>
        <a:p>
          <a:r>
            <a:rPr lang="es-CL" sz="1100"/>
            <a:t>            Debug.Print SourceSheet.Name, used_range.Address</a:t>
          </a:r>
        </a:p>
        <a:p>
          <a:r>
            <a:rPr lang="es-CL" sz="1100"/>
            <a:t>            Set rng_val = SourceSheet.UsedRange.SpecialCells(xlCellTypeAllValidation)</a:t>
          </a:r>
        </a:p>
        <a:p>
          <a:r>
            <a:rPr lang="es-CL" sz="1100"/>
            <a:t>            val_address = rng_val.Address</a:t>
          </a:r>
        </a:p>
        <a:p>
          <a:r>
            <a:rPr lang="es-CL" sz="1100"/>
            <a:t>            </a:t>
          </a:r>
        </a:p>
        <a:p>
          <a:r>
            <a:rPr lang="es-CL" sz="1100"/>
            <a:t>            'Debug.Print rng_val.Address</a:t>
          </a:r>
        </a:p>
        <a:p>
          <a:r>
            <a:rPr lang="es-CL" sz="1100"/>
            <a:t>            For Each cl In rng_val</a:t>
          </a:r>
        </a:p>
        <a:p>
          <a:r>
            <a:rPr lang="es-CL" sz="1100"/>
            <a:t>                With cl.Validation</a:t>
          </a:r>
        </a:p>
        <a:p>
          <a:r>
            <a:rPr lang="es-CL" sz="1100"/>
            <a:t>                    If .Type = xlValidateList Then</a:t>
          </a:r>
        </a:p>
        <a:p>
          <a:r>
            <a:rPr lang="es-CL" sz="1100"/>
            <a:t>                        'Debug.Print cl.Address, .Type, .Formula1, .InCellDropdown</a:t>
          </a:r>
        </a:p>
        <a:p>
          <a:r>
            <a:rPr lang="es-CL" sz="1100"/>
            <a:t>                        val_address = val_address</a:t>
          </a:r>
        </a:p>
        <a:p>
          <a:r>
            <a:rPr lang="es-CL" sz="1100"/>
            <a:t>                        Set valD = cl.Validation</a:t>
          </a:r>
        </a:p>
        <a:p>
          <a:r>
            <a:rPr lang="es-CL" sz="1100"/>
            <a:t>                        If .Formula1 = "='Listado Profesionales'!$A:$A" Then</a:t>
          </a:r>
        </a:p>
        <a:p>
          <a:r>
            <a:rPr lang="es-CL" sz="1100"/>
            <a:t>                            'cl.Validation</a:t>
          </a:r>
        </a:p>
        <a:p>
          <a:r>
            <a:rPr lang="es-CL" sz="1100"/>
            <a:t>                            'val_address = val_address</a:t>
          </a:r>
        </a:p>
        <a:p>
          <a:r>
            <a:rPr lang="es-CL" sz="1100"/>
            <a:t>                            .Modify .Type, .AlertStyle, .Operator, "=NombresProfesionales"</a:t>
          </a:r>
        </a:p>
        <a:p>
          <a:r>
            <a:rPr lang="es-CL" sz="1100"/>
            <a:t>                        End If</a:t>
          </a:r>
        </a:p>
        <a:p>
          <a:r>
            <a:rPr lang="es-CL" sz="1100"/>
            <a:t>            'If the cell has NO VALIDATION:</a:t>
          </a:r>
        </a:p>
        <a:p>
          <a:r>
            <a:rPr lang="es-CL" sz="1100"/>
            <a:t>        '        If Intersect(cl, vRng) Is Nothing Then</a:t>
          </a:r>
        </a:p>
        <a:p>
          <a:r>
            <a:rPr lang="es-CL" sz="1100"/>
            <a:t>        '            cl.ClearContents</a:t>
          </a:r>
        </a:p>
        <a:p>
          <a:r>
            <a:rPr lang="es-CL" sz="1100"/>
            <a:t>        '        End If</a:t>
          </a:r>
        </a:p>
        <a:p>
          <a:r>
            <a:rPr lang="es-CL" sz="1100"/>
            <a:t>                    End If</a:t>
          </a:r>
        </a:p>
        <a:p>
          <a:r>
            <a:rPr lang="es-CL" sz="1100"/>
            <a:t>                End With</a:t>
          </a:r>
        </a:p>
        <a:p>
          <a:r>
            <a:rPr lang="es-CL" sz="1100"/>
            <a:t>            Next</a:t>
          </a:r>
        </a:p>
        <a:p>
          <a:r>
            <a:rPr lang="es-CL" sz="1100"/>
            <a:t>        End If</a:t>
          </a:r>
        </a:p>
        <a:p>
          <a:r>
            <a:rPr lang="es-CL" sz="1100"/>
            <a:t>    Next</a:t>
          </a:r>
        </a:p>
        <a:p>
          <a:r>
            <a:rPr lang="es-CL" sz="1100"/>
            <a:t>    Debug.Print "Terminado"</a:t>
          </a:r>
        </a:p>
        <a:p>
          <a:r>
            <a:rPr lang="es-CL" sz="1100"/>
            <a:t>End Sub</a:t>
          </a:r>
        </a:p>
      </xdr:txBody>
    </xdr:sp>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222324</xdr:colOff>
      <xdr:row>0</xdr:row>
      <xdr:rowOff>0</xdr:rowOff>
    </xdr:from>
    <xdr:to>
      <xdr:col>7</xdr:col>
      <xdr:colOff>761438</xdr:colOff>
      <xdr:row>27</xdr:row>
      <xdr:rowOff>80683</xdr:rowOff>
    </xdr:to>
    <xdr:pic>
      <xdr:nvPicPr>
        <xdr:cNvPr id="2" name="Imagen 1">
          <a:extLst>
            <a:ext uri="{FF2B5EF4-FFF2-40B4-BE49-F238E27FC236}">
              <a16:creationId xmlns:a16="http://schemas.microsoft.com/office/drawing/2014/main" id="{34C59D85-3125-27ED-45E2-5FC9E0E3EB5D}"/>
            </a:ext>
          </a:extLst>
        </xdr:cNvPr>
        <xdr:cNvPicPr>
          <a:picLocks noChangeAspect="1"/>
        </xdr:cNvPicPr>
      </xdr:nvPicPr>
      <xdr:blipFill>
        <a:blip xmlns:r="http://schemas.openxmlformats.org/officeDocument/2006/relationships" r:embed="rId1"/>
        <a:stretch>
          <a:fillRect/>
        </a:stretch>
      </xdr:blipFill>
      <xdr:spPr>
        <a:xfrm>
          <a:off x="5233595" y="0"/>
          <a:ext cx="3704216" cy="49216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redcoglobalcl-my.sharepoint.com/personal/ecepeda_redcoglobal_com/Documents/Eduardo%20Cepeda/Trabajo%202025/Redco/02-Informacion%20Recibida/Eduardo%20Morales/2026-02-23/POM%20Marzo%202026_E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redcoglobalcl-my.sharepoint.com/Users/EC/Downloads/POM%20Febrero%202026_EC.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POM%202024/POM%202024.xlsx" TargetMode="External"/><Relationship Id="rId1" Type="http://schemas.openxmlformats.org/officeDocument/2006/relationships/externalLinkPath" Target="https://redcoglobalcl.sharepoint.com/sites/GestinREDCO/Shared%20Documents/General/POM%202024/POM%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Profesionales"/>
      <sheetName val="Calendario"/>
      <sheetName val="Resumen"/>
      <sheetName val="Listado Proyectos"/>
      <sheetName val="AuraMinerals_Proyecto Paiol PFS"/>
      <sheetName val="EroCopper_Scoping Furnas"/>
      <sheetName val="Hoja3"/>
      <sheetName val="GPT cache"/>
      <sheetName val="Alpayana_Estudio de Sismicidad"/>
      <sheetName val="Seligdar_Kyuchus"/>
      <sheetName val="Polyus_Evaluacion talud"/>
      <sheetName val="Polyus_Olimpiada Cutback"/>
      <sheetName val="AtlasMining_Ley de corte"/>
      <sheetName val="Resolution_General Review"/>
      <sheetName val="Glencore_Estrategia Propiedades"/>
      <sheetName val="Miskimayo_Evaluación Transporte"/>
      <sheetName val="Collahuasi_Incorporación Chx03 "/>
      <sheetName val="ERG_Estabilidad taludes"/>
      <sheetName val="Emincar_Los Castellanos_UG"/>
      <sheetName val="Hochschild_Metodo Minado Tesoro"/>
      <sheetName val="ElBrocal_Estudio Estabilidad"/>
      <sheetName val="Los Calatos_DD"/>
      <sheetName val="Los Calatos_RDP"/>
      <sheetName val="Codelco_Auditoria R&amp;R"/>
      <sheetName val="Collahuasi_Mine Compliance 2026"/>
      <sheetName val="Freeport_GBC Restart Strategy"/>
      <sheetName val="Barrick_Production at Risk"/>
      <sheetName val="Mosaic_Cajati LOM Open Pit"/>
      <sheetName val="Glencore_Mining Simulation Mara"/>
      <sheetName val="REDCO_Otras Actividades Ing."/>
      <sheetName val="Hojas y Proyectos"/>
      <sheetName val="Resumen EDP POM"/>
      <sheetName val="Update EDPs POM Gerentes"/>
      <sheetName val="Proyeccion de pago a 3os PBI"/>
      <sheetName val="Hoja2"/>
      <sheetName val="Hoja1"/>
      <sheetName val="Reporte POM PBI"/>
      <sheetName val="Resultados Intermedios"/>
      <sheetName val="Resumen HH POM"/>
      <sheetName val="Resumen Personal"/>
      <sheetName val="Summary HH POM"/>
      <sheetName val="macro"/>
      <sheetName val="CHECK PBI"/>
    </sheetNames>
    <sheetDataSet>
      <sheetData sheetId="0">
        <row r="5">
          <cell r="B5" t="str">
            <v>Alex Figueroa</v>
          </cell>
        </row>
        <row r="6">
          <cell r="B6" t="str">
            <v>Alex Pacheco</v>
          </cell>
        </row>
        <row r="7">
          <cell r="B7" t="str">
            <v>Alex Remolcoy</v>
          </cell>
        </row>
        <row r="8">
          <cell r="B8" t="str">
            <v>Alvaro Cuevas</v>
          </cell>
        </row>
        <row r="9">
          <cell r="B9" t="str">
            <v>Angelo Patri Carbajal</v>
          </cell>
        </row>
        <row r="10">
          <cell r="B10" t="str">
            <v>Arnold Tadeo</v>
          </cell>
        </row>
        <row r="11">
          <cell r="B11" t="str">
            <v>Benjamín Baeza</v>
          </cell>
        </row>
        <row r="12">
          <cell r="B12" t="str">
            <v>Carlos Catalán</v>
          </cell>
        </row>
        <row r="13">
          <cell r="B13" t="str">
            <v>Carolina Arcos</v>
          </cell>
        </row>
        <row r="14">
          <cell r="B14" t="str">
            <v>Claudio Hernandez</v>
          </cell>
        </row>
        <row r="15">
          <cell r="B15" t="str">
            <v>Cristian Alarcón</v>
          </cell>
        </row>
        <row r="16">
          <cell r="B16" t="str">
            <v>Cristobal Poblete</v>
          </cell>
        </row>
        <row r="17">
          <cell r="B17" t="str">
            <v>Cristóbal Ventura</v>
          </cell>
        </row>
        <row r="18">
          <cell r="B18" t="str">
            <v>Daniela Oyarzo</v>
          </cell>
        </row>
        <row r="19">
          <cell r="B19" t="str">
            <v>Diego Muñoz</v>
          </cell>
        </row>
        <row r="20">
          <cell r="B20" t="str">
            <v>Eduardo Cepeda</v>
          </cell>
        </row>
        <row r="21">
          <cell r="B21" t="str">
            <v>Eduardo Cuevas</v>
          </cell>
        </row>
        <row r="22">
          <cell r="B22" t="str">
            <v>Eduardo Morales</v>
          </cell>
        </row>
        <row r="23">
          <cell r="B23" t="str">
            <v>Edward Torres</v>
          </cell>
        </row>
        <row r="24">
          <cell r="B24" t="str">
            <v>Emilio Sánchez</v>
          </cell>
        </row>
        <row r="25">
          <cell r="B25" t="str">
            <v>Enzo Ruiz</v>
          </cell>
        </row>
        <row r="26">
          <cell r="B26" t="str">
            <v>Erick Sanhueza</v>
          </cell>
        </row>
        <row r="27">
          <cell r="B27" t="str">
            <v>Felipe Lira</v>
          </cell>
        </row>
        <row r="28">
          <cell r="B28" t="str">
            <v>Felipe Matamoros</v>
          </cell>
        </row>
        <row r="29">
          <cell r="B29" t="str">
            <v>Gabriel Ojeda</v>
          </cell>
        </row>
        <row r="30">
          <cell r="B30" t="str">
            <v>German Soto</v>
          </cell>
        </row>
        <row r="31">
          <cell r="B31" t="str">
            <v>Gersson Rivera</v>
          </cell>
        </row>
        <row r="32">
          <cell r="B32" t="str">
            <v>Gonzalo Parada</v>
          </cell>
        </row>
        <row r="33">
          <cell r="B33" t="str">
            <v>Ignacia Alvarez</v>
          </cell>
        </row>
        <row r="34">
          <cell r="B34" t="str">
            <v>Ignacio Aguayo</v>
          </cell>
        </row>
        <row r="35">
          <cell r="B35" t="str">
            <v>Ignacio Navarrete</v>
          </cell>
        </row>
        <row r="36">
          <cell r="B36" t="str">
            <v>Isidora Figueroa</v>
          </cell>
        </row>
        <row r="37">
          <cell r="B37" t="str">
            <v>Javier Salazar</v>
          </cell>
        </row>
        <row r="38">
          <cell r="B38" t="str">
            <v>Jorman Barrera</v>
          </cell>
        </row>
        <row r="39">
          <cell r="B39" t="str">
            <v>José Pizarro Aranguiz</v>
          </cell>
        </row>
        <row r="40">
          <cell r="B40" t="str">
            <v>Juan Francisco San Martin</v>
          </cell>
        </row>
        <row r="41">
          <cell r="B41" t="str">
            <v>Juan Luis Pizarro</v>
          </cell>
        </row>
        <row r="42">
          <cell r="B42" t="str">
            <v>Kevin Rios</v>
          </cell>
        </row>
        <row r="43">
          <cell r="B43" t="str">
            <v>Luis Flores</v>
          </cell>
        </row>
        <row r="44">
          <cell r="B44" t="str">
            <v>María Huamán</v>
          </cell>
        </row>
        <row r="45">
          <cell r="B45" t="str">
            <v>Martín Figueroa</v>
          </cell>
        </row>
        <row r="46">
          <cell r="B46" t="str">
            <v>Martin Robles</v>
          </cell>
        </row>
        <row r="47">
          <cell r="B47" t="str">
            <v>Mateo Villanueva</v>
          </cell>
        </row>
        <row r="48">
          <cell r="B48" t="str">
            <v>Matías Fuentes</v>
          </cell>
        </row>
        <row r="49">
          <cell r="B49" t="str">
            <v>Matías Guerrero</v>
          </cell>
        </row>
        <row r="50">
          <cell r="B50" t="str">
            <v>Nicolás Ayarza</v>
          </cell>
        </row>
        <row r="51">
          <cell r="B51" t="str">
            <v>Nicolas Diaz Ramos</v>
          </cell>
        </row>
        <row r="52">
          <cell r="B52" t="str">
            <v>Nicolás Sanzana</v>
          </cell>
        </row>
        <row r="53">
          <cell r="B53" t="str">
            <v>Pablo Quiero</v>
          </cell>
        </row>
        <row r="54">
          <cell r="B54" t="str">
            <v>Renan Argandoña</v>
          </cell>
        </row>
        <row r="55">
          <cell r="B55" t="str">
            <v>Rodrigo Andrae</v>
          </cell>
        </row>
        <row r="56">
          <cell r="B56" t="str">
            <v>Rodrigo Baez</v>
          </cell>
        </row>
        <row r="57">
          <cell r="B57" t="str">
            <v>Valentina Ramos</v>
          </cell>
        </row>
        <row r="58">
          <cell r="B58" t="str">
            <v>Victor Arias</v>
          </cell>
        </row>
        <row r="59">
          <cell r="B59" t="str">
            <v>Victor Mohana</v>
          </cell>
        </row>
        <row r="60">
          <cell r="B60" t="str">
            <v>Victor Pacheco</v>
          </cell>
        </row>
        <row r="61">
          <cell r="B61" t="str">
            <v>Walter Lupinta</v>
          </cell>
        </row>
        <row r="62">
          <cell r="B62" t="str">
            <v>Luis Chumpitaz</v>
          </cell>
        </row>
      </sheetData>
      <sheetData sheetId="1">
        <row r="1">
          <cell r="D1">
            <v>46083</v>
          </cell>
        </row>
        <row r="2">
          <cell r="F2">
            <v>46082</v>
          </cell>
        </row>
        <row r="3">
          <cell r="F3">
            <v>46112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Profesionales"/>
    </sheetNames>
    <sheetDataSet>
      <sheetData sheetId="0">
        <row r="2">
          <cell r="D2">
            <v>46054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iFLNqqH3UiNQ52w4MjHkaJekJNSkitOjf-Us92CSmxxGzt9tJH6TI48Zmid9mwi" itemId="01X4HTLNE7BMBSTCJXC5G3B52MIIFT4TKW">
      <xxl21:absoluteUrl r:id="rId2"/>
    </xxl21:alternateUrls>
    <sheetNames>
      <sheetName val="May_2024"/>
      <sheetName val="Jun_2024"/>
      <sheetName val="Jul_2024"/>
      <sheetName val="Curva S"/>
      <sheetName val="Ene_2024"/>
      <sheetName val="Feb_2024"/>
      <sheetName val="Noviembre 2023"/>
      <sheetName val="RESUMEN NOV"/>
      <sheetName val="RESUMEN SEPT"/>
      <sheetName val="Mar_2024"/>
      <sheetName val="Abr_2024"/>
      <sheetName val="POM 2024"/>
      <sheetName val="POM 2025"/>
      <sheetName val="POM 2026"/>
      <sheetName val="Proyectos Vigentes"/>
      <sheetName val="Ploteo"/>
      <sheetName val="Feb25"/>
      <sheetName val="Mar25"/>
      <sheetName val="Abr25"/>
      <sheetName val="Jun25"/>
      <sheetName val="Jul25"/>
      <sheetName val="Ago25"/>
      <sheetName val="Sept25"/>
      <sheetName val="Resumen EDPS_Corregido"/>
      <sheetName val="Noviembre (2)"/>
      <sheetName val="Resumen EDPS"/>
      <sheetName val="Formato reporte EDP_2024"/>
      <sheetName val="Formato Backlog_Sept25"/>
      <sheetName val="POM 2025__old"/>
      <sheetName val="EDP ene-26"/>
      <sheetName val="Comparación ene-26"/>
      <sheetName val="260209__Información ER"/>
      <sheetName val="Proyectos Vigentes_2025"/>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1</v>
          </cell>
          <cell r="B1">
            <v>2</v>
          </cell>
        </row>
        <row r="2">
          <cell r="B2" t="str">
            <v>Proyecto</v>
          </cell>
          <cell r="I2" t="str">
            <v>Contrato [USD]</v>
          </cell>
          <cell r="L2" t="str">
            <v>Saldo [USD]</v>
          </cell>
        </row>
        <row r="3">
          <cell r="B3" t="str">
            <v>BHP_Medidas de Cierre Botaderos</v>
          </cell>
          <cell r="I3">
            <v>6607198.8799999999</v>
          </cell>
          <cell r="L3">
            <v>469229.57888888888</v>
          </cell>
        </row>
        <row r="4">
          <cell r="B4" t="str">
            <v>CMP_Puesta en marcha SLS Romeral</v>
          </cell>
          <cell r="I4">
            <v>4030611</v>
          </cell>
          <cell r="L4">
            <v>530757</v>
          </cell>
        </row>
        <row r="5">
          <cell r="B5" t="str">
            <v>ThreeCrowns_Litigio Oyu Tolgoi</v>
          </cell>
          <cell r="I5">
            <v>3389345.14</v>
          </cell>
          <cell r="L5">
            <v>634587</v>
          </cell>
        </row>
        <row r="6">
          <cell r="B6" t="str">
            <v>Twin Metals_Pre PFS Birch Lake Maturi</v>
          </cell>
          <cell r="I6">
            <v>3359798</v>
          </cell>
          <cell r="L6">
            <v>1108886.5899999999</v>
          </cell>
        </row>
        <row r="7">
          <cell r="B7" t="str">
            <v>Mosaic_Taquari Vassouras Fase II</v>
          </cell>
          <cell r="I7">
            <v>4897422</v>
          </cell>
          <cell r="L7">
            <v>0</v>
          </cell>
        </row>
        <row r="8">
          <cell r="B8" t="str">
            <v>AuraMinerals_Expansión Mina Paiol OP-UG</v>
          </cell>
          <cell r="I8">
            <v>133713</v>
          </cell>
          <cell r="L8">
            <v>86592</v>
          </cell>
        </row>
        <row r="9">
          <cell r="B9" t="str">
            <v>Lundin_Análisis Estratégico Caserones</v>
          </cell>
          <cell r="I9">
            <v>22418088.02</v>
          </cell>
          <cell r="L9">
            <v>2830052.1688888888</v>
          </cell>
        </row>
        <row r="10">
          <cell r="B10" t="str">
            <v>PFS Los Calatos V3</v>
          </cell>
          <cell r="L10">
            <v>11920</v>
          </cell>
        </row>
        <row r="11">
          <cell r="B11" t="str">
            <v>Estrategia Cobre Panama</v>
          </cell>
          <cell r="L11">
            <v>2841972.1688888888</v>
          </cell>
        </row>
        <row r="12">
          <cell r="B12" t="str">
            <v>Resolution_MinePlan Review</v>
          </cell>
        </row>
        <row r="13">
          <cell r="B13" t="str">
            <v>J&amp;F_Urucrum_RecuperacionPilares</v>
          </cell>
        </row>
        <row r="14">
          <cell r="B14" t="str">
            <v>MCI_Mine Plan Review Los Bronces</v>
          </cell>
          <cell r="C14">
            <v>3</v>
          </cell>
          <cell r="G14">
            <v>7</v>
          </cell>
          <cell r="I14">
            <v>9</v>
          </cell>
        </row>
        <row r="15">
          <cell r="B15" t="str">
            <v>BHP_Tunel Exploratorio</v>
          </cell>
          <cell r="C15" t="str">
            <v>País</v>
          </cell>
          <cell r="G15" t="str">
            <v>Gerente</v>
          </cell>
          <cell r="I15" t="str">
            <v>Contrato [USD]</v>
          </cell>
          <cell r="L15" t="str">
            <v>Saldo [USD]</v>
          </cell>
        </row>
        <row r="16">
          <cell r="B16" t="str">
            <v>Capstone Copper_Estudio Sierra Norte</v>
          </cell>
          <cell r="C16" t="str">
            <v>Chile</v>
          </cell>
          <cell r="I16">
            <v>904853</v>
          </cell>
        </row>
        <row r="17">
          <cell r="B17" t="str">
            <v>AMSA_Contrato Marco</v>
          </cell>
          <cell r="C17" t="str">
            <v>Chile</v>
          </cell>
          <cell r="I17">
            <v>900007.88</v>
          </cell>
        </row>
        <row r="18">
          <cell r="B18" t="str">
            <v>OCP_Análisis Estratégico Mina Cobriza</v>
          </cell>
          <cell r="C18" t="str">
            <v>Otros</v>
          </cell>
          <cell r="I18">
            <v>645700</v>
          </cell>
        </row>
        <row r="19">
          <cell r="B19" t="str">
            <v>AngloAmerican_Tecnología HDD</v>
          </cell>
          <cell r="C19" t="str">
            <v>Otros</v>
          </cell>
          <cell r="I19">
            <v>481541</v>
          </cell>
        </row>
        <row r="20">
          <cell r="B20" t="str">
            <v>Taboca_Evaluación Mina Pitinga</v>
          </cell>
          <cell r="C20" t="str">
            <v>Brasil</v>
          </cell>
          <cell r="I20">
            <v>330410</v>
          </cell>
        </row>
        <row r="21">
          <cell r="B21" t="str">
            <v>Marcobre_Ingeniería de Perfil Achupallas</v>
          </cell>
          <cell r="C21" t="str">
            <v>Brasil</v>
          </cell>
          <cell r="I21">
            <v>310000</v>
          </cell>
        </row>
        <row r="22">
          <cell r="B22" t="str">
            <v>Capstone Copper_Production at Risk</v>
          </cell>
          <cell r="C22" t="str">
            <v>Chile</v>
          </cell>
          <cell r="I22">
            <v>299270</v>
          </cell>
        </row>
        <row r="23">
          <cell r="B23" t="str">
            <v>Mosaic_Cajati Business Case</v>
          </cell>
          <cell r="C23" t="str">
            <v>Perú</v>
          </cell>
          <cell r="I23">
            <v>295769</v>
          </cell>
        </row>
        <row r="24">
          <cell r="B24" t="str">
            <v>AMSA_Trade Off Tecnologico NGD</v>
          </cell>
          <cell r="C24" t="str">
            <v>Chile</v>
          </cell>
          <cell r="I24">
            <v>272200.59999999998</v>
          </cell>
        </row>
        <row r="25">
          <cell r="B25" t="str">
            <v>TwinMetals_Birch Lake Integration</v>
          </cell>
          <cell r="C25" t="str">
            <v>Otros</v>
          </cell>
          <cell r="I25">
            <v>254012</v>
          </cell>
        </row>
        <row r="26">
          <cell r="B26" t="str">
            <v>CMP_Mejoras Operacionales CNN</v>
          </cell>
          <cell r="C26" t="str">
            <v>Brasil</v>
          </cell>
          <cell r="I26">
            <v>239308</v>
          </cell>
        </row>
        <row r="27">
          <cell r="B27" t="str">
            <v>LHG_LOM Urucum</v>
          </cell>
          <cell r="C27" t="str">
            <v>Chile</v>
          </cell>
          <cell r="I27">
            <v>239000</v>
          </cell>
        </row>
        <row r="28">
          <cell r="B28" t="str">
            <v>CMP_Plan minero base MLC</v>
          </cell>
          <cell r="C28" t="str">
            <v>Chile</v>
          </cell>
          <cell r="I28">
            <v>198920</v>
          </cell>
        </row>
        <row r="29">
          <cell r="B29" t="str">
            <v>CMP_Nuevos alcances Algarrobo</v>
          </cell>
          <cell r="C29" t="str">
            <v>Chile</v>
          </cell>
          <cell r="I29">
            <v>196000.3</v>
          </cell>
        </row>
        <row r="30">
          <cell r="B30" t="str">
            <v>CMP_Estrategia Crecimiento Tofo Norte</v>
          </cell>
          <cell r="C30" t="str">
            <v>Chile</v>
          </cell>
          <cell r="I30">
            <v>191000</v>
          </cell>
        </row>
        <row r="31">
          <cell r="B31" t="str">
            <v>LasBambas_Ferrobambas UG Escenarios</v>
          </cell>
          <cell r="C31" t="str">
            <v>Perú</v>
          </cell>
          <cell r="I31">
            <v>184000</v>
          </cell>
        </row>
        <row r="32">
          <cell r="B32" t="str">
            <v>Codelco_Opciones vaciado mineral via OP</v>
          </cell>
          <cell r="C32" t="str">
            <v>Chile</v>
          </cell>
          <cell r="I32">
            <v>183430</v>
          </cell>
        </row>
        <row r="33">
          <cell r="B33" t="str">
            <v>Anglo_Production at Risk Mina Rio</v>
          </cell>
          <cell r="C33" t="str">
            <v>Brasil</v>
          </cell>
          <cell r="I33">
            <v>180000</v>
          </cell>
        </row>
        <row r="34">
          <cell r="B34" t="str">
            <v>AMSA_Mejoras Planificación Centinela</v>
          </cell>
          <cell r="C34" t="str">
            <v>Perú</v>
          </cell>
          <cell r="I34">
            <v>161778</v>
          </cell>
        </row>
        <row r="35">
          <cell r="B35" t="str">
            <v>Mosaic_Actualizacion geotecnica OP</v>
          </cell>
          <cell r="C35" t="str">
            <v>Chile</v>
          </cell>
          <cell r="I35">
            <v>148281</v>
          </cell>
        </row>
        <row r="36">
          <cell r="B36" t="str">
            <v>CBMM_SIMPLAN Initiatives Evaluation</v>
          </cell>
          <cell r="C36" t="str">
            <v>Brasil</v>
          </cell>
          <cell r="I36">
            <v>147935</v>
          </cell>
        </row>
        <row r="37">
          <cell r="B37" t="str">
            <v>BHP_Plan e Iniciativas LoA25-26</v>
          </cell>
          <cell r="C37" t="str">
            <v>Chile</v>
          </cell>
          <cell r="I37">
            <v>134445.66999999998</v>
          </cell>
        </row>
        <row r="38">
          <cell r="B38" t="str">
            <v>Codelco_Actualización norma NCC-31</v>
          </cell>
          <cell r="C38" t="str">
            <v>Otros</v>
          </cell>
          <cell r="I38">
            <v>132000</v>
          </cell>
        </row>
        <row r="39">
          <cell r="B39" t="str">
            <v>AngloAmerican_Análisis Productividad MLB</v>
          </cell>
          <cell r="C39" t="str">
            <v>Chile</v>
          </cell>
          <cell r="I39">
            <v>121038.49</v>
          </cell>
        </row>
        <row r="40">
          <cell r="B40" t="str">
            <v>Mosaic_Secuencia Operaciones Cajati</v>
          </cell>
          <cell r="C40" t="str">
            <v>Brasil</v>
          </cell>
          <cell r="I40">
            <v>113137</v>
          </cell>
        </row>
        <row r="41">
          <cell r="B41" t="str">
            <v>Minsur_LOM Integrado San Rafael 2025</v>
          </cell>
          <cell r="C41" t="str">
            <v>Chile</v>
          </cell>
          <cell r="I41">
            <v>112944.42</v>
          </cell>
        </row>
        <row r="42">
          <cell r="B42" t="str">
            <v>FN_Oko West project review</v>
          </cell>
          <cell r="C42" t="str">
            <v>Chile</v>
          </cell>
          <cell r="I42">
            <v>112506</v>
          </cell>
        </row>
        <row r="43">
          <cell r="B43" t="str">
            <v>Minsur_Raura Análisis LOM25</v>
          </cell>
          <cell r="C43" t="str">
            <v>Chile</v>
          </cell>
          <cell r="I43">
            <v>94854</v>
          </cell>
        </row>
        <row r="44">
          <cell r="B44" t="str">
            <v>Resolution_UGC 68L Program</v>
          </cell>
          <cell r="C44" t="str">
            <v>Perú</v>
          </cell>
          <cell r="I44">
            <v>87520</v>
          </cell>
        </row>
        <row r="45">
          <cell r="B45" t="str">
            <v>BHP_Análisis LoA 2025 - SCUT</v>
          </cell>
          <cell r="C45" t="str">
            <v>Chile</v>
          </cell>
          <cell r="I45">
            <v>85362.89</v>
          </cell>
        </row>
        <row r="46">
          <cell r="B46" t="str">
            <v>Volcan_Estudio Estabilidad Desmonteras</v>
          </cell>
          <cell r="C46" t="str">
            <v>Chile</v>
          </cell>
          <cell r="I46">
            <v>84870</v>
          </cell>
        </row>
        <row r="47">
          <cell r="B47" t="str">
            <v>BHP_Spence 2YB analisys</v>
          </cell>
          <cell r="C47" t="str">
            <v>Chile</v>
          </cell>
          <cell r="I47">
            <v>80125</v>
          </cell>
        </row>
        <row r="48">
          <cell r="B48" t="str">
            <v>Hudbay_Actualización Riesgo Sísmico</v>
          </cell>
          <cell r="C48" t="str">
            <v>Brasil</v>
          </cell>
          <cell r="I48">
            <v>79900</v>
          </cell>
        </row>
        <row r="49">
          <cell r="B49" t="str">
            <v>Codelco_Estándar cierre topográfico</v>
          </cell>
          <cell r="C49" t="str">
            <v>Brasil</v>
          </cell>
          <cell r="I49">
            <v>80293</v>
          </cell>
        </row>
        <row r="50">
          <cell r="B50" t="str">
            <v>Minsur_Soporte LOM 2025 Raura</v>
          </cell>
          <cell r="C50" t="str">
            <v>Chile</v>
          </cell>
          <cell r="I50">
            <v>70000</v>
          </cell>
        </row>
        <row r="51">
          <cell r="B51" t="str">
            <v>NEXA_Peer Review Cerro Lindo</v>
          </cell>
          <cell r="C51" t="str">
            <v>Chile</v>
          </cell>
          <cell r="I51">
            <v>63381.369999999995</v>
          </cell>
        </row>
        <row r="52">
          <cell r="B52" t="str">
            <v>Alpamarca_Estudio de Estabilidad Tajo</v>
          </cell>
          <cell r="C52" t="str">
            <v>Chile</v>
          </cell>
          <cell r="I52">
            <v>62417</v>
          </cell>
        </row>
        <row r="53">
          <cell r="B53" t="str">
            <v>CMP_Actualización Casos de Negocios CNN</v>
          </cell>
          <cell r="C53" t="str">
            <v>Brasil</v>
          </cell>
          <cell r="I53">
            <v>60100.34</v>
          </cell>
        </row>
        <row r="54">
          <cell r="B54" t="str">
            <v>PUCOBRE_Acompañamiento Reservas Tovaku</v>
          </cell>
          <cell r="C54" t="str">
            <v>Perú</v>
          </cell>
          <cell r="I54">
            <v>60000</v>
          </cell>
        </row>
        <row r="55">
          <cell r="B55" t="str">
            <v>Collahuasi_Análisis Mine Compliance</v>
          </cell>
          <cell r="C55" t="str">
            <v>Otros</v>
          </cell>
          <cell r="I55">
            <v>52400</v>
          </cell>
        </row>
        <row r="56">
          <cell r="B56" t="str">
            <v>CORFO_Valorización Boquerón Chañar</v>
          </cell>
          <cell r="C56" t="str">
            <v>Perú</v>
          </cell>
          <cell r="I56">
            <v>51870</v>
          </cell>
        </row>
        <row r="57">
          <cell r="B57" t="str">
            <v>Glencore_Estrategia de Propiedades CMLB</v>
          </cell>
          <cell r="C57" t="str">
            <v>Otros</v>
          </cell>
          <cell r="I57">
            <v>47808</v>
          </cell>
        </row>
        <row r="58">
          <cell r="B58" t="str">
            <v>NEXA_Estudio Geomecánico AT y EP</v>
          </cell>
          <cell r="C58" t="str">
            <v>Chile</v>
          </cell>
          <cell r="I58">
            <v>47590</v>
          </cell>
        </row>
        <row r="59">
          <cell r="B59" t="str">
            <v>Minsur_San Rafael Estudio V MEIA</v>
          </cell>
          <cell r="C59" t="str">
            <v>Perú</v>
          </cell>
          <cell r="I59">
            <v>38209</v>
          </cell>
        </row>
        <row r="60">
          <cell r="B60" t="str">
            <v>LasBambas_Ferrobamba PFS</v>
          </cell>
          <cell r="C60" t="str">
            <v>Chile</v>
          </cell>
          <cell r="I60">
            <v>37400</v>
          </cell>
          <cell r="L60">
            <v>62911.409999999916</v>
          </cell>
        </row>
        <row r="61">
          <cell r="B61" t="str">
            <v>EroCopper_Scoping Proyecto Furnas</v>
          </cell>
          <cell r="C61" t="str">
            <v>Perú</v>
          </cell>
          <cell r="I61">
            <v>36720</v>
          </cell>
          <cell r="L61">
            <v>110076</v>
          </cell>
        </row>
        <row r="62">
          <cell r="B62" t="str">
            <v>Emincar_Los Castellanos_UG</v>
          </cell>
          <cell r="C62" t="str">
            <v>Chile</v>
          </cell>
          <cell r="I62">
            <v>36418</v>
          </cell>
          <cell r="L62">
            <v>346000</v>
          </cell>
        </row>
        <row r="63">
          <cell r="B63" t="str">
            <v>EQUINOX_Actualización Ing. Básica UG</v>
          </cell>
          <cell r="C63" t="str">
            <v>Perú</v>
          </cell>
          <cell r="I63">
            <v>35690</v>
          </cell>
          <cell r="L63">
            <v>45167.609999999986</v>
          </cell>
        </row>
        <row r="64">
          <cell r="B64" t="str">
            <v>Codelco_Auditoria Recursos y Reservas</v>
          </cell>
          <cell r="C64" t="str">
            <v>Perú</v>
          </cell>
          <cell r="I64">
            <v>29716</v>
          </cell>
          <cell r="L64">
            <v>245000</v>
          </cell>
        </row>
        <row r="65">
          <cell r="B65" t="str">
            <v>AuraMinerals_Proyecto Paiol PFS UG</v>
          </cell>
          <cell r="C65" t="str">
            <v>Perú</v>
          </cell>
          <cell r="I65">
            <v>24440</v>
          </cell>
          <cell r="L65">
            <v>159558.19</v>
          </cell>
        </row>
        <row r="66">
          <cell r="B66" t="str">
            <v>Alpayana_Estudio de Sismicidad</v>
          </cell>
          <cell r="C66" t="str">
            <v>Chile</v>
          </cell>
          <cell r="I66">
            <v>20733</v>
          </cell>
          <cell r="L66">
            <v>56306</v>
          </cell>
        </row>
        <row r="67">
          <cell r="B67" t="str">
            <v>Resolution_General Review</v>
          </cell>
          <cell r="C67" t="str">
            <v>Chile</v>
          </cell>
          <cell r="I67">
            <v>20350</v>
          </cell>
          <cell r="L67">
            <v>30994</v>
          </cell>
        </row>
        <row r="68">
          <cell r="B68" t="str">
            <v>ElBrocal_Estudio Geomecanico Estabilidad</v>
          </cell>
          <cell r="C68" t="str">
            <v>Chile</v>
          </cell>
          <cell r="I68">
            <v>52492</v>
          </cell>
          <cell r="L68">
            <v>214363</v>
          </cell>
        </row>
        <row r="69">
          <cell r="B69" t="str">
            <v>ERG_Parámetros estabilidad taludes</v>
          </cell>
          <cell r="C69" t="str">
            <v>Chile</v>
          </cell>
          <cell r="G69" t="str">
            <v>MF</v>
          </cell>
          <cell r="I69">
            <v>40000</v>
          </cell>
          <cell r="L69">
            <v>229330</v>
          </cell>
        </row>
        <row r="70">
          <cell r="B70" t="str">
            <v>Miskimayo_Evaluación Transporte en Mina</v>
          </cell>
          <cell r="C70" t="str">
            <v>Chile</v>
          </cell>
          <cell r="G70" t="str">
            <v>MF</v>
          </cell>
          <cell r="I70">
            <v>198640</v>
          </cell>
          <cell r="L70">
            <v>97714</v>
          </cell>
        </row>
        <row r="71">
          <cell r="B71" t="str">
            <v>AMSA_RIINO BC - Centinela</v>
          </cell>
          <cell r="C71" t="str">
            <v>Perú</v>
          </cell>
          <cell r="G71" t="str">
            <v>CH</v>
          </cell>
          <cell r="I71">
            <v>80283</v>
          </cell>
          <cell r="L71">
            <v>11964.260000000009</v>
          </cell>
        </row>
        <row r="72">
          <cell r="B72" t="str">
            <v>SPM_FS Labores Subterraneas 2da MEIA</v>
          </cell>
          <cell r="C72" t="str">
            <v>Perú</v>
          </cell>
          <cell r="G72" t="str">
            <v>JFSM</v>
          </cell>
          <cell r="I72">
            <v>248031</v>
          </cell>
          <cell r="L72">
            <v>5034</v>
          </cell>
        </row>
        <row r="73">
          <cell r="B73" t="str">
            <v>Hochschild_FS Metodos de Minado Tesoro</v>
          </cell>
          <cell r="C73" t="str">
            <v>Perú</v>
          </cell>
          <cell r="G73" t="str">
            <v>JFSM</v>
          </cell>
          <cell r="I73">
            <v>1061121</v>
          </cell>
          <cell r="L73">
            <v>92800</v>
          </cell>
        </row>
        <row r="74">
          <cell r="B74" t="str">
            <v>Codelco_Formulación caso de negocio TBM</v>
          </cell>
          <cell r="C74" t="str">
            <v>Brasil</v>
          </cell>
          <cell r="G74" t="str">
            <v>MF</v>
          </cell>
          <cell r="I74">
            <v>353992.61</v>
          </cell>
          <cell r="L74">
            <v>17056.248000000007</v>
          </cell>
        </row>
        <row r="75">
          <cell r="B75" t="str">
            <v>ERG_Structural Model Update</v>
          </cell>
          <cell r="C75" t="str">
            <v>Chile</v>
          </cell>
          <cell r="G75" t="str">
            <v>JFSM</v>
          </cell>
          <cell r="I75">
            <v>153605.26</v>
          </cell>
          <cell r="L75">
            <v>0</v>
          </cell>
        </row>
        <row r="76">
          <cell r="B76" t="str">
            <v>Los Calatos_Resource Development Plan</v>
          </cell>
          <cell r="C76" t="str">
            <v>Perú</v>
          </cell>
          <cell r="G76" t="str">
            <v>MF</v>
          </cell>
          <cell r="I76">
            <v>122239</v>
          </cell>
          <cell r="L76">
            <v>51605</v>
          </cell>
        </row>
        <row r="77">
          <cell r="B77" t="str">
            <v>Collahuasi_Valor Incorporación Chx.03</v>
          </cell>
          <cell r="C77" t="str">
            <v>Chile</v>
          </cell>
          <cell r="G77" t="str">
            <v>MF</v>
          </cell>
          <cell r="I77">
            <v>85371</v>
          </cell>
          <cell r="L77">
            <v>40120</v>
          </cell>
        </row>
        <row r="78">
          <cell r="B78" t="str">
            <v>Polyus_Evaluacion talud mina Blagodatny</v>
          </cell>
          <cell r="C78" t="str">
            <v>Brasil</v>
          </cell>
          <cell r="G78" t="str">
            <v>MF</v>
          </cell>
          <cell r="I78">
            <v>562180</v>
          </cell>
          <cell r="L78">
            <v>153748</v>
          </cell>
        </row>
        <row r="79">
          <cell r="B79" t="str">
            <v>Polyus_Olimpiada Cutback 5&amp;6</v>
          </cell>
          <cell r="C79" t="str">
            <v>Perú</v>
          </cell>
          <cell r="G79" t="str">
            <v>CH</v>
          </cell>
          <cell r="I79">
            <v>187113</v>
          </cell>
          <cell r="L79">
            <v>3617</v>
          </cell>
        </row>
        <row r="80">
          <cell r="B80" t="str">
            <v>Seligdar_Kyuchus</v>
          </cell>
          <cell r="C80" t="str">
            <v>Chile</v>
          </cell>
          <cell r="G80" t="str">
            <v>MF</v>
          </cell>
          <cell r="I80">
            <v>257988</v>
          </cell>
          <cell r="L80">
            <v>1343879</v>
          </cell>
        </row>
        <row r="81">
          <cell r="B81" t="str">
            <v>AtlasMining_Ley de corte optima Malomyr</v>
          </cell>
          <cell r="C81" t="str">
            <v>Brasil</v>
          </cell>
          <cell r="G81" t="str">
            <v>MF</v>
          </cell>
          <cell r="I81">
            <v>192082.19</v>
          </cell>
          <cell r="L81">
            <v>10000</v>
          </cell>
        </row>
        <row r="82">
          <cell r="B82" t="str">
            <v>Sub total Adjudicado</v>
          </cell>
          <cell r="C82" t="str">
            <v>Perú</v>
          </cell>
          <cell r="G82" t="str">
            <v>CH</v>
          </cell>
          <cell r="I82">
            <v>187619</v>
          </cell>
          <cell r="L82">
            <v>3502312.7179999999</v>
          </cell>
        </row>
        <row r="83">
          <cell r="B83" t="str">
            <v>Resolution_General Review</v>
          </cell>
          <cell r="C83" t="str">
            <v>Otros</v>
          </cell>
          <cell r="G83" t="str">
            <v>MF</v>
          </cell>
          <cell r="I83">
            <v>217777</v>
          </cell>
        </row>
        <row r="84">
          <cell r="B84" t="str">
            <v>Cumplimiento (USD real/ USD POM)</v>
          </cell>
          <cell r="C84" t="str">
            <v>Perú</v>
          </cell>
          <cell r="G84" t="str">
            <v>CH</v>
          </cell>
          <cell r="I84">
            <v>214363</v>
          </cell>
          <cell r="L84">
            <v>71960</v>
          </cell>
        </row>
        <row r="85">
          <cell r="B85" t="str">
            <v>ERG_Parámetros estabilidad taludes</v>
          </cell>
          <cell r="C85" t="str">
            <v>Chile</v>
          </cell>
          <cell r="G85" t="str">
            <v>CH</v>
          </cell>
          <cell r="I85">
            <v>229330</v>
          </cell>
          <cell r="L85">
            <v>89094</v>
          </cell>
        </row>
        <row r="86">
          <cell r="B86" t="str">
            <v>Miskimayo_Evaluación Transporte en Mina</v>
          </cell>
          <cell r="C86" t="str">
            <v>Perú</v>
          </cell>
          <cell r="G86" t="str">
            <v>JFSM</v>
          </cell>
          <cell r="I86">
            <v>141747</v>
          </cell>
          <cell r="L86">
            <v>2799</v>
          </cell>
        </row>
        <row r="87">
          <cell r="B87" t="str">
            <v>Hochschild_FS Metodos de Minado Tesoro</v>
          </cell>
          <cell r="C87" t="str">
            <v>Perú</v>
          </cell>
          <cell r="G87" t="str">
            <v>CH</v>
          </cell>
          <cell r="I87">
            <v>92800</v>
          </cell>
        </row>
        <row r="88">
          <cell r="B88" t="str">
            <v>Los Calatos_Resource Development Plan</v>
          </cell>
          <cell r="C88" t="str">
            <v>Perú</v>
          </cell>
          <cell r="G88" t="str">
            <v>MF</v>
          </cell>
          <cell r="I88">
            <v>61505</v>
          </cell>
        </row>
        <row r="89">
          <cell r="B89" t="str">
            <v>Collahuasi_Valor Incorporación Chx.03</v>
          </cell>
          <cell r="C89" t="str">
            <v>Chile</v>
          </cell>
          <cell r="G89" t="str">
            <v>JFSM</v>
          </cell>
          <cell r="I89">
            <v>40120</v>
          </cell>
        </row>
        <row r="90">
          <cell r="B90" t="str">
            <v>Polyus_Evaluacion talud mina Blagodatny</v>
          </cell>
          <cell r="C90" t="str">
            <v>Rusia</v>
          </cell>
          <cell r="G90" t="str">
            <v>CH</v>
          </cell>
          <cell r="I90">
            <v>153748</v>
          </cell>
        </row>
        <row r="91">
          <cell r="B91" t="str">
            <v>Polyus_Olimpiada Cutback 5&amp;6</v>
          </cell>
          <cell r="C91" t="str">
            <v>Rusia</v>
          </cell>
          <cell r="G91" t="str">
            <v>CH</v>
          </cell>
          <cell r="I91">
            <v>178686</v>
          </cell>
        </row>
        <row r="92">
          <cell r="B92" t="str">
            <v>Seligdar_Kyuchus</v>
          </cell>
          <cell r="C92" t="str">
            <v>Rusia</v>
          </cell>
          <cell r="G92" t="str">
            <v>JFSM</v>
          </cell>
          <cell r="I92">
            <v>4339988</v>
          </cell>
        </row>
        <row r="93">
          <cell r="B93" t="str">
            <v>AtlasMining_Ley de corte optima Malomyr</v>
          </cell>
          <cell r="C93" t="str">
            <v>Rusia</v>
          </cell>
          <cell r="G93" t="str">
            <v>JFSM</v>
          </cell>
          <cell r="I93">
            <v>225000</v>
          </cell>
        </row>
        <row r="94">
          <cell r="B94" t="str">
            <v>Collahuasi_Mine Compliance 2026</v>
          </cell>
          <cell r="C94" t="str">
            <v>Chile</v>
          </cell>
          <cell r="G94" t="str">
            <v>JFSM</v>
          </cell>
          <cell r="I94">
            <v>100665</v>
          </cell>
          <cell r="L94">
            <v>30100.008888888886</v>
          </cell>
        </row>
        <row r="95">
          <cell r="B95" t="str">
            <v>Freeport_GBC Restart Strategy Services</v>
          </cell>
          <cell r="C95" t="str">
            <v>Otros</v>
          </cell>
          <cell r="G95" t="str">
            <v>MF</v>
          </cell>
          <cell r="I95">
            <v>499350</v>
          </cell>
          <cell r="L95">
            <v>259506</v>
          </cell>
        </row>
        <row r="96">
          <cell r="B96" t="str">
            <v>Barrick_Production at Risk Veladero</v>
          </cell>
          <cell r="C96" t="str">
            <v>Chile</v>
          </cell>
          <cell r="G96" t="str">
            <v>GD</v>
          </cell>
          <cell r="I96">
            <v>74196</v>
          </cell>
        </row>
        <row r="97">
          <cell r="B97" t="str">
            <v>Mosaic_Cajati LOM Open Pit</v>
          </cell>
          <cell r="C97" t="str">
            <v>Brasil</v>
          </cell>
          <cell r="G97" t="str">
            <v>AF</v>
          </cell>
          <cell r="I97">
            <v>92135</v>
          </cell>
          <cell r="L97">
            <v>32190</v>
          </cell>
        </row>
        <row r="98">
          <cell r="B98" t="str">
            <v>Los Calatos_DD-Support</v>
          </cell>
          <cell r="C98" t="str">
            <v>Perú</v>
          </cell>
          <cell r="G98" t="str">
            <v>MF</v>
          </cell>
          <cell r="I98">
            <v>24635</v>
          </cell>
        </row>
        <row r="99">
          <cell r="B99" t="str">
            <v>Glencore_Mining Simulation Mara</v>
          </cell>
          <cell r="C99" t="str">
            <v>Chile</v>
          </cell>
          <cell r="G99" t="str">
            <v>MF</v>
          </cell>
          <cell r="I99">
            <v>80200</v>
          </cell>
        </row>
        <row r="100">
          <cell r="B100" t="str">
            <v>Minsur_LOM Integrado San Rafael 2026</v>
          </cell>
          <cell r="C100" t="str">
            <v>Perú</v>
          </cell>
          <cell r="G100" t="str">
            <v>MF</v>
          </cell>
          <cell r="I100">
            <v>149120</v>
          </cell>
          <cell r="L100">
            <v>108849</v>
          </cell>
        </row>
        <row r="101">
          <cell r="B101" t="str">
            <v>Hecla_Lucky Friday Mine</v>
          </cell>
          <cell r="C101" t="str">
            <v>Otros</v>
          </cell>
          <cell r="G101" t="str">
            <v>MF</v>
          </cell>
          <cell r="I101">
            <v>47360</v>
          </cell>
          <cell r="L101">
            <v>14571</v>
          </cell>
        </row>
        <row r="102">
          <cell r="B102" t="str">
            <v>South32_Clark Project</v>
          </cell>
          <cell r="C102" t="str">
            <v>Otros</v>
          </cell>
          <cell r="G102" t="str">
            <v>MF</v>
          </cell>
          <cell r="I102">
            <v>165650</v>
          </cell>
          <cell r="L102">
            <v>56414</v>
          </cell>
        </row>
        <row r="103">
          <cell r="B103" t="str">
            <v>AESA_Construccion Rampas Mina Justa</v>
          </cell>
          <cell r="C103" t="str">
            <v>Perú</v>
          </cell>
          <cell r="G103" t="str">
            <v>MF</v>
          </cell>
          <cell r="I103">
            <v>19302</v>
          </cell>
        </row>
        <row r="104">
          <cell r="B104" t="str">
            <v>Hochschild_LOM UG Royropata</v>
          </cell>
          <cell r="C104" t="str">
            <v>Perú</v>
          </cell>
          <cell r="G104" t="str">
            <v>MF</v>
          </cell>
          <cell r="I104">
            <v>15900</v>
          </cell>
        </row>
        <row r="105">
          <cell r="B105" t="str">
            <v>Miskimayo_Actualizacion R&amp;R Mina Bayovar</v>
          </cell>
          <cell r="C105" t="str">
            <v>Perú</v>
          </cell>
          <cell r="G105" t="str">
            <v>MF</v>
          </cell>
          <cell r="I105">
            <v>77298</v>
          </cell>
          <cell r="L105">
            <v>45595</v>
          </cell>
        </row>
        <row r="106">
          <cell r="B106" t="str">
            <v>Hudbay_Ampliacion Peligro Sísmico</v>
          </cell>
          <cell r="C106" t="str">
            <v>Perú</v>
          </cell>
          <cell r="G106" t="str">
            <v>CH</v>
          </cell>
          <cell r="I106">
            <v>18420</v>
          </cell>
        </row>
        <row r="107">
          <cell r="B107" t="str">
            <v>Mosaic_Análisis de Estabilidad</v>
          </cell>
          <cell r="C107" t="str">
            <v>Brasil</v>
          </cell>
          <cell r="G107" t="str">
            <v>CH</v>
          </cell>
          <cell r="I107">
            <v>43200</v>
          </cell>
          <cell r="L107">
            <v>1935</v>
          </cell>
        </row>
        <row r="108">
          <cell r="B108" t="str">
            <v>EroCopper_Surubim OP Mine</v>
          </cell>
          <cell r="C108" t="str">
            <v>Brasil</v>
          </cell>
          <cell r="G108" t="str">
            <v>AF</v>
          </cell>
          <cell r="I108">
            <v>80620</v>
          </cell>
          <cell r="L108">
            <v>76410</v>
          </cell>
        </row>
        <row r="109">
          <cell r="B109" t="str">
            <v>MineriaIman_PEA Proyecto Iman</v>
          </cell>
          <cell r="C109" t="str">
            <v>Chile</v>
          </cell>
          <cell r="G109" t="str">
            <v>AF</v>
          </cell>
          <cell r="I109">
            <v>194815</v>
          </cell>
          <cell r="L109">
            <v>84100.57</v>
          </cell>
        </row>
        <row r="110">
          <cell r="B110" t="str">
            <v>Stantec_I80 Archimedes UG FS</v>
          </cell>
          <cell r="C110" t="str">
            <v>Otros</v>
          </cell>
          <cell r="G110" t="str">
            <v>CH</v>
          </cell>
          <cell r="I110">
            <v>746000</v>
          </cell>
          <cell r="L110">
            <v>708195.59</v>
          </cell>
        </row>
        <row r="111">
          <cell r="B111" t="str">
            <v>Codelco_DET Rajo Sur</v>
          </cell>
          <cell r="C111" t="str">
            <v>Chile</v>
          </cell>
          <cell r="G111" t="str">
            <v>MF</v>
          </cell>
          <cell r="I111">
            <v>228378</v>
          </cell>
          <cell r="L111">
            <v>210935</v>
          </cell>
        </row>
        <row r="112">
          <cell r="B112" t="str">
            <v>Collahuasi_Mining Simulation Study</v>
          </cell>
          <cell r="C112" t="str">
            <v>Chile</v>
          </cell>
          <cell r="G112" t="str">
            <v>GD</v>
          </cell>
          <cell r="I112">
            <v>99000</v>
          </cell>
        </row>
        <row r="113">
          <cell r="B113" t="str">
            <v>SeabridgeGold_HoV analysis for the KSM</v>
          </cell>
          <cell r="C113" t="str">
            <v>Canadá</v>
          </cell>
          <cell r="G113" t="str">
            <v>GD</v>
          </cell>
          <cell r="I113">
            <v>133713</v>
          </cell>
          <cell r="L113">
            <v>86592</v>
          </cell>
        </row>
        <row r="114">
          <cell r="B114" t="str">
            <v>EroCopper_Análisis Expansión Xavantina</v>
          </cell>
          <cell r="C114" t="str">
            <v>Brasil</v>
          </cell>
          <cell r="G114" t="str">
            <v>AF</v>
          </cell>
          <cell r="I114">
            <v>372552</v>
          </cell>
          <cell r="L114">
            <v>372552</v>
          </cell>
        </row>
        <row r="115">
          <cell r="B115" t="str">
            <v>Codelco_Peritaje División El Teniente</v>
          </cell>
          <cell r="C115" t="str">
            <v>Chile</v>
          </cell>
          <cell r="G115" t="str">
            <v>MF</v>
          </cell>
          <cell r="I115">
            <v>55000</v>
          </cell>
          <cell r="L115">
            <v>55000</v>
          </cell>
        </row>
        <row r="116">
          <cell r="B116" t="str">
            <v>EroCopper_PEA Update Furnas Project</v>
          </cell>
          <cell r="C116" t="str">
            <v>Brasil</v>
          </cell>
          <cell r="G116" t="str">
            <v>AF</v>
          </cell>
          <cell r="I116">
            <v>151500</v>
          </cell>
          <cell r="L116">
            <v>151500</v>
          </cell>
        </row>
        <row r="117">
          <cell r="B117" t="str">
            <v>Highlander_Diagnóstico Geomecánico</v>
          </cell>
          <cell r="C117" t="str">
            <v>Perú</v>
          </cell>
          <cell r="G117" t="str">
            <v>CH</v>
          </cell>
          <cell r="I117">
            <v>60740</v>
          </cell>
          <cell r="L117">
            <v>45801</v>
          </cell>
        </row>
        <row r="118">
          <cell r="B118" t="str">
            <v>FortunaMining_Sismicidad inducida Bateas</v>
          </cell>
          <cell r="C118" t="str">
            <v>Perú</v>
          </cell>
          <cell r="G118" t="str">
            <v>CH</v>
          </cell>
          <cell r="I118">
            <v>146540</v>
          </cell>
          <cell r="L118">
            <v>146540</v>
          </cell>
        </row>
        <row r="119">
          <cell r="B119" t="str">
            <v>Volcan_Simulación sistema de transporte</v>
          </cell>
          <cell r="C119" t="str">
            <v>Perú</v>
          </cell>
          <cell r="G119" t="str">
            <v>MF</v>
          </cell>
          <cell r="I119">
            <v>58440</v>
          </cell>
          <cell r="L119">
            <v>58440</v>
          </cell>
        </row>
        <row r="120">
          <cell r="B120" t="str">
            <v xml:space="preserve">Minsur_Proceso adherencia Quenamari - SR </v>
          </cell>
          <cell r="C120" t="str">
            <v>Perú</v>
          </cell>
          <cell r="G120" t="str">
            <v>MF</v>
          </cell>
          <cell r="I120">
            <v>57683</v>
          </cell>
          <cell r="L120">
            <v>47156</v>
          </cell>
        </row>
        <row r="121">
          <cell r="B121" t="str">
            <v>South32_HoV and optimized cut-off grade</v>
          </cell>
          <cell r="C121" t="str">
            <v>Otros</v>
          </cell>
          <cell r="G121" t="str">
            <v>MF</v>
          </cell>
          <cell r="I121">
            <v>70200</v>
          </cell>
          <cell r="L121">
            <v>70200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H" refreshedDate="46029.462581712964" createdVersion="8" refreshedVersion="8" minRefreshableVersion="3" recordCount="2243" xr:uid="{5C2D2B81-8FD3-4263-B50E-F11080EF7660}">
  <cacheSource type="worksheet">
    <worksheetSource ref="A1:H2244" sheet="Reporte POM PBI"/>
  </cacheSource>
  <cacheFields count="8">
    <cacheField name="Usuarios.Nombre para mostrar" numFmtId="0">
      <sharedItems containsBlank="1" count="63">
        <s v="N/A"/>
        <s v="Luis Chumpitaz"/>
        <s v="Eduardo Cepeda"/>
        <s v="Eduardo Morales"/>
        <s v="Benjamín Baeza"/>
        <s v="Enzo Ruiz"/>
        <s v="Arnold Tadeo"/>
        <s v="Pablo Quiero"/>
        <s v="Nilcelio Dos Santos"/>
        <s v="Felipe Lira"/>
        <s v="Matías Guerrero"/>
        <s v="Cristóbal Ventura"/>
        <s v="Marcelo Mendoza"/>
        <s v="Alex Remolcoy"/>
        <s v="Daniela Oyarzo"/>
        <s v="Emilio Sánchez"/>
        <s v="José Pizarro Aranguiz"/>
        <s v="Alvaro Cuevas"/>
        <s v="Victor Mohana"/>
        <s v="Jorman Barrera"/>
        <s v="Joseph Livia"/>
        <s v="Luis Flores"/>
        <s v="Claudio Hernandez"/>
        <s v="Javier Salazar"/>
        <s v="Miguel Cuadros"/>
        <s v="Edward Torres"/>
        <s v="Eugenio Santander"/>
        <s v="Mateo Villanueva"/>
        <s v="Gino Espinoza"/>
        <s v="Gersson Rivera"/>
        <s v="Walter Lupinta"/>
        <s v="Ignacio Navarrete"/>
        <s v="Carolina Arcos"/>
        <s v="Patricio Vergara"/>
        <s v="Carlos Catalán"/>
        <s v="Martín Figueroa"/>
        <s v="Nicolás Ayarza"/>
        <s v="Cristian Alarcón"/>
        <s v="Isidora Figueroa"/>
        <s v="Rodrigo Báez"/>
        <s v="Nicolas Diaz Ramos"/>
        <s v="Martin Robles"/>
        <s v="María Huamán"/>
        <s v="Jhonatan Huaynate"/>
        <s v="Kevin Rios"/>
        <s v="Renan Argandoña"/>
        <s v="Gonzalo Diaz"/>
        <m/>
        <s v="Gabriel Ojeda" u="1"/>
        <s v="German Soto" u="1"/>
        <s v="Gerson Alfaro" u="1"/>
        <s v="Felipe Rojas" u="1"/>
        <s v="Valentina Ramos" u="1"/>
        <s v="Nicolás Sanzana" u="1"/>
        <s v="Freddy Diaz" u="1"/>
        <s v="Branco Campos" u="1"/>
        <s v="Juan De Vera" u="1"/>
        <s v="Juan Luis Pizarro" u="1"/>
        <s v="Ignacia Alvarez" u="1"/>
        <s v="Rodrigo Andrae" u="1"/>
        <s v="Diego Muñoz" u="1"/>
        <s v="Fabian Parra" u="1"/>
        <s v="Jarold Orna" u="1"/>
      </sharedItems>
    </cacheField>
    <cacheField name="Scheduling groups.displayName" numFmtId="0">
      <sharedItems containsBlank="1" count="33">
        <s v="AMSA_RIINO BC - Centinela"/>
        <s v="AuraMinerals_Proyecto Paiol PFS UG"/>
        <s v="EroCopper_Scoping Proyecto Furnas"/>
        <s v="Alpayana_Estudio de Sismicidad"/>
        <s v="SPM_FS Labores Subterraneas 2da MEIA"/>
        <s v="NEXA_Estudio Geomecánico AT y EP"/>
        <s v="EQUINOX_Actualización Ing. Básica UG"/>
        <s v="Seligdar_Kyuchus"/>
        <s v="AtlasMining_Ley de corte optima Malomyr"/>
        <s v="Polyus_Evaluacion talud mina Blagodatny"/>
        <s v="Polyus_Olimpiada Cutback 5&amp;6"/>
        <s v="Resolution_General Review"/>
        <s v="Glencore_Estrategia de Propiedades CMLB"/>
        <s v="Miskimayo_Evaluación Transporte en Mina"/>
        <s v="Collahuasi_Valor Incorporación Chx.03"/>
        <s v="ERG_Parámetros de estabilidad taludes"/>
        <s v="Emincar_Los Castellanos_UG"/>
        <s v="ERG_Structural Model Update"/>
        <s v="Hochschild_FS Metodos de Minado Tesoro"/>
        <s v="ElBrocal_Estudio Geomecanico Estabilidad"/>
        <s v="Los Calatos_Resource Development Plan"/>
        <s v="Codelco_Auditoria Recursos y Reservas"/>
        <s v="Collahuasi_Mine Compliance 2026"/>
        <m/>
        <s v="LasBambas_Ferrobamba PFS" u="1"/>
        <s v="Minsur_San Rafael Estudio V MEIA" u="1"/>
        <s v="Lundin_Análisis Estratégico Caserones" u="1"/>
        <s v="CBMM_SIMPLAN Initiatives Evaluation" u="1"/>
        <s v="AMSA_Mejoras Planificación Centinela" u="1"/>
        <s v="CORFO_Valorización Boquerón Chañar" u="1"/>
        <s v="Codelco_Formulación caso de negocio TBM" u="1"/>
        <s v="Anglo_Production at Risk Mina Rio" u="1"/>
        <s v="Collahuasi_Análisis Mine Compliance" u="1"/>
      </sharedItems>
    </cacheField>
    <cacheField name="StartDateTimeTZ_SCL" numFmtId="0">
      <sharedItems containsNonDate="0" containsDate="1" containsString="0" containsBlank="1" minDate="2026-01-01T00:00:00" maxDate="2026-01-31T00:00:00"/>
    </cacheField>
    <cacheField name="DuracionMinutos" numFmtId="0">
      <sharedItems containsString="0" containsBlank="1" containsNumber="1" containsInteger="1" minValue="0" maxValue="540"/>
    </cacheField>
    <cacheField name="ShiftDisplayName_DraftShared" numFmtId="0">
      <sharedItems containsBlank="1"/>
    </cacheField>
    <cacheField name="ShiftNotes_DraftShared" numFmtId="0">
      <sharedItems containsBlank="1"/>
    </cacheField>
    <cacheField name="Tipo de registro" numFmtId="0">
      <sharedItems containsBlank="1"/>
    </cacheField>
    <cacheField name="File ID" numFmtId="0">
      <sharedItems containsNonDate="0" containsDate="1" containsString="0" containsBlank="1" minDate="2026-01-01T00:00:00" maxDate="2026-01-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Alarcon" refreshedDate="46031.564953356479" createdVersion="8" refreshedVersion="8" minRefreshableVersion="3" recordCount="2244" xr:uid="{232A4BBE-4F3D-4414-A3D6-1C20E995F050}">
  <cacheSource type="worksheet">
    <worksheetSource ref="A1:G1048576" sheet="Reporte POM PBI"/>
  </cacheSource>
  <cacheFields count="7">
    <cacheField name="Usuarios.Nombre para mostrar" numFmtId="0">
      <sharedItems containsBlank="1"/>
    </cacheField>
    <cacheField name="Scheduling groups.displayName" numFmtId="0">
      <sharedItems containsBlank="1" count="61">
        <s v="AMSA_RIINO BC - Centinela"/>
        <s v="AuraMinerals_Proyecto Paiol PFS UG"/>
        <s v="EroCopper_Scoping Proyecto Furnas"/>
        <s v="Alpayana_Estudio de Sismicidad"/>
        <s v="SPM_FS Labores Subterraneas 2da MEIA"/>
        <s v="AMSA_Mejoras Planificación Centinela"/>
        <s v="NEXA_Estudio Geomecánico AT y EP"/>
        <s v="Codelco_Formulación caso de negocio TBM"/>
        <s v="EQUINOX_Actualización Ing. Básica UG"/>
        <s v="Seligdar_Kyuchus"/>
        <s v="AtlasMining_Ley de corte optima Malomyr"/>
        <s v="Polyus_Evaluacion talud mina Blagodatny"/>
        <s v="Polyus_Olimpiada Cutback 5&amp;6"/>
        <s v="Resolution_General Review"/>
        <s v="Glencore_Estrategia de Propiedades CMLB"/>
        <s v="Miskimayo_Evaluación Transporte en Mina"/>
        <s v="CAP_Due Diligence Costa Fuego"/>
        <s v="Collahuasi_Valor Incorporación Chx.03"/>
        <s v="ERG_Parámetros estabilidad taludes"/>
        <s v="Emincar_Los Castellanos_UG"/>
        <s v="ERG_Structural Model Update"/>
        <s v="Hochschild_FS Metodos de Minado Tesoro"/>
        <s v="ElBrocal_Estudio Geomecanico Estabilidad"/>
        <s v="Los Calatos_Resource Development Plan"/>
        <s v="Codelco_Auditoria Recursos y Reservas"/>
        <s v="Collahuasi_Mine Compliance 2026"/>
        <m/>
        <s v="ERG_Parámetros de estabilidad taludes" u="1"/>
        <s v="CMP_Nuevos alcances Algarrobo" u="1"/>
        <s v="AMSA_Contrato Marco" u="1"/>
        <s v="AMSA_Trade Off Tecnologico NGD" u="1"/>
        <s v="AngloAmerican_Análisis Productividad MLB" u="1"/>
        <s v="AuraMinerals_Expansión Mina Paiol OP-UG" u="1"/>
        <s v="Mosaic_Cajati Business Case" u="1"/>
        <s v="Mosaic_Taquari Vassouras Fase II" u="1"/>
        <s v="LHG_LOM Urucum" u="1"/>
        <s v="AngloAmerican_Tecnología HDD" u="1"/>
        <s v="BHP_Medidas de Cierre Botaderos" u="1"/>
        <s v="BHP_Plan e Iniciativas LoA25-26" u="1"/>
        <s v="LasBambas_Ferrobambas UG Escenarios" u="1"/>
        <s v="CMP_Puesta en marcha SLS Romeral" u="1"/>
        <s v="CMP_Plan minero base MLC" u="1"/>
        <s v="LasBambas_Ferrobamba PFS" u="1"/>
        <s v="MCI_Mine Plan Review Los Bronces" u="1"/>
        <s v="Minsur_Raura Análisis LOM25" u="1"/>
        <s v="Mosaic_Actualizacion geotecnica OP" u="1"/>
        <s v="Mosaic_Secuencia Operaciones Cajati" u="1"/>
        <s v="Minsur_San Rafael Estudio V MEIA" u="1"/>
        <s v="BHP_Tunel Exploratorio" u="1"/>
        <s v="Minsur_LOM Integrado San Rafael 2025" u="1"/>
        <s v="OCP_Análisis Estratégico Mina Cobriza" u="1"/>
        <s v="CMP_Capacidad Optima Tofo Norte" u="1"/>
        <s v="Taboca_Evaluación Mina Pitinga" u="1"/>
        <s v="PFS Los Calatos V3" u="1"/>
        <s v="Twin Metals_Pre PFS Birch Lake Maturi" u="1"/>
        <s v="ThreeCrowns_Litigio Oyu Tolgoi" u="1"/>
        <s v="Lundin_Análisis Estratégico Caserones" u="1"/>
        <s v="CMP_Actualización Casos de Negocios CNN" u="1"/>
        <s v="Alpamarca_Estudio de Estabilidad Tajo" u="1"/>
        <s v="Capstone Copper_Production at Risk" u="1"/>
        <s v="CBMM_SIMPLAN Initiatives Evaluation" u="1"/>
      </sharedItems>
    </cacheField>
    <cacheField name="StartDateTimeTZ_SCL" numFmtId="0">
      <sharedItems containsNonDate="0" containsDate="1" containsString="0" containsBlank="1" minDate="2025-08-01T00:00:00" maxDate="2026-01-31T00:00:00" count="44">
        <d v="2026-01-14T00:00:00"/>
        <d v="2026-01-21T00:00:00"/>
        <d v="2026-01-28T00:00:00"/>
        <d v="2026-01-01T00:00:00"/>
        <d v="2026-01-02T00:00:00"/>
        <d v="2026-01-05T00:00:00"/>
        <d v="2026-01-06T00:00:00"/>
        <d v="2026-01-07T00:00:00"/>
        <d v="2026-01-08T00:00:00"/>
        <d v="2026-01-09T00:00:00"/>
        <d v="2026-01-12T00:00:00"/>
        <d v="2026-01-13T00:00:00"/>
        <d v="2026-01-15T00:00:00"/>
        <d v="2026-01-16T00:00:00"/>
        <d v="2026-01-19T00:00:00"/>
        <d v="2026-01-20T00:00:00"/>
        <d v="2026-01-22T00:00:00"/>
        <d v="2026-01-23T00:00:00"/>
        <d v="2026-01-26T00:00:00"/>
        <d v="2026-01-27T00:00:00"/>
        <d v="2026-01-29T00:00:00"/>
        <d v="2026-01-30T00:00:00"/>
        <m/>
        <d v="2025-08-01T00:00:00" u="1"/>
        <d v="2025-08-04T00:00:00" u="1"/>
        <d v="2025-08-05T00:00:00" u="1"/>
        <d v="2025-08-06T00:00:00" u="1"/>
        <d v="2025-08-07T00:00:00" u="1"/>
        <d v="2025-08-08T00:00:00" u="1"/>
        <d v="2025-08-11T00:00:00" u="1"/>
        <d v="2025-08-12T00:00:00" u="1"/>
        <d v="2025-08-13T00:00:00" u="1"/>
        <d v="2025-08-14T00:00:00" u="1"/>
        <d v="2025-08-18T00:00:00" u="1"/>
        <d v="2025-08-19T00:00:00" u="1"/>
        <d v="2025-08-20T00:00:00" u="1"/>
        <d v="2025-08-21T00:00:00" u="1"/>
        <d v="2025-08-15T00:00:00" u="1"/>
        <d v="2025-08-22T00:00:00" u="1"/>
        <d v="2025-08-25T00:00:00" u="1"/>
        <d v="2025-08-26T00:00:00" u="1"/>
        <d v="2025-08-28T00:00:00" u="1"/>
        <d v="2025-08-29T00:00:00" u="1"/>
        <d v="2025-08-27T00:00:00" u="1"/>
      </sharedItems>
    </cacheField>
    <cacheField name="DuracionMinutos" numFmtId="0">
      <sharedItems containsString="0" containsBlank="1" containsNumber="1" containsInteger="1" minValue="0" maxValue="540"/>
    </cacheField>
    <cacheField name="ShiftDisplayName_DraftShared" numFmtId="0">
      <sharedItems containsBlank="1"/>
    </cacheField>
    <cacheField name="ShiftNotes_DraftShared" numFmtId="0">
      <sharedItems containsBlank="1" containsMixedTypes="1" containsNumber="1" containsInteger="1" minValue="10" maxValue="10"/>
    </cacheField>
    <cacheField name="Tipo de registro"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Alarcon" refreshedDate="46031.56498101852" createdVersion="8" refreshedVersion="8" minRefreshableVersion="3" recordCount="1594" xr:uid="{D1C92118-99A5-4EDF-9BAB-C40C5ED29599}">
  <cacheSource type="worksheet">
    <worksheetSource ref="A1:G1595" sheet="Reporte POM PBI"/>
  </cacheSource>
  <cacheFields count="7">
    <cacheField name="Usuarios.Nombre para mostrar" numFmtId="0">
      <sharedItems count="63">
        <s v="Nicolás Ayarza"/>
        <s v="Daniela Oyarzo"/>
        <s v="Luis Chumpitaz"/>
        <s v="Eduardo Cepeda"/>
        <s v="Eduardo Morales"/>
        <s v="Benjamín Baeza"/>
        <s v="Enzo Ruiz"/>
        <s v="Arnold Tadeo"/>
        <s v="Pablo Quiero"/>
        <s v="Nilcélio José Dos Santos"/>
        <s v="Felipe Lira"/>
        <s v="Matías Guerrero"/>
        <s v="Cristóbal Ventura"/>
        <s v="Marcelo Mendoza"/>
        <s v="Alex Remolcoy"/>
        <s v="Emilio Sánchez"/>
        <s v="José Pizarro Aranguiz"/>
        <s v="Alvaro Cuevas"/>
        <s v="Victor Mohana"/>
        <s v="Jorman Barrera"/>
        <s v="Joseph Livia"/>
        <s v="Luis Flores"/>
        <s v="Claudio Hernandez"/>
        <s v="N/A"/>
        <s v="Isidora Figueroa"/>
        <s v="Kevin Rios"/>
        <s v="Javier Salazar"/>
        <s v="Miguel Cuadros"/>
        <s v="Edward Torres"/>
        <s v="Eugenio Santander"/>
        <s v="Nicolás Sanzana"/>
        <s v="Mateo Villanueva"/>
        <s v="Gino Espinoza"/>
        <s v="Gerson Alfaro"/>
        <s v="Diego Muñoz"/>
        <s v="Ignacia Alvarez"/>
        <s v="Juan Luis Pizarro"/>
        <s v="Fabian Parra"/>
        <s v="Gabriel Ojeda"/>
        <s v="Ignacio Aguayo"/>
        <s v="Rodrigo Andrae"/>
        <s v="German Soto"/>
        <s v="Erick Sanhueza"/>
        <s v="Cristobal Poblete"/>
        <s v="Gersson Rivera"/>
        <s v="Walter Lupinta"/>
        <s v="Ignacio Navarrete"/>
        <s v="Carolina Arcos"/>
        <s v="Patricio Vergara"/>
        <s v="Carlos Catalán"/>
        <s v="Valentina Ramos"/>
        <s v="Renan Argandoña"/>
        <s v="Martín Figueroa"/>
        <s v="Cristian Alarcón"/>
        <s v="Rodrigo Báez"/>
        <s v="Victor Pacheco"/>
        <s v="Nicolas Diaz Ramos"/>
        <s v="Martin Robles"/>
        <s v="María Huamán"/>
        <s v="Jhonatan Huaynate"/>
        <s v="Gonzalo Diaz"/>
        <s v="Nilcelio Dos Santos" u="1"/>
        <s v="Víctor Pacheco" u="1"/>
      </sharedItems>
    </cacheField>
    <cacheField name="Scheduling groups.displayName" numFmtId="0">
      <sharedItems count="26">
        <s v="AMSA_RIINO BC - Centinela"/>
        <s v="AuraMinerals_Proyecto Paiol PFS UG"/>
        <s v="EroCopper_Scoping Proyecto Furnas"/>
        <s v="Alpayana_Estudio de Sismicidad"/>
        <s v="SPM_FS Labores Subterraneas 2da MEIA"/>
        <s v="AMSA_Mejoras Planificación Centinela"/>
        <s v="NEXA_Estudio Geomecánico AT y EP"/>
        <s v="Codelco_Formulación caso de negocio TBM"/>
        <s v="EQUINOX_Actualización Ing. Básica UG"/>
        <s v="Seligdar_Kyuchus"/>
        <s v="AtlasMining_Ley de corte optima Malomyr"/>
        <s v="Polyus_Evaluacion talud mina Blagodatny"/>
        <s v="Polyus_Olimpiada Cutback 5&amp;6"/>
        <s v="Resolution_General Review"/>
        <s v="Glencore_Estrategia de Propiedades CMLB"/>
        <s v="Miskimayo_Evaluación Transporte en Mina"/>
        <s v="CAP_Due Diligence Costa Fuego"/>
        <s v="Collahuasi_Valor Incorporación Chx.03"/>
        <s v="ERG_Parámetros estabilidad taludes"/>
        <s v="Emincar_Los Castellanos_UG"/>
        <s v="ERG_Structural Model Update"/>
        <s v="Hochschild_FS Metodos de Minado Tesoro"/>
        <s v="ElBrocal_Estudio Geomecanico Estabilidad"/>
        <s v="Los Calatos_Resource Development Plan"/>
        <s v="Codelco_Auditoria Recursos y Reservas"/>
        <s v="Collahuasi_Mine Compliance 2026"/>
      </sharedItems>
    </cacheField>
    <cacheField name="StartDateTimeTZ_SCL" numFmtId="14">
      <sharedItems containsSemiMixedTypes="0" containsNonDate="0" containsDate="1" containsString="0" minDate="2026-01-01T00:00:00" maxDate="2026-01-31T00:00:00" count="22">
        <d v="2026-01-14T00:00:00"/>
        <d v="2026-01-21T00:00:00"/>
        <d v="2026-01-28T00:00:00"/>
        <d v="2026-01-01T00:00:00"/>
        <d v="2026-01-02T00:00:00"/>
        <d v="2026-01-05T00:00:00"/>
        <d v="2026-01-06T00:00:00"/>
        <d v="2026-01-07T00:00:00"/>
        <d v="2026-01-08T00:00:00"/>
        <d v="2026-01-09T00:00:00"/>
        <d v="2026-01-12T00:00:00"/>
        <d v="2026-01-13T00:00:00"/>
        <d v="2026-01-15T00:00:00"/>
        <d v="2026-01-16T00:00:00"/>
        <d v="2026-01-19T00:00:00"/>
        <d v="2026-01-20T00:00:00"/>
        <d v="2026-01-22T00:00:00"/>
        <d v="2026-01-23T00:00:00"/>
        <d v="2026-01-26T00:00:00"/>
        <d v="2026-01-27T00:00:00"/>
        <d v="2026-01-29T00:00:00"/>
        <d v="2026-01-30T00:00:00"/>
      </sharedItems>
    </cacheField>
    <cacheField name="DuracionMinutos" numFmtId="0">
      <sharedItems containsSemiMixedTypes="0" containsString="0" containsNumber="1" containsInteger="1" minValue="0" maxValue="540"/>
    </cacheField>
    <cacheField name="ShiftDisplayName_DraftShared" numFmtId="0">
      <sharedItems/>
    </cacheField>
    <cacheField name="ShiftNotes_DraftShared" numFmtId="0">
      <sharedItems containsBlank="1" containsMixedTypes="1" containsNumber="1" containsInteger="1" minValue="10" maxValue="10"/>
    </cacheField>
    <cacheField name="Tipo de registro"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ardo Cuevas" refreshedDate="46134.765443865741" createdVersion="8" refreshedVersion="8" minRefreshableVersion="3" recordCount="2244" xr:uid="{5F9B427F-EEEE-4F1F-B552-C75ABAD7A784}">
  <cacheSource type="worksheet">
    <worksheetSource ref="A1:H10000" sheet="Reporte POM PBI"/>
  </cacheSource>
  <cacheFields count="8">
    <cacheField name="Usuarios.Nombre para mostrar" numFmtId="0">
      <sharedItems containsBlank="1" count="53">
        <s v="N/A"/>
        <m/>
        <s v="Eduardo Cepeda" u="1"/>
        <s v="Eduardo Morales" u="1"/>
        <s v="Benjamín Baeza" u="1"/>
        <s v="Pablo Quiero" u="1"/>
        <s v="Joseph Livia" u="1"/>
        <s v="Luis Flores" u="1"/>
        <s v="Claudio Hernandez" u="1"/>
        <s v="Kevin Rios" u="1"/>
        <s v="Nicolás Ayarza" u="1"/>
        <s v="Isidora Figueroa" u="1"/>
        <s v="Carol Shand" u="1"/>
        <s v="Victor Pacheco" u="1"/>
        <s v="Valentina Ramos" u="1"/>
        <s v="Jhonatan Huaynate" u="1"/>
        <s v="Gino Espinoza" u="1"/>
        <s v="Arnold Tadeo" u="1"/>
        <s v="Cristóbal Ventura" u="1"/>
        <s v="Ignacio Aguayo" u="1"/>
        <s v="Carlos Catalán" u="1"/>
        <s v="Jorman Barrera" u="1"/>
        <s v="Luis Chumpitaz" u="1"/>
        <s v="Edward Torres" u="1"/>
        <s v="Javier Salazar" u="1"/>
        <s v="Miguel Cuadros" u="1"/>
        <s v="Victoria Cutipa" u="1"/>
        <s v="Enzo Ruiz" u="1"/>
        <s v="Diego Muñoz" u="1"/>
        <s v="Daniela Oyarzo" u="1"/>
        <s v="Martín Figueroa" u="1"/>
        <s v="María Huamán" u="1"/>
        <s v="Victor Mohana" u="1"/>
        <s v="José Pizarro Aranguiz" u="1"/>
        <s v="Alex Figueroa" u="1"/>
        <s v="Renan Argandoña" u="1"/>
        <s v="Javier Morales" u="1"/>
        <s v="Eugenio Santander" u="1"/>
        <s v="Gersson Rivera" u="1"/>
        <s v="Mateo Villanueva" u="1"/>
        <s v="Ignacio Navarrete" u="1"/>
        <s v="Rodrigo Baez" u="1"/>
        <s v="Walter Lupinta" u="1"/>
        <s v="Angelo Patri Carbajal" u="1"/>
        <s v="Felipe Lira" u="1"/>
        <s v="Martin Robles" u="1"/>
        <s v="Felipe Matamoros" u="1"/>
        <s v="Felipe Hidalgo" u="1"/>
        <s v="Gonzalo Diaz" u="1"/>
        <s v="Gonzalo Parada" u="1"/>
        <s v="Juan Luis Pizarro" u="1"/>
        <s v="Cristian Alarcón" u="1"/>
        <s v="Erick Sanhueza" u="1"/>
      </sharedItems>
    </cacheField>
    <cacheField name="Scheduling groups.displayName" numFmtId="0">
      <sharedItems containsBlank="1" count="35">
        <s v="ERG_Parámetros estabilidad taludes"/>
        <s v="Minsur_LOM Integrado San Rafael 2026"/>
        <s v="ElBrocal_Estudio Geomecanico Estabilidad"/>
        <s v="Freeport_GBC Restart Strategy Services"/>
        <s v="Collahuasi_Mine Compliance 2026"/>
        <s v="Barrick_Production at Risk Veladero"/>
        <s v="Mosaic_Cajati LOM Open Pit"/>
        <s v="South32_Clark Project"/>
        <s v="Hecla_Lucky Friday Mine"/>
        <s v="Miskimayo_Actualizacion R&amp;R Mina Bayovar"/>
        <s v="EroCopper_Surubim OP Mine"/>
        <s v="MineriaIman_PEA Proyecto Iman"/>
        <s v="Stantec_I80 Archimedes UG FS"/>
        <s v="Codelco_DET Rajo Sur"/>
        <s v="Collahuasi_Mining Simulation Study"/>
        <m/>
        <s v="AuraMinerals_Proyecto Paiol PFS UG" u="1"/>
        <s v="EroCopper_Scoping Proyecto Furnas" u="1"/>
        <s v="Alpayana_Estudio de Sismicidad" u="1"/>
        <s v="Polyus_Evaluacion talud mina Blagodatny" u="1"/>
        <s v="Polyus_Olimpiada Cutback 5&amp;6" u="1"/>
        <s v="Resolution_General Review" u="1"/>
        <s v="Miskimayo_Evaluación Transporte en Mina" u="1"/>
        <s v="Collahuasi_Valor Incorporación Chx.03" u="1"/>
        <s v="SPM_FS Labores Subterraneas 2da MEIA" u="1"/>
        <s v="Hochschild_FS Metodos de Minado Tesoro" u="1"/>
        <s v="Emincar_Los Castellanos_UG" u="1"/>
        <s v="Codelco_Auditoria Recursos y Reservas" u="1"/>
        <s v="Glencore_Mining Simulation Mara" u="1"/>
        <s v="Hudbay_Ampliacion Peligro Sísmico" u="1"/>
        <s v="Mosaic_Análisis de Estabilidad" u="1"/>
        <s v="Seligdar_Kyuchus" u="1"/>
        <s v="Los Calatos_DD-Support" u="1"/>
        <s v="Los Calatos_Resource Development Plan" u="1"/>
        <s v="REDCO_Otras Actividades de Ingenieria" u="1"/>
      </sharedItems>
    </cacheField>
    <cacheField name="StartDateTimeTZ_SCL" numFmtId="0">
      <sharedItems containsNonDate="0" containsDate="1" containsString="0" containsBlank="1" minDate="2026-05-01T00:00:00" maxDate="2026-05-02T00:00:00"/>
    </cacheField>
    <cacheField name="DuracionMinutos" numFmtId="0">
      <sharedItems containsString="0" containsBlank="1" containsNumber="1" containsInteger="1" minValue="0" maxValue="0"/>
    </cacheField>
    <cacheField name="ShiftDisplayName_DraftShared" numFmtId="0">
      <sharedItems containsBlank="1"/>
    </cacheField>
    <cacheField name="ShiftNotes_DraftShared" numFmtId="0">
      <sharedItems containsNonDate="0" containsString="0" containsBlank="1"/>
    </cacheField>
    <cacheField name="Tipo de registro" numFmtId="0">
      <sharedItems containsBlank="1"/>
    </cacheField>
    <cacheField name="File ID" numFmtId="0">
      <sharedItems containsNonDate="0" containsDate="1" containsString="0" containsBlank="1" minDate="2026-05-01T00:00:00" maxDate="2026-05-02T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refreshedDate="46183.476129629627" createdVersion="8" refreshedVersion="8" minRefreshableVersion="3" recordCount="1380" xr:uid="{96E26B1B-11D1-47C7-9772-CBF1D48D4499}">
  <cacheSource type="worksheet">
    <worksheetSource ref="A1:E1381" sheet="Resultados Intermedios"/>
  </cacheSource>
  <cacheFields count="5">
    <cacheField name="Nombre" numFmtId="0">
      <sharedItems count="59">
        <s v="N/A"/>
        <s v="Carol Shand"/>
        <s v="Joseph Livia"/>
        <s v="Javier Salazar"/>
        <s v="Jhonatan Huaynate"/>
        <s v="Gino Espinoza"/>
        <s v="Jorman Barrera"/>
        <s v="Pedro Valeriano"/>
        <s v="Edward Torres"/>
        <s v="Javier Cabañas"/>
        <s v="Gersson Rivera"/>
        <s v="Luis Flores"/>
        <s v="Erick Sanhueza"/>
        <s v="Valentina Ramos"/>
        <s v="Eduardo Morales"/>
        <s v="María Huamán"/>
        <s v="Eduardo Cepeda"/>
        <s v="Matías Guerrero"/>
        <s v="Pablo Quiero"/>
        <s v="Enzo Ruiz"/>
        <s v="Claudio Hernandez"/>
        <s v="Daniela Oyarzo"/>
        <s v="Álvaro De la Quintana"/>
        <s v="Nicolás Ayarza"/>
        <s v="Alex Figueroa"/>
        <s v="Felipe Matamoros"/>
        <s v="Gonzalo Parada"/>
        <s v="Miguel Cuadros"/>
        <s v="Luis Chumpitaz"/>
        <s v="Victor Mohana"/>
        <s v="Benjamín Baeza"/>
        <s v="Arnold Tadeo"/>
        <s v="Dennis Mamani"/>
        <s v="Carlos Catalán"/>
        <s v="Alex Pacheco"/>
        <s v="Alex Remolcoy"/>
        <s v="Cristian Alarcón"/>
        <s v="Cristóbal Ventura"/>
        <s v="Diego Muñoz"/>
        <s v="Eduardo Cuevas"/>
        <s v="Francisco Cabañas"/>
        <s v="Ignacia Alvarez"/>
        <s v="Ignacio Navarrete"/>
        <s v="Isidora Figueroa"/>
        <s v="Javier Morales"/>
        <s v="Juan Francisco San Martin"/>
        <s v="Juan Luis Pizarro"/>
        <s v="Julio Beniscelli"/>
        <s v="Kevin Rios"/>
        <s v="Martín Figueroa"/>
        <s v="Martin Robles"/>
        <s v="Mateo Villanueva"/>
        <s v="Matías Fuentes"/>
        <s v="Nicolás Sanzana"/>
        <s v="Rodrigo Andrae"/>
        <s v="Victor Arias"/>
        <s v="Victor Pacheco"/>
        <s v="Victoria Cutipa"/>
        <s v="Walter Lupinta"/>
      </sharedItems>
    </cacheField>
    <cacheField name="Proyecto" numFmtId="0">
      <sharedItems containsBlank="1"/>
    </cacheField>
    <cacheField name="Fecha" numFmtId="0">
      <sharedItems containsNonDate="0" containsDate="1" containsString="0" containsBlank="1" minDate="2026-06-01T00:00:00" maxDate="2026-07-01T00:00:00"/>
    </cacheField>
    <cacheField name="Horas" numFmtId="0">
      <sharedItems containsSemiMixedTypes="0" containsString="0" containsNumber="1" minValue="0" maxValue="9"/>
    </cacheField>
    <cacheField name="Mensual" numFmtId="0">
      <sharedItems containsSemiMixedTypes="0" containsString="0" containsNumber="1" containsInteger="1" minValue="177" maxValue="177"/>
    </cacheField>
  </cacheFields>
  <extLst>
    <ext xmlns:x14="http://schemas.microsoft.com/office/spreadsheetml/2009/9/main" uri="{725AE2AE-9491-48be-B2B4-4EB974FC3084}">
      <x14:pivotCacheDefinition pivotCacheId="830435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3">
  <r>
    <x v="0"/>
    <x v="0"/>
    <d v="2026-01-01T00:00:00"/>
    <n v="0"/>
    <s v="Crear POM"/>
    <m/>
    <s v="POM"/>
    <d v="2026-01-01T00:00:00"/>
  </r>
  <r>
    <x v="1"/>
    <x v="1"/>
    <d v="2026-01-01T00:00:00"/>
    <n v="300"/>
    <s v="Construcción Modelo 3D"/>
    <m/>
    <s v="POM"/>
    <d v="2026-01-01T00:00:00"/>
  </r>
  <r>
    <x v="1"/>
    <x v="1"/>
    <d v="2026-01-02T00:00:00"/>
    <n v="180"/>
    <s v="Construcción Modelo 3D"/>
    <m/>
    <s v="POM"/>
    <d v="2026-01-01T00:00:00"/>
  </r>
  <r>
    <x v="1"/>
    <x v="1"/>
    <d v="2026-01-05T00:00:00"/>
    <n v="300"/>
    <s v="Construcción Modelo 3D"/>
    <m/>
    <s v="POM"/>
    <d v="2026-01-01T00:00:00"/>
  </r>
  <r>
    <x v="1"/>
    <x v="1"/>
    <d v="2026-01-06T00:00:00"/>
    <n v="300"/>
    <s v="Construcción Modelo 3D"/>
    <m/>
    <s v="POM"/>
    <d v="2026-01-01T00:00:00"/>
  </r>
  <r>
    <x v="1"/>
    <x v="1"/>
    <d v="2026-01-07T00:00:00"/>
    <n v="300"/>
    <s v="Construcción Modelo 3D"/>
    <m/>
    <s v="POM"/>
    <d v="2026-01-01T00:00:00"/>
  </r>
  <r>
    <x v="1"/>
    <x v="1"/>
    <d v="2026-01-08T00:00:00"/>
    <n v="300"/>
    <s v="Construcción Modelo 3D"/>
    <m/>
    <s v="POM"/>
    <d v="2026-01-01T00:00:00"/>
  </r>
  <r>
    <x v="1"/>
    <x v="1"/>
    <d v="2026-01-09T00:00:00"/>
    <n v="300"/>
    <s v="Construcción Modelo 3D"/>
    <m/>
    <s v="POM"/>
    <d v="2026-01-01T00:00:00"/>
  </r>
  <r>
    <x v="1"/>
    <x v="1"/>
    <d v="2026-01-12T00:00:00"/>
    <n v="300"/>
    <s v="Construcción Modelo 3D"/>
    <m/>
    <s v="POM"/>
    <d v="2026-01-01T00:00:00"/>
  </r>
  <r>
    <x v="1"/>
    <x v="1"/>
    <d v="2026-01-13T00:00:00"/>
    <n v="300"/>
    <s v="Construcción Modelo 3D"/>
    <m/>
    <s v="POM"/>
    <d v="2026-01-01T00:00:00"/>
  </r>
  <r>
    <x v="1"/>
    <x v="1"/>
    <d v="2026-01-14T00:00:00"/>
    <n v="300"/>
    <s v="Construcción Modelo 3D"/>
    <m/>
    <s v="POM"/>
    <d v="2026-01-01T00:00:00"/>
  </r>
  <r>
    <x v="1"/>
    <x v="1"/>
    <d v="2026-01-15T00:00:00"/>
    <n v="300"/>
    <s v="Construcción Modelo 3D"/>
    <m/>
    <s v="POM"/>
    <d v="2026-01-01T00:00:00"/>
  </r>
  <r>
    <x v="1"/>
    <x v="1"/>
    <d v="2026-01-16T00:00:00"/>
    <n v="300"/>
    <s v="Construcción Modelo 3D"/>
    <m/>
    <s v="POM"/>
    <d v="2026-01-01T00:00:00"/>
  </r>
  <r>
    <x v="1"/>
    <x v="1"/>
    <d v="2026-01-19T00:00:00"/>
    <n v="300"/>
    <s v="Construcción Modelo 3D"/>
    <m/>
    <s v="POM"/>
    <d v="2026-01-01T00:00:00"/>
  </r>
  <r>
    <x v="1"/>
    <x v="1"/>
    <d v="2026-01-20T00:00:00"/>
    <n v="300"/>
    <s v="Construcción Modelo 3D"/>
    <m/>
    <s v="POM"/>
    <d v="2026-01-01T00:00:00"/>
  </r>
  <r>
    <x v="1"/>
    <x v="1"/>
    <d v="2026-01-21T00:00:00"/>
    <n v="300"/>
    <s v="Construcción Modelo 3D"/>
    <m/>
    <s v="POM"/>
    <d v="2026-01-01T00:00:00"/>
  </r>
  <r>
    <x v="1"/>
    <x v="1"/>
    <d v="2026-01-22T00:00:00"/>
    <n v="300"/>
    <s v="Construcción Modelo 3D"/>
    <m/>
    <s v="POM"/>
    <d v="2026-01-01T00:00:00"/>
  </r>
  <r>
    <x v="1"/>
    <x v="1"/>
    <d v="2026-01-23T00:00:00"/>
    <n v="300"/>
    <s v="Construcción Modelo 3D"/>
    <m/>
    <s v="POM"/>
    <d v="2026-01-01T00:00:00"/>
  </r>
  <r>
    <x v="1"/>
    <x v="1"/>
    <d v="2026-01-26T00:00:00"/>
    <n v="300"/>
    <s v="Construcción Modelo 3D"/>
    <m/>
    <s v="POM"/>
    <d v="2026-01-01T00:00:00"/>
  </r>
  <r>
    <x v="1"/>
    <x v="1"/>
    <d v="2026-01-27T00:00:00"/>
    <n v="300"/>
    <s v="Construcción Modelo 3D"/>
    <m/>
    <s v="POM"/>
    <d v="2026-01-01T00:00:00"/>
  </r>
  <r>
    <x v="1"/>
    <x v="1"/>
    <d v="2026-01-28T00:00:00"/>
    <n v="300"/>
    <s v="Construcción Modelo 3D"/>
    <m/>
    <s v="POM"/>
    <d v="2026-01-01T00:00:00"/>
  </r>
  <r>
    <x v="1"/>
    <x v="1"/>
    <d v="2026-01-29T00:00:00"/>
    <n v="300"/>
    <s v="Construcción Modelo 3D"/>
    <m/>
    <s v="POM"/>
    <d v="2026-01-01T00:00:00"/>
  </r>
  <r>
    <x v="1"/>
    <x v="1"/>
    <d v="2026-01-30T00:00:00"/>
    <n v="300"/>
    <s v="Construcción Modelo 3D"/>
    <m/>
    <s v="POM"/>
    <d v="2026-01-01T00:00:00"/>
  </r>
  <r>
    <x v="2"/>
    <x v="1"/>
    <d v="2026-01-01T00:00:00"/>
    <n v="300"/>
    <s v="Calibración Modelo 3D"/>
    <m/>
    <s v="POM"/>
    <d v="2026-01-01T00:00:00"/>
  </r>
  <r>
    <x v="2"/>
    <x v="1"/>
    <d v="2026-01-02T00:00:00"/>
    <n v="180"/>
    <s v="Calibración Modelo 3D"/>
    <m/>
    <s v="POM"/>
    <d v="2026-01-01T00:00:00"/>
  </r>
  <r>
    <x v="2"/>
    <x v="1"/>
    <d v="2026-01-05T00:00:00"/>
    <n v="300"/>
    <s v="Calibración Modelo 3D"/>
    <m/>
    <s v="POM"/>
    <d v="2026-01-01T00:00:00"/>
  </r>
  <r>
    <x v="2"/>
    <x v="1"/>
    <d v="2026-01-06T00:00:00"/>
    <n v="300"/>
    <s v="Calibración Modelo 3D"/>
    <m/>
    <s v="POM"/>
    <d v="2026-01-01T00:00:00"/>
  </r>
  <r>
    <x v="2"/>
    <x v="1"/>
    <d v="2026-01-07T00:00:00"/>
    <n v="300"/>
    <s v="Calibración Modelo 3D"/>
    <m/>
    <s v="POM"/>
    <d v="2026-01-01T00:00:00"/>
  </r>
  <r>
    <x v="2"/>
    <x v="1"/>
    <d v="2026-01-08T00:00:00"/>
    <n v="300"/>
    <s v="Calibración Modelo 3D"/>
    <m/>
    <s v="POM"/>
    <d v="2026-01-01T00:00:00"/>
  </r>
  <r>
    <x v="2"/>
    <x v="1"/>
    <d v="2026-01-09T00:00:00"/>
    <n v="300"/>
    <s v="Calibración Modelo 3D"/>
    <m/>
    <s v="POM"/>
    <d v="2026-01-01T00:00:00"/>
  </r>
  <r>
    <x v="2"/>
    <x v="1"/>
    <d v="2026-01-12T00:00:00"/>
    <n v="300"/>
    <s v="Calibración Modelo 3D"/>
    <m/>
    <s v="POM"/>
    <d v="2026-01-01T00:00:00"/>
  </r>
  <r>
    <x v="2"/>
    <x v="1"/>
    <d v="2026-01-13T00:00:00"/>
    <n v="300"/>
    <s v="Calibración Modelo 3D"/>
    <m/>
    <s v="POM"/>
    <d v="2026-01-01T00:00:00"/>
  </r>
  <r>
    <x v="2"/>
    <x v="1"/>
    <d v="2026-01-14T00:00:00"/>
    <n v="300"/>
    <s v="Calibración Modelo 3D"/>
    <m/>
    <s v="POM"/>
    <d v="2026-01-01T00:00:00"/>
  </r>
  <r>
    <x v="2"/>
    <x v="1"/>
    <d v="2026-01-15T00:00:00"/>
    <n v="300"/>
    <s v="Calibración Modelo 3D"/>
    <m/>
    <s v="POM"/>
    <d v="2026-01-01T00:00:00"/>
  </r>
  <r>
    <x v="2"/>
    <x v="1"/>
    <d v="2026-01-16T00:00:00"/>
    <n v="300"/>
    <s v="Calibración Modelo 3D"/>
    <m/>
    <s v="POM"/>
    <d v="2026-01-01T00:00:00"/>
  </r>
  <r>
    <x v="2"/>
    <x v="1"/>
    <d v="2026-01-19T00:00:00"/>
    <n v="300"/>
    <s v="Calibración Modelo 3D"/>
    <m/>
    <s v="POM"/>
    <d v="2026-01-01T00:00:00"/>
  </r>
  <r>
    <x v="2"/>
    <x v="1"/>
    <d v="2026-01-20T00:00:00"/>
    <n v="300"/>
    <s v="Calibración Modelo 3D"/>
    <m/>
    <s v="POM"/>
    <d v="2026-01-01T00:00:00"/>
  </r>
  <r>
    <x v="2"/>
    <x v="1"/>
    <d v="2026-01-21T00:00:00"/>
    <n v="300"/>
    <s v="Calibración Modelo 3D"/>
    <m/>
    <s v="POM"/>
    <d v="2026-01-01T00:00:00"/>
  </r>
  <r>
    <x v="2"/>
    <x v="1"/>
    <d v="2026-01-22T00:00:00"/>
    <n v="300"/>
    <s v="Calibración Modelo 3D"/>
    <m/>
    <s v="POM"/>
    <d v="2026-01-01T00:00:00"/>
  </r>
  <r>
    <x v="2"/>
    <x v="1"/>
    <d v="2026-01-23T00:00:00"/>
    <n v="300"/>
    <s v="Calibración Modelo 3D"/>
    <m/>
    <s v="POM"/>
    <d v="2026-01-01T00:00:00"/>
  </r>
  <r>
    <x v="2"/>
    <x v="1"/>
    <d v="2026-01-26T00:00:00"/>
    <n v="300"/>
    <s v="Calibración Modelo 3D"/>
    <m/>
    <s v="POM"/>
    <d v="2026-01-01T00:00:00"/>
  </r>
  <r>
    <x v="2"/>
    <x v="1"/>
    <d v="2026-01-27T00:00:00"/>
    <n v="300"/>
    <s v="Calibración Modelo 3D"/>
    <m/>
    <s v="POM"/>
    <d v="2026-01-01T00:00:00"/>
  </r>
  <r>
    <x v="2"/>
    <x v="1"/>
    <d v="2026-01-28T00:00:00"/>
    <n v="300"/>
    <s v="Calibración Modelo 3D"/>
    <m/>
    <s v="POM"/>
    <d v="2026-01-01T00:00:00"/>
  </r>
  <r>
    <x v="2"/>
    <x v="1"/>
    <d v="2026-01-29T00:00:00"/>
    <n v="300"/>
    <s v="Calibración Modelo 3D"/>
    <m/>
    <s v="POM"/>
    <d v="2026-01-01T00:00:00"/>
  </r>
  <r>
    <x v="2"/>
    <x v="1"/>
    <d v="2026-01-30T00:00:00"/>
    <n v="300"/>
    <s v="Calibración Modelo 3D"/>
    <m/>
    <s v="POM"/>
    <d v="2026-01-01T00:00:00"/>
  </r>
  <r>
    <x v="3"/>
    <x v="1"/>
    <d v="2026-01-01T00:00:00"/>
    <n v="180"/>
    <s v="Revisión y consultoria del modelo 3D"/>
    <m/>
    <s v="POM"/>
    <d v="2026-01-01T00:00:00"/>
  </r>
  <r>
    <x v="3"/>
    <x v="1"/>
    <d v="2026-01-02T00:00:00"/>
    <n v="120"/>
    <s v="Revisión y consultoria del modelo 3D"/>
    <m/>
    <s v="POM"/>
    <d v="2026-01-01T00:00:00"/>
  </r>
  <r>
    <x v="3"/>
    <x v="1"/>
    <d v="2026-01-05T00:00:00"/>
    <n v="180"/>
    <s v="Revisión y consultoria del modelo 3D"/>
    <m/>
    <s v="POM"/>
    <d v="2026-01-01T00:00:00"/>
  </r>
  <r>
    <x v="3"/>
    <x v="1"/>
    <d v="2026-01-06T00:00:00"/>
    <n v="180"/>
    <s v="Revisión y consultoria del modelo 3D"/>
    <m/>
    <s v="POM"/>
    <d v="2026-01-01T00:00:00"/>
  </r>
  <r>
    <x v="3"/>
    <x v="1"/>
    <d v="2026-01-07T00:00:00"/>
    <n v="180"/>
    <s v="Revisión y consultoria del modelo 3D"/>
    <m/>
    <s v="POM"/>
    <d v="2026-01-01T00:00:00"/>
  </r>
  <r>
    <x v="3"/>
    <x v="1"/>
    <d v="2026-01-08T00:00:00"/>
    <n v="180"/>
    <s v="Revisión y consultoria del modelo 3D"/>
    <m/>
    <s v="POM"/>
    <d v="2026-01-01T00:00:00"/>
  </r>
  <r>
    <x v="3"/>
    <x v="1"/>
    <d v="2026-01-09T00:00:00"/>
    <n v="120"/>
    <s v="Revisión y consultoria del modelo 3D"/>
    <m/>
    <s v="POM"/>
    <d v="2026-01-01T00:00:00"/>
  </r>
  <r>
    <x v="3"/>
    <x v="1"/>
    <d v="2026-01-12T00:00:00"/>
    <n v="180"/>
    <s v="Revisión y consultoria del modelo 3D"/>
    <m/>
    <s v="POM"/>
    <d v="2026-01-01T00:00:00"/>
  </r>
  <r>
    <x v="3"/>
    <x v="1"/>
    <d v="2026-01-13T00:00:00"/>
    <n v="180"/>
    <s v="Revisión y consultoria del modelo 3D"/>
    <m/>
    <s v="POM"/>
    <d v="2026-01-01T00:00:00"/>
  </r>
  <r>
    <x v="3"/>
    <x v="1"/>
    <d v="2026-01-14T00:00:00"/>
    <n v="180"/>
    <s v="Revisión y consultoria del modelo 3D"/>
    <m/>
    <s v="POM"/>
    <d v="2026-01-01T00:00:00"/>
  </r>
  <r>
    <x v="3"/>
    <x v="1"/>
    <d v="2026-01-15T00:00:00"/>
    <n v="180"/>
    <s v="Revisión y consultoria del modelo 3D"/>
    <m/>
    <s v="POM"/>
    <d v="2026-01-01T00:00:00"/>
  </r>
  <r>
    <x v="3"/>
    <x v="1"/>
    <d v="2026-01-16T00:00:00"/>
    <n v="120"/>
    <s v="Revisión y consultoria del modelo 3D"/>
    <m/>
    <s v="POM"/>
    <d v="2026-01-01T00:00:00"/>
  </r>
  <r>
    <x v="3"/>
    <x v="1"/>
    <d v="2026-01-19T00:00:00"/>
    <n v="180"/>
    <s v="Revisión y consultoria del modelo 3D"/>
    <m/>
    <s v="POM"/>
    <d v="2026-01-01T00:00:00"/>
  </r>
  <r>
    <x v="3"/>
    <x v="1"/>
    <d v="2026-01-20T00:00:00"/>
    <n v="180"/>
    <s v="Revisión y consultoria del modelo 3D"/>
    <m/>
    <s v="POM"/>
    <d v="2026-01-01T00:00:00"/>
  </r>
  <r>
    <x v="3"/>
    <x v="1"/>
    <d v="2026-01-21T00:00:00"/>
    <n v="180"/>
    <s v="Revisión y consultoria del modelo 3D"/>
    <m/>
    <s v="POM"/>
    <d v="2026-01-01T00:00:00"/>
  </r>
  <r>
    <x v="3"/>
    <x v="1"/>
    <d v="2026-01-22T00:00:00"/>
    <n v="180"/>
    <s v="Revisión y consultoria del modelo 3D"/>
    <m/>
    <s v="POM"/>
    <d v="2026-01-01T00:00:00"/>
  </r>
  <r>
    <x v="3"/>
    <x v="1"/>
    <d v="2026-01-23T00:00:00"/>
    <n v="120"/>
    <s v="Revisión y consultoria del modelo 3D"/>
    <m/>
    <s v="POM"/>
    <d v="2026-01-01T00:00:00"/>
  </r>
  <r>
    <x v="3"/>
    <x v="1"/>
    <d v="2026-01-26T00:00:00"/>
    <n v="180"/>
    <s v="Revisión y consultoria del modelo 3D"/>
    <m/>
    <s v="POM"/>
    <d v="2026-01-01T00:00:00"/>
  </r>
  <r>
    <x v="3"/>
    <x v="1"/>
    <d v="2026-01-27T00:00:00"/>
    <n v="180"/>
    <s v="Revisión y consultoria del modelo 3D"/>
    <m/>
    <s v="POM"/>
    <d v="2026-01-01T00:00:00"/>
  </r>
  <r>
    <x v="3"/>
    <x v="1"/>
    <d v="2026-01-28T00:00:00"/>
    <n v="180"/>
    <s v="Revisión y consultoria del modelo 3D"/>
    <m/>
    <s v="POM"/>
    <d v="2026-01-01T00:00:00"/>
  </r>
  <r>
    <x v="3"/>
    <x v="1"/>
    <d v="2026-01-29T00:00:00"/>
    <n v="180"/>
    <s v="Revisión y consultoria del modelo 3D"/>
    <m/>
    <s v="POM"/>
    <d v="2026-01-01T00:00:00"/>
  </r>
  <r>
    <x v="3"/>
    <x v="1"/>
    <d v="2026-01-30T00:00:00"/>
    <n v="120"/>
    <s v="Revisión y consultoria del modelo 3D"/>
    <m/>
    <s v="POM"/>
    <d v="2026-01-01T00:00:00"/>
  </r>
  <r>
    <x v="4"/>
    <x v="1"/>
    <d v="2026-01-01T00:00:00"/>
    <n v="180"/>
    <s v="Definición de envolvente econ recursos"/>
    <m/>
    <s v="POM"/>
    <d v="2026-01-01T00:00:00"/>
  </r>
  <r>
    <x v="4"/>
    <x v="1"/>
    <d v="2026-01-02T00:00:00"/>
    <n v="120"/>
    <s v="Definición de envolvente econ recursos"/>
    <m/>
    <s v="POM"/>
    <d v="2026-01-01T00:00:00"/>
  </r>
  <r>
    <x v="4"/>
    <x v="1"/>
    <d v="2026-01-05T00:00:00"/>
    <n v="300"/>
    <s v="Definición de envolvente econ recursos"/>
    <m/>
    <s v="POM"/>
    <d v="2026-01-01T00:00:00"/>
  </r>
  <r>
    <x v="4"/>
    <x v="1"/>
    <d v="2026-01-06T00:00:00"/>
    <n v="300"/>
    <s v="Definición de envolvente econ recursos"/>
    <m/>
    <s v="POM"/>
    <d v="2026-01-01T00:00:00"/>
  </r>
  <r>
    <x v="4"/>
    <x v="1"/>
    <d v="2026-01-07T00:00:00"/>
    <n v="300"/>
    <s v="Definición de envolvente econ recursos"/>
    <m/>
    <s v="POM"/>
    <d v="2026-01-01T00:00:00"/>
  </r>
  <r>
    <x v="4"/>
    <x v="1"/>
    <d v="2026-01-08T00:00:00"/>
    <n v="300"/>
    <s v="Definición de envolvente econ recursos"/>
    <m/>
    <s v="POM"/>
    <d v="2026-01-01T00:00:00"/>
  </r>
  <r>
    <x v="4"/>
    <x v="1"/>
    <d v="2026-01-09T00:00:00"/>
    <n v="180"/>
    <s v="Definición de envolvente econ recursos"/>
    <m/>
    <s v="POM"/>
    <d v="2026-01-01T00:00:00"/>
  </r>
  <r>
    <x v="4"/>
    <x v="1"/>
    <d v="2026-01-01T00:00:00"/>
    <n v="180"/>
    <s v="Corridas MSO de Recursos"/>
    <m/>
    <s v="POM"/>
    <d v="2026-01-01T00:00:00"/>
  </r>
  <r>
    <x v="4"/>
    <x v="1"/>
    <d v="2026-01-02T00:00:00"/>
    <n v="60"/>
    <s v="Corridas MSO de Recursos"/>
    <m/>
    <s v="POM"/>
    <d v="2026-01-01T00:00:00"/>
  </r>
  <r>
    <x v="4"/>
    <x v="1"/>
    <d v="2026-01-05T00:00:00"/>
    <n v="240"/>
    <s v="Corridas MSO de Recursos"/>
    <m/>
    <s v="POM"/>
    <d v="2026-01-01T00:00:00"/>
  </r>
  <r>
    <x v="4"/>
    <x v="1"/>
    <d v="2026-01-06T00:00:00"/>
    <n v="240"/>
    <s v="Corridas MSO de Recursos"/>
    <m/>
    <s v="POM"/>
    <d v="2026-01-01T00:00:00"/>
  </r>
  <r>
    <x v="4"/>
    <x v="1"/>
    <d v="2026-01-07T00:00:00"/>
    <n v="240"/>
    <s v="Corridas MSO de Recursos"/>
    <m/>
    <s v="POM"/>
    <d v="2026-01-01T00:00:00"/>
  </r>
  <r>
    <x v="4"/>
    <x v="1"/>
    <d v="2026-01-12T00:00:00"/>
    <n v="180"/>
    <s v="Diseño de desarrollos y producción envolvente de reservas"/>
    <m/>
    <s v="POM"/>
    <d v="2026-01-01T00:00:00"/>
  </r>
  <r>
    <x v="4"/>
    <x v="1"/>
    <d v="2026-01-13T00:00:00"/>
    <n v="180"/>
    <s v="Diseño de desarrollos y producción envolvente de reservas"/>
    <m/>
    <s v="POM"/>
    <d v="2026-01-01T00:00:00"/>
  </r>
  <r>
    <x v="4"/>
    <x v="1"/>
    <d v="2026-01-14T00:00:00"/>
    <n v="180"/>
    <s v="Diseño de desarrollos y producción envolvente de reservas"/>
    <m/>
    <s v="POM"/>
    <d v="2026-01-01T00:00:00"/>
  </r>
  <r>
    <x v="4"/>
    <x v="1"/>
    <d v="2026-01-15T00:00:00"/>
    <n v="180"/>
    <s v="Diseño de desarrollos y producción envolvente de reservas"/>
    <m/>
    <s v="POM"/>
    <d v="2026-01-01T00:00:00"/>
  </r>
  <r>
    <x v="4"/>
    <x v="1"/>
    <d v="2026-01-16T00:00:00"/>
    <n v="120"/>
    <s v="Diseño de desarrollos y producción envolvente de reservas"/>
    <m/>
    <s v="POM"/>
    <d v="2026-01-01T00:00:00"/>
  </r>
  <r>
    <x v="4"/>
    <x v="1"/>
    <d v="2026-01-12T00:00:00"/>
    <n v="180"/>
    <s v="Prepración de PPT avance"/>
    <m/>
    <s v="POM"/>
    <d v="2026-01-01T00:00:00"/>
  </r>
  <r>
    <x v="4"/>
    <x v="1"/>
    <d v="2026-01-13T00:00:00"/>
    <n v="180"/>
    <s v="Prepración de PPT avance"/>
    <m/>
    <s v="POM"/>
    <d v="2026-01-01T00:00:00"/>
  </r>
  <r>
    <x v="4"/>
    <x v="1"/>
    <d v="2026-01-14T00:00:00"/>
    <n v="180"/>
    <s v="Prepración de PPT avance"/>
    <m/>
    <s v="POM"/>
    <d v="2026-01-01T00:00:00"/>
  </r>
  <r>
    <x v="4"/>
    <x v="1"/>
    <d v="2026-01-15T00:00:00"/>
    <n v="180"/>
    <s v="Prepración de PPT avance"/>
    <m/>
    <s v="POM"/>
    <d v="2026-01-01T00:00:00"/>
  </r>
  <r>
    <x v="4"/>
    <x v="1"/>
    <d v="2026-01-16T00:00:00"/>
    <n v="120"/>
    <s v="Prepración de PPT avance"/>
    <m/>
    <s v="POM"/>
    <d v="2026-01-01T00:00:00"/>
  </r>
  <r>
    <x v="4"/>
    <x v="1"/>
    <d v="2026-01-12T00:00:00"/>
    <n v="180"/>
    <s v="Secuenciamiento en deswik"/>
    <m/>
    <s v="POM"/>
    <d v="2026-01-01T00:00:00"/>
  </r>
  <r>
    <x v="4"/>
    <x v="1"/>
    <d v="2026-01-13T00:00:00"/>
    <n v="180"/>
    <s v="Secuenciamiento en deswik"/>
    <m/>
    <s v="POM"/>
    <d v="2026-01-01T00:00:00"/>
  </r>
  <r>
    <x v="4"/>
    <x v="1"/>
    <d v="2026-01-14T00:00:00"/>
    <n v="180"/>
    <s v="Secuenciamiento en deswik"/>
    <m/>
    <s v="POM"/>
    <d v="2026-01-01T00:00:00"/>
  </r>
  <r>
    <x v="4"/>
    <x v="1"/>
    <d v="2026-01-15T00:00:00"/>
    <n v="180"/>
    <s v="Secuenciamiento en deswik"/>
    <m/>
    <s v="POM"/>
    <d v="2026-01-01T00:00:00"/>
  </r>
  <r>
    <x v="4"/>
    <x v="1"/>
    <d v="2026-01-16T00:00:00"/>
    <n v="120"/>
    <s v="Secuenciamiento en deswik"/>
    <m/>
    <s v="POM"/>
    <d v="2026-01-01T00:00:00"/>
  </r>
  <r>
    <x v="4"/>
    <x v="1"/>
    <d v="2026-01-19T00:00:00"/>
    <n v="540"/>
    <s v="Construcción de reporte en Deswik y apoyo servicios"/>
    <m/>
    <s v="POM"/>
    <d v="2026-01-01T00:00:00"/>
  </r>
  <r>
    <x v="4"/>
    <x v="1"/>
    <d v="2026-01-20T00:00:00"/>
    <n v="540"/>
    <s v="Construcción de reporte en Deswik y apoyo servicios"/>
    <m/>
    <s v="POM"/>
    <d v="2026-01-01T00:00:00"/>
  </r>
  <r>
    <x v="4"/>
    <x v="1"/>
    <d v="2026-01-21T00:00:00"/>
    <n v="540"/>
    <s v="Construcción de reporte en Deswik y apoyo servicios"/>
    <m/>
    <s v="POM"/>
    <d v="2026-01-01T00:00:00"/>
  </r>
  <r>
    <x v="4"/>
    <x v="1"/>
    <d v="2026-01-22T00:00:00"/>
    <n v="540"/>
    <s v="Construcción de reporte en Deswik y apoyo servicios"/>
    <m/>
    <s v="POM"/>
    <d v="2026-01-01T00:00:00"/>
  </r>
  <r>
    <x v="4"/>
    <x v="1"/>
    <d v="2026-01-23T00:00:00"/>
    <n v="360"/>
    <s v="Construcción de reporte en Deswik y apoyo servicios"/>
    <m/>
    <s v="POM"/>
    <d v="2026-01-01T00:00:00"/>
  </r>
  <r>
    <x v="5"/>
    <x v="1"/>
    <d v="2026-01-19T00:00:00"/>
    <n v="300"/>
    <s v="Calculo de flota y Dotación"/>
    <m/>
    <s v="POM"/>
    <d v="2026-01-01T00:00:00"/>
  </r>
  <r>
    <x v="5"/>
    <x v="1"/>
    <d v="2026-01-20T00:00:00"/>
    <n v="300"/>
    <s v="Calculo de flota y Dotación"/>
    <m/>
    <s v="POM"/>
    <d v="2026-01-01T00:00:00"/>
  </r>
  <r>
    <x v="5"/>
    <x v="1"/>
    <d v="2026-01-21T00:00:00"/>
    <n v="300"/>
    <s v="Calculo de flota y Dotación"/>
    <m/>
    <s v="POM"/>
    <d v="2026-01-01T00:00:00"/>
  </r>
  <r>
    <x v="5"/>
    <x v="1"/>
    <d v="2026-01-22T00:00:00"/>
    <n v="300"/>
    <s v="Calculo de flota y Dotación"/>
    <m/>
    <s v="POM"/>
    <d v="2026-01-01T00:00:00"/>
  </r>
  <r>
    <x v="5"/>
    <x v="1"/>
    <d v="2026-01-23T00:00:00"/>
    <n v="180"/>
    <s v="Calculo de flota y Dotación"/>
    <m/>
    <s v="POM"/>
    <d v="2026-01-01T00:00:00"/>
  </r>
  <r>
    <x v="6"/>
    <x v="1"/>
    <d v="2026-01-19T00:00:00"/>
    <n v="180"/>
    <s v="Unifilar ventsim"/>
    <m/>
    <s v="POM"/>
    <d v="2026-01-01T00:00:00"/>
  </r>
  <r>
    <x v="6"/>
    <x v="1"/>
    <d v="2026-01-20T00:00:00"/>
    <n v="180"/>
    <s v="Unifilar ventsim"/>
    <m/>
    <s v="POM"/>
    <d v="2026-01-01T00:00:00"/>
  </r>
  <r>
    <x v="6"/>
    <x v="1"/>
    <d v="2026-01-21T00:00:00"/>
    <n v="180"/>
    <s v="Unifilar ventsim"/>
    <m/>
    <s v="POM"/>
    <d v="2026-01-01T00:00:00"/>
  </r>
  <r>
    <x v="6"/>
    <x v="1"/>
    <d v="2026-01-22T00:00:00"/>
    <n v="180"/>
    <s v="Unifilar ventsim"/>
    <m/>
    <s v="POM"/>
    <d v="2026-01-01T00:00:00"/>
  </r>
  <r>
    <x v="6"/>
    <x v="1"/>
    <d v="2026-01-23T00:00:00"/>
    <n v="120"/>
    <s v="Unifilar ventsim"/>
    <m/>
    <s v="POM"/>
    <d v="2026-01-01T00:00:00"/>
  </r>
  <r>
    <x v="6"/>
    <x v="1"/>
    <d v="2026-01-19T00:00:00"/>
    <n v="180"/>
    <s v="Simulación ventsim"/>
    <m/>
    <s v="POM"/>
    <d v="2026-01-01T00:00:00"/>
  </r>
  <r>
    <x v="6"/>
    <x v="1"/>
    <d v="2026-01-20T00:00:00"/>
    <n v="180"/>
    <s v="Simulación ventsim"/>
    <m/>
    <s v="POM"/>
    <d v="2026-01-01T00:00:00"/>
  </r>
  <r>
    <x v="6"/>
    <x v="1"/>
    <d v="2026-01-21T00:00:00"/>
    <n v="180"/>
    <s v="Simulación ventsim"/>
    <m/>
    <s v="POM"/>
    <d v="2026-01-01T00:00:00"/>
  </r>
  <r>
    <x v="6"/>
    <x v="1"/>
    <d v="2026-01-22T00:00:00"/>
    <n v="180"/>
    <s v="Simulación ventsim"/>
    <m/>
    <s v="POM"/>
    <d v="2026-01-01T00:00:00"/>
  </r>
  <r>
    <x v="6"/>
    <x v="1"/>
    <d v="2026-01-23T00:00:00"/>
    <n v="120"/>
    <s v="Simulación ventsim"/>
    <m/>
    <s v="POM"/>
    <d v="2026-01-01T00:00:00"/>
  </r>
  <r>
    <x v="6"/>
    <x v="1"/>
    <d v="2026-01-19T00:00:00"/>
    <n v="180"/>
    <s v="Cálculo de recursos para ventiilación"/>
    <m/>
    <s v="POM"/>
    <d v="2026-01-01T00:00:00"/>
  </r>
  <r>
    <x v="6"/>
    <x v="1"/>
    <d v="2026-01-20T00:00:00"/>
    <n v="180"/>
    <s v="Cálculo de recursos para ventiilación"/>
    <m/>
    <s v="POM"/>
    <d v="2026-01-01T00:00:00"/>
  </r>
  <r>
    <x v="6"/>
    <x v="1"/>
    <d v="2026-01-21T00:00:00"/>
    <n v="180"/>
    <s v="Cálculo de recursos para ventiilación"/>
    <m/>
    <s v="POM"/>
    <d v="2026-01-01T00:00:00"/>
  </r>
  <r>
    <x v="6"/>
    <x v="1"/>
    <d v="2026-01-22T00:00:00"/>
    <n v="180"/>
    <s v="Cálculo de recursos para ventiilación"/>
    <m/>
    <s v="POM"/>
    <d v="2026-01-01T00:00:00"/>
  </r>
  <r>
    <x v="6"/>
    <x v="1"/>
    <d v="2026-01-23T00:00:00"/>
    <n v="120"/>
    <s v="Cálculo de recursos para ventiilación"/>
    <m/>
    <s v="POM"/>
    <d v="2026-01-01T00:00:00"/>
  </r>
  <r>
    <x v="7"/>
    <x v="1"/>
    <d v="2026-01-19T00:00:00"/>
    <n v="240"/>
    <s v="Unifilar dewatering"/>
    <m/>
    <s v="POM"/>
    <d v="2026-01-01T00:00:00"/>
  </r>
  <r>
    <x v="7"/>
    <x v="1"/>
    <d v="2026-01-20T00:00:00"/>
    <n v="240"/>
    <s v="Unifilar dewatering"/>
    <m/>
    <s v="POM"/>
    <d v="2026-01-01T00:00:00"/>
  </r>
  <r>
    <x v="7"/>
    <x v="1"/>
    <d v="2026-01-21T00:00:00"/>
    <n v="240"/>
    <s v="Unifilar dewatering"/>
    <m/>
    <s v="POM"/>
    <d v="2026-01-01T00:00:00"/>
  </r>
  <r>
    <x v="7"/>
    <x v="1"/>
    <d v="2026-01-22T00:00:00"/>
    <n v="240"/>
    <s v="Unifilar dewatering"/>
    <m/>
    <s v="POM"/>
    <d v="2026-01-01T00:00:00"/>
  </r>
  <r>
    <x v="7"/>
    <x v="1"/>
    <d v="2026-01-23T00:00:00"/>
    <n v="120"/>
    <s v="Unifilar dewatering"/>
    <m/>
    <s v="POM"/>
    <d v="2026-01-01T00:00:00"/>
  </r>
  <r>
    <x v="7"/>
    <x v="1"/>
    <d v="2026-01-26T00:00:00"/>
    <n v="240"/>
    <s v="Unifilar dewatering"/>
    <m/>
    <s v="POM"/>
    <d v="2026-01-01T00:00:00"/>
  </r>
  <r>
    <x v="7"/>
    <x v="1"/>
    <d v="2026-01-27T00:00:00"/>
    <n v="240"/>
    <s v="Unifilar dewatering"/>
    <m/>
    <s v="POM"/>
    <d v="2026-01-01T00:00:00"/>
  </r>
  <r>
    <x v="7"/>
    <x v="1"/>
    <d v="2026-01-28T00:00:00"/>
    <n v="240"/>
    <s v="Unifilar dewatering"/>
    <m/>
    <s v="POM"/>
    <d v="2026-01-01T00:00:00"/>
  </r>
  <r>
    <x v="7"/>
    <x v="1"/>
    <d v="2026-01-29T00:00:00"/>
    <n v="240"/>
    <s v="Unifilar dewatering"/>
    <m/>
    <s v="POM"/>
    <d v="2026-01-01T00:00:00"/>
  </r>
  <r>
    <x v="7"/>
    <x v="1"/>
    <d v="2026-01-30T00:00:00"/>
    <n v="120"/>
    <s v="Unifilar dewatering"/>
    <m/>
    <s v="POM"/>
    <d v="2026-01-01T00:00:00"/>
  </r>
  <r>
    <x v="7"/>
    <x v="1"/>
    <d v="2026-01-19T00:00:00"/>
    <n v="240"/>
    <s v="Simulación epanet"/>
    <m/>
    <s v="POM"/>
    <d v="2026-01-01T00:00:00"/>
  </r>
  <r>
    <x v="7"/>
    <x v="1"/>
    <d v="2026-01-20T00:00:00"/>
    <n v="240"/>
    <s v="Simulación epanet"/>
    <m/>
    <s v="POM"/>
    <d v="2026-01-01T00:00:00"/>
  </r>
  <r>
    <x v="7"/>
    <x v="1"/>
    <d v="2026-01-21T00:00:00"/>
    <n v="240"/>
    <s v="Simulación epanet"/>
    <m/>
    <s v="POM"/>
    <d v="2026-01-01T00:00:00"/>
  </r>
  <r>
    <x v="7"/>
    <x v="1"/>
    <d v="2026-01-22T00:00:00"/>
    <n v="240"/>
    <s v="Simulación epanet"/>
    <m/>
    <s v="POM"/>
    <d v="2026-01-01T00:00:00"/>
  </r>
  <r>
    <x v="7"/>
    <x v="1"/>
    <d v="2026-01-23T00:00:00"/>
    <n v="180"/>
    <s v="Simulación epanet"/>
    <m/>
    <s v="POM"/>
    <d v="2026-01-01T00:00:00"/>
  </r>
  <r>
    <x v="7"/>
    <x v="1"/>
    <d v="2026-01-26T00:00:00"/>
    <n v="240"/>
    <s v="Simulación epanet"/>
    <m/>
    <s v="POM"/>
    <d v="2026-01-01T00:00:00"/>
  </r>
  <r>
    <x v="7"/>
    <x v="1"/>
    <d v="2026-01-27T00:00:00"/>
    <n v="240"/>
    <s v="Simulación epanet"/>
    <m/>
    <s v="POM"/>
    <d v="2026-01-01T00:00:00"/>
  </r>
  <r>
    <x v="7"/>
    <x v="1"/>
    <d v="2026-01-28T00:00:00"/>
    <n v="240"/>
    <s v="Simulación epanet"/>
    <m/>
    <s v="POM"/>
    <d v="2026-01-01T00:00:00"/>
  </r>
  <r>
    <x v="7"/>
    <x v="1"/>
    <d v="2026-01-29T00:00:00"/>
    <n v="240"/>
    <s v="Simulación epanet"/>
    <m/>
    <s v="POM"/>
    <d v="2026-01-01T00:00:00"/>
  </r>
  <r>
    <x v="7"/>
    <x v="1"/>
    <d v="2026-01-30T00:00:00"/>
    <n v="180"/>
    <s v="Simulación epanet"/>
    <m/>
    <s v="POM"/>
    <d v="2026-01-01T00:00:00"/>
  </r>
  <r>
    <x v="8"/>
    <x v="1"/>
    <d v="2026-01-26T00:00:00"/>
    <n v="120"/>
    <s v="Cotizaciones Epiroc y Manitou"/>
    <m/>
    <s v="POM"/>
    <d v="2026-01-01T00:00:00"/>
  </r>
  <r>
    <x v="8"/>
    <x v="1"/>
    <d v="2026-01-27T00:00:00"/>
    <n v="120"/>
    <s v="Cotizaciones Epiroc y Manitou"/>
    <m/>
    <s v="POM"/>
    <d v="2026-01-01T00:00:00"/>
  </r>
  <r>
    <x v="8"/>
    <x v="1"/>
    <d v="2026-01-28T00:00:00"/>
    <n v="120"/>
    <s v="Cotizaciones Epiroc y Manitou"/>
    <m/>
    <s v="POM"/>
    <d v="2026-01-01T00:00:00"/>
  </r>
  <r>
    <x v="8"/>
    <x v="1"/>
    <d v="2026-01-29T00:00:00"/>
    <n v="120"/>
    <s v="Cotizaciones Epiroc y Manitou"/>
    <m/>
    <s v="POM"/>
    <d v="2026-01-01T00:00:00"/>
  </r>
  <r>
    <x v="8"/>
    <x v="1"/>
    <d v="2026-01-30T00:00:00"/>
    <n v="120"/>
    <s v="Cotizaciones Epiroc y Manitou"/>
    <m/>
    <s v="POM"/>
    <d v="2026-01-01T00:00:00"/>
  </r>
  <r>
    <x v="7"/>
    <x v="1"/>
    <d v="2026-01-01T00:00:00"/>
    <n v="240"/>
    <s v="Revisión senior ingenieria y servicios del proyecto"/>
    <m/>
    <s v="POM"/>
    <d v="2026-01-01T00:00:00"/>
  </r>
  <r>
    <x v="7"/>
    <x v="1"/>
    <d v="2026-01-02T00:00:00"/>
    <n v="180"/>
    <s v="Revisión senior ingenieria y servicios del proyecto"/>
    <m/>
    <s v="POM"/>
    <d v="2026-01-01T00:00:00"/>
  </r>
  <r>
    <x v="7"/>
    <x v="1"/>
    <d v="2026-01-05T00:00:00"/>
    <n v="240"/>
    <s v="Revisión senior ingenieria y servicios del proyecto"/>
    <m/>
    <s v="POM"/>
    <d v="2026-01-01T00:00:00"/>
  </r>
  <r>
    <x v="7"/>
    <x v="1"/>
    <d v="2026-01-06T00:00:00"/>
    <n v="240"/>
    <s v="Revisión senior ingenieria y servicios del proyecto"/>
    <m/>
    <s v="POM"/>
    <d v="2026-01-01T00:00:00"/>
  </r>
  <r>
    <x v="7"/>
    <x v="1"/>
    <d v="2026-01-07T00:00:00"/>
    <n v="240"/>
    <s v="Revisión senior ingenieria y servicios del proyecto"/>
    <m/>
    <s v="POM"/>
    <d v="2026-01-01T00:00:00"/>
  </r>
  <r>
    <x v="7"/>
    <x v="1"/>
    <d v="2026-01-08T00:00:00"/>
    <n v="240"/>
    <s v="Revisión senior ingenieria y servicios del proyecto"/>
    <m/>
    <s v="POM"/>
    <d v="2026-01-01T00:00:00"/>
  </r>
  <r>
    <x v="7"/>
    <x v="1"/>
    <d v="2026-01-09T00:00:00"/>
    <n v="120"/>
    <s v="Revisión senior ingenieria y servicios del proyecto"/>
    <m/>
    <s v="POM"/>
    <d v="2026-01-01T00:00:00"/>
  </r>
  <r>
    <x v="7"/>
    <x v="1"/>
    <d v="2026-01-12T00:00:00"/>
    <n v="240"/>
    <s v="Revisión senior ingenieria y servicios del proyecto"/>
    <m/>
    <s v="POM"/>
    <d v="2026-01-01T00:00:00"/>
  </r>
  <r>
    <x v="7"/>
    <x v="1"/>
    <d v="2026-01-13T00:00:00"/>
    <n v="240"/>
    <s v="Revisión senior ingenieria y servicios del proyecto"/>
    <m/>
    <s v="POM"/>
    <d v="2026-01-01T00:00:00"/>
  </r>
  <r>
    <x v="7"/>
    <x v="1"/>
    <d v="2026-01-14T00:00:00"/>
    <n v="240"/>
    <s v="Revisión senior ingenieria y servicios del proyecto"/>
    <m/>
    <s v="POM"/>
    <d v="2026-01-01T00:00:00"/>
  </r>
  <r>
    <x v="7"/>
    <x v="1"/>
    <d v="2026-01-15T00:00:00"/>
    <n v="240"/>
    <s v="Revisión senior ingenieria y servicios del proyecto"/>
    <m/>
    <s v="POM"/>
    <d v="2026-01-01T00:00:00"/>
  </r>
  <r>
    <x v="7"/>
    <x v="1"/>
    <d v="2026-01-16T00:00:00"/>
    <n v="120"/>
    <s v="Revisión senior ingenieria y servicios del proyecto"/>
    <m/>
    <s v="POM"/>
    <d v="2026-01-01T00:00:00"/>
  </r>
  <r>
    <x v="9"/>
    <x v="2"/>
    <d v="2026-01-02T00:00:00"/>
    <n v="360"/>
    <s v=" Development and Integrated Mine Plan"/>
    <m/>
    <s v="POM"/>
    <d v="2026-01-01T00:00:00"/>
  </r>
  <r>
    <x v="7"/>
    <x v="2"/>
    <d v="2026-01-02T00:00:00"/>
    <n v="120"/>
    <s v="Infrastructure and Mine Services Definition"/>
    <m/>
    <s v="POM"/>
    <d v="2026-01-01T00:00:00"/>
  </r>
  <r>
    <x v="10"/>
    <x v="2"/>
    <d v="2026-01-02T00:00:00"/>
    <n v="180"/>
    <s v="Underground Infrastructure Layout Drawings"/>
    <m/>
    <s v="POM"/>
    <d v="2026-01-01T00:00:00"/>
  </r>
  <r>
    <x v="10"/>
    <x v="2"/>
    <d v="2026-01-05T00:00:00"/>
    <n v="180"/>
    <s v="Underground Infrastructure Layout Drawings"/>
    <m/>
    <s v="POM"/>
    <d v="2026-01-01T00:00:00"/>
  </r>
  <r>
    <x v="10"/>
    <x v="2"/>
    <d v="2026-01-06T00:00:00"/>
    <n v="180"/>
    <s v="Underground Infrastructure Layout Drawings"/>
    <m/>
    <s v="POM"/>
    <d v="2026-01-01T00:00:00"/>
  </r>
  <r>
    <x v="10"/>
    <x v="2"/>
    <d v="2026-01-07T00:00:00"/>
    <n v="180"/>
    <s v="Underground Infrastructure Layout Drawings"/>
    <m/>
    <s v="POM"/>
    <d v="2026-01-01T00:00:00"/>
  </r>
  <r>
    <x v="10"/>
    <x v="2"/>
    <d v="2026-01-08T00:00:00"/>
    <n v="180"/>
    <s v="Underground Infrastructure Layout Drawings"/>
    <m/>
    <s v="POM"/>
    <d v="2026-01-01T00:00:00"/>
  </r>
  <r>
    <x v="10"/>
    <x v="2"/>
    <d v="2026-01-09T00:00:00"/>
    <n v="180"/>
    <s v="Underground Infrastructure Layout Drawings"/>
    <m/>
    <s v="POM"/>
    <d v="2026-01-01T00:00:00"/>
  </r>
  <r>
    <x v="9"/>
    <x v="2"/>
    <d v="2026-01-05T00:00:00"/>
    <n v="180"/>
    <s v="      Sequencing and Production Plan Spreadsheet"/>
    <m/>
    <s v="POM"/>
    <d v="2026-01-01T00:00:00"/>
  </r>
  <r>
    <x v="9"/>
    <x v="2"/>
    <d v="2026-01-06T00:00:00"/>
    <n v="180"/>
    <s v="      Sequencing and Production Plan Spreadsheet"/>
    <m/>
    <s v="POM"/>
    <d v="2026-01-01T00:00:00"/>
  </r>
  <r>
    <x v="9"/>
    <x v="2"/>
    <d v="2026-01-07T00:00:00"/>
    <n v="180"/>
    <s v="      Sequencing and Production Plan Spreadsheet"/>
    <m/>
    <s v="POM"/>
    <d v="2026-01-01T00:00:00"/>
  </r>
  <r>
    <x v="9"/>
    <x v="2"/>
    <d v="2026-01-08T00:00:00"/>
    <n v="180"/>
    <s v="      Sequencing and Production Plan Spreadsheet"/>
    <m/>
    <s v="POM"/>
    <d v="2026-01-01T00:00:00"/>
  </r>
  <r>
    <x v="9"/>
    <x v="2"/>
    <d v="2026-01-09T00:00:00"/>
    <n v="180"/>
    <s v="      Sequencing and Production Plan Spreadsheet"/>
    <m/>
    <s v="POM"/>
    <d v="2026-01-01T00:00:00"/>
  </r>
  <r>
    <x v="9"/>
    <x v="2"/>
    <d v="2026-01-05T00:00:00"/>
    <n v="180"/>
    <s v="      Mine Plan and Sequence Summary Report"/>
    <m/>
    <s v="POM"/>
    <d v="2026-01-01T00:00:00"/>
  </r>
  <r>
    <x v="9"/>
    <x v="2"/>
    <d v="2026-01-06T00:00:00"/>
    <n v="180"/>
    <s v="      Mine Plan and Sequence Summary Report"/>
    <m/>
    <s v="POM"/>
    <d v="2026-01-01T00:00:00"/>
  </r>
  <r>
    <x v="9"/>
    <x v="2"/>
    <d v="2026-01-07T00:00:00"/>
    <n v="180"/>
    <s v="      Mine Plan and Sequence Summary Report"/>
    <m/>
    <s v="POM"/>
    <d v="2026-01-01T00:00:00"/>
  </r>
  <r>
    <x v="9"/>
    <x v="2"/>
    <d v="2026-01-08T00:00:00"/>
    <n v="180"/>
    <s v="      Mine Plan and Sequence Summary Report"/>
    <m/>
    <s v="POM"/>
    <d v="2026-01-01T00:00:00"/>
  </r>
  <r>
    <x v="9"/>
    <x v="2"/>
    <d v="2026-01-09T00:00:00"/>
    <n v="180"/>
    <s v="      Mine Plan and Sequence Summary Report"/>
    <m/>
    <s v="POM"/>
    <d v="2026-01-01T00:00:00"/>
  </r>
  <r>
    <x v="7"/>
    <x v="2"/>
    <d v="2026-01-02T00:00:00"/>
    <n v="60"/>
    <s v="      Validación de tareas Mina"/>
    <m/>
    <s v="POM"/>
    <d v="2026-01-01T00:00:00"/>
  </r>
  <r>
    <x v="7"/>
    <x v="2"/>
    <d v="2026-01-05T00:00:00"/>
    <n v="60"/>
    <s v="      Validación de tareas Mina"/>
    <m/>
    <s v="POM"/>
    <d v="2026-01-01T00:00:00"/>
  </r>
  <r>
    <x v="11"/>
    <x v="2"/>
    <d v="2026-01-02T00:00:00"/>
    <n v="180"/>
    <s v="      Water Supply and Treatment Systems"/>
    <m/>
    <s v="POM"/>
    <d v="2026-01-01T00:00:00"/>
  </r>
  <r>
    <x v="11"/>
    <x v="2"/>
    <d v="2026-01-05T00:00:00"/>
    <n v="180"/>
    <s v="      Water Supply and Treatment Systems"/>
    <m/>
    <s v="POM"/>
    <d v="2026-01-01T00:00:00"/>
  </r>
  <r>
    <x v="12"/>
    <x v="2"/>
    <d v="2026-01-02T00:00:00"/>
    <n v="180"/>
    <s v="      Power Supply Definition and Distribution"/>
    <m/>
    <s v="POM"/>
    <d v="2026-01-01T00:00:00"/>
  </r>
  <r>
    <x v="11"/>
    <x v="2"/>
    <d v="2026-01-05T00:00:00"/>
    <n v="360"/>
    <s v="      Water and Power Supply Technical Memo"/>
    <m/>
    <s v="POM"/>
    <d v="2026-01-01T00:00:00"/>
  </r>
  <r>
    <x v="11"/>
    <x v="2"/>
    <d v="2026-01-06T00:00:00"/>
    <n v="360"/>
    <s v="      Water and Power Supply Technical Memo"/>
    <m/>
    <s v="POM"/>
    <d v="2026-01-01T00:00:00"/>
  </r>
  <r>
    <x v="11"/>
    <x v="2"/>
    <d v="2026-01-07T00:00:00"/>
    <n v="360"/>
    <s v="      Water and Power Supply Technical Memo"/>
    <m/>
    <s v="POM"/>
    <d v="2026-01-01T00:00:00"/>
  </r>
  <r>
    <x v="11"/>
    <x v="2"/>
    <d v="2026-01-08T00:00:00"/>
    <n v="360"/>
    <s v="      Water and Power Supply Technical Memo"/>
    <m/>
    <s v="POM"/>
    <d v="2026-01-01T00:00:00"/>
  </r>
  <r>
    <x v="11"/>
    <x v="2"/>
    <d v="2026-01-09T00:00:00"/>
    <n v="360"/>
    <s v="      Water and Power Supply Technical Memo"/>
    <m/>
    <s v="POM"/>
    <d v="2026-01-01T00:00:00"/>
  </r>
  <r>
    <x v="11"/>
    <x v="2"/>
    <d v="2026-01-12T00:00:00"/>
    <n v="360"/>
    <s v="      Water and Power Supply Technical Memo"/>
    <m/>
    <s v="POM"/>
    <d v="2026-01-01T00:00:00"/>
  </r>
  <r>
    <x v="11"/>
    <x v="2"/>
    <d v="2026-01-13T00:00:00"/>
    <n v="360"/>
    <s v="      Water and Power Supply Technical Memo"/>
    <m/>
    <s v="POM"/>
    <d v="2026-01-01T00:00:00"/>
  </r>
  <r>
    <x v="11"/>
    <x v="2"/>
    <d v="2026-01-14T00:00:00"/>
    <n v="360"/>
    <s v="      Water and Power Supply Technical Memo"/>
    <m/>
    <s v="POM"/>
    <d v="2026-01-01T00:00:00"/>
  </r>
  <r>
    <x v="11"/>
    <x v="2"/>
    <d v="2026-01-15T00:00:00"/>
    <n v="360"/>
    <s v="      Water and Power Supply Technical Memo"/>
    <m/>
    <s v="POM"/>
    <d v="2026-01-01T00:00:00"/>
  </r>
  <r>
    <x v="11"/>
    <x v="2"/>
    <d v="2026-01-16T00:00:00"/>
    <n v="360"/>
    <s v="      Water and Power Supply Technical Memo"/>
    <m/>
    <s v="POM"/>
    <d v="2026-01-01T00:00:00"/>
  </r>
  <r>
    <x v="10"/>
    <x v="2"/>
    <d v="2026-01-05T00:00:00"/>
    <n v="180"/>
    <s v="      Dumps and Stockpiles Definition"/>
    <m/>
    <s v="POM"/>
    <d v="2026-01-01T00:00:00"/>
  </r>
  <r>
    <x v="10"/>
    <x v="2"/>
    <d v="2026-01-06T00:00:00"/>
    <n v="180"/>
    <s v="      Dumps and Stockpiles Definition"/>
    <m/>
    <s v="POM"/>
    <d v="2026-01-01T00:00:00"/>
  </r>
  <r>
    <x v="10"/>
    <x v="2"/>
    <d v="2026-01-07T00:00:00"/>
    <n v="180"/>
    <s v="      Dumps and Stockpiles Definition"/>
    <m/>
    <s v="POM"/>
    <d v="2026-01-01T00:00:00"/>
  </r>
  <r>
    <x v="7"/>
    <x v="2"/>
    <d v="2026-01-05T00:00:00"/>
    <n v="60"/>
    <s v="      Backfill Plant Definition"/>
    <m/>
    <s v="POM"/>
    <d v="2026-01-01T00:00:00"/>
  </r>
  <r>
    <x v="7"/>
    <x v="2"/>
    <d v="2026-01-06T00:00:00"/>
    <n v="60"/>
    <s v="      Backfill Plant Definition"/>
    <m/>
    <s v="POM"/>
    <d v="2026-01-01T00:00:00"/>
  </r>
  <r>
    <x v="7"/>
    <x v="2"/>
    <d v="2026-01-07T00:00:00"/>
    <n v="60"/>
    <s v="      Backfill Plant Definition"/>
    <m/>
    <s v="POM"/>
    <d v="2026-01-01T00:00:00"/>
  </r>
  <r>
    <x v="10"/>
    <x v="2"/>
    <d v="2026-01-05T00:00:00"/>
    <n v="60"/>
    <s v="      Roads and Access Layout"/>
    <m/>
    <s v="POM"/>
    <d v="2026-01-01T00:00:00"/>
  </r>
  <r>
    <x v="10"/>
    <x v="2"/>
    <d v="2026-01-06T00:00:00"/>
    <n v="60"/>
    <s v="      Roads and Access Layout"/>
    <m/>
    <s v="POM"/>
    <d v="2026-01-01T00:00:00"/>
  </r>
  <r>
    <x v="10"/>
    <x v="2"/>
    <d v="2026-01-07T00:00:00"/>
    <n v="60"/>
    <s v="      Roads and Access Layout"/>
    <m/>
    <s v="POM"/>
    <d v="2026-01-01T00:00:00"/>
  </r>
  <r>
    <x v="13"/>
    <x v="2"/>
    <d v="2026-01-05T00:00:00"/>
    <n v="180"/>
    <s v="      Tailings Management Facilities"/>
    <m/>
    <s v="POM"/>
    <d v="2026-01-01T00:00:00"/>
  </r>
  <r>
    <x v="13"/>
    <x v="2"/>
    <d v="2026-01-06T00:00:00"/>
    <n v="180"/>
    <s v="      Tailings Management Facilities"/>
    <m/>
    <s v="POM"/>
    <d v="2026-01-01T00:00:00"/>
  </r>
  <r>
    <x v="13"/>
    <x v="2"/>
    <d v="2026-01-07T00:00:00"/>
    <n v="180"/>
    <s v="      Tailings Management Facilities"/>
    <m/>
    <s v="POM"/>
    <d v="2026-01-01T00:00:00"/>
  </r>
  <r>
    <x v="13"/>
    <x v="2"/>
    <d v="2026-01-08T00:00:00"/>
    <n v="180"/>
    <s v="      Tailings Management Facilities"/>
    <m/>
    <s v="POM"/>
    <d v="2026-01-01T00:00:00"/>
  </r>
  <r>
    <x v="13"/>
    <x v="2"/>
    <d v="2026-01-09T00:00:00"/>
    <n v="180"/>
    <s v="      Tailings Management Facilities"/>
    <m/>
    <s v="POM"/>
    <d v="2026-01-01T00:00:00"/>
  </r>
  <r>
    <x v="13"/>
    <x v="2"/>
    <d v="2026-01-12T00:00:00"/>
    <n v="360"/>
    <s v="      Tailings and Waste Layout Summary Report"/>
    <m/>
    <s v="POM"/>
    <d v="2026-01-01T00:00:00"/>
  </r>
  <r>
    <x v="13"/>
    <x v="2"/>
    <d v="2026-01-13T00:00:00"/>
    <n v="360"/>
    <s v="      Tailings and Waste Layout Summary Report"/>
    <m/>
    <s v="POM"/>
    <d v="2026-01-01T00:00:00"/>
  </r>
  <r>
    <x v="13"/>
    <x v="2"/>
    <d v="2026-01-14T00:00:00"/>
    <n v="360"/>
    <s v="      Tailings and Waste Layout Summary Report"/>
    <m/>
    <s v="POM"/>
    <d v="2026-01-01T00:00:00"/>
  </r>
  <r>
    <x v="13"/>
    <x v="2"/>
    <d v="2026-01-15T00:00:00"/>
    <n v="360"/>
    <s v="      Tailings and Waste Layout Summary Report"/>
    <m/>
    <s v="POM"/>
    <d v="2026-01-01T00:00:00"/>
  </r>
  <r>
    <x v="13"/>
    <x v="2"/>
    <d v="2026-01-16T00:00:00"/>
    <n v="360"/>
    <s v="      Tailings and Waste Layout Summary Report"/>
    <m/>
    <s v="POM"/>
    <d v="2026-01-01T00:00:00"/>
  </r>
  <r>
    <x v="10"/>
    <x v="2"/>
    <d v="2026-01-08T00:00:00"/>
    <n v="120"/>
    <s v="      Infrastructure Design Spreadsheets"/>
    <m/>
    <s v="POM"/>
    <d v="2026-01-01T00:00:00"/>
  </r>
  <r>
    <x v="10"/>
    <x v="2"/>
    <d v="2026-01-09T00:00:00"/>
    <n v="120"/>
    <s v="      Infrastructure Design Spreadsheets"/>
    <m/>
    <s v="POM"/>
    <d v="2026-01-01T00:00:00"/>
  </r>
  <r>
    <x v="10"/>
    <x v="2"/>
    <d v="2026-01-12T00:00:00"/>
    <n v="240"/>
    <s v="      Infrastructure Design Spreadsheets"/>
    <m/>
    <s v="POM"/>
    <d v="2026-01-01T00:00:00"/>
  </r>
  <r>
    <x v="10"/>
    <x v="2"/>
    <d v="2026-01-13T00:00:00"/>
    <n v="240"/>
    <s v="      Infrastructure Design Spreadsheets"/>
    <m/>
    <s v="POM"/>
    <d v="2026-01-01T00:00:00"/>
  </r>
  <r>
    <x v="10"/>
    <x v="2"/>
    <d v="2026-01-14T00:00:00"/>
    <n v="240"/>
    <s v="      Infrastructure Design Spreadsheets"/>
    <m/>
    <s v="POM"/>
    <d v="2026-01-01T00:00:00"/>
  </r>
  <r>
    <x v="10"/>
    <x v="2"/>
    <d v="2026-01-15T00:00:00"/>
    <n v="240"/>
    <s v="      Infrastructure Design Spreadsheets"/>
    <m/>
    <s v="POM"/>
    <d v="2026-01-01T00:00:00"/>
  </r>
  <r>
    <x v="10"/>
    <x v="2"/>
    <d v="2026-01-16T00:00:00"/>
    <n v="180"/>
    <s v="      Infrastructure Design Spreadsheets"/>
    <m/>
    <s v="POM"/>
    <d v="2026-01-01T00:00:00"/>
  </r>
  <r>
    <x v="10"/>
    <x v="2"/>
    <d v="2026-01-08T00:00:00"/>
    <n v="120"/>
    <s v="      General Infrastructure Layout Drawings"/>
    <m/>
    <s v="POM"/>
    <d v="2026-01-01T00:00:00"/>
  </r>
  <r>
    <x v="10"/>
    <x v="2"/>
    <d v="2026-01-09T00:00:00"/>
    <n v="120"/>
    <s v="      General Infrastructure Layout Drawings"/>
    <m/>
    <s v="POM"/>
    <d v="2026-01-01T00:00:00"/>
  </r>
  <r>
    <x v="10"/>
    <x v="2"/>
    <d v="2026-01-12T00:00:00"/>
    <n v="300"/>
    <s v="      General Infrastructure Layout Drawings"/>
    <m/>
    <s v="POM"/>
    <d v="2026-01-01T00:00:00"/>
  </r>
  <r>
    <x v="10"/>
    <x v="2"/>
    <d v="2026-01-13T00:00:00"/>
    <n v="300"/>
    <s v="      General Infrastructure Layout Drawings"/>
    <m/>
    <s v="POM"/>
    <d v="2026-01-01T00:00:00"/>
  </r>
  <r>
    <x v="10"/>
    <x v="2"/>
    <d v="2026-01-14T00:00:00"/>
    <n v="300"/>
    <s v="      General Infrastructure Layout Drawings"/>
    <m/>
    <s v="POM"/>
    <d v="2026-01-01T00:00:00"/>
  </r>
  <r>
    <x v="10"/>
    <x v="2"/>
    <d v="2026-01-15T00:00:00"/>
    <n v="300"/>
    <s v="      General Infrastructure Layout Drawings"/>
    <m/>
    <s v="POM"/>
    <d v="2026-01-01T00:00:00"/>
  </r>
  <r>
    <x v="10"/>
    <x v="2"/>
    <d v="2026-01-16T00:00:00"/>
    <n v="180"/>
    <s v="      General Infrastructure Layout Drawings"/>
    <m/>
    <s v="POM"/>
    <d v="2026-01-01T00:00:00"/>
  </r>
  <r>
    <x v="7"/>
    <x v="2"/>
    <d v="2026-01-05T00:00:00"/>
    <n v="60"/>
    <s v="      Validación de tareas Infraestructura"/>
    <m/>
    <s v="POM"/>
    <d v="2026-01-01T00:00:00"/>
  </r>
  <r>
    <x v="7"/>
    <x v="2"/>
    <d v="2026-01-06T00:00:00"/>
    <n v="60"/>
    <s v="      Validación de tareas Infraestructura"/>
    <m/>
    <s v="POM"/>
    <d v="2026-01-01T00:00:00"/>
  </r>
  <r>
    <x v="7"/>
    <x v="2"/>
    <d v="2026-01-07T00:00:00"/>
    <n v="60"/>
    <s v="      Validación de tareas Infraestructura"/>
    <m/>
    <s v="POM"/>
    <d v="2026-01-01T00:00:00"/>
  </r>
  <r>
    <x v="7"/>
    <x v="2"/>
    <d v="2026-01-08T00:00:00"/>
    <n v="60"/>
    <s v="      Validación de tareas Infraestructura"/>
    <m/>
    <s v="POM"/>
    <d v="2026-01-01T00:00:00"/>
  </r>
  <r>
    <x v="7"/>
    <x v="2"/>
    <d v="2026-01-09T00:00:00"/>
    <n v="60"/>
    <s v="      Validación de tareas Infraestructura"/>
    <m/>
    <s v="POM"/>
    <d v="2026-01-01T00:00:00"/>
  </r>
  <r>
    <x v="5"/>
    <x v="2"/>
    <d v="2026-01-02T00:00:00"/>
    <n v="180"/>
    <s v="      OPEX Estimation UG"/>
    <m/>
    <s v="POM"/>
    <d v="2026-01-01T00:00:00"/>
  </r>
  <r>
    <x v="5"/>
    <x v="2"/>
    <d v="2026-01-05T00:00:00"/>
    <n v="240"/>
    <s v="      OPEX Estimation UG"/>
    <m/>
    <s v="POM"/>
    <d v="2026-01-01T00:00:00"/>
  </r>
  <r>
    <x v="5"/>
    <x v="2"/>
    <d v="2026-01-06T00:00:00"/>
    <n v="240"/>
    <s v="      OPEX Estimation UG"/>
    <m/>
    <s v="POM"/>
    <d v="2026-01-01T00:00:00"/>
  </r>
  <r>
    <x v="5"/>
    <x v="2"/>
    <d v="2026-01-02T00:00:00"/>
    <n v="180"/>
    <s v="      CAPEX Estimation UG"/>
    <m/>
    <s v="POM"/>
    <d v="2026-01-01T00:00:00"/>
  </r>
  <r>
    <x v="5"/>
    <x v="2"/>
    <d v="2026-01-05T00:00:00"/>
    <n v="300"/>
    <s v="      CAPEX Estimation UG"/>
    <m/>
    <s v="POM"/>
    <d v="2026-01-01T00:00:00"/>
  </r>
  <r>
    <x v="5"/>
    <x v="2"/>
    <d v="2026-01-06T00:00:00"/>
    <n v="300"/>
    <s v="      CAPEX Estimation UG"/>
    <m/>
    <s v="POM"/>
    <d v="2026-01-01T00:00:00"/>
  </r>
  <r>
    <x v="14"/>
    <x v="2"/>
    <d v="2026-01-02T00:00:00"/>
    <n v="180"/>
    <s v="      OPEX Estimation OP"/>
    <m/>
    <s v="POM"/>
    <d v="2026-01-01T00:00:00"/>
  </r>
  <r>
    <x v="14"/>
    <x v="2"/>
    <d v="2026-01-05T00:00:00"/>
    <n v="240"/>
    <s v="      OPEX Estimation OP"/>
    <m/>
    <s v="POM"/>
    <d v="2026-01-01T00:00:00"/>
  </r>
  <r>
    <x v="14"/>
    <x v="2"/>
    <d v="2026-01-06T00:00:00"/>
    <n v="240"/>
    <s v="      OPEX Estimation OP"/>
    <m/>
    <s v="POM"/>
    <d v="2026-01-01T00:00:00"/>
  </r>
  <r>
    <x v="14"/>
    <x v="2"/>
    <d v="2026-01-02T00:00:00"/>
    <n v="180"/>
    <s v="      CAPEX Estimation OP"/>
    <m/>
    <s v="POM"/>
    <d v="2026-01-01T00:00:00"/>
  </r>
  <r>
    <x v="14"/>
    <x v="2"/>
    <d v="2026-01-05T00:00:00"/>
    <n v="300"/>
    <s v="      CAPEX Estimation OP"/>
    <m/>
    <s v="POM"/>
    <d v="2026-01-01T00:00:00"/>
  </r>
  <r>
    <x v="14"/>
    <x v="2"/>
    <d v="2026-01-06T00:00:00"/>
    <n v="300"/>
    <s v="      CAPEX Estimation OP"/>
    <m/>
    <s v="POM"/>
    <d v="2026-01-01T00:00:00"/>
  </r>
  <r>
    <x v="15"/>
    <x v="2"/>
    <d v="2026-01-02T00:00:00"/>
    <n v="180"/>
    <s v="      OPEX Estimation Infra"/>
    <m/>
    <s v="POM"/>
    <d v="2026-01-01T00:00:00"/>
  </r>
  <r>
    <x v="15"/>
    <x v="2"/>
    <d v="2026-01-05T00:00:00"/>
    <n v="240"/>
    <s v="      OPEX Estimation Infra"/>
    <m/>
    <s v="POM"/>
    <d v="2026-01-01T00:00:00"/>
  </r>
  <r>
    <x v="15"/>
    <x v="2"/>
    <d v="2026-01-06T00:00:00"/>
    <n v="240"/>
    <s v="      OPEX Estimation Infra"/>
    <m/>
    <s v="POM"/>
    <d v="2026-01-01T00:00:00"/>
  </r>
  <r>
    <x v="15"/>
    <x v="2"/>
    <d v="2026-01-02T00:00:00"/>
    <n v="180"/>
    <s v="      CAPEX Estimation Infra"/>
    <m/>
    <s v="POM"/>
    <d v="2026-01-01T00:00:00"/>
  </r>
  <r>
    <x v="15"/>
    <x v="2"/>
    <d v="2026-01-05T00:00:00"/>
    <n v="300"/>
    <s v="      CAPEX Estimation Infra"/>
    <m/>
    <s v="POM"/>
    <d v="2026-01-01T00:00:00"/>
  </r>
  <r>
    <x v="15"/>
    <x v="2"/>
    <d v="2026-01-06T00:00:00"/>
    <n v="300"/>
    <s v="      CAPEX Estimation Infra"/>
    <m/>
    <s v="POM"/>
    <d v="2026-01-01T00:00:00"/>
  </r>
  <r>
    <x v="5"/>
    <x v="2"/>
    <d v="2026-01-07T00:00:00"/>
    <n v="240"/>
    <s v="      OPEX Estimation Consolidated"/>
    <m/>
    <s v="POM"/>
    <d v="2026-01-01T00:00:00"/>
  </r>
  <r>
    <x v="5"/>
    <x v="2"/>
    <d v="2026-01-07T00:00:00"/>
    <n v="300"/>
    <s v="      CAPEX Estimation Consolidated"/>
    <m/>
    <s v="POM"/>
    <d v="2026-01-01T00:00:00"/>
  </r>
  <r>
    <x v="5"/>
    <x v="2"/>
    <d v="2026-01-12T00:00:00"/>
    <n v="180"/>
    <s v="      CAPEX &amp; OPEX Technical Memo"/>
    <m/>
    <s v="POM"/>
    <d v="2026-01-01T00:00:00"/>
  </r>
  <r>
    <x v="5"/>
    <x v="2"/>
    <d v="2026-01-13T00:00:00"/>
    <n v="180"/>
    <s v="      CAPEX &amp; OPEX Technical Memo"/>
    <m/>
    <s v="POM"/>
    <d v="2026-01-01T00:00:00"/>
  </r>
  <r>
    <x v="5"/>
    <x v="2"/>
    <d v="2026-01-14T00:00:00"/>
    <n v="180"/>
    <s v="      CAPEX &amp; OPEX Technical Memo"/>
    <m/>
    <s v="POM"/>
    <d v="2026-01-01T00:00:00"/>
  </r>
  <r>
    <x v="5"/>
    <x v="2"/>
    <d v="2026-01-15T00:00:00"/>
    <n v="180"/>
    <s v="      CAPEX &amp; OPEX Technical Memo"/>
    <m/>
    <s v="POM"/>
    <d v="2026-01-01T00:00:00"/>
  </r>
  <r>
    <x v="5"/>
    <x v="2"/>
    <d v="2026-01-16T00:00:00"/>
    <n v="180"/>
    <s v="      CAPEX &amp; OPEX Technical Memo"/>
    <m/>
    <s v="POM"/>
    <d v="2026-01-01T00:00:00"/>
  </r>
  <r>
    <x v="16"/>
    <x v="2"/>
    <d v="2026-01-02T00:00:00"/>
    <n v="360"/>
    <s v="      Integrated Economic Evaluation"/>
    <m/>
    <s v="POM"/>
    <d v="2026-01-01T00:00:00"/>
  </r>
  <r>
    <x v="16"/>
    <x v="2"/>
    <d v="2026-01-05T00:00:00"/>
    <n v="540"/>
    <s v="      Integrated Economic Evaluation"/>
    <m/>
    <s v="POM"/>
    <d v="2026-01-01T00:00:00"/>
  </r>
  <r>
    <x v="16"/>
    <x v="2"/>
    <d v="2026-01-06T00:00:00"/>
    <n v="540"/>
    <s v="      Integrated Economic Evaluation"/>
    <m/>
    <s v="POM"/>
    <d v="2026-01-01T00:00:00"/>
  </r>
  <r>
    <x v="16"/>
    <x v="2"/>
    <d v="2026-01-07T00:00:00"/>
    <n v="540"/>
    <s v="      Economic Model Spreadsheet"/>
    <m/>
    <s v="POM"/>
    <d v="2026-01-01T00:00:00"/>
  </r>
  <r>
    <x v="16"/>
    <x v="2"/>
    <d v="2026-01-08T00:00:00"/>
    <n v="540"/>
    <s v="      Economic Model Spreadsheet"/>
    <m/>
    <s v="POM"/>
    <d v="2026-01-01T00:00:00"/>
  </r>
  <r>
    <x v="16"/>
    <x v="2"/>
    <d v="2026-01-09T00:00:00"/>
    <n v="360"/>
    <s v="      Economic Model Spreadsheet"/>
    <m/>
    <s v="POM"/>
    <d v="2026-01-01T00:00:00"/>
  </r>
  <r>
    <x v="5"/>
    <x v="2"/>
    <d v="2026-01-08T00:00:00"/>
    <n v="240"/>
    <s v="      Risk and Reliability Analysis"/>
    <m/>
    <s v="POM"/>
    <d v="2026-01-01T00:00:00"/>
  </r>
  <r>
    <x v="5"/>
    <x v="2"/>
    <d v="2026-01-09T00:00:00"/>
    <n v="180"/>
    <s v="      Risk and Reliability Analysis"/>
    <m/>
    <s v="POM"/>
    <d v="2026-01-01T00:00:00"/>
  </r>
  <r>
    <x v="5"/>
    <x v="2"/>
    <d v="2026-01-08T00:00:00"/>
    <n v="300"/>
    <s v="      Risk Analysis Results"/>
    <m/>
    <s v="POM"/>
    <d v="2026-01-01T00:00:00"/>
  </r>
  <r>
    <x v="5"/>
    <x v="2"/>
    <d v="2026-01-09T00:00:00"/>
    <n v="180"/>
    <s v="      Risk Analysis Results"/>
    <m/>
    <s v="POM"/>
    <d v="2026-01-01T00:00:00"/>
  </r>
  <r>
    <x v="17"/>
    <x v="2"/>
    <d v="2026-01-02T00:00:00"/>
    <n v="180"/>
    <s v="      Master Implementation Schedule"/>
    <m/>
    <s v="POM"/>
    <d v="2026-01-01T00:00:00"/>
  </r>
  <r>
    <x v="17"/>
    <x v="2"/>
    <d v="2026-01-05T00:00:00"/>
    <n v="240"/>
    <s v="      Master Implementation Schedule"/>
    <m/>
    <s v="POM"/>
    <d v="2026-01-01T00:00:00"/>
  </r>
  <r>
    <x v="17"/>
    <x v="2"/>
    <d v="2026-01-06T00:00:00"/>
    <n v="240"/>
    <s v="      Master Implementation Schedule"/>
    <m/>
    <s v="POM"/>
    <d v="2026-01-01T00:00:00"/>
  </r>
  <r>
    <x v="17"/>
    <x v="2"/>
    <d v="2026-01-07T00:00:00"/>
    <n v="240"/>
    <s v="      Master Implementation Schedule"/>
    <m/>
    <s v="POM"/>
    <d v="2026-01-01T00:00:00"/>
  </r>
  <r>
    <x v="17"/>
    <x v="2"/>
    <d v="2026-01-08T00:00:00"/>
    <n v="240"/>
    <s v="      Master Implementation Schedule"/>
    <m/>
    <s v="POM"/>
    <d v="2026-01-01T00:00:00"/>
  </r>
  <r>
    <x v="17"/>
    <x v="2"/>
    <d v="2026-01-09T00:00:00"/>
    <n v="180"/>
    <s v="      Master Implementation Schedule"/>
    <m/>
    <s v="POM"/>
    <d v="2026-01-01T00:00:00"/>
  </r>
  <r>
    <x v="7"/>
    <x v="2"/>
    <d v="2026-01-12T00:00:00"/>
    <n v="180"/>
    <s v="      Conceptual Closure Plan Preparation"/>
    <m/>
    <s v="POM"/>
    <d v="2026-01-01T00:00:00"/>
  </r>
  <r>
    <x v="7"/>
    <x v="2"/>
    <d v="2026-01-13T00:00:00"/>
    <n v="180"/>
    <s v="      Conceptual Closure Plan Preparation"/>
    <m/>
    <s v="POM"/>
    <d v="2026-01-01T00:00:00"/>
  </r>
  <r>
    <x v="7"/>
    <x v="2"/>
    <d v="2026-01-12T00:00:00"/>
    <n v="180"/>
    <s v="      Future Data Collection Plan"/>
    <m/>
    <s v="POM"/>
    <d v="2026-01-01T00:00:00"/>
  </r>
  <r>
    <x v="7"/>
    <x v="2"/>
    <d v="2026-01-13T00:00:00"/>
    <n v="180"/>
    <s v="      Future Data Collection Plan"/>
    <m/>
    <s v="POM"/>
    <d v="2026-01-01T00:00:00"/>
  </r>
  <r>
    <x v="17"/>
    <x v="2"/>
    <d v="2026-01-02T00:00:00"/>
    <n v="180"/>
    <s v="      Master Gantt Schedule"/>
    <m/>
    <s v="POM"/>
    <d v="2026-01-01T00:00:00"/>
  </r>
  <r>
    <x v="17"/>
    <x v="2"/>
    <d v="2026-01-05T00:00:00"/>
    <n v="300"/>
    <s v="      Master Gantt Schedule"/>
    <m/>
    <s v="POM"/>
    <d v="2026-01-01T00:00:00"/>
  </r>
  <r>
    <x v="17"/>
    <x v="2"/>
    <d v="2026-01-06T00:00:00"/>
    <n v="300"/>
    <s v="      Master Gantt Schedule"/>
    <m/>
    <s v="POM"/>
    <d v="2026-01-01T00:00:00"/>
  </r>
  <r>
    <x v="17"/>
    <x v="2"/>
    <d v="2026-01-07T00:00:00"/>
    <n v="300"/>
    <s v="      Master Gantt Schedule"/>
    <m/>
    <s v="POM"/>
    <d v="2026-01-01T00:00:00"/>
  </r>
  <r>
    <x v="17"/>
    <x v="2"/>
    <d v="2026-01-08T00:00:00"/>
    <n v="300"/>
    <s v="      Master Gantt Schedule"/>
    <m/>
    <s v="POM"/>
    <d v="2026-01-01T00:00:00"/>
  </r>
  <r>
    <x v="17"/>
    <x v="2"/>
    <d v="2026-01-09T00:00:00"/>
    <n v="180"/>
    <s v="      Master Gantt Schedule"/>
    <m/>
    <s v="POM"/>
    <d v="2026-01-01T00:00:00"/>
  </r>
  <r>
    <x v="16"/>
    <x v="2"/>
    <d v="2026-01-12T00:00:00"/>
    <n v="180"/>
    <s v="      Closure Planning Guidelines Memo"/>
    <m/>
    <s v="POM"/>
    <d v="2026-01-01T00:00:00"/>
  </r>
  <r>
    <x v="16"/>
    <x v="2"/>
    <d v="2026-01-13T00:00:00"/>
    <n v="180"/>
    <s v="      Closure Planning Guidelines Memo"/>
    <m/>
    <s v="POM"/>
    <d v="2026-01-01T00:00:00"/>
  </r>
  <r>
    <x v="16"/>
    <x v="2"/>
    <d v="2026-01-14T00:00:00"/>
    <n v="180"/>
    <s v="      Closure Planning Guidelines Memo"/>
    <m/>
    <s v="POM"/>
    <d v="2026-01-01T00:00:00"/>
  </r>
  <r>
    <x v="16"/>
    <x v="2"/>
    <d v="2026-01-15T00:00:00"/>
    <n v="180"/>
    <s v="      Closure Planning Guidelines Memo"/>
    <m/>
    <s v="POM"/>
    <d v="2026-01-01T00:00:00"/>
  </r>
  <r>
    <x v="16"/>
    <x v="2"/>
    <d v="2026-01-16T00:00:00"/>
    <n v="180"/>
    <s v="      Closure Planning Guidelines Memo"/>
    <m/>
    <s v="POM"/>
    <d v="2026-01-01T00:00:00"/>
  </r>
  <r>
    <x v="16"/>
    <x v="2"/>
    <d v="2026-01-12T00:00:00"/>
    <n v="180"/>
    <s v="      Future Study Planning Report"/>
    <m/>
    <s v="POM"/>
    <d v="2026-01-01T00:00:00"/>
  </r>
  <r>
    <x v="16"/>
    <x v="2"/>
    <d v="2026-01-13T00:00:00"/>
    <n v="180"/>
    <s v="      Future Study Planning Report"/>
    <m/>
    <s v="POM"/>
    <d v="2026-01-01T00:00:00"/>
  </r>
  <r>
    <x v="16"/>
    <x v="2"/>
    <d v="2026-01-14T00:00:00"/>
    <n v="180"/>
    <s v="      Future Study Planning Report"/>
    <m/>
    <s v="POM"/>
    <d v="2026-01-01T00:00:00"/>
  </r>
  <r>
    <x v="16"/>
    <x v="2"/>
    <d v="2026-01-15T00:00:00"/>
    <n v="180"/>
    <s v="      Future Study Planning Report"/>
    <m/>
    <s v="POM"/>
    <d v="2026-01-01T00:00:00"/>
  </r>
  <r>
    <x v="16"/>
    <x v="2"/>
    <d v="2026-01-16T00:00:00"/>
    <n v="180"/>
    <s v="      Future Study Planning Report"/>
    <m/>
    <s v="POM"/>
    <d v="2026-01-01T00:00:00"/>
  </r>
  <r>
    <x v="7"/>
    <x v="2"/>
    <d v="2026-01-05T00:00:00"/>
    <n v="60"/>
    <s v="      Control y Seguimiento de tareas"/>
    <m/>
    <s v="POM"/>
    <d v="2026-01-01T00:00:00"/>
  </r>
  <r>
    <x v="7"/>
    <x v="2"/>
    <d v="2026-01-06T00:00:00"/>
    <n v="60"/>
    <s v="      Control y Seguimiento de tareas"/>
    <m/>
    <s v="POM"/>
    <d v="2026-01-01T00:00:00"/>
  </r>
  <r>
    <x v="7"/>
    <x v="2"/>
    <d v="2026-01-07T00:00:00"/>
    <n v="60"/>
    <s v="      Control y Seguimiento de tareas"/>
    <m/>
    <s v="POM"/>
    <d v="2026-01-01T00:00:00"/>
  </r>
  <r>
    <x v="7"/>
    <x v="2"/>
    <d v="2026-01-08T00:00:00"/>
    <n v="60"/>
    <s v="      Control y Seguimiento de tareas"/>
    <m/>
    <s v="POM"/>
    <d v="2026-01-01T00:00:00"/>
  </r>
  <r>
    <x v="7"/>
    <x v="2"/>
    <d v="2026-01-09T00:00:00"/>
    <n v="60"/>
    <s v="      Control y Seguimiento de tareas"/>
    <m/>
    <s v="POM"/>
    <d v="2026-01-01T00:00:00"/>
  </r>
  <r>
    <x v="7"/>
    <x v="2"/>
    <d v="2026-01-12T00:00:00"/>
    <n v="60"/>
    <s v="      Control y Seguimiento de tareas"/>
    <m/>
    <s v="POM"/>
    <d v="2026-01-01T00:00:00"/>
  </r>
  <r>
    <x v="7"/>
    <x v="2"/>
    <d v="2026-01-13T00:00:00"/>
    <n v="60"/>
    <s v="      Control y Seguimiento de tareas"/>
    <m/>
    <s v="POM"/>
    <d v="2026-01-01T00:00:00"/>
  </r>
  <r>
    <x v="7"/>
    <x v="2"/>
    <d v="2026-01-14T00:00:00"/>
    <n v="60"/>
    <s v="      Control y Seguimiento de tareas"/>
    <m/>
    <s v="POM"/>
    <d v="2026-01-01T00:00:00"/>
  </r>
  <r>
    <x v="7"/>
    <x v="2"/>
    <d v="2026-01-15T00:00:00"/>
    <n v="60"/>
    <s v="      Control y Seguimiento de tareas"/>
    <m/>
    <s v="POM"/>
    <d v="2026-01-01T00:00:00"/>
  </r>
  <r>
    <x v="7"/>
    <x v="2"/>
    <d v="2026-01-16T00:00:00"/>
    <n v="60"/>
    <s v="      Control y Seguimiento de tareas"/>
    <m/>
    <s v="POM"/>
    <d v="2026-01-01T00:00:00"/>
  </r>
  <r>
    <x v="7"/>
    <x v="2"/>
    <d v="2026-01-19T00:00:00"/>
    <n v="60"/>
    <s v="      Control y Seguimiento de tareas"/>
    <m/>
    <s v="POM"/>
    <d v="2026-01-01T00:00:00"/>
  </r>
  <r>
    <x v="7"/>
    <x v="2"/>
    <d v="2026-01-20T00:00:00"/>
    <n v="60"/>
    <s v="      Control y Seguimiento de tareas"/>
    <m/>
    <s v="POM"/>
    <d v="2026-01-01T00:00:00"/>
  </r>
  <r>
    <x v="7"/>
    <x v="2"/>
    <d v="2026-01-21T00:00:00"/>
    <n v="60"/>
    <s v="      Control y Seguimiento de tareas"/>
    <m/>
    <s v="POM"/>
    <d v="2026-01-01T00:00:00"/>
  </r>
  <r>
    <x v="7"/>
    <x v="2"/>
    <d v="2026-01-22T00:00:00"/>
    <n v="60"/>
    <s v="      Control y Seguimiento de tareas"/>
    <m/>
    <s v="POM"/>
    <d v="2026-01-01T00:00:00"/>
  </r>
  <r>
    <x v="7"/>
    <x v="2"/>
    <d v="2026-01-23T00:00:00"/>
    <n v="60"/>
    <s v="      Control y Seguimiento de tareas"/>
    <m/>
    <s v="POM"/>
    <d v="2026-01-01T00:00:00"/>
  </r>
  <r>
    <x v="7"/>
    <x v="2"/>
    <d v="2026-01-26T00:00:00"/>
    <n v="60"/>
    <s v="      Control y Seguimiento de tareas"/>
    <m/>
    <s v="POM"/>
    <d v="2026-01-01T00:00:00"/>
  </r>
  <r>
    <x v="7"/>
    <x v="2"/>
    <d v="2026-01-27T00:00:00"/>
    <n v="60"/>
    <s v="      Control y Seguimiento de tareas"/>
    <m/>
    <s v="POM"/>
    <d v="2026-01-01T00:00:00"/>
  </r>
  <r>
    <x v="7"/>
    <x v="2"/>
    <d v="2026-01-28T00:00:00"/>
    <n v="60"/>
    <s v="      Control y Seguimiento de tareas"/>
    <m/>
    <s v="POM"/>
    <d v="2026-01-01T00:00:00"/>
  </r>
  <r>
    <x v="7"/>
    <x v="2"/>
    <d v="2026-01-29T00:00:00"/>
    <n v="60"/>
    <s v="      Control y Seguimiento de tareas"/>
    <m/>
    <s v="POM"/>
    <d v="2026-01-01T00:00:00"/>
  </r>
  <r>
    <x v="7"/>
    <x v="2"/>
    <d v="2026-01-30T00:00:00"/>
    <n v="60"/>
    <s v="      Control y Seguimiento de tareas"/>
    <m/>
    <s v="POM"/>
    <d v="2026-01-01T00:00:00"/>
  </r>
  <r>
    <x v="18"/>
    <x v="2"/>
    <d v="2026-01-05T00:00:00"/>
    <n v="240"/>
    <s v="Presentación Diseño, secuencia y Plan Minero"/>
    <m/>
    <s v="POM"/>
    <d v="2026-01-01T00:00:00"/>
  </r>
  <r>
    <x v="18"/>
    <x v="2"/>
    <d v="2026-01-06T00:00:00"/>
    <n v="240"/>
    <s v="Presentación Diseño, secuencia y Plan Minero"/>
    <m/>
    <s v="POM"/>
    <d v="2026-01-01T00:00:00"/>
  </r>
  <r>
    <x v="18"/>
    <x v="2"/>
    <d v="2026-01-07T00:00:00"/>
    <n v="240"/>
    <s v="Presentación Diseño, secuencia y Plan Minero"/>
    <m/>
    <s v="POM"/>
    <d v="2026-01-01T00:00:00"/>
  </r>
  <r>
    <x v="18"/>
    <x v="2"/>
    <d v="2026-01-08T00:00:00"/>
    <n v="240"/>
    <s v="Presentación Diseño, secuencia y Plan Minero"/>
    <m/>
    <s v="POM"/>
    <d v="2026-01-01T00:00:00"/>
  </r>
  <r>
    <x v="18"/>
    <x v="2"/>
    <d v="2026-01-09T00:00:00"/>
    <n v="180"/>
    <s v="Presentación Diseño, secuencia y Plan Minero"/>
    <m/>
    <s v="POM"/>
    <d v="2026-01-01T00:00:00"/>
  </r>
  <r>
    <x v="9"/>
    <x v="2"/>
    <d v="2026-01-05T00:00:00"/>
    <n v="180"/>
    <s v="Presentación Diseño, secuencia y Plan Minero"/>
    <m/>
    <s v="POM"/>
    <d v="2026-01-01T00:00:00"/>
  </r>
  <r>
    <x v="9"/>
    <x v="2"/>
    <d v="2026-01-06T00:00:00"/>
    <n v="180"/>
    <s v="Presentación Diseño, secuencia y Plan Minero"/>
    <m/>
    <s v="POM"/>
    <d v="2026-01-01T00:00:00"/>
  </r>
  <r>
    <x v="9"/>
    <x v="2"/>
    <d v="2026-01-07T00:00:00"/>
    <n v="180"/>
    <s v="Presentación Diseño, secuencia y Plan Minero"/>
    <m/>
    <s v="POM"/>
    <d v="2026-01-01T00:00:00"/>
  </r>
  <r>
    <x v="9"/>
    <x v="2"/>
    <d v="2026-01-08T00:00:00"/>
    <n v="180"/>
    <s v="Presentación Diseño, secuencia y Plan Minero"/>
    <m/>
    <s v="POM"/>
    <d v="2026-01-01T00:00:00"/>
  </r>
  <r>
    <x v="19"/>
    <x v="2"/>
    <d v="2026-01-05T00:00:00"/>
    <n v="60"/>
    <s v="Presentación Diseño, secuencia y Plan Minero"/>
    <m/>
    <s v="POM"/>
    <d v="2026-01-01T00:00:00"/>
  </r>
  <r>
    <x v="19"/>
    <x v="2"/>
    <d v="2026-01-06T00:00:00"/>
    <n v="60"/>
    <s v="Presentación Diseño, secuencia y Plan Minero"/>
    <m/>
    <s v="POM"/>
    <d v="2026-01-01T00:00:00"/>
  </r>
  <r>
    <x v="19"/>
    <x v="2"/>
    <d v="2026-01-07T00:00:00"/>
    <n v="60"/>
    <s v="Presentación Diseño, secuencia y Plan Minero"/>
    <m/>
    <s v="POM"/>
    <d v="2026-01-01T00:00:00"/>
  </r>
  <r>
    <x v="19"/>
    <x v="2"/>
    <d v="2026-01-08T00:00:00"/>
    <n v="60"/>
    <s v="Presentación Diseño, secuencia y Plan Minero"/>
    <m/>
    <s v="POM"/>
    <d v="2026-01-01T00:00:00"/>
  </r>
  <r>
    <x v="19"/>
    <x v="2"/>
    <d v="2026-01-09T00:00:00"/>
    <n v="60"/>
    <s v="Presentación Diseño, secuencia y Plan Minero"/>
    <m/>
    <s v="POM"/>
    <d v="2026-01-01T00:00:00"/>
  </r>
  <r>
    <x v="20"/>
    <x v="3"/>
    <d v="2026-01-02T00:00:00"/>
    <n v="240"/>
    <s v="         Revisión de la secuencia de avance y parámetros operativos."/>
    <m/>
    <s v="POM"/>
    <d v="2026-01-01T00:00:00"/>
  </r>
  <r>
    <x v="20"/>
    <x v="3"/>
    <d v="2026-01-05T00:00:00"/>
    <n v="240"/>
    <s v="         Revisión de la secuencia de avance y parámetros operativos."/>
    <m/>
    <s v="POM"/>
    <d v="2026-01-01T00:00:00"/>
  </r>
  <r>
    <x v="20"/>
    <x v="3"/>
    <d v="2026-01-06T00:00:00"/>
    <n v="240"/>
    <s v="         Revisión de la secuencia de avance y parámetros operativos."/>
    <m/>
    <s v="POM"/>
    <d v="2026-01-01T00:00:00"/>
  </r>
  <r>
    <x v="20"/>
    <x v="3"/>
    <d v="2026-01-07T00:00:00"/>
    <n v="240"/>
    <s v="         Revisión de la secuencia de avance y parámetros operativos."/>
    <m/>
    <s v="POM"/>
    <d v="2026-01-01T00:00:00"/>
  </r>
  <r>
    <x v="20"/>
    <x v="3"/>
    <d v="2026-01-08T00:00:00"/>
    <n v="240"/>
    <s v="         Revisión de la secuencia de avance y parámetros operativos."/>
    <m/>
    <s v="POM"/>
    <d v="2026-01-01T00:00:00"/>
  </r>
  <r>
    <x v="20"/>
    <x v="3"/>
    <d v="2026-01-09T00:00:00"/>
    <n v="240"/>
    <s v="         Revisión de la secuencia de avance y parámetros operativos."/>
    <m/>
    <s v="POM"/>
    <d v="2026-01-01T00:00:00"/>
  </r>
  <r>
    <x v="21"/>
    <x v="3"/>
    <d v="2026-01-02T00:00:00"/>
    <n v="240"/>
    <s v="         Simulación de diferentes escenarios de minado. Se consideran 2 escenarios, el actual o LOM y una alternativa optimizada."/>
    <m/>
    <s v="POM"/>
    <d v="2026-01-01T00:00:00"/>
  </r>
  <r>
    <x v="21"/>
    <x v="3"/>
    <d v="2026-01-05T00:00:00"/>
    <n v="240"/>
    <s v="         Simulación de diferentes escenarios de minado. Se consideran 2 escenarios, el actual o LOM y una alternativa optimizada."/>
    <m/>
    <s v="POM"/>
    <d v="2026-01-01T00:00:00"/>
  </r>
  <r>
    <x v="21"/>
    <x v="3"/>
    <d v="2026-01-06T00:00:00"/>
    <n v="240"/>
    <s v="         Simulación de diferentes escenarios de minado. Se consideran 2 escenarios, el actual o LOM y una alternativa optimizada."/>
    <m/>
    <s v="POM"/>
    <d v="2026-01-01T00:00:00"/>
  </r>
  <r>
    <x v="21"/>
    <x v="3"/>
    <d v="2026-01-07T00:00:00"/>
    <n v="240"/>
    <s v="         Simulación de diferentes escenarios de minado. Se consideran 2 escenarios, el actual o LOM y una alternativa optimizada."/>
    <m/>
    <s v="POM"/>
    <d v="2026-01-01T00:00:00"/>
  </r>
  <r>
    <x v="21"/>
    <x v="3"/>
    <d v="2026-01-08T00:00:00"/>
    <n v="240"/>
    <s v="         Simulación de diferentes escenarios de minado. Se consideran 2 escenarios, el actual o LOM y una alternativa optimizada."/>
    <m/>
    <s v="POM"/>
    <d v="2026-01-01T00:00:00"/>
  </r>
  <r>
    <x v="21"/>
    <x v="3"/>
    <d v="2026-01-09T00:00:00"/>
    <n v="240"/>
    <s v="         Simulación de diferentes escenarios de minado. Se consideran 2 escenarios, el actual o LOM y una alternativa optimizada."/>
    <m/>
    <s v="POM"/>
    <d v="2026-01-01T00:00:00"/>
  </r>
  <r>
    <x v="21"/>
    <x v="3"/>
    <d v="2026-01-05T00:00:00"/>
    <n v="240"/>
    <s v="         Identificación de zonas con concentración tensional asociada a diseño actual."/>
    <m/>
    <s v="POM"/>
    <d v="2026-01-01T00:00:00"/>
  </r>
  <r>
    <x v="21"/>
    <x v="3"/>
    <d v="2026-01-06T00:00:00"/>
    <n v="240"/>
    <s v="         Identificación de zonas con concentración tensional asociada a diseño actual."/>
    <m/>
    <s v="POM"/>
    <d v="2026-01-01T00:00:00"/>
  </r>
  <r>
    <x v="21"/>
    <x v="3"/>
    <d v="2026-01-07T00:00:00"/>
    <n v="240"/>
    <s v="         Identificación de zonas con concentración tensional asociada a diseño actual."/>
    <m/>
    <s v="POM"/>
    <d v="2026-01-01T00:00:00"/>
  </r>
  <r>
    <x v="21"/>
    <x v="3"/>
    <d v="2026-01-08T00:00:00"/>
    <n v="240"/>
    <s v="         Identificación de zonas con concentración tensional asociada a diseño actual."/>
    <m/>
    <s v="POM"/>
    <d v="2026-01-01T00:00:00"/>
  </r>
  <r>
    <x v="21"/>
    <x v="3"/>
    <d v="2026-01-09T00:00:00"/>
    <n v="120"/>
    <s v="         Identificación de zonas con concentración tensional asociada a diseño actual."/>
    <m/>
    <s v="POM"/>
    <d v="2026-01-01T00:00:00"/>
  </r>
  <r>
    <x v="20"/>
    <x v="3"/>
    <d v="2026-01-07T00:00:00"/>
    <n v="240"/>
    <s v="         Propuesta de ajustes secuenciales o espaciales."/>
    <m/>
    <s v="POM"/>
    <d v="2026-01-01T00:00:00"/>
  </r>
  <r>
    <x v="20"/>
    <x v="3"/>
    <d v="2026-01-08T00:00:00"/>
    <n v="240"/>
    <s v="         Propuesta de ajustes secuenciales o espaciales."/>
    <m/>
    <s v="POM"/>
    <d v="2026-01-01T00:00:00"/>
  </r>
  <r>
    <x v="20"/>
    <x v="3"/>
    <d v="2026-01-09T00:00:00"/>
    <n v="120"/>
    <s v="         Propuesta de ajustes secuenciales o espaciales."/>
    <m/>
    <s v="POM"/>
    <d v="2026-01-01T00:00:00"/>
  </r>
  <r>
    <x v="22"/>
    <x v="3"/>
    <d v="2026-01-07T00:00:00"/>
    <n v="120"/>
    <s v="         Revisión de Propuesta de ajustes secuenciales o espaciales."/>
    <m/>
    <s v="POM"/>
    <d v="2026-01-01T00:00:00"/>
  </r>
  <r>
    <x v="22"/>
    <x v="3"/>
    <d v="2026-01-09T00:00:00"/>
    <n v="120"/>
    <s v="         Revisión de Propuesta de ajustes secuenciales o espaciales."/>
    <m/>
    <s v="POM"/>
    <d v="2026-01-01T00:00:00"/>
  </r>
  <r>
    <x v="20"/>
    <x v="3"/>
    <d v="2026-01-12T00:00:00"/>
    <n v="240"/>
    <s v="         Entregables: Parámetros de diseño optimizados (pilares, sill pillar, dimensiones de stopes)"/>
    <m/>
    <s v="POM"/>
    <d v="2026-01-01T00:00:00"/>
  </r>
  <r>
    <x v="22"/>
    <x v="3"/>
    <d v="2026-01-12T00:00:00"/>
    <n v="120"/>
    <s v="         Revisión Parámetros de diseño optimizados (pilares, sill pillar, dimensiones de stopes)"/>
    <m/>
    <s v="POM"/>
    <d v="2026-01-01T00:00:00"/>
  </r>
  <r>
    <x v="20"/>
    <x v="3"/>
    <d v="2026-01-12T00:00:00"/>
    <n v="240"/>
    <s v="         Entregables: Alternativas de secuencia de minado optimizada."/>
    <m/>
    <s v="POM"/>
    <d v="2026-01-01T00:00:00"/>
  </r>
  <r>
    <x v="22"/>
    <x v="3"/>
    <d v="2026-01-12T00:00:00"/>
    <n v="120"/>
    <s v="         Revisión de Alternativas de secuencia de minado optimizada."/>
    <m/>
    <s v="POM"/>
    <d v="2026-01-01T00:00:00"/>
  </r>
  <r>
    <x v="20"/>
    <x v="3"/>
    <d v="2026-01-13T00:00:00"/>
    <n v="240"/>
    <s v="         Revisión del sistema actual (malla, pernos, cables, shotcrete)."/>
    <m/>
    <s v="POM"/>
    <d v="2026-01-01T00:00:00"/>
  </r>
  <r>
    <x v="20"/>
    <x v="3"/>
    <d v="2026-01-13T00:00:00"/>
    <n v="240"/>
    <s v="         Aplicación del enfoque DBSD (Deformation-Based Support Design)."/>
    <m/>
    <s v="POM"/>
    <d v="2026-01-01T00:00:00"/>
  </r>
  <r>
    <x v="20"/>
    <x v="3"/>
    <d v="2026-01-14T00:00:00"/>
    <n v="480"/>
    <s v="         Simulación de escenarios con PGV = 0–1 m/s."/>
    <m/>
    <s v="POM"/>
    <d v="2026-01-01T00:00:00"/>
  </r>
  <r>
    <x v="21"/>
    <x v="3"/>
    <d v="2026-01-14T00:00:00"/>
    <n v="240"/>
    <s v="         Propuesta de refuerzos con pernos de fluencia, refuerzo areal y secuencias de instalación."/>
    <m/>
    <s v="POM"/>
    <d v="2026-01-01T00:00:00"/>
  </r>
  <r>
    <x v="22"/>
    <x v="3"/>
    <d v="2026-01-14T00:00:00"/>
    <n v="120"/>
    <s v="         Propuesta de refuerzos con pernos de fluencia, refuerzo areal y secuencias de instalación."/>
    <m/>
    <s v="POM"/>
    <d v="2026-01-01T00:00:00"/>
  </r>
  <r>
    <x v="20"/>
    <x v="3"/>
    <d v="2026-01-15T00:00:00"/>
    <n v="480"/>
    <s v="         Entregables: Recomendaciones de sostenimiento"/>
    <m/>
    <s v="POM"/>
    <d v="2026-01-01T00:00:00"/>
  </r>
  <r>
    <x v="22"/>
    <x v="3"/>
    <d v="2026-01-15T00:00:00"/>
    <n v="120"/>
    <s v="         Revisión de Recomendaciones de sostenimiento"/>
    <m/>
    <s v="POM"/>
    <d v="2026-01-01T00:00:00"/>
  </r>
  <r>
    <x v="20"/>
    <x v="3"/>
    <d v="2026-01-16T00:00:00"/>
    <n v="240"/>
    <s v="         Entregables: Mapas de compatibilidad soporte–riesgo."/>
    <m/>
    <s v="POM"/>
    <d v="2026-01-01T00:00:00"/>
  </r>
  <r>
    <x v="22"/>
    <x v="3"/>
    <d v="2026-01-16T00:00:00"/>
    <n v="120"/>
    <s v="         Revisión de Mapas de compatibilidad soporte–riesgo."/>
    <m/>
    <s v="POM"/>
    <d v="2026-01-01T00:00:00"/>
  </r>
  <r>
    <x v="20"/>
    <x v="3"/>
    <d v="2026-01-19T00:00:00"/>
    <n v="240"/>
    <s v="         Identificación de zonas con alta exposición."/>
    <m/>
    <s v="POM"/>
    <d v="2026-01-01T00:00:00"/>
  </r>
  <r>
    <x v="21"/>
    <x v="3"/>
    <d v="2026-01-19T00:00:00"/>
    <n v="240"/>
    <s v="         Identificación de zonas con alta exposición."/>
    <m/>
    <s v="POM"/>
    <d v="2026-01-01T00:00:00"/>
  </r>
  <r>
    <x v="20"/>
    <x v="3"/>
    <d v="2026-01-20T00:00:00"/>
    <n v="240"/>
    <s v="         Propuesta de medidas: refuerzo preventivo, control de acceso, tronaduras amortiguadas, monitoreo en tiempo real."/>
    <m/>
    <s v="POM"/>
    <d v="2026-01-01T00:00:00"/>
  </r>
  <r>
    <x v="22"/>
    <x v="3"/>
    <d v="2026-01-20T00:00:00"/>
    <n v="240"/>
    <s v="         Revisión de Propuesta de medidas: refuerzo preventivo, control de acceso, tronaduras amortiguadas, monitoreo en tiempo real."/>
    <m/>
    <s v="POM"/>
    <d v="2026-01-01T00:00:00"/>
  </r>
  <r>
    <x v="20"/>
    <x v="3"/>
    <d v="2026-01-21T00:00:00"/>
    <n v="240"/>
    <s v="         Diseño de protocolo operativo ante eventos sísmicos."/>
    <m/>
    <s v="POM"/>
    <d v="2026-01-01T00:00:00"/>
  </r>
  <r>
    <x v="21"/>
    <x v="3"/>
    <d v="2026-01-21T00:00:00"/>
    <n v="240"/>
    <s v="         Diseño de protocolo operativo ante eventos sísmicos."/>
    <m/>
    <s v="POM"/>
    <d v="2026-01-01T00:00:00"/>
  </r>
  <r>
    <x v="20"/>
    <x v="3"/>
    <d v="2026-01-22T00:00:00"/>
    <n v="240"/>
    <s v="         Entregables: Guías para establecer un sistema de gestión de riesgos sísmicos."/>
    <m/>
    <s v="POM"/>
    <d v="2026-01-01T00:00:00"/>
  </r>
  <r>
    <x v="20"/>
    <x v="3"/>
    <d v="2026-01-23T00:00:00"/>
    <n v="120"/>
    <s v="         Entregables: Guías para establecer un sistema de gestión de riesgos sísmicos."/>
    <m/>
    <s v="POM"/>
    <d v="2026-01-01T00:00:00"/>
  </r>
  <r>
    <x v="22"/>
    <x v="3"/>
    <d v="2026-01-22T00:00:00"/>
    <n v="240"/>
    <s v="         Revisión de Guías para establecer un sistema de gestión de riesgos sísmicos."/>
    <m/>
    <s v="POM"/>
    <d v="2026-01-01T00:00:00"/>
  </r>
  <r>
    <x v="22"/>
    <x v="3"/>
    <d v="2026-01-23T00:00:00"/>
    <n v="120"/>
    <s v="         Revisión de Guías para establecer un sistema de gestión de riesgos sísmicos."/>
    <m/>
    <s v="POM"/>
    <d v="2026-01-01T00:00:00"/>
  </r>
  <r>
    <x v="21"/>
    <x v="3"/>
    <d v="2026-01-19T00:00:00"/>
    <n v="240"/>
    <s v="Elaboración de Informe "/>
    <m/>
    <s v="POM"/>
    <d v="2026-01-01T00:00:00"/>
  </r>
  <r>
    <x v="21"/>
    <x v="3"/>
    <d v="2026-01-20T00:00:00"/>
    <n v="240"/>
    <s v="Elaboración de Informe "/>
    <m/>
    <s v="POM"/>
    <d v="2026-01-01T00:00:00"/>
  </r>
  <r>
    <x v="21"/>
    <x v="3"/>
    <d v="2026-01-21T00:00:00"/>
    <n v="240"/>
    <s v="Elaboración de Informe "/>
    <m/>
    <s v="POM"/>
    <d v="2026-01-01T00:00:00"/>
  </r>
  <r>
    <x v="21"/>
    <x v="3"/>
    <d v="2026-01-22T00:00:00"/>
    <n v="240"/>
    <s v="Elaboración de Informe "/>
    <m/>
    <s v="POM"/>
    <d v="2026-01-01T00:00:00"/>
  </r>
  <r>
    <x v="21"/>
    <x v="3"/>
    <d v="2026-01-23T00:00:00"/>
    <n v="240"/>
    <s v="Elaboración de Informe "/>
    <m/>
    <s v="POM"/>
    <d v="2026-01-01T00:00:00"/>
  </r>
  <r>
    <x v="21"/>
    <x v="3"/>
    <d v="2026-01-26T00:00:00"/>
    <n v="240"/>
    <s v="Elaboración de Informe "/>
    <m/>
    <s v="POM"/>
    <d v="2026-01-01T00:00:00"/>
  </r>
  <r>
    <x v="21"/>
    <x v="3"/>
    <d v="2026-01-27T00:00:00"/>
    <n v="240"/>
    <s v="Elaboración de Informe "/>
    <m/>
    <s v="POM"/>
    <d v="2026-01-01T00:00:00"/>
  </r>
  <r>
    <x v="21"/>
    <x v="3"/>
    <d v="2026-01-28T00:00:00"/>
    <n v="240"/>
    <s v="Elaboración de Informe "/>
    <m/>
    <s v="POM"/>
    <d v="2026-01-01T00:00:00"/>
  </r>
  <r>
    <x v="21"/>
    <x v="3"/>
    <d v="2026-01-29T00:00:00"/>
    <n v="240"/>
    <s v="Elaboración de Informe "/>
    <m/>
    <s v="POM"/>
    <d v="2026-01-01T00:00:00"/>
  </r>
  <r>
    <x v="21"/>
    <x v="3"/>
    <d v="2026-01-30T00:00:00"/>
    <n v="240"/>
    <s v="Elaboración de Informe "/>
    <m/>
    <s v="POM"/>
    <d v="2026-01-01T00:00:00"/>
  </r>
  <r>
    <x v="20"/>
    <x v="3"/>
    <d v="2026-01-19T00:00:00"/>
    <n v="240"/>
    <s v="Elaboración de Informe "/>
    <m/>
    <s v="POM"/>
    <d v="2026-01-01T00:00:00"/>
  </r>
  <r>
    <x v="20"/>
    <x v="3"/>
    <d v="2026-01-20T00:00:00"/>
    <n v="240"/>
    <s v="Elaboración de Informe "/>
    <m/>
    <s v="POM"/>
    <d v="2026-01-01T00:00:00"/>
  </r>
  <r>
    <x v="20"/>
    <x v="3"/>
    <d v="2026-01-21T00:00:00"/>
    <n v="240"/>
    <s v="Elaboración de Informe "/>
    <m/>
    <s v="POM"/>
    <d v="2026-01-01T00:00:00"/>
  </r>
  <r>
    <x v="20"/>
    <x v="3"/>
    <d v="2026-01-22T00:00:00"/>
    <n v="240"/>
    <s v="Elaboración de Informe "/>
    <m/>
    <s v="POM"/>
    <d v="2026-01-01T00:00:00"/>
  </r>
  <r>
    <x v="20"/>
    <x v="3"/>
    <d v="2026-01-23T00:00:00"/>
    <n v="240"/>
    <s v="Elaboración de Informe "/>
    <m/>
    <s v="POM"/>
    <d v="2026-01-01T00:00:00"/>
  </r>
  <r>
    <x v="20"/>
    <x v="3"/>
    <d v="2026-01-26T00:00:00"/>
    <n v="240"/>
    <s v="Elaboración de Informe "/>
    <m/>
    <s v="POM"/>
    <d v="2026-01-01T00:00:00"/>
  </r>
  <r>
    <x v="20"/>
    <x v="3"/>
    <d v="2026-01-27T00:00:00"/>
    <n v="240"/>
    <s v="Elaboración de Informe "/>
    <m/>
    <s v="POM"/>
    <d v="2026-01-01T00:00:00"/>
  </r>
  <r>
    <x v="20"/>
    <x v="3"/>
    <d v="2026-01-28T00:00:00"/>
    <n v="240"/>
    <s v="Elaboración de Informe "/>
    <m/>
    <s v="POM"/>
    <d v="2026-01-01T00:00:00"/>
  </r>
  <r>
    <x v="20"/>
    <x v="3"/>
    <d v="2026-01-29T00:00:00"/>
    <n v="240"/>
    <s v="Elaboración de Informe "/>
    <m/>
    <s v="POM"/>
    <d v="2026-01-01T00:00:00"/>
  </r>
  <r>
    <x v="20"/>
    <x v="3"/>
    <d v="2026-01-30T00:00:00"/>
    <n v="240"/>
    <s v="Elaboración de Informe "/>
    <m/>
    <s v="POM"/>
    <d v="2026-01-01T00:00:00"/>
  </r>
  <r>
    <x v="22"/>
    <x v="3"/>
    <d v="2026-01-19T00:00:00"/>
    <n v="120"/>
    <s v="         Entregables: Informe Integral"/>
    <m/>
    <s v="POM"/>
    <d v="2026-01-01T00:00:00"/>
  </r>
  <r>
    <x v="22"/>
    <x v="3"/>
    <d v="2026-01-20T00:00:00"/>
    <n v="120"/>
    <s v="         Entregables: Informe Integral"/>
    <m/>
    <s v="POM"/>
    <d v="2026-01-01T00:00:00"/>
  </r>
  <r>
    <x v="22"/>
    <x v="3"/>
    <d v="2026-01-21T00:00:00"/>
    <n v="120"/>
    <s v="         Entregables: Informe Integral"/>
    <m/>
    <s v="POM"/>
    <d v="2026-01-01T00:00:00"/>
  </r>
  <r>
    <x v="22"/>
    <x v="3"/>
    <d v="2026-01-22T00:00:00"/>
    <n v="120"/>
    <s v="         Entregables: Informe Integral"/>
    <m/>
    <s v="POM"/>
    <d v="2026-01-01T00:00:00"/>
  </r>
  <r>
    <x v="22"/>
    <x v="3"/>
    <d v="2026-01-23T00:00:00"/>
    <n v="120"/>
    <s v="         Entregables: Informe Integral"/>
    <m/>
    <s v="POM"/>
    <d v="2026-01-01T00:00:00"/>
  </r>
  <r>
    <x v="22"/>
    <x v="3"/>
    <d v="2026-01-26T00:00:00"/>
    <n v="120"/>
    <s v="         Entregables: Informe Integral"/>
    <m/>
    <s v="POM"/>
    <d v="2026-01-01T00:00:00"/>
  </r>
  <r>
    <x v="22"/>
    <x v="3"/>
    <d v="2026-01-27T00:00:00"/>
    <n v="120"/>
    <s v="         Entregables: Informe Integral"/>
    <m/>
    <s v="POM"/>
    <d v="2026-01-01T00:00:00"/>
  </r>
  <r>
    <x v="22"/>
    <x v="3"/>
    <d v="2026-01-28T00:00:00"/>
    <n v="120"/>
    <s v="         Entregables: Informe Integral"/>
    <m/>
    <s v="POM"/>
    <d v="2026-01-01T00:00:00"/>
  </r>
  <r>
    <x v="22"/>
    <x v="3"/>
    <d v="2026-01-29T00:00:00"/>
    <n v="120"/>
    <s v="         Entregables: Informe Integral"/>
    <m/>
    <s v="POM"/>
    <d v="2026-01-01T00:00:00"/>
  </r>
  <r>
    <x v="22"/>
    <x v="3"/>
    <d v="2026-01-30T00:00:00"/>
    <n v="120"/>
    <s v="         Entregables: Informe Integral"/>
    <m/>
    <s v="POM"/>
    <d v="2026-01-01T00:00:00"/>
  </r>
  <r>
    <x v="0"/>
    <x v="4"/>
    <d v="2026-01-01T00:00:00"/>
    <n v="0"/>
    <s v="Crear POM"/>
    <m/>
    <s v="POM"/>
    <d v="2026-01-01T00:00:00"/>
  </r>
  <r>
    <x v="23"/>
    <x v="5"/>
    <d v="2026-01-02T00:00:00"/>
    <n v="360"/>
    <s v="Completar modelo 3D - Revisión final"/>
    <s v="Modelo Porvenir - Éxito "/>
    <s v="POM"/>
    <d v="2026-01-01T00:00:00"/>
  </r>
  <r>
    <x v="23"/>
    <x v="5"/>
    <d v="2026-01-05T00:00:00"/>
    <n v="480"/>
    <s v="Completar modelo 3D - Revisión final"/>
    <s v="Modelo Porvenir - Éxito "/>
    <s v="POM"/>
    <d v="2026-01-01T00:00:00"/>
  </r>
  <r>
    <x v="23"/>
    <x v="5"/>
    <d v="2026-01-06T00:00:00"/>
    <n v="480"/>
    <s v="Completar modelo 3D - Revisión final"/>
    <s v="Modelo Porvenir - Éxito "/>
    <s v="POM"/>
    <d v="2026-01-01T00:00:00"/>
  </r>
  <r>
    <x v="23"/>
    <x v="5"/>
    <d v="2026-01-07T00:00:00"/>
    <n v="480"/>
    <s v="Completar modelo 3D - Revisión final"/>
    <s v="Modelo Porvenir - Éxito "/>
    <s v="POM"/>
    <d v="2026-01-01T00:00:00"/>
  </r>
  <r>
    <x v="23"/>
    <x v="5"/>
    <d v="2026-01-08T00:00:00"/>
    <n v="480"/>
    <s v="Completar modelo 3D - Revisión final"/>
    <s v="Modelo Porvenir - Éxito "/>
    <s v="POM"/>
    <d v="2026-01-01T00:00:00"/>
  </r>
  <r>
    <x v="23"/>
    <x v="5"/>
    <d v="2026-01-09T00:00:00"/>
    <n v="360"/>
    <s v="Completar modelo 3D - Revisión final"/>
    <s v="Modelo Porvenir - Éxito "/>
    <s v="POM"/>
    <d v="2026-01-01T00:00:00"/>
  </r>
  <r>
    <x v="24"/>
    <x v="5"/>
    <d v="2026-01-02T00:00:00"/>
    <n v="360"/>
    <s v="Actualizar informe túnel Atacocha"/>
    <s v="pdf"/>
    <s v="POM"/>
    <d v="2026-01-01T00:00:00"/>
  </r>
  <r>
    <x v="24"/>
    <x v="5"/>
    <d v="2026-01-05T00:00:00"/>
    <n v="360"/>
    <s v="Actualizar informe túnel Atacocha"/>
    <s v="pdf"/>
    <s v="POM"/>
    <d v="2026-01-01T00:00:00"/>
  </r>
  <r>
    <x v="24"/>
    <x v="5"/>
    <d v="2026-01-06T00:00:00"/>
    <n v="240"/>
    <s v="Actualizar informe túnel Atacocha"/>
    <s v="pdf"/>
    <s v="POM"/>
    <d v="2026-01-01T00:00:00"/>
  </r>
  <r>
    <x v="24"/>
    <x v="5"/>
    <d v="2026-01-07T00:00:00"/>
    <n v="240"/>
    <s v="Actualizar informe túnel Atacocha"/>
    <s v="pdf"/>
    <s v="POM"/>
    <d v="2026-01-01T00:00:00"/>
  </r>
  <r>
    <x v="24"/>
    <x v="5"/>
    <d v="2026-01-08T00:00:00"/>
    <n v="240"/>
    <s v="Actualizar informe túnel Atacocha"/>
    <s v="pdf"/>
    <s v="POM"/>
    <d v="2026-01-01T00:00:00"/>
  </r>
  <r>
    <x v="24"/>
    <x v="5"/>
    <d v="2026-01-09T00:00:00"/>
    <n v="360"/>
    <s v="Actualizar informe túnel Atacocha"/>
    <s v="pdf"/>
    <s v="POM"/>
    <d v="2026-01-01T00:00:00"/>
  </r>
  <r>
    <x v="25"/>
    <x v="5"/>
    <d v="2026-01-05T00:00:00"/>
    <n v="360"/>
    <s v="Corregir observaciones Veta Éxito - Porvenir"/>
    <s v=".pdf"/>
    <s v="POM"/>
    <d v="2026-01-01T00:00:00"/>
  </r>
  <r>
    <x v="25"/>
    <x v="5"/>
    <d v="2026-01-06T00:00:00"/>
    <n v="240"/>
    <s v="Corregir observaciones Veta Éxito - Porvenir"/>
    <s v=".pdf"/>
    <s v="POM"/>
    <d v="2026-01-01T00:00:00"/>
  </r>
  <r>
    <x v="25"/>
    <x v="5"/>
    <d v="2026-01-07T00:00:00"/>
    <n v="240"/>
    <s v="Corregir observaciones Veta Éxito - Porvenir"/>
    <s v=".pdf"/>
    <s v="POM"/>
    <d v="2026-01-01T00:00:00"/>
  </r>
  <r>
    <x v="25"/>
    <x v="5"/>
    <d v="2026-01-08T00:00:00"/>
    <n v="240"/>
    <s v="Corregir observaciones Veta Éxito - Porvenir"/>
    <s v=".pdf"/>
    <s v="POM"/>
    <d v="2026-01-01T00:00:00"/>
  </r>
  <r>
    <x v="25"/>
    <x v="5"/>
    <d v="2026-01-09T00:00:00"/>
    <n v="360"/>
    <s v="Corregir observaciones Veta Éxito - Porvenir"/>
    <s v=".pdf"/>
    <s v="POM"/>
    <d v="2026-01-01T00:00:00"/>
  </r>
  <r>
    <x v="26"/>
    <x v="5"/>
    <d v="2026-01-02T00:00:00"/>
    <n v="120"/>
    <s v="Reporte final"/>
    <s v="Informe finnal"/>
    <s v="POM"/>
    <d v="2026-01-01T00:00:00"/>
  </r>
  <r>
    <x v="26"/>
    <x v="5"/>
    <d v="2026-01-07T00:00:00"/>
    <n v="120"/>
    <s v="Reporte final"/>
    <s v="Informe finnal"/>
    <s v="POM"/>
    <d v="2026-01-01T00:00:00"/>
  </r>
  <r>
    <x v="26"/>
    <x v="5"/>
    <d v="2026-01-08T00:00:00"/>
    <n v="120"/>
    <s v="Reporte final"/>
    <s v="Informe finnal"/>
    <s v="POM"/>
    <d v="2026-01-01T00:00:00"/>
  </r>
  <r>
    <x v="26"/>
    <x v="5"/>
    <d v="2026-01-09T00:00:00"/>
    <n v="120"/>
    <s v="Reporte final"/>
    <s v="Informe finnal"/>
    <s v="POM"/>
    <d v="2026-01-01T00:00:00"/>
  </r>
  <r>
    <x v="27"/>
    <x v="6"/>
    <d v="2026-01-06T00:00:00"/>
    <n v="180"/>
    <s v="Revisión del comparativo de Worley Gemin de Juan de Vera."/>
    <s v="Comparative review with previous engineering (Worley / GEMIN)_RevB"/>
    <s v="POM"/>
    <d v="2026-01-01T00:00:00"/>
  </r>
  <r>
    <x v="27"/>
    <x v="6"/>
    <d v="2026-01-06T00:00:00"/>
    <n v="240"/>
    <s v="Análisis comparativo waterfall de variaciones de Capex y Opex y NPV desde AGP a Gemin"/>
    <s v="Comparative review with previous engineering (Worley / GEMIN)_RevB"/>
    <s v="POM"/>
    <d v="2026-01-01T00:00:00"/>
  </r>
  <r>
    <x v="27"/>
    <x v="6"/>
    <d v="2026-01-02T00:00:00"/>
    <n v="360"/>
    <s v="Capítulo Economics NI43101"/>
    <s v="Updated Technical Report (NI 43-101 format)_RevB"/>
    <s v="POM"/>
    <d v="2026-01-01T00:00:00"/>
  </r>
  <r>
    <x v="27"/>
    <x v="6"/>
    <d v="2026-01-05T00:00:00"/>
    <n v="420"/>
    <s v="Capítulo Economics NI43101"/>
    <s v="Updated Technical Report (NI 43-101 format)_RevB"/>
    <s v="POM"/>
    <d v="2026-01-01T00:00:00"/>
  </r>
  <r>
    <x v="28"/>
    <x v="6"/>
    <d v="2026-01-02T00:00:00"/>
    <n v="360"/>
    <s v="Tabla comparativa de AGP, envolvente, factores, diseño, costos mina, planta, etc."/>
    <s v="Comparative review with previous engineering (Worley / GEMIN)_RevB"/>
    <s v="POM"/>
    <d v="2026-01-01T00:00:00"/>
  </r>
  <r>
    <x v="27"/>
    <x v="6"/>
    <d v="2026-01-07T00:00:00"/>
    <n v="420"/>
    <s v="Informe comparativo Worley, AGP, Gemin"/>
    <s v="Comparative review with previous engineering (Worley / GEMIN)_RevB"/>
    <s v="POM"/>
    <d v="2026-01-01T00:00:00"/>
  </r>
  <r>
    <x v="6"/>
    <x v="6"/>
    <d v="2026-01-05T00:00:00"/>
    <n v="300"/>
    <s v="Technical Validation Report - Ventilation and Fleet"/>
    <s v="Technical validation report of base models_RevB"/>
    <s v="POM"/>
    <d v="2026-01-01T00:00:00"/>
  </r>
  <r>
    <x v="19"/>
    <x v="6"/>
    <d v="2026-01-02T00:00:00"/>
    <n v="360"/>
    <s v="Definición de inputs mínimos y máximos para análisis montecarlo"/>
    <s v="Risk analysis (Monte Carlo or equivalent)_RevB"/>
    <s v="POM"/>
    <d v="2026-01-01T00:00:00"/>
  </r>
  <r>
    <x v="19"/>
    <x v="6"/>
    <d v="2026-01-05T00:00:00"/>
    <n v="120"/>
    <s v="Análisis montecarlo"/>
    <s v="Risk analysis (Monte Carlo or equivalent)_RevB"/>
    <s v="POM"/>
    <d v="2026-01-01T00:00:00"/>
  </r>
  <r>
    <x v="19"/>
    <x v="6"/>
    <d v="2026-01-06T00:00:00"/>
    <n v="60"/>
    <s v="Quality control and validation strategy_RevB"/>
    <s v="Quality control and validation strategy_RevB"/>
    <s v="POM"/>
    <d v="2026-01-01T00:00:00"/>
  </r>
  <r>
    <x v="19"/>
    <x v="6"/>
    <d v="2026-01-06T00:00:00"/>
    <n v="60"/>
    <s v="Deliverables and internal/external review proposal_RevB"/>
    <s v="Deliverables and internal/external review proposal_RevB"/>
    <s v="POM"/>
    <d v="2026-01-01T00:00:00"/>
  </r>
  <r>
    <x v="6"/>
    <x v="6"/>
    <d v="2026-01-07T00:00:00"/>
    <n v="240"/>
    <s v="Introduction"/>
    <s v="Updated Technical Report (NI 43-101 format)_RevB"/>
    <s v="POM"/>
    <d v="2026-01-01T00:00:00"/>
  </r>
  <r>
    <x v="6"/>
    <x v="6"/>
    <d v="2026-01-05T00:00:00"/>
    <n v="240"/>
    <s v="Incorporar capítulos de worley"/>
    <s v="Updated Technical Report (NI 43-101 format)_RevB"/>
    <s v="POM"/>
    <d v="2026-01-01T00:00:00"/>
  </r>
  <r>
    <x v="6"/>
    <x v="6"/>
    <d v="2026-01-06T00:00:00"/>
    <n v="240"/>
    <s v="Incorporar capítulos de worley"/>
    <s v="Updated Technical Report (NI 43-101 format)_RevB"/>
    <s v="POM"/>
    <d v="2026-01-01T00:00:00"/>
  </r>
  <r>
    <x v="20"/>
    <x v="6"/>
    <d v="2026-01-06T00:00:00"/>
    <n v="120"/>
    <s v="Informe en inglés capítulo geomecánica"/>
    <s v="Updated Technical Report (NI 43-101 format)_RevB"/>
    <s v="POM"/>
    <d v="2026-01-01T00:00:00"/>
  </r>
  <r>
    <x v="6"/>
    <x v="6"/>
    <d v="2026-01-06T00:00:00"/>
    <n v="120"/>
    <s v="capítulo hidrogeología"/>
    <s v="Updated Technical Report (NI 43-101 format)_RevB"/>
    <s v="POM"/>
    <d v="2026-01-01T00:00:00"/>
  </r>
  <r>
    <x v="6"/>
    <x v="6"/>
    <d v="2026-01-06T00:00:00"/>
    <n v="120"/>
    <s v="Incorporar capítulo de ventilación"/>
    <s v="Updated Technical Report (NI 43-101 format)_RevB"/>
    <s v="POM"/>
    <d v="2026-01-01T00:00:00"/>
  </r>
  <r>
    <x v="28"/>
    <x v="6"/>
    <d v="2026-01-05T00:00:00"/>
    <n v="120"/>
    <s v="Industrial Water"/>
    <s v="Updated Technical Report (NI 43-101 format)_RevB"/>
    <s v="POM"/>
    <d v="2026-01-01T00:00:00"/>
  </r>
  <r>
    <x v="28"/>
    <x v="6"/>
    <d v="2026-01-05T00:00:00"/>
    <n v="420"/>
    <s v="Power supply Cap 18"/>
    <s v="Updated Technical Report (NI 43-101 format)_RevB"/>
    <s v="POM"/>
    <d v="2026-01-01T00:00:00"/>
  </r>
  <r>
    <x v="6"/>
    <x v="6"/>
    <d v="2026-01-06T00:00:00"/>
    <n v="60"/>
    <s v="Tailings Management"/>
    <s v="Updated Technical Report (NI 43-101 format)_RevB"/>
    <s v="POM"/>
    <d v="2026-01-01T00:00:00"/>
  </r>
  <r>
    <x v="19"/>
    <x v="6"/>
    <d v="2026-01-07T00:00:00"/>
    <n v="180"/>
    <s v="Conclusiones"/>
    <s v="Updated Technical Report (NI 43-101 format)_RevB"/>
    <s v="POM"/>
    <d v="2026-01-01T00:00:00"/>
  </r>
  <r>
    <x v="6"/>
    <x v="6"/>
    <d v="2026-01-07T00:00:00"/>
    <n v="300"/>
    <s v="Recomendaciones y referencias"/>
    <s v="Updated Technical Report (NI 43-101 format)_RevB"/>
    <s v="POM"/>
    <d v="2026-01-01T00:00:00"/>
  </r>
  <r>
    <x v="0"/>
    <x v="7"/>
    <d v="2026-01-01T00:00:00"/>
    <n v="0"/>
    <s v="Crear POM"/>
    <m/>
    <s v="POM"/>
    <d v="2026-01-01T00:00:00"/>
  </r>
  <r>
    <x v="0"/>
    <x v="8"/>
    <d v="2026-01-01T00:00:00"/>
    <n v="0"/>
    <s v="Crear POM"/>
    <m/>
    <s v="POM"/>
    <d v="2026-01-01T00:00:00"/>
  </r>
  <r>
    <x v="1"/>
    <x v="9"/>
    <d v="2026-01-02T00:00:00"/>
    <n v="180"/>
    <s v="Contorno final open pit (parámetros de diseños resultantes etapa II)"/>
    <m/>
    <s v="POM"/>
    <d v="2026-01-01T00:00:00"/>
  </r>
  <r>
    <x v="1"/>
    <x v="9"/>
    <d v="2026-01-05T00:00:00"/>
    <n v="240"/>
    <s v="Contornos intermedios "/>
    <m/>
    <s v="POM"/>
    <d v="2026-01-01T00:00:00"/>
  </r>
  <r>
    <x v="1"/>
    <x v="9"/>
    <d v="2026-01-06T00:00:00"/>
    <n v="240"/>
    <s v="Contornos intermedios "/>
    <m/>
    <s v="POM"/>
    <d v="2026-01-01T00:00:00"/>
  </r>
  <r>
    <x v="1"/>
    <x v="9"/>
    <d v="2026-01-07T00:00:00"/>
    <n v="240"/>
    <s v="Contornos históricos reales"/>
    <m/>
    <s v="POM"/>
    <d v="2026-01-01T00:00:00"/>
  </r>
  <r>
    <x v="1"/>
    <x v="9"/>
    <d v="2026-01-08T00:00:00"/>
    <n v="240"/>
    <s v="Contornos históricos reales"/>
    <m/>
    <s v="POM"/>
    <d v="2026-01-01T00:00:00"/>
  </r>
  <r>
    <x v="1"/>
    <x v="9"/>
    <d v="2026-01-09T00:00:00"/>
    <n v="180"/>
    <s v="Contornos históricos reales"/>
    <m/>
    <s v="POM"/>
    <d v="2026-01-01T00:00:00"/>
  </r>
  <r>
    <x v="1"/>
    <x v="9"/>
    <d v="2026-01-12T00:00:00"/>
    <n v="240"/>
    <s v="Evaluación de Factor de seguridad (FS)"/>
    <m/>
    <s v="POM"/>
    <d v="2026-01-01T00:00:00"/>
  </r>
  <r>
    <x v="1"/>
    <x v="9"/>
    <d v="2026-01-13T00:00:00"/>
    <n v="240"/>
    <s v="Evaluación de Factor de seguridad (FS)"/>
    <m/>
    <s v="POM"/>
    <d v="2026-01-01T00:00:00"/>
  </r>
  <r>
    <x v="1"/>
    <x v="9"/>
    <d v="2026-01-14T00:00:00"/>
    <n v="240"/>
    <s v="Evaluación de Factor de seguridad (FS)"/>
    <m/>
    <s v="POM"/>
    <d v="2026-01-01T00:00:00"/>
  </r>
  <r>
    <x v="1"/>
    <x v="9"/>
    <d v="2026-01-15T00:00:00"/>
    <n v="240"/>
    <s v="Cálculo de probabilidad de colapso"/>
    <m/>
    <s v="POM"/>
    <d v="2026-01-01T00:00:00"/>
  </r>
  <r>
    <x v="1"/>
    <x v="9"/>
    <d v="2026-01-16T00:00:00"/>
    <n v="180"/>
    <s v="Cálculo de probabilidad de colapso"/>
    <m/>
    <s v="POM"/>
    <d v="2026-01-01T00:00:00"/>
  </r>
  <r>
    <x v="1"/>
    <x v="9"/>
    <d v="2026-01-19T00:00:00"/>
    <n v="240"/>
    <s v="Determinación de desplazamientos totales y deformaciones"/>
    <m/>
    <s v="POM"/>
    <d v="2026-01-01T00:00:00"/>
  </r>
  <r>
    <x v="1"/>
    <x v="9"/>
    <d v="2026-01-20T00:00:00"/>
    <n v="240"/>
    <s v="Determinación de desplazamientos totales y deformaciones"/>
    <m/>
    <s v="POM"/>
    <d v="2026-01-01T00:00:00"/>
  </r>
  <r>
    <x v="3"/>
    <x v="9"/>
    <d v="2026-01-02T00:00:00"/>
    <n v="120"/>
    <s v="Determinación de desplazamientos totales y deformaciones"/>
    <m/>
    <s v="POM"/>
    <d v="2026-01-01T00:00:00"/>
  </r>
  <r>
    <x v="3"/>
    <x v="9"/>
    <d v="2026-01-05T00:00:00"/>
    <n v="180"/>
    <s v="Determinación de desplazamientos totales y deformaciones"/>
    <m/>
    <s v="POM"/>
    <d v="2026-01-01T00:00:00"/>
  </r>
  <r>
    <x v="3"/>
    <x v="9"/>
    <d v="2026-01-06T00:00:00"/>
    <n v="180"/>
    <s v="Determinación de desplazamientos totales y deformaciones"/>
    <m/>
    <s v="POM"/>
    <d v="2026-01-01T00:00:00"/>
  </r>
  <r>
    <x v="3"/>
    <x v="9"/>
    <d v="2026-01-07T00:00:00"/>
    <n v="180"/>
    <s v="Determinación de desplazamientos totales y deformaciones"/>
    <m/>
    <s v="POM"/>
    <d v="2026-01-01T00:00:00"/>
  </r>
  <r>
    <x v="3"/>
    <x v="9"/>
    <d v="2026-01-08T00:00:00"/>
    <n v="120"/>
    <s v="Determinación de desplazamientos totales y deformaciones"/>
    <m/>
    <s v="POM"/>
    <d v="2026-01-01T00:00:00"/>
  </r>
  <r>
    <x v="3"/>
    <x v="9"/>
    <d v="2026-01-09T00:00:00"/>
    <n v="120"/>
    <s v="Determinación de desplazamientos totales y deformaciones"/>
    <m/>
    <s v="POM"/>
    <d v="2026-01-01T00:00:00"/>
  </r>
  <r>
    <x v="1"/>
    <x v="9"/>
    <d v="2026-01-21T00:00:00"/>
    <n v="240"/>
    <s v="Análisis de la estabilidad en función de distintos escenarios hidrogeológicos"/>
    <m/>
    <s v="POM"/>
    <d v="2026-01-01T00:00:00"/>
  </r>
  <r>
    <x v="1"/>
    <x v="9"/>
    <d v="2026-01-22T00:00:00"/>
    <n v="240"/>
    <s v="Análisis de la estabilidad en función de distintos escenarios hidrogeológicos"/>
    <m/>
    <s v="POM"/>
    <d v="2026-01-01T00:00:00"/>
  </r>
  <r>
    <x v="1"/>
    <x v="9"/>
    <d v="2026-01-23T00:00:00"/>
    <n v="180"/>
    <s v="Identificación de zonas inestables"/>
    <m/>
    <s v="POM"/>
    <d v="2026-01-01T00:00:00"/>
  </r>
  <r>
    <x v="1"/>
    <x v="9"/>
    <d v="2026-01-26T00:00:00"/>
    <n v="240"/>
    <s v="Identificación de zonas inestables"/>
    <m/>
    <s v="POM"/>
    <d v="2026-01-01T00:00:00"/>
  </r>
  <r>
    <x v="3"/>
    <x v="9"/>
    <d v="2026-01-12T00:00:00"/>
    <n v="180"/>
    <s v="Identificación de zonas inestables"/>
    <m/>
    <s v="POM"/>
    <d v="2026-01-01T00:00:00"/>
  </r>
  <r>
    <x v="3"/>
    <x v="9"/>
    <d v="2026-01-13T00:00:00"/>
    <n v="180"/>
    <s v="Identificación de zonas inestables"/>
    <m/>
    <s v="POM"/>
    <d v="2026-01-01T00:00:00"/>
  </r>
  <r>
    <x v="3"/>
    <x v="9"/>
    <d v="2026-01-14T00:00:00"/>
    <n v="180"/>
    <s v="Identificación de zonas inestables"/>
    <m/>
    <s v="POM"/>
    <d v="2026-01-01T00:00:00"/>
  </r>
  <r>
    <x v="3"/>
    <x v="9"/>
    <d v="2026-01-15T00:00:00"/>
    <n v="120"/>
    <s v="Identificación de zonas inestables"/>
    <m/>
    <s v="POM"/>
    <d v="2026-01-01T00:00:00"/>
  </r>
  <r>
    <x v="3"/>
    <x v="9"/>
    <d v="2026-01-16T00:00:00"/>
    <n v="120"/>
    <s v="Identificación de zonas inestables"/>
    <m/>
    <s v="POM"/>
    <d v="2026-01-01T00:00:00"/>
  </r>
  <r>
    <x v="1"/>
    <x v="9"/>
    <d v="2026-01-27T00:00:00"/>
    <n v="240"/>
    <s v="Análisis de los mecanismos de falla observados en cada zona inestable"/>
    <m/>
    <s v="POM"/>
    <d v="2026-01-01T00:00:00"/>
  </r>
  <r>
    <x v="3"/>
    <x v="9"/>
    <d v="2026-01-19T00:00:00"/>
    <n v="180"/>
    <s v="Análisis de los mecanismos de falla observados en cada zona inestable"/>
    <m/>
    <s v="POM"/>
    <d v="2026-01-01T00:00:00"/>
  </r>
  <r>
    <x v="3"/>
    <x v="9"/>
    <d v="2026-01-20T00:00:00"/>
    <n v="180"/>
    <s v="Análisis de los mecanismos de falla observados en cada zona inestable"/>
    <m/>
    <s v="POM"/>
    <d v="2026-01-01T00:00:00"/>
  </r>
  <r>
    <x v="3"/>
    <x v="9"/>
    <d v="2026-01-21T00:00:00"/>
    <n v="180"/>
    <s v="Análisis de los mecanismos de falla observados en cada zona inestable"/>
    <m/>
    <s v="POM"/>
    <d v="2026-01-01T00:00:00"/>
  </r>
  <r>
    <x v="3"/>
    <x v="9"/>
    <d v="2026-01-22T00:00:00"/>
    <n v="120"/>
    <s v="Análisis de los mecanismos de falla observados en cada zona inestable"/>
    <m/>
    <s v="POM"/>
    <d v="2026-01-01T00:00:00"/>
  </r>
  <r>
    <x v="3"/>
    <x v="9"/>
    <d v="2026-01-23T00:00:00"/>
    <n v="120"/>
    <s v="Análisis de los mecanismos de falla observados en cada zona inestable"/>
    <m/>
    <s v="POM"/>
    <d v="2026-01-01T00:00:00"/>
  </r>
  <r>
    <x v="1"/>
    <x v="9"/>
    <d v="2026-01-28T00:00:00"/>
    <n v="240"/>
    <s v="Informe Analisis Predictivo"/>
    <m/>
    <s v="POM"/>
    <d v="2026-01-01T00:00:00"/>
  </r>
  <r>
    <x v="1"/>
    <x v="9"/>
    <d v="2026-01-29T00:00:00"/>
    <n v="240"/>
    <s v="Informe Analisis Predictivo"/>
    <m/>
    <s v="POM"/>
    <d v="2026-01-01T00:00:00"/>
  </r>
  <r>
    <x v="1"/>
    <x v="9"/>
    <d v="2026-01-30T00:00:00"/>
    <n v="180"/>
    <s v="Informe Analisis Predictivo"/>
    <m/>
    <s v="POM"/>
    <d v="2026-01-01T00:00:00"/>
  </r>
  <r>
    <x v="3"/>
    <x v="9"/>
    <d v="2026-01-26T00:00:00"/>
    <n v="180"/>
    <s v="Informe Analisis Predictivo"/>
    <s v="Informe Analisis Predictivo"/>
    <s v="POM"/>
    <d v="2026-01-01T00:00:00"/>
  </r>
  <r>
    <x v="3"/>
    <x v="9"/>
    <d v="2026-01-27T00:00:00"/>
    <n v="180"/>
    <s v="Informe Analisis Predictivo"/>
    <s v="Informe Analisis Predictivo"/>
    <s v="POM"/>
    <d v="2026-01-01T00:00:00"/>
  </r>
  <r>
    <x v="3"/>
    <x v="9"/>
    <d v="2026-01-28T00:00:00"/>
    <n v="180"/>
    <s v="Informe Analisis Predictivo"/>
    <s v="Informe Analisis Predictivo"/>
    <s v="POM"/>
    <d v="2026-01-01T00:00:00"/>
  </r>
  <r>
    <x v="3"/>
    <x v="9"/>
    <d v="2026-01-29T00:00:00"/>
    <n v="120"/>
    <s v="Informe Analisis Predictivo"/>
    <s v="Informe Analisis Predictivo"/>
    <s v="POM"/>
    <d v="2026-01-01T00:00:00"/>
  </r>
  <r>
    <x v="3"/>
    <x v="9"/>
    <d v="2026-01-30T00:00:00"/>
    <n v="120"/>
    <s v="Informe Analisis Predictivo"/>
    <s v="Informe Analisis Predictivo"/>
    <s v="POM"/>
    <d v="2026-01-01T00:00:00"/>
  </r>
  <r>
    <x v="26"/>
    <x v="9"/>
    <d v="2026-01-02T00:00:00"/>
    <n v="240"/>
    <s v="Apoyo Tecnico"/>
    <m/>
    <s v="POM"/>
    <d v="2026-01-01T00:00:00"/>
  </r>
  <r>
    <x v="26"/>
    <x v="9"/>
    <d v="2026-01-09T00:00:00"/>
    <n v="240"/>
    <s v="Apoyo Tecnico"/>
    <m/>
    <s v="POM"/>
    <d v="2026-01-01T00:00:00"/>
  </r>
  <r>
    <x v="26"/>
    <x v="9"/>
    <d v="2026-01-16T00:00:00"/>
    <n v="240"/>
    <s v="Apoyo Tecnico"/>
    <m/>
    <s v="POM"/>
    <d v="2026-01-01T00:00:00"/>
  </r>
  <r>
    <x v="26"/>
    <x v="9"/>
    <d v="2026-01-23T00:00:00"/>
    <n v="240"/>
    <s v="Apoyo Tecnico"/>
    <m/>
    <s v="POM"/>
    <d v="2026-01-01T00:00:00"/>
  </r>
  <r>
    <x v="26"/>
    <x v="9"/>
    <d v="2026-01-30T00:00:00"/>
    <n v="240"/>
    <s v="Apoyo Tecnico"/>
    <m/>
    <s v="POM"/>
    <d v="2026-01-01T00:00:00"/>
  </r>
  <r>
    <x v="29"/>
    <x v="10"/>
    <d v="2026-01-02T00:00:00"/>
    <n v="360"/>
    <s v="Contorno final open pit "/>
    <m/>
    <s v="POM"/>
    <d v="2026-01-01T00:00:00"/>
  </r>
  <r>
    <x v="2"/>
    <x v="10"/>
    <d v="2026-01-02T00:00:00"/>
    <n v="180"/>
    <s v="Contornos intermedios "/>
    <m/>
    <s v="POM"/>
    <d v="2026-01-01T00:00:00"/>
  </r>
  <r>
    <x v="29"/>
    <x v="10"/>
    <d v="2026-01-05T00:00:00"/>
    <n v="540"/>
    <s v="Contornos históricos reales"/>
    <m/>
    <s v="POM"/>
    <d v="2026-01-01T00:00:00"/>
  </r>
  <r>
    <x v="29"/>
    <x v="10"/>
    <d v="2026-01-06T00:00:00"/>
    <n v="540"/>
    <s v="Contornos históricos reales"/>
    <m/>
    <s v="POM"/>
    <d v="2026-01-01T00:00:00"/>
  </r>
  <r>
    <x v="2"/>
    <x v="10"/>
    <d v="2026-01-05T00:00:00"/>
    <n v="300"/>
    <s v="Evaluación de Factor de seguridad (FS)"/>
    <m/>
    <s v="POM"/>
    <d v="2026-01-01T00:00:00"/>
  </r>
  <r>
    <x v="2"/>
    <x v="10"/>
    <d v="2026-01-06T00:00:00"/>
    <n v="300"/>
    <s v="Evaluación de Factor de seguridad (FS)"/>
    <m/>
    <s v="POM"/>
    <d v="2026-01-01T00:00:00"/>
  </r>
  <r>
    <x v="2"/>
    <x v="10"/>
    <d v="2026-01-07T00:00:00"/>
    <n v="300"/>
    <s v="Evaluación de Factor de seguridad (FS)"/>
    <m/>
    <s v="POM"/>
    <d v="2026-01-01T00:00:00"/>
  </r>
  <r>
    <x v="2"/>
    <x v="10"/>
    <d v="2026-01-08T00:00:00"/>
    <n v="300"/>
    <s v="Evaluación de Factor de seguridad (FS)"/>
    <m/>
    <s v="POM"/>
    <d v="2026-01-01T00:00:00"/>
  </r>
  <r>
    <x v="2"/>
    <x v="10"/>
    <d v="2026-01-09T00:00:00"/>
    <n v="180"/>
    <s v="Evaluación de Factor de seguridad (FS)"/>
    <m/>
    <s v="POM"/>
    <d v="2026-01-01T00:00:00"/>
  </r>
  <r>
    <x v="29"/>
    <x v="10"/>
    <d v="2026-01-07T00:00:00"/>
    <n v="540"/>
    <s v="Cálculo de probabilidad de colapso"/>
    <m/>
    <s v="POM"/>
    <d v="2026-01-01T00:00:00"/>
  </r>
  <r>
    <x v="29"/>
    <x v="10"/>
    <d v="2026-01-08T00:00:00"/>
    <n v="540"/>
    <s v="Cálculo de probabilidad de colapso"/>
    <m/>
    <s v="POM"/>
    <d v="2026-01-01T00:00:00"/>
  </r>
  <r>
    <x v="29"/>
    <x v="10"/>
    <d v="2026-01-09T00:00:00"/>
    <n v="360"/>
    <s v="Cálculo de probabilidad de colapso"/>
    <m/>
    <s v="POM"/>
    <d v="2026-01-01T00:00:00"/>
  </r>
  <r>
    <x v="2"/>
    <x v="10"/>
    <d v="2026-01-12T00:00:00"/>
    <n v="300"/>
    <s v="Determinación de desplazamientos totales y deformaciones"/>
    <m/>
    <s v="POM"/>
    <d v="2026-01-01T00:00:00"/>
  </r>
  <r>
    <x v="2"/>
    <x v="10"/>
    <d v="2026-01-13T00:00:00"/>
    <n v="300"/>
    <s v="Determinación de desplazamientos totales y deformaciones"/>
    <m/>
    <s v="POM"/>
    <d v="2026-01-01T00:00:00"/>
  </r>
  <r>
    <x v="3"/>
    <x v="10"/>
    <d v="2026-01-02T00:00:00"/>
    <n v="180"/>
    <s v="Análisis de la estabilidad en función de distintos escenarios hidrogeológicos"/>
    <m/>
    <s v="POM"/>
    <d v="2026-01-01T00:00:00"/>
  </r>
  <r>
    <x v="2"/>
    <x v="10"/>
    <d v="2026-01-14T00:00:00"/>
    <n v="300"/>
    <s v="Identificación de zonas inestables"/>
    <m/>
    <s v="POM"/>
    <d v="2026-01-01T00:00:00"/>
  </r>
  <r>
    <x v="2"/>
    <x v="10"/>
    <d v="2026-01-15T00:00:00"/>
    <n v="300"/>
    <s v="Identificación de zonas inestables"/>
    <m/>
    <s v="POM"/>
    <d v="2026-01-01T00:00:00"/>
  </r>
  <r>
    <x v="2"/>
    <x v="10"/>
    <d v="2026-01-16T00:00:00"/>
    <n v="180"/>
    <s v="Identificación de zonas inestables"/>
    <m/>
    <s v="POM"/>
    <d v="2026-01-01T00:00:00"/>
  </r>
  <r>
    <x v="29"/>
    <x v="10"/>
    <d v="2026-01-12T00:00:00"/>
    <n v="540"/>
    <s v="Análisis de los mecanismos de falla observados en cada zona inestable"/>
    <m/>
    <s v="POM"/>
    <d v="2026-01-01T00:00:00"/>
  </r>
  <r>
    <x v="3"/>
    <x v="10"/>
    <d v="2026-01-05T00:00:00"/>
    <n v="240"/>
    <s v="Generación de recomendaciones de ajuste en el diseño "/>
    <m/>
    <s v="POM"/>
    <d v="2026-01-01T00:00:00"/>
  </r>
  <r>
    <x v="3"/>
    <x v="10"/>
    <d v="2026-01-06T00:00:00"/>
    <n v="240"/>
    <s v="Generación de recomendaciones de ajuste en el diseño "/>
    <m/>
    <s v="POM"/>
    <d v="2026-01-01T00:00:00"/>
  </r>
  <r>
    <x v="3"/>
    <x v="10"/>
    <d v="2026-01-07T00:00:00"/>
    <n v="180"/>
    <s v="Generación de recomendaciones de ajuste en el diseño "/>
    <m/>
    <s v="POM"/>
    <d v="2026-01-01T00:00:00"/>
  </r>
  <r>
    <x v="29"/>
    <x v="10"/>
    <d v="2026-01-13T00:00:00"/>
    <n v="540"/>
    <s v="Evaluación del modelo Cutback 5  corregido"/>
    <m/>
    <s v="POM"/>
    <d v="2026-01-01T00:00:00"/>
  </r>
  <r>
    <x v="29"/>
    <x v="10"/>
    <d v="2026-01-14T00:00:00"/>
    <n v="540"/>
    <s v="Contorno final open pit "/>
    <m/>
    <s v="POM"/>
    <d v="2026-01-01T00:00:00"/>
  </r>
  <r>
    <x v="29"/>
    <x v="10"/>
    <d v="2026-01-15T00:00:00"/>
    <n v="540"/>
    <s v="Contorno final open pit "/>
    <m/>
    <s v="POM"/>
    <d v="2026-01-01T00:00:00"/>
  </r>
  <r>
    <x v="3"/>
    <x v="10"/>
    <d v="2026-01-08T00:00:00"/>
    <n v="180"/>
    <s v="Contorno final open pit "/>
    <m/>
    <s v="POM"/>
    <d v="2026-01-01T00:00:00"/>
  </r>
  <r>
    <x v="3"/>
    <x v="10"/>
    <d v="2026-01-09T00:00:00"/>
    <n v="180"/>
    <s v="Contorno final open pit "/>
    <m/>
    <s v="POM"/>
    <d v="2026-01-01T00:00:00"/>
  </r>
  <r>
    <x v="2"/>
    <x v="10"/>
    <d v="2026-01-19T00:00:00"/>
    <n v="300"/>
    <s v="Contornos intermedios "/>
    <m/>
    <s v="POM"/>
    <d v="2026-01-01T00:00:00"/>
  </r>
  <r>
    <x v="2"/>
    <x v="10"/>
    <d v="2026-01-20T00:00:00"/>
    <n v="300"/>
    <s v="Contornos intermedios "/>
    <m/>
    <s v="POM"/>
    <d v="2026-01-01T00:00:00"/>
  </r>
  <r>
    <x v="2"/>
    <x v="10"/>
    <d v="2026-01-21T00:00:00"/>
    <n v="300"/>
    <s v="Contornos intermedios "/>
    <m/>
    <s v="POM"/>
    <d v="2026-01-01T00:00:00"/>
  </r>
  <r>
    <x v="3"/>
    <x v="10"/>
    <d v="2026-01-12T00:00:00"/>
    <n v="240"/>
    <s v="Contornos intermedios "/>
    <m/>
    <s v="POM"/>
    <d v="2026-01-01T00:00:00"/>
  </r>
  <r>
    <x v="3"/>
    <x v="10"/>
    <d v="2026-01-13T00:00:00"/>
    <n v="240"/>
    <s v="Contornos intermedios "/>
    <m/>
    <s v="POM"/>
    <d v="2026-01-01T00:00:00"/>
  </r>
  <r>
    <x v="29"/>
    <x v="10"/>
    <d v="2026-01-16T00:00:00"/>
    <n v="360"/>
    <s v="Contornos históricos reales"/>
    <m/>
    <s v="POM"/>
    <d v="2026-01-01T00:00:00"/>
  </r>
  <r>
    <x v="29"/>
    <x v="10"/>
    <d v="2026-01-19T00:00:00"/>
    <n v="540"/>
    <s v="Contornos históricos reales"/>
    <m/>
    <s v="POM"/>
    <d v="2026-01-01T00:00:00"/>
  </r>
  <r>
    <x v="3"/>
    <x v="10"/>
    <d v="2026-01-14T00:00:00"/>
    <n v="180"/>
    <s v="Contornos históricos reales"/>
    <m/>
    <s v="POM"/>
    <d v="2026-01-01T00:00:00"/>
  </r>
  <r>
    <x v="3"/>
    <x v="10"/>
    <d v="2026-01-15T00:00:00"/>
    <n v="180"/>
    <s v="Contornos históricos reales"/>
    <m/>
    <s v="POM"/>
    <d v="2026-01-01T00:00:00"/>
  </r>
  <r>
    <x v="29"/>
    <x v="10"/>
    <d v="2026-01-20T00:00:00"/>
    <n v="540"/>
    <s v="Evaluación de Factor de seguridad (FS)"/>
    <m/>
    <s v="POM"/>
    <d v="2026-01-01T00:00:00"/>
  </r>
  <r>
    <x v="29"/>
    <x v="10"/>
    <d v="2026-01-21T00:00:00"/>
    <n v="540"/>
    <s v="Evaluación de Factor de seguridad (FS)"/>
    <m/>
    <s v="POM"/>
    <d v="2026-01-01T00:00:00"/>
  </r>
  <r>
    <x v="29"/>
    <x v="10"/>
    <d v="2026-01-22T00:00:00"/>
    <n v="540"/>
    <s v="Cálculo de probabilidad de colapso"/>
    <m/>
    <s v="POM"/>
    <d v="2026-01-01T00:00:00"/>
  </r>
  <r>
    <x v="29"/>
    <x v="10"/>
    <d v="2026-01-23T00:00:00"/>
    <n v="360"/>
    <s v="Cálculo de probabilidad de colapso"/>
    <m/>
    <s v="POM"/>
    <d v="2026-01-01T00:00:00"/>
  </r>
  <r>
    <x v="29"/>
    <x v="10"/>
    <d v="2026-01-26T00:00:00"/>
    <n v="540"/>
    <s v="Cálculo de probabilidad de colapso"/>
    <m/>
    <s v="POM"/>
    <d v="2026-01-01T00:00:00"/>
  </r>
  <r>
    <x v="2"/>
    <x v="10"/>
    <d v="2026-01-22T00:00:00"/>
    <n v="300"/>
    <s v="Determinación de desplazamientos totales y deformaciones"/>
    <m/>
    <s v="POM"/>
    <d v="2026-01-01T00:00:00"/>
  </r>
  <r>
    <x v="2"/>
    <x v="10"/>
    <d v="2026-01-23T00:00:00"/>
    <n v="180"/>
    <s v="Determinación de desplazamientos totales y deformaciones"/>
    <m/>
    <s v="POM"/>
    <d v="2026-01-01T00:00:00"/>
  </r>
  <r>
    <x v="29"/>
    <x v="10"/>
    <d v="2026-01-27T00:00:00"/>
    <n v="540"/>
    <s v="Análisis de la estabilidad en función de distintos escenarios hidrogeológicos"/>
    <m/>
    <s v="POM"/>
    <d v="2026-01-01T00:00:00"/>
  </r>
  <r>
    <x v="2"/>
    <x v="10"/>
    <d v="2026-01-26T00:00:00"/>
    <n v="300"/>
    <s v="Identificación de zonas inestables"/>
    <m/>
    <s v="POM"/>
    <d v="2026-01-01T00:00:00"/>
  </r>
  <r>
    <x v="2"/>
    <x v="10"/>
    <d v="2026-01-27T00:00:00"/>
    <n v="300"/>
    <s v="Identificación de zonas inestables"/>
    <m/>
    <s v="POM"/>
    <d v="2026-01-01T00:00:00"/>
  </r>
  <r>
    <x v="29"/>
    <x v="10"/>
    <d v="2026-01-28T00:00:00"/>
    <n v="540"/>
    <s v="Análisis de los mecanismos de falla observados en cada zona inestable"/>
    <m/>
    <s v="POM"/>
    <d v="2026-01-01T00:00:00"/>
  </r>
  <r>
    <x v="3"/>
    <x v="10"/>
    <d v="2026-01-16T00:00:00"/>
    <n v="180"/>
    <s v="Generación de recomendaciones de ajuste en el diseño "/>
    <m/>
    <s v="POM"/>
    <d v="2026-01-01T00:00:00"/>
  </r>
  <r>
    <x v="3"/>
    <x v="10"/>
    <d v="2026-01-19T00:00:00"/>
    <n v="240"/>
    <s v="Generación de recomendaciones de ajuste en el diseño "/>
    <m/>
    <s v="POM"/>
    <d v="2026-01-01T00:00:00"/>
  </r>
  <r>
    <x v="3"/>
    <x v="10"/>
    <d v="2026-01-20T00:00:00"/>
    <n v="240"/>
    <s v="Generación de recomendaciones de ajuste en el diseño "/>
    <m/>
    <s v="POM"/>
    <d v="2026-01-01T00:00:00"/>
  </r>
  <r>
    <x v="3"/>
    <x v="10"/>
    <d v="2026-01-21T00:00:00"/>
    <n v="180"/>
    <s v="Revision de modelo"/>
    <m/>
    <s v="POM"/>
    <d v="2026-01-01T00:00:00"/>
  </r>
  <r>
    <x v="3"/>
    <x v="10"/>
    <d v="2026-01-22T00:00:00"/>
    <n v="180"/>
    <s v="Revision de modelo"/>
    <m/>
    <s v="POM"/>
    <d v="2026-01-01T00:00:00"/>
  </r>
  <r>
    <x v="3"/>
    <x v="10"/>
    <d v="2026-01-23T00:00:00"/>
    <n v="180"/>
    <s v="Revision de modelo"/>
    <m/>
    <s v="POM"/>
    <d v="2026-01-01T00:00:00"/>
  </r>
  <r>
    <x v="3"/>
    <x v="10"/>
    <d v="2026-01-26T00:00:00"/>
    <n v="240"/>
    <s v="Informe de Calibracion"/>
    <s v="Informe de Calibración"/>
    <s v="POM"/>
    <d v="2026-01-01T00:00:00"/>
  </r>
  <r>
    <x v="3"/>
    <x v="10"/>
    <d v="2026-01-27T00:00:00"/>
    <n v="240"/>
    <s v="Informe de Calibracion"/>
    <s v="Informe de Calibración"/>
    <s v="POM"/>
    <d v="2026-01-01T00:00:00"/>
  </r>
  <r>
    <x v="3"/>
    <x v="10"/>
    <d v="2026-01-28T00:00:00"/>
    <n v="180"/>
    <s v="Informe de Calibracion"/>
    <s v="Informe de Calibración"/>
    <s v="POM"/>
    <d v="2026-01-01T00:00:00"/>
  </r>
  <r>
    <x v="3"/>
    <x v="10"/>
    <d v="2026-01-29T00:00:00"/>
    <n v="180"/>
    <s v="Informe de Calibracion"/>
    <s v="Informe de Calibración"/>
    <s v="POM"/>
    <d v="2026-01-01T00:00:00"/>
  </r>
  <r>
    <x v="3"/>
    <x v="10"/>
    <d v="2026-01-30T00:00:00"/>
    <n v="180"/>
    <s v="Informe de Calibracion"/>
    <s v="Informe de Calibración"/>
    <s v="POM"/>
    <d v="2026-01-01T00:00:00"/>
  </r>
  <r>
    <x v="2"/>
    <x v="10"/>
    <d v="2026-01-28T00:00:00"/>
    <n v="300"/>
    <s v="Informe de Calibracion"/>
    <m/>
    <s v="POM"/>
    <d v="2026-01-01T00:00:00"/>
  </r>
  <r>
    <x v="2"/>
    <x v="10"/>
    <d v="2026-01-29T00:00:00"/>
    <n v="300"/>
    <s v="Informe de Calibracion"/>
    <m/>
    <s v="POM"/>
    <d v="2026-01-01T00:00:00"/>
  </r>
  <r>
    <x v="2"/>
    <x v="10"/>
    <d v="2026-01-30T00:00:00"/>
    <n v="180"/>
    <s v="Informe de Calibracion"/>
    <m/>
    <s v="POM"/>
    <d v="2026-01-01T00:00:00"/>
  </r>
  <r>
    <x v="29"/>
    <x v="10"/>
    <d v="2026-01-29T00:00:00"/>
    <n v="540"/>
    <s v="Informe de Calibracion"/>
    <m/>
    <s v="POM"/>
    <d v="2026-01-01T00:00:00"/>
  </r>
  <r>
    <x v="29"/>
    <x v="10"/>
    <d v="2026-01-30T00:00:00"/>
    <n v="360"/>
    <s v="Informe de Calibracion"/>
    <m/>
    <s v="POM"/>
    <d v="2026-01-01T00:00:00"/>
  </r>
  <r>
    <x v="26"/>
    <x v="10"/>
    <d v="2026-01-02T00:00:00"/>
    <n v="360"/>
    <s v="Apoyo Tecnico"/>
    <m/>
    <s v="POM"/>
    <d v="2026-01-01T00:00:00"/>
  </r>
  <r>
    <x v="26"/>
    <x v="10"/>
    <d v="2026-01-09T00:00:00"/>
    <n v="360"/>
    <s v="Apoyo Tecnico"/>
    <m/>
    <s v="POM"/>
    <d v="2026-01-01T00:00:00"/>
  </r>
  <r>
    <x v="26"/>
    <x v="10"/>
    <d v="2026-01-16T00:00:00"/>
    <n v="360"/>
    <s v="Apoyo Tecnico"/>
    <m/>
    <s v="POM"/>
    <d v="2026-01-01T00:00:00"/>
  </r>
  <r>
    <x v="26"/>
    <x v="10"/>
    <d v="2026-01-23T00:00:00"/>
    <n v="360"/>
    <s v="Apoyo Tecnico"/>
    <m/>
    <s v="POM"/>
    <d v="2026-01-01T00:00:00"/>
  </r>
  <r>
    <x v="26"/>
    <x v="10"/>
    <d v="2026-01-30T00:00:00"/>
    <n v="360"/>
    <s v="Apoyo Tecnico"/>
    <m/>
    <s v="POM"/>
    <d v="2026-01-01T00:00:00"/>
  </r>
  <r>
    <x v="30"/>
    <x v="11"/>
    <d v="2026-01-05T00:00:00"/>
    <n v="120"/>
    <s v="Generacion y redacción informe NPC"/>
    <m/>
    <s v="POM"/>
    <d v="2026-01-01T00:00:00"/>
  </r>
  <r>
    <x v="30"/>
    <x v="11"/>
    <d v="2026-01-06T00:00:00"/>
    <n v="120"/>
    <s v="Generacion y redacción informe NPC"/>
    <m/>
    <s v="POM"/>
    <d v="2026-01-01T00:00:00"/>
  </r>
  <r>
    <x v="30"/>
    <x v="11"/>
    <d v="2026-01-07T00:00:00"/>
    <n v="120"/>
    <s v="Generacion y redacción informe NPC"/>
    <m/>
    <s v="POM"/>
    <d v="2026-01-01T00:00:00"/>
  </r>
  <r>
    <x v="30"/>
    <x v="11"/>
    <d v="2026-01-08T00:00:00"/>
    <n v="60"/>
    <s v="Generacion y redacción informe NPC"/>
    <m/>
    <s v="POM"/>
    <d v="2026-01-01T00:00:00"/>
  </r>
  <r>
    <x v="31"/>
    <x v="11"/>
    <d v="2026-01-02T00:00:00"/>
    <n v="120"/>
    <s v="Generacion y redacción informe NPC"/>
    <m/>
    <s v="POM"/>
    <d v="2026-01-01T00:00:00"/>
  </r>
  <r>
    <x v="31"/>
    <x v="11"/>
    <d v="2026-01-05T00:00:00"/>
    <n v="120"/>
    <s v="Generacion y redacción informe NPC"/>
    <m/>
    <s v="POM"/>
    <d v="2026-01-01T00:00:00"/>
  </r>
  <r>
    <x v="31"/>
    <x v="11"/>
    <d v="2026-01-06T00:00:00"/>
    <n v="120"/>
    <s v="Generacion y redacción informe NPC"/>
    <m/>
    <s v="POM"/>
    <d v="2026-01-01T00:00:00"/>
  </r>
  <r>
    <x v="31"/>
    <x v="11"/>
    <d v="2026-01-07T00:00:00"/>
    <n v="120"/>
    <s v="Generacion y redacción informe NPC"/>
    <m/>
    <s v="POM"/>
    <d v="2026-01-01T00:00:00"/>
  </r>
  <r>
    <x v="31"/>
    <x v="11"/>
    <d v="2026-01-08T00:00:00"/>
    <n v="120"/>
    <s v="Generacion y redacción informe NPC"/>
    <m/>
    <s v="POM"/>
    <d v="2026-01-01T00:00:00"/>
  </r>
  <r>
    <x v="31"/>
    <x v="11"/>
    <d v="2026-01-12T00:00:00"/>
    <n v="180"/>
    <s v="Generacion y redacción informe NPC"/>
    <m/>
    <s v="POM"/>
    <d v="2026-01-01T00:00:00"/>
  </r>
  <r>
    <x v="31"/>
    <x v="11"/>
    <d v="2026-01-13T00:00:00"/>
    <n v="180"/>
    <s v="Generacion y redacción informe NPC"/>
    <m/>
    <s v="POM"/>
    <d v="2026-01-01T00:00:00"/>
  </r>
  <r>
    <x v="31"/>
    <x v="11"/>
    <d v="2026-01-14T00:00:00"/>
    <n v="180"/>
    <s v="Generacion y redacción informe NPC"/>
    <m/>
    <s v="POM"/>
    <d v="2026-01-01T00:00:00"/>
  </r>
  <r>
    <x v="31"/>
    <x v="11"/>
    <d v="2026-01-15T00:00:00"/>
    <n v="180"/>
    <s v="Generacion y redacción informe NPC"/>
    <m/>
    <s v="POM"/>
    <d v="2026-01-01T00:00:00"/>
  </r>
  <r>
    <x v="31"/>
    <x v="11"/>
    <d v="2026-01-16T00:00:00"/>
    <n v="180"/>
    <s v="Generacion y redacción informe NPC"/>
    <m/>
    <s v="POM"/>
    <d v="2026-01-01T00:00:00"/>
  </r>
  <r>
    <x v="31"/>
    <x v="11"/>
    <d v="2026-01-19T00:00:00"/>
    <n v="180"/>
    <s v="Generacion y redacción informe NPC"/>
    <m/>
    <s v="POM"/>
    <d v="2026-01-01T00:00:00"/>
  </r>
  <r>
    <x v="31"/>
    <x v="11"/>
    <d v="2026-01-20T00:00:00"/>
    <n v="180"/>
    <s v="Generacion y redacción informe NPC"/>
    <m/>
    <s v="POM"/>
    <d v="2026-01-01T00:00:00"/>
  </r>
  <r>
    <x v="31"/>
    <x v="11"/>
    <d v="2026-01-21T00:00:00"/>
    <n v="180"/>
    <s v="Generacion y redacción informe NPC"/>
    <m/>
    <s v="POM"/>
    <d v="2026-01-01T00:00:00"/>
  </r>
  <r>
    <x v="31"/>
    <x v="11"/>
    <d v="2026-01-22T00:00:00"/>
    <n v="180"/>
    <s v="Generacion y redacción informe NPC"/>
    <m/>
    <s v="POM"/>
    <d v="2026-01-01T00:00:00"/>
  </r>
  <r>
    <x v="31"/>
    <x v="11"/>
    <d v="2026-01-23T00:00:00"/>
    <n v="180"/>
    <s v="Generacion y redacción informe NPC"/>
    <m/>
    <s v="POM"/>
    <d v="2026-01-01T00:00:00"/>
  </r>
  <r>
    <x v="26"/>
    <x v="11"/>
    <d v="2026-01-05T00:00:00"/>
    <n v="120"/>
    <s v="Redaccion y revision informe NPC"/>
    <m/>
    <s v="POM"/>
    <d v="2026-01-01T00:00:00"/>
  </r>
  <r>
    <x v="26"/>
    <x v="11"/>
    <d v="2026-01-07T00:00:00"/>
    <n v="120"/>
    <s v="Redaccion y revision informe NPC"/>
    <m/>
    <s v="POM"/>
    <d v="2026-01-01T00:00:00"/>
  </r>
  <r>
    <x v="26"/>
    <x v="11"/>
    <d v="2026-01-09T00:00:00"/>
    <n v="120"/>
    <s v="Redaccion y revision informe NPC"/>
    <m/>
    <s v="POM"/>
    <d v="2026-01-01T00:00:00"/>
  </r>
  <r>
    <x v="26"/>
    <x v="11"/>
    <d v="2026-01-12T00:00:00"/>
    <n v="120"/>
    <s v="Redaccion y revision informe NPC"/>
    <m/>
    <s v="POM"/>
    <d v="2026-01-01T00:00:00"/>
  </r>
  <r>
    <x v="26"/>
    <x v="11"/>
    <d v="2026-01-13T00:00:00"/>
    <n v="120"/>
    <s v="Redaccion y revision informe NPC"/>
    <m/>
    <s v="POM"/>
    <d v="2026-01-01T00:00:00"/>
  </r>
  <r>
    <x v="26"/>
    <x v="11"/>
    <d v="2026-01-15T00:00:00"/>
    <n v="120"/>
    <s v="Redaccion y revision informe NPC"/>
    <m/>
    <s v="POM"/>
    <d v="2026-01-01T00:00:00"/>
  </r>
  <r>
    <x v="26"/>
    <x v="11"/>
    <d v="2026-01-19T00:00:00"/>
    <n v="120"/>
    <s v="Redaccion y revision informe NPC"/>
    <m/>
    <s v="POM"/>
    <d v="2026-01-01T00:00:00"/>
  </r>
  <r>
    <x v="26"/>
    <x v="11"/>
    <d v="2026-01-20T00:00:00"/>
    <n v="120"/>
    <s v="Redaccion y revision informe NPC"/>
    <m/>
    <s v="POM"/>
    <d v="2026-01-01T00:00:00"/>
  </r>
  <r>
    <x v="26"/>
    <x v="11"/>
    <d v="2026-01-22T00:00:00"/>
    <n v="120"/>
    <s v="Redaccion y revision informe NPC"/>
    <m/>
    <s v="POM"/>
    <d v="2026-01-01T00:00:00"/>
  </r>
  <r>
    <x v="32"/>
    <x v="11"/>
    <d v="2026-01-02T00:00:00"/>
    <n v="120"/>
    <s v="Redaccion y revision informe NPC"/>
    <m/>
    <s v="POM"/>
    <d v="2026-01-01T00:00:00"/>
  </r>
  <r>
    <x v="32"/>
    <x v="11"/>
    <d v="2026-01-05T00:00:00"/>
    <n v="120"/>
    <s v="Redaccion y revision informe NPC"/>
    <m/>
    <s v="POM"/>
    <d v="2026-01-01T00:00:00"/>
  </r>
  <r>
    <x v="32"/>
    <x v="11"/>
    <d v="2026-01-06T00:00:00"/>
    <n v="120"/>
    <s v="Redaccion y revision informe NPC"/>
    <m/>
    <s v="POM"/>
    <d v="2026-01-01T00:00:00"/>
  </r>
  <r>
    <x v="32"/>
    <x v="11"/>
    <d v="2026-01-07T00:00:00"/>
    <n v="120"/>
    <s v="Redaccion y revision informe NPC"/>
    <m/>
    <s v="POM"/>
    <d v="2026-01-01T00:00:00"/>
  </r>
  <r>
    <x v="32"/>
    <x v="11"/>
    <d v="2026-01-08T00:00:00"/>
    <n v="120"/>
    <s v="Redaccion y revision informe NPC"/>
    <m/>
    <s v="POM"/>
    <d v="2026-01-01T00:00:00"/>
  </r>
  <r>
    <x v="32"/>
    <x v="11"/>
    <d v="2026-01-09T00:00:00"/>
    <n v="120"/>
    <s v="Redaccion y revision informe NPC"/>
    <m/>
    <s v="POM"/>
    <d v="2026-01-01T00:00:00"/>
  </r>
  <r>
    <x v="32"/>
    <x v="11"/>
    <d v="2026-01-12T00:00:00"/>
    <n v="120"/>
    <s v="Redaccion y revision informe NPC"/>
    <m/>
    <s v="POM"/>
    <d v="2026-01-01T00:00:00"/>
  </r>
  <r>
    <x v="32"/>
    <x v="11"/>
    <d v="2026-01-13T00:00:00"/>
    <n v="120"/>
    <s v="Redaccion y revision informe NPC"/>
    <m/>
    <s v="POM"/>
    <d v="2026-01-01T00:00:00"/>
  </r>
  <r>
    <x v="32"/>
    <x v="11"/>
    <d v="2026-01-15T00:00:00"/>
    <n v="120"/>
    <s v="Redaccion y revision informe NPC"/>
    <m/>
    <s v="POM"/>
    <d v="2026-01-01T00:00:00"/>
  </r>
  <r>
    <x v="32"/>
    <x v="11"/>
    <d v="2026-01-19T00:00:00"/>
    <n v="120"/>
    <s v="Redaccion y revision informe NPC"/>
    <m/>
    <s v="POM"/>
    <d v="2026-01-01T00:00:00"/>
  </r>
  <r>
    <x v="32"/>
    <x v="11"/>
    <d v="2026-01-20T00:00:00"/>
    <n v="120"/>
    <s v="Redaccion y revision informe NPC"/>
    <m/>
    <s v="POM"/>
    <d v="2026-01-01T00:00:00"/>
  </r>
  <r>
    <x v="32"/>
    <x v="11"/>
    <d v="2026-01-22T00:00:00"/>
    <n v="120"/>
    <s v="Redaccion y revision informe NPC"/>
    <m/>
    <s v="POM"/>
    <d v="2026-01-01T00:00:00"/>
  </r>
  <r>
    <x v="33"/>
    <x v="11"/>
    <d v="2026-01-05T00:00:00"/>
    <n v="120"/>
    <s v="Revision informe NPC"/>
    <m/>
    <s v="POM"/>
    <d v="2026-01-01T00:00:00"/>
  </r>
  <r>
    <x v="33"/>
    <x v="11"/>
    <d v="2026-01-06T00:00:00"/>
    <n v="120"/>
    <s v="Revision informe NPC"/>
    <m/>
    <s v="POM"/>
    <d v="2026-01-01T00:00:00"/>
  </r>
  <r>
    <x v="33"/>
    <x v="11"/>
    <d v="2026-01-07T00:00:00"/>
    <n v="120"/>
    <s v="Revision informe NPC"/>
    <m/>
    <s v="POM"/>
    <d v="2026-01-01T00:00:00"/>
  </r>
  <r>
    <x v="33"/>
    <x v="11"/>
    <d v="2026-01-08T00:00:00"/>
    <n v="120"/>
    <s v="Revision informe NPC"/>
    <m/>
    <s v="POM"/>
    <d v="2026-01-01T00:00:00"/>
  </r>
  <r>
    <x v="33"/>
    <x v="11"/>
    <d v="2026-01-09T00:00:00"/>
    <n v="120"/>
    <s v="Revision informe NPC"/>
    <m/>
    <s v="POM"/>
    <d v="2026-01-01T00:00:00"/>
  </r>
  <r>
    <x v="33"/>
    <x v="11"/>
    <d v="2026-01-12T00:00:00"/>
    <n v="120"/>
    <s v="Revision informe NPC"/>
    <m/>
    <s v="POM"/>
    <d v="2026-01-01T00:00:00"/>
  </r>
  <r>
    <x v="33"/>
    <x v="11"/>
    <d v="2026-01-13T00:00:00"/>
    <n v="120"/>
    <s v="Revision informe NPC"/>
    <m/>
    <s v="POM"/>
    <d v="2026-01-01T00:00:00"/>
  </r>
  <r>
    <x v="33"/>
    <x v="11"/>
    <d v="2026-01-15T00:00:00"/>
    <n v="120"/>
    <s v="Revision informe NPC"/>
    <m/>
    <s v="POM"/>
    <d v="2026-01-01T00:00:00"/>
  </r>
  <r>
    <x v="33"/>
    <x v="11"/>
    <d v="2026-01-19T00:00:00"/>
    <n v="120"/>
    <s v="Revision informe NPC"/>
    <m/>
    <s v="POM"/>
    <d v="2026-01-01T00:00:00"/>
  </r>
  <r>
    <x v="33"/>
    <x v="11"/>
    <d v="2026-01-20T00:00:00"/>
    <n v="120"/>
    <s v="Revision informe NPC"/>
    <m/>
    <s v="POM"/>
    <d v="2026-01-01T00:00:00"/>
  </r>
  <r>
    <x v="33"/>
    <x v="11"/>
    <d v="2026-01-22T00:00:00"/>
    <n v="120"/>
    <s v="Revision informe NPC"/>
    <m/>
    <s v="POM"/>
    <d v="2026-01-01T00:00:00"/>
  </r>
  <r>
    <x v="34"/>
    <x v="11"/>
    <d v="2026-01-05T00:00:00"/>
    <n v="240"/>
    <s v="Estimacion Capex, Opex"/>
    <m/>
    <s v="POM"/>
    <d v="2026-01-01T00:00:00"/>
  </r>
  <r>
    <x v="34"/>
    <x v="11"/>
    <d v="2026-01-06T00:00:00"/>
    <n v="240"/>
    <s v="Estimacion Capex, Opex"/>
    <m/>
    <s v="POM"/>
    <d v="2026-01-01T00:00:00"/>
  </r>
  <r>
    <x v="34"/>
    <x v="11"/>
    <d v="2026-01-07T00:00:00"/>
    <n v="240"/>
    <s v="Estimacion Capex, Opex"/>
    <m/>
    <s v="POM"/>
    <d v="2026-01-01T00:00:00"/>
  </r>
  <r>
    <x v="34"/>
    <x v="11"/>
    <d v="2026-01-08T00:00:00"/>
    <n v="180"/>
    <s v="Estimacion Capex, Opex"/>
    <m/>
    <s v="POM"/>
    <d v="2026-01-01T00:00:00"/>
  </r>
  <r>
    <x v="34"/>
    <x v="11"/>
    <d v="2026-01-09T00:00:00"/>
    <n v="240"/>
    <s v="Estimacion Capex, Opex"/>
    <m/>
    <s v="POM"/>
    <d v="2026-01-01T00:00:00"/>
  </r>
  <r>
    <x v="31"/>
    <x v="11"/>
    <d v="2026-01-05T00:00:00"/>
    <n v="180"/>
    <s v="Estimacion equipos y apoyo general Capex y Opex"/>
    <m/>
    <s v="POM"/>
    <d v="2026-01-01T00:00:00"/>
  </r>
  <r>
    <x v="31"/>
    <x v="11"/>
    <d v="2026-01-06T00:00:00"/>
    <n v="180"/>
    <s v="Estimacion equipos y apoyo general Capex y Opex"/>
    <m/>
    <s v="POM"/>
    <d v="2026-01-01T00:00:00"/>
  </r>
  <r>
    <x v="31"/>
    <x v="11"/>
    <d v="2026-01-07T00:00:00"/>
    <n v="240"/>
    <s v="Estimacion equipos y apoyo general Capex y Opex"/>
    <m/>
    <s v="POM"/>
    <d v="2026-01-01T00:00:00"/>
  </r>
  <r>
    <x v="31"/>
    <x v="11"/>
    <d v="2026-01-08T00:00:00"/>
    <n v="180"/>
    <s v="Estimacion equipos y apoyo general Capex y Opex"/>
    <m/>
    <s v="POM"/>
    <d v="2026-01-01T00:00:00"/>
  </r>
  <r>
    <x v="31"/>
    <x v="11"/>
    <d v="2026-01-09T00:00:00"/>
    <n v="180"/>
    <s v="Estimacion equipos y apoyo general Capex y Opex"/>
    <m/>
    <s v="POM"/>
    <d v="2026-01-01T00:00:00"/>
  </r>
  <r>
    <x v="30"/>
    <x v="11"/>
    <d v="2026-01-05T00:00:00"/>
    <n v="180"/>
    <s v="Estimacion equipos y apoyo general Capex y Opex"/>
    <m/>
    <s v="POM"/>
    <d v="2026-01-01T00:00:00"/>
  </r>
  <r>
    <x v="30"/>
    <x v="11"/>
    <d v="2026-01-06T00:00:00"/>
    <n v="180"/>
    <s v="Estimacion equipos y apoyo general Capex y Opex"/>
    <m/>
    <s v="POM"/>
    <d v="2026-01-01T00:00:00"/>
  </r>
  <r>
    <x v="30"/>
    <x v="11"/>
    <d v="2026-01-07T00:00:00"/>
    <n v="240"/>
    <s v="Estimacion equipos y apoyo general Capex y Opex"/>
    <m/>
    <s v="POM"/>
    <d v="2026-01-01T00:00:00"/>
  </r>
  <r>
    <x v="30"/>
    <x v="11"/>
    <d v="2026-01-08T00:00:00"/>
    <n v="240"/>
    <s v="Estimacion equipos y apoyo general Capex y Opex"/>
    <m/>
    <s v="POM"/>
    <d v="2026-01-01T00:00:00"/>
  </r>
  <r>
    <x v="30"/>
    <x v="11"/>
    <d v="2026-01-09T00:00:00"/>
    <n v="180"/>
    <s v="Estimacion equipos y apoyo general Capex y Opex"/>
    <m/>
    <s v="POM"/>
    <d v="2026-01-01T00:00:00"/>
  </r>
  <r>
    <x v="32"/>
    <x v="11"/>
    <d v="2026-01-05T00:00:00"/>
    <n v="120"/>
    <s v="Revision y acompañamiento Capex y Opex"/>
    <m/>
    <s v="POM"/>
    <d v="2026-01-01T00:00:00"/>
  </r>
  <r>
    <x v="32"/>
    <x v="11"/>
    <d v="2026-01-06T00:00:00"/>
    <n v="120"/>
    <s v="Revision y acompañamiento Capex y Opex"/>
    <m/>
    <s v="POM"/>
    <d v="2026-01-01T00:00:00"/>
  </r>
  <r>
    <x v="32"/>
    <x v="11"/>
    <d v="2026-01-07T00:00:00"/>
    <n v="120"/>
    <s v="Revision y acompañamiento Capex y Opex"/>
    <m/>
    <s v="POM"/>
    <d v="2026-01-01T00:00:00"/>
  </r>
  <r>
    <x v="32"/>
    <x v="11"/>
    <d v="2026-01-08T00:00:00"/>
    <n v="120"/>
    <s v="Revision y acompañamiento Capex y Opex"/>
    <m/>
    <s v="POM"/>
    <d v="2026-01-01T00:00:00"/>
  </r>
  <r>
    <x v="32"/>
    <x v="11"/>
    <d v="2026-01-09T00:00:00"/>
    <n v="120"/>
    <s v="Revision y acompañamiento Capex y Opex"/>
    <m/>
    <s v="POM"/>
    <d v="2026-01-01T00:00:00"/>
  </r>
  <r>
    <x v="33"/>
    <x v="11"/>
    <d v="2026-01-05T00:00:00"/>
    <n v="120"/>
    <s v="Revision y acompañamiento Capex y Opex"/>
    <m/>
    <s v="POM"/>
    <d v="2026-01-01T00:00:00"/>
  </r>
  <r>
    <x v="33"/>
    <x v="11"/>
    <d v="2026-01-06T00:00:00"/>
    <n v="120"/>
    <s v="Revision y acompañamiento Capex y Opex"/>
    <m/>
    <s v="POM"/>
    <d v="2026-01-01T00:00:00"/>
  </r>
  <r>
    <x v="33"/>
    <x v="11"/>
    <d v="2026-01-07T00:00:00"/>
    <n v="120"/>
    <s v="Revision y acompañamiento Capex y Opex"/>
    <m/>
    <s v="POM"/>
    <d v="2026-01-01T00:00:00"/>
  </r>
  <r>
    <x v="33"/>
    <x v="11"/>
    <d v="2026-01-08T00:00:00"/>
    <n v="120"/>
    <s v="Revision y acompañamiento Capex y Opex"/>
    <m/>
    <s v="POM"/>
    <d v="2026-01-01T00:00:00"/>
  </r>
  <r>
    <x v="33"/>
    <x v="11"/>
    <d v="2026-01-09T00:00:00"/>
    <n v="120"/>
    <s v="Revision y acompañamiento Capex y Opex"/>
    <m/>
    <s v="POM"/>
    <d v="2026-01-01T00:00:00"/>
  </r>
  <r>
    <x v="27"/>
    <x v="11"/>
    <d v="2026-01-05T00:00:00"/>
    <n v="120"/>
    <s v="Incorporacion comentarios UGC"/>
    <m/>
    <s v="POM"/>
    <d v="2026-01-01T00:00:00"/>
  </r>
  <r>
    <x v="27"/>
    <x v="11"/>
    <d v="2026-01-06T00:00:00"/>
    <n v="120"/>
    <s v="Incorporacion comentarios UGC"/>
    <m/>
    <s v="POM"/>
    <d v="2026-01-01T00:00:00"/>
  </r>
  <r>
    <x v="27"/>
    <x v="11"/>
    <d v="2026-01-07T00:00:00"/>
    <n v="120"/>
    <s v="Incorporacion comentarios UGC"/>
    <m/>
    <s v="POM"/>
    <d v="2026-01-01T00:00:00"/>
  </r>
  <r>
    <x v="27"/>
    <x v="11"/>
    <d v="2026-01-08T00:00:00"/>
    <n v="120"/>
    <s v="Incorporacion comentarios UGC"/>
    <m/>
    <s v="POM"/>
    <d v="2026-01-01T00:00:00"/>
  </r>
  <r>
    <x v="27"/>
    <x v="11"/>
    <d v="2026-01-09T00:00:00"/>
    <n v="120"/>
    <s v="Incorporacion comentarios UGC"/>
    <m/>
    <s v="POM"/>
    <d v="2026-01-01T00:00:00"/>
  </r>
  <r>
    <x v="27"/>
    <x v="11"/>
    <d v="2026-01-12T00:00:00"/>
    <n v="120"/>
    <s v="Incorporacion comentarios UGC"/>
    <m/>
    <s v="POM"/>
    <d v="2026-01-01T00:00:00"/>
  </r>
  <r>
    <x v="27"/>
    <x v="11"/>
    <d v="2026-01-13T00:00:00"/>
    <n v="120"/>
    <s v="Incorporacion comentarios UGC"/>
    <m/>
    <s v="POM"/>
    <d v="2026-01-01T00:00:00"/>
  </r>
  <r>
    <x v="27"/>
    <x v="11"/>
    <d v="2026-01-14T00:00:00"/>
    <n v="120"/>
    <s v="Incorporacion comentarios UGC"/>
    <m/>
    <s v="POM"/>
    <d v="2026-01-01T00:00:00"/>
  </r>
  <r>
    <x v="27"/>
    <x v="11"/>
    <d v="2026-01-15T00:00:00"/>
    <n v="120"/>
    <s v="Incorporacion comentarios UGC"/>
    <m/>
    <s v="POM"/>
    <d v="2026-01-01T00:00:00"/>
  </r>
  <r>
    <x v="27"/>
    <x v="11"/>
    <d v="2026-01-16T00:00:00"/>
    <n v="120"/>
    <s v="Incorporacion comentarios UGC"/>
    <m/>
    <s v="POM"/>
    <d v="2026-01-01T00:00:00"/>
  </r>
  <r>
    <x v="27"/>
    <x v="11"/>
    <d v="2026-01-19T00:00:00"/>
    <n v="120"/>
    <s v="Incorporacion comentarios UGC"/>
    <m/>
    <s v="POM"/>
    <d v="2026-01-01T00:00:00"/>
  </r>
  <r>
    <x v="27"/>
    <x v="11"/>
    <d v="2026-01-20T00:00:00"/>
    <n v="120"/>
    <s v="Incorporacion comentarios UGC"/>
    <m/>
    <s v="POM"/>
    <d v="2026-01-01T00:00:00"/>
  </r>
  <r>
    <x v="27"/>
    <x v="11"/>
    <d v="2026-01-21T00:00:00"/>
    <n v="120"/>
    <s v="Incorporacion comentarios UGC"/>
    <m/>
    <s v="POM"/>
    <d v="2026-01-01T00:00:00"/>
  </r>
  <r>
    <x v="27"/>
    <x v="11"/>
    <d v="2026-01-22T00:00:00"/>
    <n v="120"/>
    <s v="Incorporacion comentarios UGC"/>
    <m/>
    <s v="POM"/>
    <d v="2026-01-01T00:00:00"/>
  </r>
  <r>
    <x v="27"/>
    <x v="11"/>
    <d v="2026-01-23T00:00:00"/>
    <n v="120"/>
    <s v="Incorporacion comentarios UGC"/>
    <m/>
    <s v="POM"/>
    <d v="2026-01-01T00:00:00"/>
  </r>
  <r>
    <x v="27"/>
    <x v="11"/>
    <d v="2026-01-26T00:00:00"/>
    <n v="120"/>
    <s v="Incorporacion comentarios UGC"/>
    <m/>
    <s v="POM"/>
    <d v="2026-01-01T00:00:00"/>
  </r>
  <r>
    <x v="27"/>
    <x v="11"/>
    <d v="2026-01-27T00:00:00"/>
    <n v="120"/>
    <s v="Incorporacion comentarios UGC"/>
    <m/>
    <s v="POM"/>
    <d v="2026-01-01T00:00:00"/>
  </r>
  <r>
    <x v="27"/>
    <x v="11"/>
    <d v="2026-01-28T00:00:00"/>
    <n v="120"/>
    <s v="Incorporacion comentarios UGC"/>
    <m/>
    <s v="POM"/>
    <d v="2026-01-01T00:00:00"/>
  </r>
  <r>
    <x v="27"/>
    <x v="11"/>
    <d v="2026-01-29T00:00:00"/>
    <n v="120"/>
    <s v="Incorporacion comentarios UGC"/>
    <m/>
    <s v="POM"/>
    <d v="2026-01-01T00:00:00"/>
  </r>
  <r>
    <x v="27"/>
    <x v="11"/>
    <d v="2026-01-30T00:00:00"/>
    <n v="120"/>
    <s v="Incorporacion comentarios UGC"/>
    <m/>
    <s v="POM"/>
    <d v="2026-01-01T00:00:00"/>
  </r>
  <r>
    <x v="26"/>
    <x v="11"/>
    <d v="2026-01-05T00:00:00"/>
    <n v="120"/>
    <s v="Redaccion y revision informe  UGC"/>
    <m/>
    <s v="POM"/>
    <d v="2026-01-01T00:00:00"/>
  </r>
  <r>
    <x v="26"/>
    <x v="11"/>
    <d v="2026-01-06T00:00:00"/>
    <n v="120"/>
    <s v="Redaccion y revision informe  UGC"/>
    <m/>
    <s v="POM"/>
    <d v="2026-01-01T00:00:00"/>
  </r>
  <r>
    <x v="26"/>
    <x v="11"/>
    <d v="2026-01-07T00:00:00"/>
    <n v="120"/>
    <s v="Redaccion y revision informe  UGC"/>
    <m/>
    <s v="POM"/>
    <d v="2026-01-01T00:00:00"/>
  </r>
  <r>
    <x v="26"/>
    <x v="11"/>
    <d v="2026-01-08T00:00:00"/>
    <n v="120"/>
    <s v="Redaccion y revision informe  UGC"/>
    <m/>
    <s v="POM"/>
    <d v="2026-01-01T00:00:00"/>
  </r>
  <r>
    <x v="26"/>
    <x v="11"/>
    <d v="2026-01-09T00:00:00"/>
    <n v="120"/>
    <s v="Redaccion y revision informe  UGC"/>
    <m/>
    <s v="POM"/>
    <d v="2026-01-01T00:00:00"/>
  </r>
  <r>
    <x v="26"/>
    <x v="11"/>
    <d v="2026-01-12T00:00:00"/>
    <n v="120"/>
    <s v="Redaccion y revision informe  UGC"/>
    <m/>
    <s v="POM"/>
    <d v="2026-01-01T00:00:00"/>
  </r>
  <r>
    <x v="26"/>
    <x v="11"/>
    <d v="2026-01-13T00:00:00"/>
    <n v="120"/>
    <s v="Redaccion y revision informe  UGC"/>
    <m/>
    <s v="POM"/>
    <d v="2026-01-01T00:00:00"/>
  </r>
  <r>
    <x v="26"/>
    <x v="11"/>
    <d v="2026-01-15T00:00:00"/>
    <n v="120"/>
    <s v="Redaccion y revision informe  UGC"/>
    <m/>
    <s v="POM"/>
    <d v="2026-01-01T00:00:00"/>
  </r>
  <r>
    <x v="26"/>
    <x v="11"/>
    <d v="2026-01-19T00:00:00"/>
    <n v="120"/>
    <s v="Redaccion y revision informe  UGC"/>
    <m/>
    <s v="POM"/>
    <d v="2026-01-01T00:00:00"/>
  </r>
  <r>
    <x v="26"/>
    <x v="11"/>
    <d v="2026-01-20T00:00:00"/>
    <n v="120"/>
    <s v="Redaccion y revision informe  UGC"/>
    <m/>
    <s v="POM"/>
    <d v="2026-01-01T00:00:00"/>
  </r>
  <r>
    <x v="26"/>
    <x v="11"/>
    <d v="2026-01-22T00:00:00"/>
    <n v="120"/>
    <s v="Redaccion y revision informe  UGC"/>
    <m/>
    <s v="POM"/>
    <d v="2026-01-01T00:00:00"/>
  </r>
  <r>
    <x v="32"/>
    <x v="11"/>
    <d v="2026-01-05T00:00:00"/>
    <n v="120"/>
    <s v="Redaccion y revision informe UGC"/>
    <m/>
    <s v="POM"/>
    <d v="2026-01-01T00:00:00"/>
  </r>
  <r>
    <x v="32"/>
    <x v="11"/>
    <d v="2026-01-06T00:00:00"/>
    <n v="120"/>
    <s v="Redaccion y revision informe UGC"/>
    <m/>
    <s v="POM"/>
    <d v="2026-01-01T00:00:00"/>
  </r>
  <r>
    <x v="32"/>
    <x v="11"/>
    <d v="2026-01-07T00:00:00"/>
    <n v="120"/>
    <s v="Redaccion y revision informe UGC"/>
    <m/>
    <s v="POM"/>
    <d v="2026-01-01T00:00:00"/>
  </r>
  <r>
    <x v="32"/>
    <x v="11"/>
    <d v="2026-01-08T00:00:00"/>
    <n v="120"/>
    <s v="Redaccion y revision informe UGC"/>
    <m/>
    <s v="POM"/>
    <d v="2026-01-01T00:00:00"/>
  </r>
  <r>
    <x v="32"/>
    <x v="11"/>
    <d v="2026-01-09T00:00:00"/>
    <n v="60"/>
    <s v="Redaccion y revision informe UGC"/>
    <m/>
    <s v="POM"/>
    <d v="2026-01-01T00:00:00"/>
  </r>
  <r>
    <x v="32"/>
    <x v="11"/>
    <d v="2026-01-12T00:00:00"/>
    <n v="120"/>
    <s v="Redaccion y revision informe UGC"/>
    <m/>
    <s v="POM"/>
    <d v="2026-01-01T00:00:00"/>
  </r>
  <r>
    <x v="32"/>
    <x v="11"/>
    <d v="2026-01-13T00:00:00"/>
    <n v="120"/>
    <s v="Redaccion y revision informe UGC"/>
    <m/>
    <s v="POM"/>
    <d v="2026-01-01T00:00:00"/>
  </r>
  <r>
    <x v="32"/>
    <x v="11"/>
    <d v="2026-01-15T00:00:00"/>
    <n v="120"/>
    <s v="Redaccion y revision informe UGC"/>
    <m/>
    <s v="POM"/>
    <d v="2026-01-01T00:00:00"/>
  </r>
  <r>
    <x v="32"/>
    <x v="11"/>
    <d v="2026-01-19T00:00:00"/>
    <n v="120"/>
    <s v="Redaccion y revision informe UGC"/>
    <m/>
    <s v="POM"/>
    <d v="2026-01-01T00:00:00"/>
  </r>
  <r>
    <x v="32"/>
    <x v="11"/>
    <d v="2026-01-20T00:00:00"/>
    <n v="120"/>
    <s v="Redaccion y revision informe UGC"/>
    <m/>
    <s v="POM"/>
    <d v="2026-01-01T00:00:00"/>
  </r>
  <r>
    <x v="32"/>
    <x v="11"/>
    <d v="2026-01-22T00:00:00"/>
    <n v="120"/>
    <s v="Redaccion y revision informe UGC"/>
    <m/>
    <s v="POM"/>
    <d v="2026-01-01T00:00:00"/>
  </r>
  <r>
    <x v="33"/>
    <x v="11"/>
    <d v="2026-01-05T00:00:00"/>
    <n v="120"/>
    <s v="Revisión informe UGC"/>
    <m/>
    <s v="POM"/>
    <d v="2026-01-01T00:00:00"/>
  </r>
  <r>
    <x v="33"/>
    <x v="11"/>
    <d v="2026-01-06T00:00:00"/>
    <n v="120"/>
    <s v="Revisión informe UGC"/>
    <m/>
    <s v="POM"/>
    <d v="2026-01-01T00:00:00"/>
  </r>
  <r>
    <x v="33"/>
    <x v="11"/>
    <d v="2026-01-07T00:00:00"/>
    <n v="120"/>
    <s v="Revisión informe UGC"/>
    <m/>
    <s v="POM"/>
    <d v="2026-01-01T00:00:00"/>
  </r>
  <r>
    <x v="33"/>
    <x v="11"/>
    <d v="2026-01-08T00:00:00"/>
    <n v="120"/>
    <s v="Revisión informe UGC"/>
    <m/>
    <s v="POM"/>
    <d v="2026-01-01T00:00:00"/>
  </r>
  <r>
    <x v="33"/>
    <x v="11"/>
    <d v="2026-01-09T00:00:00"/>
    <n v="120"/>
    <s v="Revisión informe UGC"/>
    <m/>
    <s v="POM"/>
    <d v="2026-01-01T00:00:00"/>
  </r>
  <r>
    <x v="33"/>
    <x v="11"/>
    <d v="2026-01-12T00:00:00"/>
    <n v="120"/>
    <s v="Revisión informe UGC"/>
    <m/>
    <s v="POM"/>
    <d v="2026-01-01T00:00:00"/>
  </r>
  <r>
    <x v="33"/>
    <x v="11"/>
    <d v="2026-01-13T00:00:00"/>
    <n v="120"/>
    <s v="Revisión informe UGC"/>
    <m/>
    <s v="POM"/>
    <d v="2026-01-01T00:00:00"/>
  </r>
  <r>
    <x v="33"/>
    <x v="11"/>
    <d v="2026-01-15T00:00:00"/>
    <n v="120"/>
    <s v="Revisión informe UGC"/>
    <m/>
    <s v="POM"/>
    <d v="2026-01-01T00:00:00"/>
  </r>
  <r>
    <x v="33"/>
    <x v="11"/>
    <d v="2026-01-19T00:00:00"/>
    <n v="120"/>
    <s v="Revisión informe UGC"/>
    <m/>
    <s v="POM"/>
    <d v="2026-01-01T00:00:00"/>
  </r>
  <r>
    <x v="33"/>
    <x v="11"/>
    <d v="2026-01-20T00:00:00"/>
    <n v="120"/>
    <s v="Revisión informe UGC"/>
    <m/>
    <s v="POM"/>
    <d v="2026-01-01T00:00:00"/>
  </r>
  <r>
    <x v="33"/>
    <x v="11"/>
    <d v="2026-01-22T00:00:00"/>
    <n v="120"/>
    <s v="Revisión informe UGC"/>
    <m/>
    <s v="POM"/>
    <d v="2026-01-01T00:00:00"/>
  </r>
  <r>
    <x v="32"/>
    <x v="11"/>
    <d v="2026-01-05T00:00:00"/>
    <n v="60"/>
    <s v="Actualizacion inforgrafia"/>
    <m/>
    <s v="POM"/>
    <d v="2026-01-01T00:00:00"/>
  </r>
  <r>
    <x v="32"/>
    <x v="11"/>
    <d v="2026-01-06T00:00:00"/>
    <n v="60"/>
    <s v="Actualizacion inforgrafia"/>
    <m/>
    <s v="POM"/>
    <d v="2026-01-01T00:00:00"/>
  </r>
  <r>
    <x v="32"/>
    <x v="11"/>
    <d v="2026-01-07T00:00:00"/>
    <n v="60"/>
    <s v="Actualizacion inforgrafia"/>
    <m/>
    <s v="POM"/>
    <d v="2026-01-01T00:00:00"/>
  </r>
  <r>
    <x v="32"/>
    <x v="11"/>
    <d v="2026-01-08T00:00:00"/>
    <n v="60"/>
    <s v="Actualizacion inforgrafia"/>
    <m/>
    <s v="POM"/>
    <d v="2026-01-01T00:00:00"/>
  </r>
  <r>
    <x v="32"/>
    <x v="11"/>
    <d v="2026-01-09T00:00:00"/>
    <n v="60"/>
    <s v="Actualizacion inforgrafia"/>
    <m/>
    <s v="POM"/>
    <d v="2026-01-01T00:00:00"/>
  </r>
  <r>
    <x v="31"/>
    <x v="11"/>
    <d v="2026-01-02T00:00:00"/>
    <n v="240"/>
    <s v="Revision y entendimiento PCBC"/>
    <m/>
    <s v="POM"/>
    <d v="2026-01-01T00:00:00"/>
  </r>
  <r>
    <x v="31"/>
    <x v="11"/>
    <d v="2026-01-05T00:00:00"/>
    <n v="180"/>
    <s v="Revision y entendimiento PCBC"/>
    <m/>
    <s v="POM"/>
    <d v="2026-01-01T00:00:00"/>
  </r>
  <r>
    <x v="31"/>
    <x v="11"/>
    <d v="2026-01-06T00:00:00"/>
    <n v="180"/>
    <s v="Revision y entendimiento PCBC"/>
    <m/>
    <s v="POM"/>
    <d v="2026-01-01T00:00:00"/>
  </r>
  <r>
    <x v="31"/>
    <x v="11"/>
    <d v="2026-01-07T00:00:00"/>
    <n v="180"/>
    <s v="Revision y entendimiento PCBC"/>
    <m/>
    <s v="POM"/>
    <d v="2026-01-01T00:00:00"/>
  </r>
  <r>
    <x v="31"/>
    <x v="11"/>
    <d v="2026-01-08T00:00:00"/>
    <n v="180"/>
    <s v="Revision y entendimiento PCBC"/>
    <m/>
    <s v="POM"/>
    <d v="2026-01-01T00:00:00"/>
  </r>
  <r>
    <x v="31"/>
    <x v="11"/>
    <d v="2026-01-09T00:00:00"/>
    <n v="180"/>
    <s v="Revision y entendimiento PCBC"/>
    <m/>
    <s v="POM"/>
    <d v="2026-01-01T00:00:00"/>
  </r>
  <r>
    <x v="30"/>
    <x v="11"/>
    <d v="2026-01-05T00:00:00"/>
    <n v="180"/>
    <s v="Revision y entendimiento PCBC"/>
    <m/>
    <s v="POM"/>
    <d v="2026-01-01T00:00:00"/>
  </r>
  <r>
    <x v="30"/>
    <x v="11"/>
    <d v="2026-01-06T00:00:00"/>
    <n v="180"/>
    <s v="Revision y entendimiento PCBC"/>
    <m/>
    <s v="POM"/>
    <d v="2026-01-01T00:00:00"/>
  </r>
  <r>
    <x v="30"/>
    <x v="11"/>
    <d v="2026-01-07T00:00:00"/>
    <n v="180"/>
    <s v="Revision y entendimiento PCBC"/>
    <m/>
    <s v="POM"/>
    <d v="2026-01-01T00:00:00"/>
  </r>
  <r>
    <x v="30"/>
    <x v="11"/>
    <d v="2026-01-08T00:00:00"/>
    <n v="180"/>
    <s v="Revision y entendimiento PCBC"/>
    <m/>
    <s v="POM"/>
    <d v="2026-01-01T00:00:00"/>
  </r>
  <r>
    <x v="30"/>
    <x v="11"/>
    <d v="2026-01-09T00:00:00"/>
    <n v="180"/>
    <s v="Revision y entendimiento PCBC"/>
    <m/>
    <s v="POM"/>
    <d v="2026-01-01T00:00:00"/>
  </r>
  <r>
    <x v="30"/>
    <x v="11"/>
    <d v="2026-01-05T00:00:00"/>
    <n v="60"/>
    <s v="Reuniones "/>
    <m/>
    <s v="POM"/>
    <d v="2026-01-01T00:00:00"/>
  </r>
  <r>
    <x v="30"/>
    <x v="11"/>
    <d v="2026-01-06T00:00:00"/>
    <n v="60"/>
    <s v="Reuniones "/>
    <m/>
    <s v="POM"/>
    <d v="2026-01-01T00:00:00"/>
  </r>
  <r>
    <x v="30"/>
    <x v="11"/>
    <d v="2026-01-08T00:00:00"/>
    <n v="60"/>
    <s v="Reuniones "/>
    <m/>
    <s v="POM"/>
    <d v="2026-01-01T00:00:00"/>
  </r>
  <r>
    <x v="31"/>
    <x v="11"/>
    <d v="2026-01-05T00:00:00"/>
    <n v="60"/>
    <s v="Reuniones "/>
    <m/>
    <s v="POM"/>
    <d v="2026-01-01T00:00:00"/>
  </r>
  <r>
    <x v="31"/>
    <x v="11"/>
    <d v="2026-01-06T00:00:00"/>
    <n v="60"/>
    <s v="Reuniones "/>
    <m/>
    <s v="POM"/>
    <d v="2026-01-01T00:00:00"/>
  </r>
  <r>
    <x v="31"/>
    <x v="11"/>
    <d v="2026-01-08T00:00:00"/>
    <n v="60"/>
    <s v="Reuniones "/>
    <m/>
    <s v="POM"/>
    <d v="2026-01-01T00:00:00"/>
  </r>
  <r>
    <x v="31"/>
    <x v="11"/>
    <d v="2026-01-12T00:00:00"/>
    <n v="60"/>
    <s v="Reuniones "/>
    <m/>
    <s v="POM"/>
    <d v="2026-01-01T00:00:00"/>
  </r>
  <r>
    <x v="31"/>
    <x v="11"/>
    <d v="2026-01-13T00:00:00"/>
    <n v="60"/>
    <s v="Reuniones "/>
    <m/>
    <s v="POM"/>
    <d v="2026-01-01T00:00:00"/>
  </r>
  <r>
    <x v="31"/>
    <x v="11"/>
    <d v="2026-01-15T00:00:00"/>
    <n v="60"/>
    <s v="Reuniones "/>
    <m/>
    <s v="POM"/>
    <d v="2026-01-01T00:00:00"/>
  </r>
  <r>
    <x v="31"/>
    <x v="11"/>
    <d v="2026-01-19T00:00:00"/>
    <n v="60"/>
    <s v="Reuniones "/>
    <m/>
    <s v="POM"/>
    <d v="2026-01-01T00:00:00"/>
  </r>
  <r>
    <x v="31"/>
    <x v="11"/>
    <d v="2026-01-20T00:00:00"/>
    <n v="60"/>
    <s v="Reuniones "/>
    <m/>
    <s v="POM"/>
    <d v="2026-01-01T00:00:00"/>
  </r>
  <r>
    <x v="31"/>
    <x v="11"/>
    <d v="2026-01-22T00:00:00"/>
    <n v="60"/>
    <s v="Reuniones "/>
    <m/>
    <s v="POM"/>
    <d v="2026-01-01T00:00:00"/>
  </r>
  <r>
    <x v="31"/>
    <x v="11"/>
    <d v="2026-01-26T00:00:00"/>
    <n v="60"/>
    <s v="Reuniones "/>
    <m/>
    <s v="POM"/>
    <d v="2026-01-01T00:00:00"/>
  </r>
  <r>
    <x v="31"/>
    <x v="11"/>
    <d v="2026-01-27T00:00:00"/>
    <n v="60"/>
    <s v="Reuniones "/>
    <m/>
    <s v="POM"/>
    <d v="2026-01-01T00:00:00"/>
  </r>
  <r>
    <x v="31"/>
    <x v="11"/>
    <d v="2026-01-29T00:00:00"/>
    <n v="60"/>
    <s v="Reuniones "/>
    <m/>
    <s v="POM"/>
    <d v="2026-01-01T00:00:00"/>
  </r>
  <r>
    <x v="33"/>
    <x v="11"/>
    <d v="2026-01-05T00:00:00"/>
    <n v="60"/>
    <s v="Reuniones "/>
    <m/>
    <s v="POM"/>
    <d v="2026-01-01T00:00:00"/>
  </r>
  <r>
    <x v="33"/>
    <x v="11"/>
    <d v="2026-01-06T00:00:00"/>
    <n v="60"/>
    <s v="Reuniones "/>
    <m/>
    <s v="POM"/>
    <d v="2026-01-01T00:00:00"/>
  </r>
  <r>
    <x v="33"/>
    <x v="11"/>
    <d v="2026-01-08T00:00:00"/>
    <n v="60"/>
    <s v="Reuniones "/>
    <m/>
    <s v="POM"/>
    <d v="2026-01-01T00:00:00"/>
  </r>
  <r>
    <x v="33"/>
    <x v="11"/>
    <d v="2026-01-12T00:00:00"/>
    <n v="60"/>
    <s v="Reuniones "/>
    <m/>
    <s v="POM"/>
    <d v="2026-01-01T00:00:00"/>
  </r>
  <r>
    <x v="33"/>
    <x v="11"/>
    <d v="2026-01-13T00:00:00"/>
    <n v="60"/>
    <s v="Reuniones "/>
    <m/>
    <s v="POM"/>
    <d v="2026-01-01T00:00:00"/>
  </r>
  <r>
    <x v="33"/>
    <x v="11"/>
    <d v="2026-01-15T00:00:00"/>
    <n v="60"/>
    <s v="Reuniones "/>
    <m/>
    <s v="POM"/>
    <d v="2026-01-01T00:00:00"/>
  </r>
  <r>
    <x v="33"/>
    <x v="11"/>
    <d v="2026-01-19T00:00:00"/>
    <n v="60"/>
    <s v="Reuniones "/>
    <m/>
    <s v="POM"/>
    <d v="2026-01-01T00:00:00"/>
  </r>
  <r>
    <x v="33"/>
    <x v="11"/>
    <d v="2026-01-20T00:00:00"/>
    <n v="60"/>
    <s v="Reuniones "/>
    <m/>
    <s v="POM"/>
    <d v="2026-01-01T00:00:00"/>
  </r>
  <r>
    <x v="33"/>
    <x v="11"/>
    <d v="2026-01-22T00:00:00"/>
    <n v="60"/>
    <s v="Reuniones "/>
    <m/>
    <s v="POM"/>
    <d v="2026-01-01T00:00:00"/>
  </r>
  <r>
    <x v="33"/>
    <x v="11"/>
    <d v="2026-01-26T00:00:00"/>
    <n v="60"/>
    <s v="Reuniones "/>
    <m/>
    <s v="POM"/>
    <d v="2026-01-01T00:00:00"/>
  </r>
  <r>
    <x v="33"/>
    <x v="11"/>
    <d v="2026-01-27T00:00:00"/>
    <n v="60"/>
    <s v="Reuniones "/>
    <m/>
    <s v="POM"/>
    <d v="2026-01-01T00:00:00"/>
  </r>
  <r>
    <x v="33"/>
    <x v="11"/>
    <d v="2026-01-29T00:00:00"/>
    <n v="60"/>
    <s v="Reuniones "/>
    <m/>
    <s v="POM"/>
    <d v="2026-01-01T00:00:00"/>
  </r>
  <r>
    <x v="26"/>
    <x v="11"/>
    <d v="2026-01-05T00:00:00"/>
    <n v="60"/>
    <s v="Reuniones "/>
    <m/>
    <s v="POM"/>
    <d v="2026-01-01T00:00:00"/>
  </r>
  <r>
    <x v="26"/>
    <x v="11"/>
    <d v="2026-01-06T00:00:00"/>
    <n v="60"/>
    <s v="Reuniones "/>
    <m/>
    <s v="POM"/>
    <d v="2026-01-01T00:00:00"/>
  </r>
  <r>
    <x v="26"/>
    <x v="11"/>
    <d v="2026-01-08T00:00:00"/>
    <n v="60"/>
    <s v="Reuniones "/>
    <m/>
    <s v="POM"/>
    <d v="2026-01-01T00:00:00"/>
  </r>
  <r>
    <x v="26"/>
    <x v="11"/>
    <d v="2026-01-12T00:00:00"/>
    <n v="60"/>
    <s v="Reuniones "/>
    <m/>
    <s v="POM"/>
    <d v="2026-01-01T00:00:00"/>
  </r>
  <r>
    <x v="26"/>
    <x v="11"/>
    <d v="2026-01-13T00:00:00"/>
    <n v="60"/>
    <s v="Reuniones "/>
    <m/>
    <s v="POM"/>
    <d v="2026-01-01T00:00:00"/>
  </r>
  <r>
    <x v="26"/>
    <x v="11"/>
    <d v="2026-01-15T00:00:00"/>
    <n v="60"/>
    <s v="Reuniones "/>
    <m/>
    <s v="POM"/>
    <d v="2026-01-01T00:00:00"/>
  </r>
  <r>
    <x v="26"/>
    <x v="11"/>
    <d v="2026-01-19T00:00:00"/>
    <n v="60"/>
    <s v="Reuniones "/>
    <m/>
    <s v="POM"/>
    <d v="2026-01-01T00:00:00"/>
  </r>
  <r>
    <x v="26"/>
    <x v="11"/>
    <d v="2026-01-20T00:00:00"/>
    <n v="60"/>
    <s v="Reuniones "/>
    <m/>
    <s v="POM"/>
    <d v="2026-01-01T00:00:00"/>
  </r>
  <r>
    <x v="26"/>
    <x v="11"/>
    <d v="2026-01-22T00:00:00"/>
    <n v="60"/>
    <s v="Reuniones "/>
    <m/>
    <s v="POM"/>
    <d v="2026-01-01T00:00:00"/>
  </r>
  <r>
    <x v="26"/>
    <x v="11"/>
    <d v="2026-01-26T00:00:00"/>
    <n v="60"/>
    <s v="Reuniones "/>
    <m/>
    <s v="POM"/>
    <d v="2026-01-01T00:00:00"/>
  </r>
  <r>
    <x v="26"/>
    <x v="11"/>
    <d v="2026-01-27T00:00:00"/>
    <n v="60"/>
    <s v="Reuniones "/>
    <m/>
    <s v="POM"/>
    <d v="2026-01-01T00:00:00"/>
  </r>
  <r>
    <x v="26"/>
    <x v="11"/>
    <d v="2026-01-29T00:00:00"/>
    <n v="60"/>
    <s v="Reuniones "/>
    <m/>
    <s v="POM"/>
    <d v="2026-01-01T00:00:00"/>
  </r>
  <r>
    <x v="27"/>
    <x v="11"/>
    <d v="2026-01-05T00:00:00"/>
    <n v="60"/>
    <s v="Reuniones "/>
    <m/>
    <s v="POM"/>
    <d v="2026-01-01T00:00:00"/>
  </r>
  <r>
    <x v="27"/>
    <x v="11"/>
    <d v="2026-01-06T00:00:00"/>
    <n v="60"/>
    <s v="Reuniones "/>
    <m/>
    <s v="POM"/>
    <d v="2026-01-01T00:00:00"/>
  </r>
  <r>
    <x v="27"/>
    <x v="11"/>
    <d v="2026-01-08T00:00:00"/>
    <n v="60"/>
    <s v="Reuniones "/>
    <m/>
    <s v="POM"/>
    <d v="2026-01-01T00:00:00"/>
  </r>
  <r>
    <x v="27"/>
    <x v="11"/>
    <d v="2026-01-12T00:00:00"/>
    <n v="60"/>
    <s v="Reuniones "/>
    <m/>
    <s v="POM"/>
    <d v="2026-01-01T00:00:00"/>
  </r>
  <r>
    <x v="27"/>
    <x v="11"/>
    <d v="2026-01-13T00:00:00"/>
    <n v="60"/>
    <s v="Reuniones "/>
    <m/>
    <s v="POM"/>
    <d v="2026-01-01T00:00:00"/>
  </r>
  <r>
    <x v="27"/>
    <x v="11"/>
    <d v="2026-01-15T00:00:00"/>
    <n v="60"/>
    <s v="Reuniones "/>
    <m/>
    <s v="POM"/>
    <d v="2026-01-01T00:00:00"/>
  </r>
  <r>
    <x v="27"/>
    <x v="11"/>
    <d v="2026-01-19T00:00:00"/>
    <n v="60"/>
    <s v="Reuniones "/>
    <m/>
    <s v="POM"/>
    <d v="2026-01-01T00:00:00"/>
  </r>
  <r>
    <x v="27"/>
    <x v="11"/>
    <d v="2026-01-20T00:00:00"/>
    <n v="60"/>
    <s v="Reuniones "/>
    <m/>
    <s v="POM"/>
    <d v="2026-01-01T00:00:00"/>
  </r>
  <r>
    <x v="27"/>
    <x v="11"/>
    <d v="2026-01-22T00:00:00"/>
    <n v="60"/>
    <s v="Reuniones "/>
    <m/>
    <s v="POM"/>
    <d v="2026-01-01T00:00:00"/>
  </r>
  <r>
    <x v="27"/>
    <x v="11"/>
    <d v="2026-01-26T00:00:00"/>
    <n v="60"/>
    <s v="Reuniones "/>
    <m/>
    <s v="POM"/>
    <d v="2026-01-01T00:00:00"/>
  </r>
  <r>
    <x v="27"/>
    <x v="11"/>
    <d v="2026-01-27T00:00:00"/>
    <n v="60"/>
    <s v="Reuniones "/>
    <m/>
    <s v="POM"/>
    <d v="2026-01-01T00:00:00"/>
  </r>
  <r>
    <x v="27"/>
    <x v="11"/>
    <d v="2026-01-29T00:00:00"/>
    <n v="60"/>
    <s v="Reuniones "/>
    <m/>
    <s v="POM"/>
    <d v="2026-01-01T00:00:00"/>
  </r>
  <r>
    <x v="32"/>
    <x v="11"/>
    <d v="2026-01-05T00:00:00"/>
    <n v="60"/>
    <s v="Reuniones "/>
    <m/>
    <s v="POM"/>
    <d v="2026-01-01T00:00:00"/>
  </r>
  <r>
    <x v="32"/>
    <x v="11"/>
    <d v="2026-01-06T00:00:00"/>
    <n v="60"/>
    <s v="Reuniones "/>
    <m/>
    <s v="POM"/>
    <d v="2026-01-01T00:00:00"/>
  </r>
  <r>
    <x v="32"/>
    <x v="11"/>
    <d v="2026-01-08T00:00:00"/>
    <n v="60"/>
    <s v="Reuniones "/>
    <m/>
    <s v="POM"/>
    <d v="2026-01-01T00:00:00"/>
  </r>
  <r>
    <x v="32"/>
    <x v="11"/>
    <d v="2026-01-12T00:00:00"/>
    <n v="60"/>
    <s v="Reuniones "/>
    <m/>
    <s v="POM"/>
    <d v="2026-01-01T00:00:00"/>
  </r>
  <r>
    <x v="32"/>
    <x v="11"/>
    <d v="2026-01-13T00:00:00"/>
    <n v="60"/>
    <s v="Reuniones "/>
    <m/>
    <s v="POM"/>
    <d v="2026-01-01T00:00:00"/>
  </r>
  <r>
    <x v="32"/>
    <x v="11"/>
    <d v="2026-01-15T00:00:00"/>
    <n v="60"/>
    <s v="Reuniones "/>
    <m/>
    <s v="POM"/>
    <d v="2026-01-01T00:00:00"/>
  </r>
  <r>
    <x v="32"/>
    <x v="11"/>
    <d v="2026-01-19T00:00:00"/>
    <n v="60"/>
    <s v="Reuniones "/>
    <m/>
    <s v="POM"/>
    <d v="2026-01-01T00:00:00"/>
  </r>
  <r>
    <x v="32"/>
    <x v="11"/>
    <d v="2026-01-20T00:00:00"/>
    <n v="60"/>
    <s v="Reuniones "/>
    <m/>
    <s v="POM"/>
    <d v="2026-01-01T00:00:00"/>
  </r>
  <r>
    <x v="32"/>
    <x v="11"/>
    <d v="2026-01-22T00:00:00"/>
    <n v="60"/>
    <s v="Reuniones "/>
    <m/>
    <s v="POM"/>
    <d v="2026-01-01T00:00:00"/>
  </r>
  <r>
    <x v="32"/>
    <x v="11"/>
    <d v="2026-01-26T00:00:00"/>
    <n v="60"/>
    <s v="Reuniones "/>
    <m/>
    <s v="POM"/>
    <d v="2026-01-01T00:00:00"/>
  </r>
  <r>
    <x v="32"/>
    <x v="11"/>
    <d v="2026-01-27T00:00:00"/>
    <n v="60"/>
    <s v="Reuniones "/>
    <m/>
    <s v="POM"/>
    <d v="2026-01-01T00:00:00"/>
  </r>
  <r>
    <x v="32"/>
    <x v="11"/>
    <d v="2026-01-29T00:00:00"/>
    <n v="60"/>
    <s v="Reuniones "/>
    <m/>
    <s v="POM"/>
    <d v="2026-01-01T00:00:00"/>
  </r>
  <r>
    <x v="34"/>
    <x v="11"/>
    <d v="2026-01-05T00:00:00"/>
    <n v="60"/>
    <s v="Reuniones "/>
    <m/>
    <s v="POM"/>
    <d v="2026-01-01T00:00:00"/>
  </r>
  <r>
    <x v="34"/>
    <x v="11"/>
    <d v="2026-01-06T00:00:00"/>
    <n v="60"/>
    <s v="Reuniones "/>
    <m/>
    <s v="POM"/>
    <d v="2026-01-01T00:00:00"/>
  </r>
  <r>
    <x v="34"/>
    <x v="11"/>
    <d v="2026-01-08T00:00:00"/>
    <n v="60"/>
    <s v="Reuniones "/>
    <m/>
    <s v="POM"/>
    <d v="2026-01-01T00:00:00"/>
  </r>
  <r>
    <x v="34"/>
    <x v="11"/>
    <d v="2026-01-12T00:00:00"/>
    <n v="60"/>
    <s v="Reuniones "/>
    <m/>
    <s v="POM"/>
    <d v="2026-01-01T00:00:00"/>
  </r>
  <r>
    <x v="34"/>
    <x v="11"/>
    <d v="2026-01-13T00:00:00"/>
    <n v="60"/>
    <s v="Reuniones "/>
    <m/>
    <s v="POM"/>
    <d v="2026-01-01T00:00:00"/>
  </r>
  <r>
    <x v="34"/>
    <x v="11"/>
    <d v="2026-01-15T00:00:00"/>
    <n v="60"/>
    <s v="Reuniones "/>
    <m/>
    <s v="POM"/>
    <d v="2026-01-01T00:00:00"/>
  </r>
  <r>
    <x v="34"/>
    <x v="11"/>
    <d v="2026-01-19T00:00:00"/>
    <n v="60"/>
    <s v="Reuniones "/>
    <m/>
    <s v="POM"/>
    <d v="2026-01-01T00:00:00"/>
  </r>
  <r>
    <x v="34"/>
    <x v="11"/>
    <d v="2026-01-20T00:00:00"/>
    <n v="60"/>
    <s v="Reuniones "/>
    <m/>
    <s v="POM"/>
    <d v="2026-01-01T00:00:00"/>
  </r>
  <r>
    <x v="34"/>
    <x v="11"/>
    <d v="2026-01-22T00:00:00"/>
    <n v="60"/>
    <s v="Reuniones "/>
    <m/>
    <s v="POM"/>
    <d v="2026-01-01T00:00:00"/>
  </r>
  <r>
    <x v="34"/>
    <x v="11"/>
    <d v="2026-01-26T00:00:00"/>
    <n v="60"/>
    <s v="Reuniones "/>
    <m/>
    <s v="POM"/>
    <d v="2026-01-01T00:00:00"/>
  </r>
  <r>
    <x v="34"/>
    <x v="11"/>
    <d v="2026-01-27T00:00:00"/>
    <n v="60"/>
    <s v="Reuniones "/>
    <m/>
    <s v="POM"/>
    <d v="2026-01-01T00:00:00"/>
  </r>
  <r>
    <x v="34"/>
    <x v="11"/>
    <d v="2026-01-29T00:00:00"/>
    <n v="60"/>
    <s v="Reuniones "/>
    <m/>
    <s v="POM"/>
    <d v="2026-01-01T00:00:00"/>
  </r>
  <r>
    <x v="0"/>
    <x v="12"/>
    <d v="2026-01-01T00:00:00"/>
    <n v="0"/>
    <s v="Crear POM"/>
    <m/>
    <s v="POM"/>
    <d v="2026-01-01T00:00:00"/>
  </r>
  <r>
    <x v="35"/>
    <x v="13"/>
    <d v="2026-01-02T00:00:00"/>
    <n v="240"/>
    <s v="Revision de base de datos de despacho - Rev3"/>
    <m/>
    <s v="POM"/>
    <d v="2026-01-01T00:00:00"/>
  </r>
  <r>
    <x v="35"/>
    <x v="13"/>
    <d v="2026-01-05T00:00:00"/>
    <n v="540"/>
    <s v="Revision de base de datos de despacho - Rev3"/>
    <m/>
    <s v="POM"/>
    <d v="2026-01-01T00:00:00"/>
  </r>
  <r>
    <x v="35"/>
    <x v="13"/>
    <d v="2026-01-06T00:00:00"/>
    <n v="300"/>
    <s v="Revision de base de datos de despacho - Rev3"/>
    <m/>
    <s v="POM"/>
    <d v="2026-01-01T00:00:00"/>
  </r>
  <r>
    <x v="35"/>
    <x v="13"/>
    <d v="2026-01-07T00:00:00"/>
    <n v="300"/>
    <s v="Revision de base de datos de despacho - Rev3"/>
    <m/>
    <s v="POM"/>
    <d v="2026-01-01T00:00:00"/>
  </r>
  <r>
    <x v="35"/>
    <x v="13"/>
    <d v="2026-01-08T00:00:00"/>
    <n v="360"/>
    <s v="Preparacion presentacion de datos de despacho y comparacion Benchmark - Rev3"/>
    <m/>
    <s v="POM"/>
    <d v="2026-01-01T00:00:00"/>
  </r>
  <r>
    <x v="35"/>
    <x v="13"/>
    <d v="2026-01-09T00:00:00"/>
    <n v="180"/>
    <s v="Preparacion presentacion de datos de despacho y comparacion Benchmark - Rev3"/>
    <m/>
    <s v="POM"/>
    <d v="2026-01-01T00:00:00"/>
  </r>
  <r>
    <x v="36"/>
    <x v="13"/>
    <d v="2026-01-08T00:00:00"/>
    <n v="120"/>
    <s v="Preparacion presentacion de datos de despacho y comparacion Benchmark - Rev3"/>
    <m/>
    <s v="POM"/>
    <d v="2026-01-01T00:00:00"/>
  </r>
  <r>
    <x v="36"/>
    <x v="13"/>
    <d v="2026-01-09T00:00:00"/>
    <n v="120"/>
    <s v="Preparacion presentacion de datos de despacho y comparacion Benchmark - Rev3"/>
    <m/>
    <s v="POM"/>
    <d v="2026-01-01T00:00:00"/>
  </r>
  <r>
    <x v="36"/>
    <x v="13"/>
    <d v="2026-01-02T00:00:00"/>
    <n v="240"/>
    <s v="Termino de modelo de primeros principios"/>
    <m/>
    <s v="POM"/>
    <d v="2026-01-01T00:00:00"/>
  </r>
  <r>
    <x v="36"/>
    <x v="13"/>
    <d v="2026-01-05T00:00:00"/>
    <n v="240"/>
    <s v="Termino de modelo de primeros principios"/>
    <m/>
    <s v="POM"/>
    <d v="2026-01-01T00:00:00"/>
  </r>
  <r>
    <x v="35"/>
    <x v="13"/>
    <d v="2026-01-06T00:00:00"/>
    <n v="240"/>
    <s v="Evaluacion de iniciativas con modelo de primeros principios"/>
    <m/>
    <s v="POM"/>
    <d v="2026-01-01T00:00:00"/>
  </r>
  <r>
    <x v="35"/>
    <x v="13"/>
    <d v="2026-01-07T00:00:00"/>
    <n v="240"/>
    <s v="Evaluacion de iniciativas con modelo de primeros principios"/>
    <m/>
    <s v="POM"/>
    <d v="2026-01-01T00:00:00"/>
  </r>
  <r>
    <x v="35"/>
    <x v="13"/>
    <d v="2026-01-08T00:00:00"/>
    <n v="180"/>
    <s v="Evaluacion de iniciativas con modelo de primeros principios"/>
    <m/>
    <s v="POM"/>
    <d v="2026-01-01T00:00:00"/>
  </r>
  <r>
    <x v="35"/>
    <x v="13"/>
    <d v="2026-01-09T00:00:00"/>
    <n v="180"/>
    <s v="Evaluacion de iniciativas con modelo de primeros principios"/>
    <m/>
    <s v="POM"/>
    <d v="2026-01-01T00:00:00"/>
  </r>
  <r>
    <x v="36"/>
    <x v="13"/>
    <d v="2026-01-06T00:00:00"/>
    <n v="240"/>
    <s v="Evaluacion de iniciativas con modelo de primeros principios"/>
    <m/>
    <s v="POM"/>
    <d v="2026-01-01T00:00:00"/>
  </r>
  <r>
    <x v="36"/>
    <x v="13"/>
    <d v="2026-01-07T00:00:00"/>
    <n v="240"/>
    <s v="Evaluacion de iniciativas con modelo de primeros principios"/>
    <m/>
    <s v="POM"/>
    <d v="2026-01-01T00:00:00"/>
  </r>
  <r>
    <x v="36"/>
    <x v="13"/>
    <d v="2026-01-08T00:00:00"/>
    <n v="120"/>
    <s v="Evaluacion de iniciativas con modelo de primeros principios"/>
    <m/>
    <s v="POM"/>
    <d v="2026-01-01T00:00:00"/>
  </r>
  <r>
    <x v="36"/>
    <x v="13"/>
    <d v="2026-01-09T00:00:00"/>
    <n v="120"/>
    <s v="Evaluacion de iniciativas con modelo de primeros principios"/>
    <m/>
    <s v="POM"/>
    <d v="2026-01-01T00:00:00"/>
  </r>
  <r>
    <x v="35"/>
    <x v="13"/>
    <d v="2026-01-12T00:00:00"/>
    <n v="540"/>
    <s v="Preparacion de presentacion resultados modelo primeros principios"/>
    <m/>
    <s v="POM"/>
    <d v="2026-01-01T00:00:00"/>
  </r>
  <r>
    <x v="35"/>
    <x v="13"/>
    <d v="2026-01-13T00:00:00"/>
    <n v="540"/>
    <s v="Preparacion de presentacion resultados modelo primeros principios"/>
    <m/>
    <s v="POM"/>
    <d v="2026-01-01T00:00:00"/>
  </r>
  <r>
    <x v="35"/>
    <x v="13"/>
    <d v="2026-01-14T00:00:00"/>
    <n v="540"/>
    <s v="Preparacion de presentacion resultados modelo primeros principios"/>
    <m/>
    <s v="POM"/>
    <d v="2026-01-01T00:00:00"/>
  </r>
  <r>
    <x v="36"/>
    <x v="13"/>
    <d v="2026-01-15T00:00:00"/>
    <n v="240"/>
    <s v="Preparacion de presentacion resultados modelo primeros principios"/>
    <m/>
    <s v="POM"/>
    <d v="2026-01-01T00:00:00"/>
  </r>
  <r>
    <x v="36"/>
    <x v="13"/>
    <d v="2026-01-16T00:00:00"/>
    <n v="240"/>
    <s v="Preparacion de presentacion resultados modelo primeros principios"/>
    <m/>
    <s v="POM"/>
    <d v="2026-01-01T00:00:00"/>
  </r>
  <r>
    <x v="37"/>
    <x v="13"/>
    <d v="2026-01-05T00:00:00"/>
    <n v="540"/>
    <s v="Trabajo confeccion modelo simulacion ARENA"/>
    <m/>
    <s v="POM"/>
    <d v="2026-01-01T00:00:00"/>
  </r>
  <r>
    <x v="37"/>
    <x v="13"/>
    <d v="2026-01-06T00:00:00"/>
    <n v="540"/>
    <s v="Trabajo confeccion modelo simulacion ARENA"/>
    <m/>
    <s v="POM"/>
    <d v="2026-01-01T00:00:00"/>
  </r>
  <r>
    <x v="37"/>
    <x v="13"/>
    <d v="2026-01-07T00:00:00"/>
    <n v="540"/>
    <s v="Trabajo confeccion modelo simulacion ARENA"/>
    <m/>
    <s v="POM"/>
    <d v="2026-01-01T00:00:00"/>
  </r>
  <r>
    <x v="37"/>
    <x v="13"/>
    <d v="2026-01-08T00:00:00"/>
    <n v="540"/>
    <s v="Trabajo confeccion modelo simulacion ARENA"/>
    <m/>
    <s v="POM"/>
    <d v="2026-01-01T00:00:00"/>
  </r>
  <r>
    <x v="37"/>
    <x v="13"/>
    <d v="2026-01-09T00:00:00"/>
    <n v="360"/>
    <s v="Trabajo confeccion modelo simulacion ARENA"/>
    <m/>
    <s v="POM"/>
    <d v="2026-01-01T00:00:00"/>
  </r>
  <r>
    <x v="37"/>
    <x v="13"/>
    <d v="2026-01-12T00:00:00"/>
    <n v="540"/>
    <s v="Trabajo confeccion modelo simulacion ARENA"/>
    <m/>
    <s v="POM"/>
    <d v="2026-01-01T00:00:00"/>
  </r>
  <r>
    <x v="37"/>
    <x v="13"/>
    <d v="2026-01-13T00:00:00"/>
    <n v="540"/>
    <s v="Trabajo confeccion modelo simulacion ARENA"/>
    <m/>
    <s v="POM"/>
    <d v="2026-01-01T00:00:00"/>
  </r>
  <r>
    <x v="37"/>
    <x v="13"/>
    <d v="2026-01-14T00:00:00"/>
    <n v="540"/>
    <s v="Trabajo confeccion modelo simulacion ARENA"/>
    <m/>
    <s v="POM"/>
    <d v="2026-01-01T00:00:00"/>
  </r>
  <r>
    <x v="37"/>
    <x v="13"/>
    <d v="2026-01-15T00:00:00"/>
    <n v="540"/>
    <s v="Trabajo confeccion modelo simulacion ARENA"/>
    <m/>
    <s v="POM"/>
    <d v="2026-01-01T00:00:00"/>
  </r>
  <r>
    <x v="37"/>
    <x v="13"/>
    <d v="2026-01-16T00:00:00"/>
    <n v="360"/>
    <s v="Trabajo confeccion modelo simulacion ARENA"/>
    <m/>
    <s v="POM"/>
    <d v="2026-01-01T00:00:00"/>
  </r>
  <r>
    <x v="37"/>
    <x v="13"/>
    <d v="2026-01-19T00:00:00"/>
    <n v="540"/>
    <s v="Trabajo confeccion modelo simulacion ARENA"/>
    <m/>
    <s v="POM"/>
    <d v="2026-01-01T00:00:00"/>
  </r>
  <r>
    <x v="37"/>
    <x v="13"/>
    <d v="2026-01-20T00:00:00"/>
    <n v="540"/>
    <s v="Trabajo confeccion modelo simulacion ARENA"/>
    <m/>
    <s v="POM"/>
    <d v="2026-01-01T00:00:00"/>
  </r>
  <r>
    <x v="37"/>
    <x v="13"/>
    <d v="2026-01-21T00:00:00"/>
    <n v="540"/>
    <s v="Calibracion modelo ARENA"/>
    <m/>
    <s v="POM"/>
    <d v="2026-01-01T00:00:00"/>
  </r>
  <r>
    <x v="37"/>
    <x v="13"/>
    <d v="2026-01-22T00:00:00"/>
    <n v="540"/>
    <s v="Calibracion modelo ARENA"/>
    <m/>
    <s v="POM"/>
    <d v="2026-01-01T00:00:00"/>
  </r>
  <r>
    <x v="37"/>
    <x v="13"/>
    <d v="2026-01-23T00:00:00"/>
    <n v="360"/>
    <s v="Calibracion modelo ARENA"/>
    <m/>
    <s v="POM"/>
    <d v="2026-01-01T00:00:00"/>
  </r>
  <r>
    <x v="36"/>
    <x v="13"/>
    <d v="2026-01-12T00:00:00"/>
    <n v="240"/>
    <s v="Trabajo confeccion modelo simulacion Python"/>
    <m/>
    <s v="POM"/>
    <d v="2026-01-01T00:00:00"/>
  </r>
  <r>
    <x v="36"/>
    <x v="13"/>
    <d v="2026-01-13T00:00:00"/>
    <n v="240"/>
    <s v="Trabajo confeccion modelo simulacion Python"/>
    <m/>
    <s v="POM"/>
    <d v="2026-01-01T00:00:00"/>
  </r>
  <r>
    <x v="36"/>
    <x v="13"/>
    <d v="2026-01-14T00:00:00"/>
    <n v="240"/>
    <s v="Trabajo confeccion modelo simulacion Python"/>
    <m/>
    <s v="POM"/>
    <d v="2026-01-01T00:00:00"/>
  </r>
  <r>
    <x v="35"/>
    <x v="13"/>
    <d v="2026-01-15T00:00:00"/>
    <n v="540"/>
    <s v="Calibracion modelo Python"/>
    <m/>
    <s v="POM"/>
    <d v="2026-01-01T00:00:00"/>
  </r>
  <r>
    <x v="35"/>
    <x v="13"/>
    <d v="2026-01-16T00:00:00"/>
    <n v="360"/>
    <s v="Calibracion modelo Python"/>
    <m/>
    <s v="POM"/>
    <d v="2026-01-01T00:00:00"/>
  </r>
  <r>
    <x v="35"/>
    <x v="13"/>
    <d v="2026-01-19T00:00:00"/>
    <n v="540"/>
    <s v="Calibracion modelo Python"/>
    <m/>
    <s v="POM"/>
    <d v="2026-01-01T00:00:00"/>
  </r>
  <r>
    <x v="35"/>
    <x v="13"/>
    <d v="2026-01-20T00:00:00"/>
    <n v="240"/>
    <s v="Preparacion material para confeccion de taller con cliente"/>
    <m/>
    <s v="POM"/>
    <d v="2026-01-01T00:00:00"/>
  </r>
  <r>
    <x v="35"/>
    <x v="13"/>
    <d v="2026-01-21T00:00:00"/>
    <n v="240"/>
    <s v="Preparacion material para confeccion de taller con cliente"/>
    <m/>
    <s v="POM"/>
    <d v="2026-01-01T00:00:00"/>
  </r>
  <r>
    <x v="35"/>
    <x v="13"/>
    <d v="2026-01-22T00:00:00"/>
    <n v="240"/>
    <s v="Preparacion material para confeccion de taller con cliente"/>
    <m/>
    <s v="POM"/>
    <d v="2026-01-01T00:00:00"/>
  </r>
  <r>
    <x v="36"/>
    <x v="13"/>
    <d v="2026-01-19T00:00:00"/>
    <n v="240"/>
    <s v="Preparacion material para confeccion de taller con cliente"/>
    <m/>
    <s v="POM"/>
    <d v="2026-01-01T00:00:00"/>
  </r>
  <r>
    <x v="36"/>
    <x v="13"/>
    <d v="2026-01-20T00:00:00"/>
    <n v="240"/>
    <s v="Preparacion material para confeccion de taller con cliente"/>
    <m/>
    <s v="POM"/>
    <d v="2026-01-01T00:00:00"/>
  </r>
  <r>
    <x v="36"/>
    <x v="13"/>
    <d v="2026-01-21T00:00:00"/>
    <n v="240"/>
    <s v="Preparacion material para confeccion de taller con cliente"/>
    <m/>
    <s v="POM"/>
    <d v="2026-01-01T00:00:00"/>
  </r>
  <r>
    <x v="36"/>
    <x v="13"/>
    <d v="2026-01-22T00:00:00"/>
    <n v="240"/>
    <s v="Preparacion material para confeccion de taller con cliente"/>
    <m/>
    <s v="POM"/>
    <d v="2026-01-01T00:00:00"/>
  </r>
  <r>
    <x v="36"/>
    <x v="13"/>
    <d v="2026-01-23T00:00:00"/>
    <n v="240"/>
    <s v="Preparacion material para confeccion de taller con cliente"/>
    <m/>
    <s v="POM"/>
    <d v="2026-01-01T00:00:00"/>
  </r>
  <r>
    <x v="37"/>
    <x v="13"/>
    <d v="2026-01-26T00:00:00"/>
    <n v="540"/>
    <s v="Simulacion de escnearios 1 - Simulador ARENA"/>
    <m/>
    <s v="POM"/>
    <d v="2026-01-01T00:00:00"/>
  </r>
  <r>
    <x v="37"/>
    <x v="13"/>
    <d v="2026-01-27T00:00:00"/>
    <n v="540"/>
    <s v="Simulacion de escnearios 1 - Simulador ARENA"/>
    <m/>
    <s v="POM"/>
    <d v="2026-01-01T00:00:00"/>
  </r>
  <r>
    <x v="37"/>
    <x v="13"/>
    <d v="2026-01-28T00:00:00"/>
    <n v="540"/>
    <s v="Simulacion de escnearios 1 - Simulador ARENA"/>
    <m/>
    <s v="POM"/>
    <d v="2026-01-01T00:00:00"/>
  </r>
  <r>
    <x v="37"/>
    <x v="13"/>
    <d v="2026-01-29T00:00:00"/>
    <n v="540"/>
    <s v="Simulacion de escnearios 1 - Simulador ARENA"/>
    <m/>
    <s v="POM"/>
    <d v="2026-01-01T00:00:00"/>
  </r>
  <r>
    <x v="37"/>
    <x v="13"/>
    <d v="2026-01-30T00:00:00"/>
    <n v="360"/>
    <s v="Simulacion de escnearios 1 - Simulador ARENA"/>
    <m/>
    <s v="POM"/>
    <d v="2026-01-01T00:00:00"/>
  </r>
  <r>
    <x v="35"/>
    <x v="13"/>
    <d v="2026-01-20T00:00:00"/>
    <n v="300"/>
    <s v="Simulacion de escenearios 1 - Simulador Python"/>
    <m/>
    <s v="POM"/>
    <d v="2026-01-01T00:00:00"/>
  </r>
  <r>
    <x v="35"/>
    <x v="13"/>
    <d v="2026-01-21T00:00:00"/>
    <n v="300"/>
    <s v="Simulacion de escenearios 1 - Simulador Python"/>
    <m/>
    <s v="POM"/>
    <d v="2026-01-01T00:00:00"/>
  </r>
  <r>
    <x v="35"/>
    <x v="13"/>
    <d v="2026-01-22T00:00:00"/>
    <n v="300"/>
    <s v="Simulacion de escenearios 1 - Simulador Python"/>
    <m/>
    <s v="POM"/>
    <d v="2026-01-01T00:00:00"/>
  </r>
  <r>
    <x v="35"/>
    <x v="13"/>
    <d v="2026-01-23T00:00:00"/>
    <n v="360"/>
    <s v="Simulacion de escenearios 1 - Simulador Python"/>
    <m/>
    <s v="POM"/>
    <d v="2026-01-01T00:00:00"/>
  </r>
  <r>
    <x v="35"/>
    <x v="13"/>
    <d v="2026-01-26T00:00:00"/>
    <n v="540"/>
    <s v="Simulacion de escenearios 2 - Simulador Python"/>
    <m/>
    <s v="POM"/>
    <d v="2026-01-01T00:00:00"/>
  </r>
  <r>
    <x v="35"/>
    <x v="13"/>
    <d v="2026-01-27T00:00:00"/>
    <n v="300"/>
    <s v="Simulacion de escenearios 2 - Simulador Python"/>
    <m/>
    <s v="POM"/>
    <d v="2026-01-01T00:00:00"/>
  </r>
  <r>
    <x v="35"/>
    <x v="13"/>
    <d v="2026-01-28T00:00:00"/>
    <n v="300"/>
    <s v="Simulacion de escenearios 2 - Simulador Python"/>
    <m/>
    <s v="POM"/>
    <d v="2026-01-01T00:00:00"/>
  </r>
  <r>
    <x v="35"/>
    <x v="13"/>
    <d v="2026-01-27T00:00:00"/>
    <n v="240"/>
    <s v="Preparacion reporte modelo Python"/>
    <m/>
    <s v="POM"/>
    <d v="2026-01-01T00:00:00"/>
  </r>
  <r>
    <x v="35"/>
    <x v="13"/>
    <d v="2026-01-28T00:00:00"/>
    <n v="240"/>
    <s v="Preparacion reporte modelo Python"/>
    <m/>
    <s v="POM"/>
    <d v="2026-01-01T00:00:00"/>
  </r>
  <r>
    <x v="35"/>
    <x v="13"/>
    <d v="2026-01-29T00:00:00"/>
    <n v="540"/>
    <s v="Preparacion reporte modelo Python"/>
    <m/>
    <s v="POM"/>
    <d v="2026-01-01T00:00:00"/>
  </r>
  <r>
    <x v="35"/>
    <x v="13"/>
    <d v="2026-01-30T00:00:00"/>
    <n v="360"/>
    <s v="Preparacion reporte modelo Python"/>
    <m/>
    <s v="POM"/>
    <d v="2026-01-01T00:00:00"/>
  </r>
  <r>
    <x v="36"/>
    <x v="13"/>
    <d v="2026-01-26T00:00:00"/>
    <n v="240"/>
    <s v="Preparacion reporte modelo Python"/>
    <m/>
    <s v="POM"/>
    <d v="2026-01-01T00:00:00"/>
  </r>
  <r>
    <x v="36"/>
    <x v="13"/>
    <d v="2026-01-27T00:00:00"/>
    <n v="240"/>
    <s v="Preparacion reporte modelo Python"/>
    <m/>
    <s v="POM"/>
    <d v="2026-01-01T00:00:00"/>
  </r>
  <r>
    <x v="36"/>
    <x v="13"/>
    <d v="2026-01-28T00:00:00"/>
    <n v="240"/>
    <s v="Preparacion reporte modelo Python"/>
    <m/>
    <s v="POM"/>
    <d v="2026-01-01T00:00:00"/>
  </r>
  <r>
    <x v="36"/>
    <x v="13"/>
    <d v="2026-01-29T00:00:00"/>
    <n v="240"/>
    <s v="Preparacion reporte modelo Python"/>
    <m/>
    <s v="POM"/>
    <d v="2026-01-01T00:00:00"/>
  </r>
  <r>
    <x v="36"/>
    <x v="13"/>
    <d v="2026-01-30T00:00:00"/>
    <n v="240"/>
    <s v="Preparacion reporte modelo Python"/>
    <m/>
    <s v="POM"/>
    <d v="2026-01-01T00:00:00"/>
  </r>
  <r>
    <x v="38"/>
    <x v="14"/>
    <d v="2026-01-06T00:00:00"/>
    <n v="300"/>
    <s v="KOM e inicio proyecto"/>
    <m/>
    <s v="POM"/>
    <d v="2026-01-01T00:00:00"/>
  </r>
  <r>
    <x v="38"/>
    <x v="14"/>
    <d v="2026-01-07T00:00:00"/>
    <n v="540"/>
    <s v="Análisis áreas chancado otras operaciones / proyectos"/>
    <m/>
    <s v="POM"/>
    <d v="2026-01-01T00:00:00"/>
  </r>
  <r>
    <x v="38"/>
    <x v="14"/>
    <d v="2026-01-08T00:00:00"/>
    <n v="540"/>
    <s v="Análisis áreas chancado otras operaciones / proyectos"/>
    <m/>
    <s v="POM"/>
    <d v="2026-01-01T00:00:00"/>
  </r>
  <r>
    <x v="38"/>
    <x v="14"/>
    <d v="2026-01-09T00:00:00"/>
    <n v="360"/>
    <s v="Revisión general de Información"/>
    <m/>
    <s v="POM"/>
    <d v="2026-01-01T00:00:00"/>
  </r>
  <r>
    <x v="38"/>
    <x v="14"/>
    <d v="2026-01-12T00:00:00"/>
    <n v="240"/>
    <s v="Revisión general de Información"/>
    <m/>
    <s v="POM"/>
    <d v="2026-01-01T00:00:00"/>
  </r>
  <r>
    <x v="38"/>
    <x v="14"/>
    <d v="2026-01-12T00:00:00"/>
    <n v="300"/>
    <s v="Resumen de capacidades de diseño componentes aguas arriba y abajo proceso chancado"/>
    <m/>
    <s v="POM"/>
    <d v="2026-01-01T00:00:00"/>
  </r>
  <r>
    <x v="38"/>
    <x v="14"/>
    <d v="2026-01-13T00:00:00"/>
    <n v="300"/>
    <s v="Resumen de capacidades de diseño componentes aguas arriba y abajo proceso chancado"/>
    <m/>
    <s v="POM"/>
    <d v="2026-01-01T00:00:00"/>
  </r>
  <r>
    <x v="38"/>
    <x v="14"/>
    <d v="2026-01-13T00:00:00"/>
    <n v="240"/>
    <s v="Levantamiento layout mina y zona de chancado actual (entradas, rutas principales /auxiliares, cruces, otros relevantes)"/>
    <m/>
    <s v="POM"/>
    <d v="2026-01-01T00:00:00"/>
  </r>
  <r>
    <x v="38"/>
    <x v="14"/>
    <d v="2026-01-14T00:00:00"/>
    <n v="240"/>
    <s v="Obtención de distancias de zonza de chancado actual y nueva propuesta"/>
    <m/>
    <s v="POM"/>
    <d v="2026-01-01T00:00:00"/>
  </r>
  <r>
    <x v="38"/>
    <x v="14"/>
    <d v="2026-01-14T00:00:00"/>
    <n v="300"/>
    <s v="Mapeo de maniobras de camiones en layout (generar lámina con este y 3 puntos anteriores)"/>
    <m/>
    <s v="POM"/>
    <d v="2026-01-01T00:00:00"/>
  </r>
  <r>
    <x v="38"/>
    <x v="14"/>
    <d v="2026-01-15T00:00:00"/>
    <n v="540"/>
    <s v="Revisión data dispatch: colas en chancado, frecuencia de llegada, t. de aculatamiento, t. de descarga, t. espera, todo en relación a cantidad de camiones y distancias medias a chancado"/>
    <m/>
    <s v="POM"/>
    <d v="2026-01-01T00:00:00"/>
  </r>
  <r>
    <x v="38"/>
    <x v="14"/>
    <d v="2026-01-16T00:00:00"/>
    <n v="360"/>
    <s v="Revisión data dispatch: colas en chancado, frecuencia de llegada, t. de aculatamiento, t. de descarga, t. espera, todo en relación a cantidad de camiones y distancias medias a chancado"/>
    <m/>
    <s v="POM"/>
    <d v="2026-01-01T00:00:00"/>
  </r>
  <r>
    <x v="38"/>
    <x v="14"/>
    <d v="2026-01-19T00:00:00"/>
    <n v="300"/>
    <s v="PPT Resumen data Dispatch de Colas"/>
    <m/>
    <s v="POM"/>
    <d v="2026-01-01T00:00:00"/>
  </r>
  <r>
    <x v="38"/>
    <x v="14"/>
    <d v="2026-01-19T00:00:00"/>
    <n v="240"/>
    <s v="Análisis de detenciones no programadas en chancado / mantenimientos programados y no programados"/>
    <m/>
    <s v="POM"/>
    <d v="2026-01-01T00:00:00"/>
  </r>
  <r>
    <x v="38"/>
    <x v="14"/>
    <d v="2026-01-20T00:00:00"/>
    <n v="360"/>
    <s v="Análisis cruzado entre eventos chancado y colas en chancado"/>
    <m/>
    <s v="POM"/>
    <d v="2026-01-01T00:00:00"/>
  </r>
  <r>
    <x v="38"/>
    <x v="14"/>
    <d v="2026-01-20T00:00:00"/>
    <n v="180"/>
    <s v="Levantamiento de layout nuevo con CH03"/>
    <m/>
    <s v="POM"/>
    <d v="2026-01-01T00:00:00"/>
  </r>
  <r>
    <x v="38"/>
    <x v="14"/>
    <d v="2026-01-21T00:00:00"/>
    <n v="540"/>
    <s v="Comparación de layout nuevo con antiguo y el de otras operaciones"/>
    <m/>
    <s v="POM"/>
    <d v="2026-01-01T00:00:00"/>
  </r>
  <r>
    <x v="39"/>
    <x v="14"/>
    <d v="2026-01-15T00:00:00"/>
    <n v="240"/>
    <s v="Proposición de mejoras a áreas circundantes de zona de chancado"/>
    <m/>
    <s v="POM"/>
    <d v="2026-01-01T00:00:00"/>
  </r>
  <r>
    <x v="39"/>
    <x v="14"/>
    <d v="2026-01-16T00:00:00"/>
    <n v="240"/>
    <s v="Proposición de mejoras a áreas circundantes de zona de chancado"/>
    <m/>
    <s v="POM"/>
    <d v="2026-01-01T00:00:00"/>
  </r>
  <r>
    <x v="39"/>
    <x v="14"/>
    <d v="2026-01-19T00:00:00"/>
    <n v="240"/>
    <s v="Proposición de mejoras a áreas circundantes de zona de chancado"/>
    <m/>
    <s v="POM"/>
    <d v="2026-01-01T00:00:00"/>
  </r>
  <r>
    <x v="39"/>
    <x v="14"/>
    <d v="2026-01-22T00:00:00"/>
    <n v="240"/>
    <s v="Proposición de mejoras a áreas circundantes de zona de chancado"/>
    <m/>
    <s v="POM"/>
    <d v="2026-01-01T00:00:00"/>
  </r>
  <r>
    <x v="39"/>
    <x v="14"/>
    <d v="2026-01-23T00:00:00"/>
    <n v="240"/>
    <s v="Proposición de mejoras a áreas circundantes de zona de chancado"/>
    <m/>
    <s v="POM"/>
    <d v="2026-01-01T00:00:00"/>
  </r>
  <r>
    <x v="38"/>
    <x v="14"/>
    <d v="2026-01-22T00:00:00"/>
    <n v="540"/>
    <s v="Generación de modelo simplificado para evaluar alternativas de diseño"/>
    <m/>
    <s v="POM"/>
    <d v="2026-01-01T00:00:00"/>
  </r>
  <r>
    <x v="38"/>
    <x v="14"/>
    <d v="2026-01-23T00:00:00"/>
    <n v="360"/>
    <s v="Generación de modelo simplificado para evaluar alternativas de diseño"/>
    <m/>
    <s v="POM"/>
    <d v="2026-01-01T00:00:00"/>
  </r>
  <r>
    <x v="38"/>
    <x v="14"/>
    <d v="2026-01-26T00:00:00"/>
    <n v="540"/>
    <s v="Generación de modelo simplificado para evaluar alternativas de diseño"/>
    <m/>
    <s v="POM"/>
    <d v="2026-01-01T00:00:00"/>
  </r>
  <r>
    <x v="38"/>
    <x v="14"/>
    <d v="2026-01-27T00:00:00"/>
    <n v="540"/>
    <s v="Generación de modelo simplificado para evaluar alternativas de diseño"/>
    <m/>
    <s v="POM"/>
    <d v="2026-01-01T00:00:00"/>
  </r>
  <r>
    <x v="38"/>
    <x v="14"/>
    <d v="2026-01-28T00:00:00"/>
    <n v="540"/>
    <s v="Generación de modelo simplificado para evaluar alternativas de diseño"/>
    <m/>
    <s v="POM"/>
    <d v="2026-01-01T00:00:00"/>
  </r>
  <r>
    <x v="38"/>
    <x v="14"/>
    <d v="2026-01-29T00:00:00"/>
    <n v="300"/>
    <s v="Generación de modelo simplificado para evaluar alternativas de diseño"/>
    <m/>
    <s v="POM"/>
    <d v="2026-01-01T00:00:00"/>
  </r>
  <r>
    <x v="38"/>
    <x v="14"/>
    <d v="2026-01-29T00:00:00"/>
    <n v="240"/>
    <s v="Calibración de modelo con data real"/>
    <m/>
    <s v="POM"/>
    <d v="2026-01-01T00:00:00"/>
  </r>
  <r>
    <x v="38"/>
    <x v="14"/>
    <d v="2026-01-30T00:00:00"/>
    <n v="180"/>
    <s v="Calibración de modelo con data real"/>
    <m/>
    <s v="POM"/>
    <d v="2026-01-01T00:00:00"/>
  </r>
  <r>
    <x v="38"/>
    <x v="14"/>
    <d v="2026-01-30T00:00:00"/>
    <n v="180"/>
    <s v="PPT con componentes de modelo y resultados calibración"/>
    <m/>
    <s v="POM"/>
    <d v="2026-01-01T00:00:00"/>
  </r>
  <r>
    <x v="39"/>
    <x v="14"/>
    <d v="2026-01-07T00:00:00"/>
    <n v="240"/>
    <s v="Análisis áreas chancado otras operaciones / proyectos"/>
    <m/>
    <s v="POM"/>
    <d v="2026-01-01T00:00:00"/>
  </r>
  <r>
    <x v="39"/>
    <x v="14"/>
    <d v="2026-01-08T00:00:00"/>
    <n v="240"/>
    <s v="Análisis áreas chancado otras operaciones / proyectos"/>
    <m/>
    <s v="POM"/>
    <d v="2026-01-01T00:00:00"/>
  </r>
  <r>
    <x v="39"/>
    <x v="14"/>
    <d v="2026-01-09T00:00:00"/>
    <n v="120"/>
    <s v="Revisión general de la información"/>
    <m/>
    <s v="POM"/>
    <d v="2026-01-01T00:00:00"/>
  </r>
  <r>
    <x v="39"/>
    <x v="14"/>
    <d v="2026-01-12T00:00:00"/>
    <n v="240"/>
    <s v="Revisión general de la información"/>
    <m/>
    <s v="POM"/>
    <d v="2026-01-01T00:00:00"/>
  </r>
  <r>
    <x v="39"/>
    <x v="14"/>
    <d v="2026-01-13T00:00:00"/>
    <n v="240"/>
    <s v="Levantamiento layout mina y zona de chancado actual (entradas, rutas principales /auxiliares, cruces, otros relevantes)"/>
    <m/>
    <s v="POM"/>
    <d v="2026-01-01T00:00:00"/>
  </r>
  <r>
    <x v="39"/>
    <x v="14"/>
    <d v="2026-01-14T00:00:00"/>
    <n v="240"/>
    <s v="Mapeo de maniobras de camiones en layout (generar lámina con este y 3 puntos anteriores)"/>
    <m/>
    <s v="POM"/>
    <d v="2026-01-01T00:00:00"/>
  </r>
  <r>
    <x v="39"/>
    <x v="14"/>
    <d v="2026-01-20T00:00:00"/>
    <n v="240"/>
    <s v="Levantamiento de layout nuevo con CH03"/>
    <m/>
    <s v="POM"/>
    <d v="2026-01-01T00:00:00"/>
  </r>
  <r>
    <x v="39"/>
    <x v="14"/>
    <d v="2026-01-21T00:00:00"/>
    <n v="240"/>
    <s v="Comparación de layout nuevo con antiguo y el de otras operaciones"/>
    <m/>
    <s v="POM"/>
    <d v="2026-01-01T00:00:00"/>
  </r>
  <r>
    <x v="39"/>
    <x v="14"/>
    <d v="2026-01-26T00:00:00"/>
    <n v="240"/>
    <s v="Horas consultor"/>
    <m/>
    <s v="POM"/>
    <d v="2026-01-01T00:00:00"/>
  </r>
  <r>
    <x v="39"/>
    <x v="14"/>
    <d v="2026-01-27T00:00:00"/>
    <n v="240"/>
    <s v="Horas consultor"/>
    <m/>
    <s v="POM"/>
    <d v="2026-01-01T00:00:00"/>
  </r>
  <r>
    <x v="39"/>
    <x v="14"/>
    <d v="2026-01-28T00:00:00"/>
    <n v="240"/>
    <s v="Horas consultor"/>
    <m/>
    <s v="POM"/>
    <d v="2026-01-01T00:00:00"/>
  </r>
  <r>
    <x v="39"/>
    <x v="14"/>
    <d v="2026-01-29T00:00:00"/>
    <n v="240"/>
    <s v="Horas consultor"/>
    <m/>
    <s v="POM"/>
    <d v="2026-01-01T00:00:00"/>
  </r>
  <r>
    <x v="39"/>
    <x v="14"/>
    <d v="2026-01-30T00:00:00"/>
    <n v="120"/>
    <s v="Horas consultor"/>
    <m/>
    <s v="POM"/>
    <d v="2026-01-01T00:00:00"/>
  </r>
  <r>
    <x v="36"/>
    <x v="14"/>
    <d v="2026-01-06T00:00:00"/>
    <n v="180"/>
    <s v="KOM e inicio proyecto"/>
    <m/>
    <s v="POM"/>
    <d v="2026-01-01T00:00:00"/>
  </r>
  <r>
    <x v="36"/>
    <x v="14"/>
    <d v="2026-01-07T00:00:00"/>
    <n v="180"/>
    <s v="Análisis áreas chancado otras operaciones / proyectos"/>
    <m/>
    <s v="POM"/>
    <d v="2026-01-01T00:00:00"/>
  </r>
  <r>
    <x v="36"/>
    <x v="14"/>
    <d v="2026-01-08T00:00:00"/>
    <n v="180"/>
    <s v="Análisis áreas chancado otras operaciones / proyectos"/>
    <m/>
    <s v="POM"/>
    <d v="2026-01-01T00:00:00"/>
  </r>
  <r>
    <x v="36"/>
    <x v="14"/>
    <d v="2026-01-09T00:00:00"/>
    <n v="180"/>
    <s v="Revisión general de Información"/>
    <m/>
    <s v="POM"/>
    <d v="2026-01-01T00:00:00"/>
  </r>
  <r>
    <x v="36"/>
    <x v="14"/>
    <d v="2026-01-12T00:00:00"/>
    <n v="180"/>
    <s v="Revisión general de Información"/>
    <m/>
    <s v="POM"/>
    <d v="2026-01-01T00:00:00"/>
  </r>
  <r>
    <x v="36"/>
    <x v="14"/>
    <d v="2026-01-13T00:00:00"/>
    <n v="180"/>
    <s v="Resumen de capacidades de diseño componentes aguas arriba y abajo proceso chancado"/>
    <m/>
    <s v="POM"/>
    <d v="2026-01-01T00:00:00"/>
  </r>
  <r>
    <x v="36"/>
    <x v="14"/>
    <d v="2026-01-14T00:00:00"/>
    <n v="180"/>
    <s v="Levantamiento layout mina y zona de chancado actual (entradas, rutas principales /auxiliares, cruces, otros relevantes)"/>
    <m/>
    <s v="POM"/>
    <d v="2026-01-01T00:00:00"/>
  </r>
  <r>
    <x v="36"/>
    <x v="14"/>
    <d v="2026-01-15T00:00:00"/>
    <n v="180"/>
    <s v="Mapeo de maniobras de camiones en layout (generar lámina con este y 3 puntos anteriores)"/>
    <m/>
    <s v="POM"/>
    <d v="2026-01-01T00:00:00"/>
  </r>
  <r>
    <x v="36"/>
    <x v="14"/>
    <d v="2026-01-16T00:00:00"/>
    <n v="180"/>
    <s v="Revisión data dispatch: colas en chancado, frecuencia de llegada, t. de aculatamiento, t. de descarga, t. espera, todo en relación a cantidad de camiones y distancias medias a chancado"/>
    <m/>
    <s v="POM"/>
    <d v="2026-01-01T00:00:00"/>
  </r>
  <r>
    <x v="36"/>
    <x v="14"/>
    <d v="2026-01-19T00:00:00"/>
    <n v="180"/>
    <s v="PPT Resumen data Dispatch de Colas"/>
    <m/>
    <s v="POM"/>
    <d v="2026-01-01T00:00:00"/>
  </r>
  <r>
    <x v="36"/>
    <x v="14"/>
    <d v="2026-01-20T00:00:00"/>
    <n v="180"/>
    <s v="Análisis de detenciones no programadas en chancado / mantenimientos programados y no programados"/>
    <m/>
    <s v="POM"/>
    <d v="2026-01-01T00:00:00"/>
  </r>
  <r>
    <x v="36"/>
    <x v="14"/>
    <d v="2026-01-21T00:00:00"/>
    <n v="180"/>
    <s v="Comparación de layout nuevo con antiguo y el de otras operaciones"/>
    <m/>
    <s v="POM"/>
    <d v="2026-01-01T00:00:00"/>
  </r>
  <r>
    <x v="36"/>
    <x v="14"/>
    <d v="2026-01-23T00:00:00"/>
    <n v="180"/>
    <s v="Proposición de mejoras a áreas circundantes de zona de chancado"/>
    <m/>
    <s v="POM"/>
    <d v="2026-01-01T00:00:00"/>
  </r>
  <r>
    <x v="36"/>
    <x v="14"/>
    <d v="2026-01-22T00:00:00"/>
    <n v="180"/>
    <s v="Generación de modelo simplificado para evaluar alternativas de diseño"/>
    <m/>
    <s v="POM"/>
    <d v="2026-01-01T00:00:00"/>
  </r>
  <r>
    <x v="36"/>
    <x v="14"/>
    <d v="2026-01-26T00:00:00"/>
    <n v="180"/>
    <s v="Generación de modelo simplificado para evaluar alternativas de diseño"/>
    <m/>
    <s v="POM"/>
    <d v="2026-01-01T00:00:00"/>
  </r>
  <r>
    <x v="36"/>
    <x v="14"/>
    <d v="2026-01-27T00:00:00"/>
    <n v="180"/>
    <s v="Generación de modelo simplificado para evaluar alternativas de diseño"/>
    <m/>
    <s v="POM"/>
    <d v="2026-01-01T00:00:00"/>
  </r>
  <r>
    <x v="36"/>
    <x v="14"/>
    <d v="2026-01-28T00:00:00"/>
    <n v="180"/>
    <s v="Generación de modelo simplificado para evaluar alternativas de diseño"/>
    <m/>
    <s v="POM"/>
    <d v="2026-01-01T00:00:00"/>
  </r>
  <r>
    <x v="36"/>
    <x v="14"/>
    <d v="2026-01-29T00:00:00"/>
    <n v="180"/>
    <s v="Calibración de modelo con data real"/>
    <m/>
    <s v="POM"/>
    <d v="2026-01-01T00:00:00"/>
  </r>
  <r>
    <x v="36"/>
    <x v="14"/>
    <d v="2026-01-30T00:00:00"/>
    <n v="120"/>
    <s v="PPT con componentes de modelo y resultados calibración"/>
    <m/>
    <s v="POM"/>
    <d v="2026-01-01T00:00:00"/>
  </r>
  <r>
    <x v="0"/>
    <x v="15"/>
    <d v="2026-01-01T00:00:00"/>
    <n v="0"/>
    <s v="Crear POM"/>
    <m/>
    <s v="POM"/>
    <d v="2026-01-01T00:00:00"/>
  </r>
  <r>
    <x v="0"/>
    <x v="16"/>
    <d v="2026-01-01T00:00:00"/>
    <n v="0"/>
    <s v="Crear POM"/>
    <m/>
    <s v="POM"/>
    <d v="2026-01-01T00:00:00"/>
  </r>
  <r>
    <x v="0"/>
    <x v="17"/>
    <d v="2026-01-01T00:00:00"/>
    <n v="0"/>
    <s v="Crear POM"/>
    <m/>
    <s v="POM"/>
    <d v="2026-01-01T00:00:00"/>
  </r>
  <r>
    <x v="0"/>
    <x v="18"/>
    <d v="2026-01-01T00:00:00"/>
    <n v="0"/>
    <s v="Crear POM"/>
    <m/>
    <s v="POM"/>
    <d v="2026-01-01T00:00:00"/>
  </r>
  <r>
    <x v="25"/>
    <x v="19"/>
    <d v="2026-01-05T00:00:00"/>
    <n v="480"/>
    <s v="Revisión de la información y base de datos"/>
    <m/>
    <s v="POM"/>
    <d v="2026-01-01T00:00:00"/>
  </r>
  <r>
    <x v="25"/>
    <x v="19"/>
    <d v="2026-01-06T00:00:00"/>
    <n v="120"/>
    <s v="Revisión de la información y base de datos"/>
    <m/>
    <s v="POM"/>
    <d v="2026-01-01T00:00:00"/>
  </r>
  <r>
    <x v="25"/>
    <x v="19"/>
    <d v="2026-01-07T00:00:00"/>
    <n v="120"/>
    <s v="Revisión de la información y base de datos"/>
    <m/>
    <s v="POM"/>
    <d v="2026-01-01T00:00:00"/>
  </r>
  <r>
    <x v="25"/>
    <x v="19"/>
    <d v="2026-01-08T00:00:00"/>
    <n v="120"/>
    <s v="Revisión de la información y base de datos"/>
    <m/>
    <s v="POM"/>
    <d v="2026-01-01T00:00:00"/>
  </r>
  <r>
    <x v="40"/>
    <x v="19"/>
    <d v="2026-01-05T00:00:00"/>
    <n v="360"/>
    <s v="Revisión de la información y base de datos"/>
    <m/>
    <s v="POM"/>
    <d v="2026-01-01T00:00:00"/>
  </r>
  <r>
    <x v="40"/>
    <x v="19"/>
    <d v="2026-01-06T00:00:00"/>
    <n v="120"/>
    <s v="Revisión de la información y base de datos"/>
    <m/>
    <s v="POM"/>
    <d v="2026-01-01T00:00:00"/>
  </r>
  <r>
    <x v="40"/>
    <x v="19"/>
    <d v="2026-01-07T00:00:00"/>
    <n v="120"/>
    <s v="Revisión de la información y base de datos"/>
    <m/>
    <s v="POM"/>
    <d v="2026-01-01T00:00:00"/>
  </r>
  <r>
    <x v="40"/>
    <x v="19"/>
    <d v="2026-01-08T00:00:00"/>
    <n v="120"/>
    <s v="Revisión de la información y base de datos"/>
    <m/>
    <s v="POM"/>
    <d v="2026-01-01T00:00:00"/>
  </r>
  <r>
    <x v="24"/>
    <x v="19"/>
    <d v="2026-01-09T00:00:00"/>
    <n v="360"/>
    <s v="Revisión de información acorde a RFI"/>
    <s v="Reporte"/>
    <s v="POM"/>
    <d v="2026-01-01T00:00:00"/>
  </r>
  <r>
    <x v="25"/>
    <x v="19"/>
    <d v="2026-01-09T00:00:00"/>
    <n v="360"/>
    <s v="Revisión de información acorde a RFI"/>
    <s v="Reporte"/>
    <s v="POM"/>
    <d v="2026-01-01T00:00:00"/>
  </r>
  <r>
    <x v="25"/>
    <x v="19"/>
    <d v="2026-01-13T00:00:00"/>
    <n v="480"/>
    <s v="Visita a terreno incial para fijar contexto del estudio"/>
    <s v="Reporte Visita"/>
    <s v="POM"/>
    <d v="2026-01-01T00:00:00"/>
  </r>
  <r>
    <x v="25"/>
    <x v="19"/>
    <d v="2026-01-14T00:00:00"/>
    <n v="480"/>
    <s v="Visita a terreno incial para fijar contexto del estudio"/>
    <s v="Reporte Visita"/>
    <s v="POM"/>
    <d v="2026-01-01T00:00:00"/>
  </r>
  <r>
    <x v="22"/>
    <x v="19"/>
    <d v="2026-01-13T00:00:00"/>
    <n v="480"/>
    <s v="Visita a terreno incial para fijar contexto del estudio"/>
    <s v="Reporte Visita"/>
    <s v="POM"/>
    <d v="2026-01-01T00:00:00"/>
  </r>
  <r>
    <x v="22"/>
    <x v="19"/>
    <d v="2026-01-14T00:00:00"/>
    <n v="480"/>
    <s v="Visita a terreno incial para fijar contexto del estudio"/>
    <s v="Reporte Visita"/>
    <s v="POM"/>
    <d v="2026-01-01T00:00:00"/>
  </r>
  <r>
    <x v="24"/>
    <x v="19"/>
    <d v="2026-01-12T00:00:00"/>
    <n v="480"/>
    <s v="Captura de información geomecánica (logueo 7000 m de sondajes)"/>
    <s v="Base de datos"/>
    <s v="POM"/>
    <d v="2026-01-01T00:00:00"/>
  </r>
  <r>
    <x v="24"/>
    <x v="19"/>
    <d v="2026-01-13T00:00:00"/>
    <n v="480"/>
    <s v="Captura de información geomecánica (logueo 7000 m de sondajes)"/>
    <s v="Base de datos"/>
    <s v="POM"/>
    <d v="2026-01-01T00:00:00"/>
  </r>
  <r>
    <x v="24"/>
    <x v="19"/>
    <d v="2026-01-14T00:00:00"/>
    <n v="480"/>
    <s v="Captura de información geomecánica (logueo 7000 m de sondajes)"/>
    <s v="Base de datos"/>
    <s v="POM"/>
    <d v="2026-01-01T00:00:00"/>
  </r>
  <r>
    <x v="24"/>
    <x v="19"/>
    <d v="2026-01-15T00:00:00"/>
    <n v="480"/>
    <s v="Captura de información geomecánica (logueo 7000 m de sondajes)"/>
    <s v="Base de datos"/>
    <s v="POM"/>
    <d v="2026-01-01T00:00:00"/>
  </r>
  <r>
    <x v="24"/>
    <x v="19"/>
    <d v="2026-01-16T00:00:00"/>
    <n v="360"/>
    <s v="Captura de información geomecánica (logueo 7000 m de sondajes)"/>
    <s v="Base de datos"/>
    <s v="POM"/>
    <d v="2026-01-01T00:00:00"/>
  </r>
  <r>
    <x v="24"/>
    <x v="19"/>
    <d v="2026-01-26T00:00:00"/>
    <n v="480"/>
    <s v="Captura de información geomecánica (logueo 7000 m de sondajes)"/>
    <s v="Base de datos"/>
    <s v="POM"/>
    <d v="2026-01-01T00:00:00"/>
  </r>
  <r>
    <x v="24"/>
    <x v="19"/>
    <d v="2026-01-27T00:00:00"/>
    <n v="480"/>
    <s v="Captura de información geomecánica (logueo 7000 m de sondajes)"/>
    <s v="Base de datos"/>
    <s v="POM"/>
    <d v="2026-01-01T00:00:00"/>
  </r>
  <r>
    <x v="24"/>
    <x v="19"/>
    <d v="2026-01-28T00:00:00"/>
    <n v="480"/>
    <s v="Captura de información geomecánica (logueo 7000 m de sondajes)"/>
    <s v="Base de datos"/>
    <s v="POM"/>
    <d v="2026-01-01T00:00:00"/>
  </r>
  <r>
    <x v="24"/>
    <x v="19"/>
    <d v="2026-01-29T00:00:00"/>
    <n v="480"/>
    <s v="Captura de información geomecánica (logueo 7000 m de sondajes)"/>
    <s v="Base de datos"/>
    <s v="POM"/>
    <d v="2026-01-01T00:00:00"/>
  </r>
  <r>
    <x v="24"/>
    <x v="19"/>
    <d v="2026-01-30T00:00:00"/>
    <n v="360"/>
    <s v="Captura de información geomecánica (logueo 7000 m de sondajes)"/>
    <s v="Base de datos"/>
    <s v="POM"/>
    <d v="2026-01-01T00:00:00"/>
  </r>
  <r>
    <x v="40"/>
    <x v="19"/>
    <d v="2026-01-12T00:00:00"/>
    <n v="480"/>
    <s v="Captura de información geomecánica (logueo 7000 m de sondajes)"/>
    <s v="Base de datos"/>
    <s v="POM"/>
    <d v="2026-01-01T00:00:00"/>
  </r>
  <r>
    <x v="40"/>
    <x v="19"/>
    <d v="2026-01-13T00:00:00"/>
    <n v="480"/>
    <s v="Captura de información geomecánica (logueo 7000 m de sondajes)"/>
    <s v="Base de datos"/>
    <s v="POM"/>
    <d v="2026-01-01T00:00:00"/>
  </r>
  <r>
    <x v="40"/>
    <x v="19"/>
    <d v="2026-01-14T00:00:00"/>
    <n v="480"/>
    <s v="Captura de información geomecánica (logueo 7000 m de sondajes)"/>
    <s v="Base de datos"/>
    <s v="POM"/>
    <d v="2026-01-01T00:00:00"/>
  </r>
  <r>
    <x v="40"/>
    <x v="19"/>
    <d v="2026-01-15T00:00:00"/>
    <n v="480"/>
    <s v="Captura de información geomecánica (logueo 7000 m de sondajes)"/>
    <s v="Base de datos"/>
    <s v="POM"/>
    <d v="2026-01-01T00:00:00"/>
  </r>
  <r>
    <x v="40"/>
    <x v="19"/>
    <d v="2026-01-16T00:00:00"/>
    <n v="360"/>
    <s v="Captura de información geomecánica (logueo 7000 m de sondajes)"/>
    <s v="Base de datos"/>
    <s v="POM"/>
    <d v="2026-01-01T00:00:00"/>
  </r>
  <r>
    <x v="40"/>
    <x v="19"/>
    <d v="2026-01-19T00:00:00"/>
    <n v="480"/>
    <s v="Captura de información geomecánica (logueo 7000 m de sondajes)"/>
    <s v="Base de datos"/>
    <s v="POM"/>
    <d v="2026-01-01T00:00:00"/>
  </r>
  <r>
    <x v="40"/>
    <x v="19"/>
    <d v="2026-01-20T00:00:00"/>
    <n v="480"/>
    <s v="Captura de información geomecánica (logueo 7000 m de sondajes)"/>
    <s v="Base de datos"/>
    <s v="POM"/>
    <d v="2026-01-01T00:00:00"/>
  </r>
  <r>
    <x v="40"/>
    <x v="19"/>
    <d v="2026-01-21T00:00:00"/>
    <n v="480"/>
    <s v="Captura de información geomecánica (logueo 7000 m de sondajes)"/>
    <s v="Base de datos"/>
    <s v="POM"/>
    <d v="2026-01-01T00:00:00"/>
  </r>
  <r>
    <x v="40"/>
    <x v="19"/>
    <d v="2026-01-22T00:00:00"/>
    <n v="480"/>
    <s v="Captura de información geomecánica (logueo 7000 m de sondajes)"/>
    <s v="Base de datos"/>
    <s v="POM"/>
    <d v="2026-01-01T00:00:00"/>
  </r>
  <r>
    <x v="40"/>
    <x v="19"/>
    <d v="2026-01-23T00:00:00"/>
    <n v="360"/>
    <s v="Captura de información geomecánica (logueo 7000 m de sondajes)"/>
    <s v="Base de datos"/>
    <s v="POM"/>
    <d v="2026-01-01T00:00:00"/>
  </r>
  <r>
    <x v="40"/>
    <x v="19"/>
    <d v="2026-01-26T00:00:00"/>
    <n v="480"/>
    <s v="Captura de información geomecánica (logueo 7000 m de sondajes)"/>
    <s v="Base de datos"/>
    <s v="POM"/>
    <d v="2026-01-01T00:00:00"/>
  </r>
  <r>
    <x v="40"/>
    <x v="19"/>
    <d v="2026-01-27T00:00:00"/>
    <n v="480"/>
    <s v="Captura de información geomecánica (logueo 7000 m de sondajes)"/>
    <s v="Base de datos"/>
    <s v="POM"/>
    <d v="2026-01-01T00:00:00"/>
  </r>
  <r>
    <x v="40"/>
    <x v="19"/>
    <d v="2026-01-28T00:00:00"/>
    <n v="480"/>
    <s v="Captura de información geomecánica (logueo 7000 m de sondajes)"/>
    <s v="Base de datos"/>
    <s v="POM"/>
    <d v="2026-01-01T00:00:00"/>
  </r>
  <r>
    <x v="40"/>
    <x v="19"/>
    <d v="2026-01-29T00:00:00"/>
    <n v="480"/>
    <s v="Captura de información geomecánica (logueo 7000 m de sondajes)"/>
    <s v="Base de datos"/>
    <s v="POM"/>
    <d v="2026-01-01T00:00:00"/>
  </r>
  <r>
    <x v="40"/>
    <x v="19"/>
    <d v="2026-01-30T00:00:00"/>
    <n v="360"/>
    <s v="Captura de información geomecánica (logueo 7000 m de sondajes)"/>
    <s v="Base de datos"/>
    <s v="POM"/>
    <d v="2026-01-01T00:00:00"/>
  </r>
  <r>
    <x v="41"/>
    <x v="19"/>
    <d v="2026-01-12T00:00:00"/>
    <n v="480"/>
    <s v="Captura de información geomecánica (logueo 7000 m de sondajes)"/>
    <s v="Base de datos"/>
    <s v="POM"/>
    <d v="2026-01-01T00:00:00"/>
  </r>
  <r>
    <x v="41"/>
    <x v="19"/>
    <d v="2026-01-13T00:00:00"/>
    <n v="480"/>
    <s v="Captura de información geomecánica (logueo 7000 m de sondajes)"/>
    <s v="Base de datos"/>
    <s v="POM"/>
    <d v="2026-01-01T00:00:00"/>
  </r>
  <r>
    <x v="41"/>
    <x v="19"/>
    <d v="2026-01-14T00:00:00"/>
    <n v="480"/>
    <s v="Captura de información geomecánica (logueo 7000 m de sondajes)"/>
    <s v="Base de datos"/>
    <s v="POM"/>
    <d v="2026-01-01T00:00:00"/>
  </r>
  <r>
    <x v="41"/>
    <x v="19"/>
    <d v="2026-01-15T00:00:00"/>
    <n v="480"/>
    <s v="Captura de información geomecánica (logueo 7000 m de sondajes)"/>
    <s v="Base de datos"/>
    <s v="POM"/>
    <d v="2026-01-01T00:00:00"/>
  </r>
  <r>
    <x v="41"/>
    <x v="19"/>
    <d v="2026-01-16T00:00:00"/>
    <n v="360"/>
    <s v="Captura de información geomecánica (logueo 7000 m de sondajes)"/>
    <s v="Base de datos"/>
    <s v="POM"/>
    <d v="2026-01-01T00:00:00"/>
  </r>
  <r>
    <x v="41"/>
    <x v="19"/>
    <d v="2026-01-19T00:00:00"/>
    <n v="480"/>
    <s v="Captura de información geomecánica (logueo 7000 m de sondajes)"/>
    <s v="Base de datos"/>
    <s v="POM"/>
    <d v="2026-01-01T00:00:00"/>
  </r>
  <r>
    <x v="41"/>
    <x v="19"/>
    <d v="2026-01-20T00:00:00"/>
    <n v="480"/>
    <s v="Captura de información geomecánica (logueo 7000 m de sondajes)"/>
    <s v="Base de datos"/>
    <s v="POM"/>
    <d v="2026-01-01T00:00:00"/>
  </r>
  <r>
    <x v="41"/>
    <x v="19"/>
    <d v="2026-01-21T00:00:00"/>
    <n v="480"/>
    <s v="Captura de información geomecánica (logueo 7000 m de sondajes)"/>
    <s v="Base de datos"/>
    <s v="POM"/>
    <d v="2026-01-01T00:00:00"/>
  </r>
  <r>
    <x v="41"/>
    <x v="19"/>
    <d v="2026-01-22T00:00:00"/>
    <n v="480"/>
    <s v="Captura de información geomecánica (logueo 7000 m de sondajes)"/>
    <s v="Base de datos"/>
    <s v="POM"/>
    <d v="2026-01-01T00:00:00"/>
  </r>
  <r>
    <x v="41"/>
    <x v="19"/>
    <d v="2026-01-23T00:00:00"/>
    <n v="360"/>
    <s v="Captura de información geomecánica (logueo 7000 m de sondajes)"/>
    <s v="Base de datos"/>
    <s v="POM"/>
    <d v="2026-01-01T00:00:00"/>
  </r>
  <r>
    <x v="41"/>
    <x v="19"/>
    <d v="2026-01-26T00:00:00"/>
    <n v="480"/>
    <s v="Captura de información geomecánica (logueo 7000 m de sondajes)"/>
    <s v="Base de datos"/>
    <s v="POM"/>
    <d v="2026-01-01T00:00:00"/>
  </r>
  <r>
    <x v="41"/>
    <x v="19"/>
    <d v="2026-01-27T00:00:00"/>
    <n v="480"/>
    <s v="Captura de información geomecánica (logueo 7000 m de sondajes)"/>
    <s v="Base de datos"/>
    <s v="POM"/>
    <d v="2026-01-01T00:00:00"/>
  </r>
  <r>
    <x v="41"/>
    <x v="19"/>
    <d v="2026-01-28T00:00:00"/>
    <n v="480"/>
    <s v="Captura de información geomecánica (logueo 7000 m de sondajes)"/>
    <s v="Base de datos"/>
    <s v="POM"/>
    <d v="2026-01-01T00:00:00"/>
  </r>
  <r>
    <x v="41"/>
    <x v="19"/>
    <d v="2026-01-29T00:00:00"/>
    <n v="480"/>
    <s v="Captura de información geomecánica (logueo 7000 m de sondajes)"/>
    <s v="Base de datos"/>
    <s v="POM"/>
    <d v="2026-01-01T00:00:00"/>
  </r>
  <r>
    <x v="41"/>
    <x v="19"/>
    <d v="2026-01-30T00:00:00"/>
    <n v="360"/>
    <s v="Captura de información geomecánica (logueo 7000 m de sondajes)"/>
    <s v="Base de datos"/>
    <s v="POM"/>
    <d v="2026-01-01T00:00:00"/>
  </r>
  <r>
    <x v="42"/>
    <x v="19"/>
    <d v="2026-01-12T00:00:00"/>
    <n v="480"/>
    <s v="Captura de información geomecánica (logueo 7000 m de sondajes)"/>
    <s v="Base de datos"/>
    <s v="POM"/>
    <d v="2026-01-01T00:00:00"/>
  </r>
  <r>
    <x v="42"/>
    <x v="19"/>
    <d v="2026-01-13T00:00:00"/>
    <n v="480"/>
    <s v="Captura de información geomecánica (logueo 7000 m de sondajes)"/>
    <s v="Base de datos"/>
    <s v="POM"/>
    <d v="2026-01-01T00:00:00"/>
  </r>
  <r>
    <x v="42"/>
    <x v="19"/>
    <d v="2026-01-14T00:00:00"/>
    <n v="480"/>
    <s v="Captura de información geomecánica (logueo 7000 m de sondajes)"/>
    <s v="Base de datos"/>
    <s v="POM"/>
    <d v="2026-01-01T00:00:00"/>
  </r>
  <r>
    <x v="42"/>
    <x v="19"/>
    <d v="2026-01-15T00:00:00"/>
    <n v="480"/>
    <s v="Captura de información geomecánica (logueo 7000 m de sondajes)"/>
    <s v="Base de datos"/>
    <s v="POM"/>
    <d v="2026-01-01T00:00:00"/>
  </r>
  <r>
    <x v="42"/>
    <x v="19"/>
    <d v="2026-01-16T00:00:00"/>
    <n v="360"/>
    <s v="Captura de información geomecánica (logueo 7000 m de sondajes)"/>
    <s v="Base de datos"/>
    <s v="POM"/>
    <d v="2026-01-01T00:00:00"/>
  </r>
  <r>
    <x v="42"/>
    <x v="19"/>
    <d v="2026-01-19T00:00:00"/>
    <n v="480"/>
    <s v="Captura de información geomecánica (logueo 7000 m de sondajes)"/>
    <s v="Base de datos"/>
    <s v="POM"/>
    <d v="2026-01-01T00:00:00"/>
  </r>
  <r>
    <x v="42"/>
    <x v="19"/>
    <d v="2026-01-20T00:00:00"/>
    <n v="480"/>
    <s v="Captura de información geomecánica (logueo 7000 m de sondajes)"/>
    <s v="Base de datos"/>
    <s v="POM"/>
    <d v="2026-01-01T00:00:00"/>
  </r>
  <r>
    <x v="42"/>
    <x v="19"/>
    <d v="2026-01-21T00:00:00"/>
    <n v="480"/>
    <s v="Captura de información geomecánica (logueo 7000 m de sondajes)"/>
    <s v="Base de datos"/>
    <s v="POM"/>
    <d v="2026-01-01T00:00:00"/>
  </r>
  <r>
    <x v="42"/>
    <x v="19"/>
    <d v="2026-01-22T00:00:00"/>
    <n v="480"/>
    <s v="Captura de información geomecánica (logueo 7000 m de sondajes)"/>
    <s v="Base de datos"/>
    <s v="POM"/>
    <d v="2026-01-01T00:00:00"/>
  </r>
  <r>
    <x v="42"/>
    <x v="19"/>
    <d v="2026-01-23T00:00:00"/>
    <n v="360"/>
    <s v="Captura de información geomecánica (logueo 7000 m de sondajes)"/>
    <s v="Base de datos"/>
    <s v="POM"/>
    <d v="2026-01-01T00:00:00"/>
  </r>
  <r>
    <x v="42"/>
    <x v="19"/>
    <d v="2026-01-26T00:00:00"/>
    <n v="480"/>
    <s v="Captura de información geomecánica (logueo 7000 m de sondajes)"/>
    <s v="Base de datos"/>
    <s v="POM"/>
    <d v="2026-01-01T00:00:00"/>
  </r>
  <r>
    <x v="42"/>
    <x v="19"/>
    <d v="2026-01-27T00:00:00"/>
    <n v="480"/>
    <s v="Captura de información geomecánica (logueo 7000 m de sondajes)"/>
    <s v="Base de datos"/>
    <s v="POM"/>
    <d v="2026-01-01T00:00:00"/>
  </r>
  <r>
    <x v="42"/>
    <x v="19"/>
    <d v="2026-01-28T00:00:00"/>
    <n v="480"/>
    <s v="Captura de información geomecánica (logueo 7000 m de sondajes)"/>
    <s v="Base de datos"/>
    <s v="POM"/>
    <d v="2026-01-01T00:00:00"/>
  </r>
  <r>
    <x v="42"/>
    <x v="19"/>
    <d v="2026-01-29T00:00:00"/>
    <n v="480"/>
    <s v="Captura de información geomecánica (logueo 7000 m de sondajes)"/>
    <s v="Base de datos"/>
    <s v="POM"/>
    <d v="2026-01-01T00:00:00"/>
  </r>
  <r>
    <x v="42"/>
    <x v="19"/>
    <d v="2026-01-30T00:00:00"/>
    <n v="360"/>
    <s v="Captura de información geomecánica (logueo 7000 m de sondajes)"/>
    <s v="Base de datos"/>
    <s v="POM"/>
    <d v="2026-01-01T00:00:00"/>
  </r>
  <r>
    <x v="19"/>
    <x v="20"/>
    <d v="2026-01-01T00:00:00"/>
    <n v="300"/>
    <s v="Definición de escenarios a evaluar (con pique, con faja, con TBM, capacidades máximas para SLC, BC, otros)."/>
    <s v="_x000a_Development Options &amp; Economic Envelopes"/>
    <s v="POM"/>
    <d v="2026-01-01T00:00:00"/>
  </r>
  <r>
    <x v="43"/>
    <x v="20"/>
    <d v="2026-01-01T00:00:00"/>
    <n v="540"/>
    <s v="Estimación de ratios de metros de desarrollo y preparación para envolvente adicional al caso PFS@34 ktpd (SLC)."/>
    <s v="_x000a_Development Options &amp; Economic Envelopes"/>
    <s v="POM"/>
    <d v="2026-01-01T00:00:00"/>
  </r>
  <r>
    <x v="43"/>
    <x v="20"/>
    <d v="2026-01-02T00:00:00"/>
    <n v="360"/>
    <s v="Estimación de ratios de metros de desarrollo y preparación para caso BC"/>
    <s v="_x000a_Development Options &amp; Economic Envelopes"/>
    <s v="POM"/>
    <d v="2026-01-01T00:00:00"/>
  </r>
  <r>
    <x v="43"/>
    <x v="20"/>
    <d v="2026-01-05T00:00:00"/>
    <n v="540"/>
    <s v="Estimación de capacidad máxima SLC"/>
    <s v="_x000a_Development Options &amp; Economic Envelopes"/>
    <s v="POM"/>
    <d v="2026-01-01T00:00:00"/>
  </r>
  <r>
    <x v="19"/>
    <x v="20"/>
    <d v="2026-01-06T00:00:00"/>
    <n v="300"/>
    <s v="Estimación de capacidad máxima BC"/>
    <s v="_x000a_Development Options &amp; Economic Envelopes"/>
    <s v="POM"/>
    <d v="2026-01-01T00:00:00"/>
  </r>
  <r>
    <x v="43"/>
    <x v="20"/>
    <d v="2026-01-06T00:00:00"/>
    <n v="240"/>
    <s v="Construcción de plan minero SLC con máximas capacidades estimada según escenario"/>
    <s v="Mine Planning &amp; Scheduling"/>
    <s v="POM"/>
    <d v="2026-01-01T00:00:00"/>
  </r>
  <r>
    <x v="43"/>
    <x v="20"/>
    <d v="2026-01-07T00:00:00"/>
    <n v="540"/>
    <s v="Construcción de plan minero SLC con máximas capacidades estimada según escenario"/>
    <s v="Mine Planning &amp; Scheduling"/>
    <s v="POM"/>
    <d v="2026-01-01T00:00:00"/>
  </r>
  <r>
    <x v="43"/>
    <x v="20"/>
    <d v="2026-01-08T00:00:00"/>
    <n v="540"/>
    <s v="Construcción de plan minero BC con máximas capacidades estimada según escenario"/>
    <s v="Mine Planning &amp; Scheduling"/>
    <s v="POM"/>
    <d v="2026-01-01T00:00:00"/>
  </r>
  <r>
    <x v="19"/>
    <x v="20"/>
    <d v="2026-01-06T00:00:00"/>
    <n v="300"/>
    <s v="Dimensionamiento de habilitadores de crecimiento (tecnología, infraestructura) SLC."/>
    <s v="Mine Planning &amp; Scheduling"/>
    <s v="POM"/>
    <d v="2026-01-01T00:00:00"/>
  </r>
  <r>
    <x v="19"/>
    <x v="20"/>
    <d v="2026-01-07T00:00:00"/>
    <n v="300"/>
    <s v="Dimensionamiento de habilitadores de crecimiento (tecnología, infraestructura) SLC."/>
    <s v="Mine Planning &amp; Scheduling"/>
    <s v="POM"/>
    <d v="2026-01-01T00:00:00"/>
  </r>
  <r>
    <x v="19"/>
    <x v="20"/>
    <d v="2026-01-08T00:00:00"/>
    <n v="300"/>
    <s v="Dimensionamiento de habilitadores de crecimiento (tecnología, infraestructura) SLC."/>
    <s v="Mine Planning &amp; Scheduling"/>
    <s v="POM"/>
    <d v="2026-01-01T00:00:00"/>
  </r>
  <r>
    <x v="43"/>
    <x v="20"/>
    <d v="2026-01-09T00:00:00"/>
    <n v="360"/>
    <s v="Dimensionamiento de flota manteniendo configuración planilla económica PFS@34ktpd"/>
    <s v="Mine Planning &amp; Scheduling"/>
    <s v="POM"/>
    <d v="2026-01-01T00:00:00"/>
  </r>
  <r>
    <x v="43"/>
    <x v="20"/>
    <d v="2026-01-12T00:00:00"/>
    <n v="240"/>
    <s v="Dimensionamiento de flota manteniendo configuración planilla económica PFS@34ktpd"/>
    <s v="Mine Planning &amp; Scheduling"/>
    <s v="POM"/>
    <d v="2026-01-01T00:00:00"/>
  </r>
  <r>
    <x v="43"/>
    <x v="20"/>
    <d v="2026-01-13T00:00:00"/>
    <n v="360"/>
    <s v="Dimensionamiento de sistema de drenaje (escaladores)"/>
    <s v="Growth Enablers, Infrastructure &amp; Technologies"/>
    <s v="POM"/>
    <d v="2026-01-01T00:00:00"/>
  </r>
  <r>
    <x v="6"/>
    <x v="20"/>
    <d v="2026-01-13T00:00:00"/>
    <n v="240"/>
    <s v="Dimensionamiento de sistema de ventilación (escaladores)"/>
    <s v="Growth Enablers, Infrastructure &amp; Technologies"/>
    <s v="POM"/>
    <d v="2026-01-01T00:00:00"/>
  </r>
  <r>
    <x v="12"/>
    <x v="20"/>
    <d v="2026-01-13T00:00:00"/>
    <n v="240"/>
    <s v="Dimensionamiento de sistema de energía (escaladores)"/>
    <s v="Growth Enablers, Infrastructure &amp; Technologies"/>
    <s v="POM"/>
    <d v="2026-01-01T00:00:00"/>
  </r>
  <r>
    <x v="12"/>
    <x v="20"/>
    <d v="2026-01-14T00:00:00"/>
    <n v="240"/>
    <s v="Dimensionamiento de sistema de energía (escaladores)"/>
    <s v="Growth Enablers, Infrastructure &amp; Technologies"/>
    <s v="POM"/>
    <d v="2026-01-01T00:00:00"/>
  </r>
  <r>
    <x v="11"/>
    <x v="20"/>
    <d v="2026-01-13T00:00:00"/>
    <n v="240"/>
    <s v="Dimensionamiento de capacidades pipeline."/>
    <s v="Growth Enablers, Infrastructure &amp; Technologies"/>
    <s v="POM"/>
    <d v="2026-01-01T00:00:00"/>
  </r>
  <r>
    <x v="11"/>
    <x v="20"/>
    <d v="2026-01-14T00:00:00"/>
    <n v="240"/>
    <s v="Dimensionamiento de capacidades pipeline."/>
    <s v="Growth Enablers, Infrastructure &amp; Technologies"/>
    <s v="POM"/>
    <d v="2026-01-01T00:00:00"/>
  </r>
  <r>
    <x v="15"/>
    <x v="20"/>
    <d v="2026-01-14T00:00:00"/>
    <n v="240"/>
    <s v="Dimensionamiento de capacidades relavera."/>
    <s v="Growth Enablers, Infrastructure &amp; Technologies"/>
    <s v="POM"/>
    <d v="2026-01-01T00:00:00"/>
  </r>
  <r>
    <x v="15"/>
    <x v="20"/>
    <d v="2026-01-15T00:00:00"/>
    <n v="240"/>
    <s v="Dimensionamiento de capacidades relavera."/>
    <s v="Growth Enablers, Infrastructure &amp; Technologies"/>
    <s v="POM"/>
    <d v="2026-01-01T00:00:00"/>
  </r>
  <r>
    <x v="19"/>
    <x v="20"/>
    <d v="2026-01-14T00:00:00"/>
    <n v="300"/>
    <s v="Dimensionamiento de capacidades planta."/>
    <s v="Growth Enablers, Infrastructure &amp; Technologies"/>
    <s v="POM"/>
    <d v="2026-01-01T00:00:00"/>
  </r>
  <r>
    <x v="19"/>
    <x v="20"/>
    <d v="2026-01-15T00:00:00"/>
    <n v="300"/>
    <s v="Dimensionamiento de capacidades planta."/>
    <s v="Growth Enablers, Infrastructure &amp; Technologies"/>
    <s v="POM"/>
    <d v="2026-01-01T00:00:00"/>
  </r>
  <r>
    <x v="43"/>
    <x v="20"/>
    <d v="2026-01-12T00:00:00"/>
    <n v="300"/>
    <s v="Estimación de Capex (2 escenarios)"/>
    <s v="Capital, Operating Costs &amp; Economic Evaluation"/>
    <s v="POM"/>
    <d v="2026-01-01T00:00:00"/>
  </r>
  <r>
    <x v="43"/>
    <x v="20"/>
    <d v="2026-01-13T00:00:00"/>
    <n v="540"/>
    <s v="Estimación de Capex (2 escenarios)"/>
    <s v="Capital, Operating Costs &amp; Economic Evaluation"/>
    <s v="POM"/>
    <d v="2026-01-01T00:00:00"/>
  </r>
  <r>
    <x v="43"/>
    <x v="20"/>
    <d v="2026-01-14T00:00:00"/>
    <n v="300"/>
    <s v="Estimación de Capex (2 escenarios)"/>
    <s v="Capital, Operating Costs &amp; Economic Evaluation"/>
    <s v="POM"/>
    <d v="2026-01-01T00:00:00"/>
  </r>
  <r>
    <x v="6"/>
    <x v="20"/>
    <d v="2026-01-14T00:00:00"/>
    <n v="240"/>
    <s v="Estimación de Opex (2 escenarios)"/>
    <s v="Capital, Operating Costs &amp; Economic Evaluation"/>
    <s v="POM"/>
    <d v="2026-01-01T00:00:00"/>
  </r>
  <r>
    <x v="6"/>
    <x v="20"/>
    <d v="2026-01-15T00:00:00"/>
    <n v="240"/>
    <s v="Configuración de Modelo Económico (2 escenarios)"/>
    <s v="Capital, Operating Costs &amp; Economic Evaluation"/>
    <s v="POM"/>
    <d v="2026-01-01T00:00:00"/>
  </r>
  <r>
    <x v="6"/>
    <x v="20"/>
    <d v="2026-01-16T00:00:00"/>
    <n v="240"/>
    <s v="Configuración de Modelo Económico (2 escenarios)"/>
    <s v="Capital, Operating Costs &amp; Economic Evaluation"/>
    <s v="POM"/>
    <d v="2026-01-01T00:00:00"/>
  </r>
  <r>
    <x v="43"/>
    <x v="20"/>
    <d v="2026-01-14T00:00:00"/>
    <n v="240"/>
    <s v="Construcción de cronograma PEP RDP"/>
    <s v="Execution Roadmap (RDA)"/>
    <s v="POM"/>
    <d v="2026-01-01T00:00:00"/>
  </r>
  <r>
    <x v="19"/>
    <x v="20"/>
    <d v="2026-01-15T00:00:00"/>
    <n v="240"/>
    <s v="Presentación Ejecutiva"/>
    <s v="Reporting"/>
    <s v="POM"/>
    <d v="2026-01-01T00:00:00"/>
  </r>
  <r>
    <x v="43"/>
    <x v="20"/>
    <d v="2026-01-19T00:00:00"/>
    <n v="540"/>
    <s v="Informe Memo"/>
    <s v="Reporting"/>
    <s v="POM"/>
    <d v="2026-01-01T00:00:00"/>
  </r>
  <r>
    <x v="43"/>
    <x v="20"/>
    <d v="2026-01-20T00:00:00"/>
    <n v="540"/>
    <s v="Informe Memo"/>
    <s v="Reporting"/>
    <s v="POM"/>
    <d v="2026-01-01T00:00:00"/>
  </r>
  <r>
    <x v="43"/>
    <x v="20"/>
    <d v="2026-01-21T00:00:00"/>
    <n v="540"/>
    <s v="Informe Memo"/>
    <s v="Reporting"/>
    <s v="POM"/>
    <d v="2026-01-01T00:00:00"/>
  </r>
  <r>
    <x v="43"/>
    <x v="20"/>
    <d v="2026-01-22T00:00:00"/>
    <n v="540"/>
    <s v="Informe Memo"/>
    <s v="Reporting"/>
    <s v="POM"/>
    <d v="2026-01-01T00:00:00"/>
  </r>
  <r>
    <x v="19"/>
    <x v="20"/>
    <d v="2026-01-01T00:00:00"/>
    <n v="60"/>
    <s v="Reuniones de reporte semanal y revisión interna"/>
    <s v="Meeting and coordination with CD Capitals teams"/>
    <s v="POM"/>
    <d v="2026-01-01T00:00:00"/>
  </r>
  <r>
    <x v="19"/>
    <x v="20"/>
    <d v="2026-01-02T00:00:00"/>
    <n v="60"/>
    <s v="Reuniones de reporte semanal y revisión interna"/>
    <s v="Meeting and coordination with CD Capitals teams"/>
    <s v="POM"/>
    <d v="2026-01-01T00:00:00"/>
  </r>
  <r>
    <x v="19"/>
    <x v="20"/>
    <d v="2026-01-05T00:00:00"/>
    <n v="60"/>
    <s v="Reuniones de reporte semanal y revisión interna"/>
    <s v="Meeting and coordination with CD Capitals teams"/>
    <s v="POM"/>
    <d v="2026-01-01T00:00:00"/>
  </r>
  <r>
    <x v="19"/>
    <x v="20"/>
    <d v="2026-01-06T00:00:00"/>
    <n v="60"/>
    <s v="Reuniones de reporte semanal y revisión interna"/>
    <s v="Meeting and coordination with CD Capitals teams"/>
    <s v="POM"/>
    <d v="2026-01-01T00:00:00"/>
  </r>
  <r>
    <x v="19"/>
    <x v="20"/>
    <d v="2026-01-07T00:00:00"/>
    <n v="60"/>
    <s v="Reuniones de reporte semanal y revisión interna"/>
    <s v="Meeting and coordination with CD Capitals teams"/>
    <s v="POM"/>
    <d v="2026-01-01T00:00:00"/>
  </r>
  <r>
    <x v="19"/>
    <x v="20"/>
    <d v="2026-01-08T00:00:00"/>
    <n v="60"/>
    <s v="Reuniones de reporte semanal y revisión interna"/>
    <s v="Meeting and coordination with CD Capitals teams"/>
    <s v="POM"/>
    <d v="2026-01-01T00:00:00"/>
  </r>
  <r>
    <x v="19"/>
    <x v="20"/>
    <d v="2026-01-09T00:00:00"/>
    <n v="60"/>
    <s v="Reuniones de reporte semanal y revisión interna"/>
    <s v="Meeting and coordination with CD Capitals teams"/>
    <s v="POM"/>
    <d v="2026-01-01T00:00:00"/>
  </r>
  <r>
    <x v="19"/>
    <x v="20"/>
    <d v="2026-01-12T00:00:00"/>
    <n v="60"/>
    <s v="Reuniones de reporte semanal y revisión interna"/>
    <s v="Meeting and coordination with CD Capitals teams"/>
    <s v="POM"/>
    <d v="2026-01-01T00:00:00"/>
  </r>
  <r>
    <x v="19"/>
    <x v="20"/>
    <d v="2026-01-13T00:00:00"/>
    <n v="60"/>
    <s v="Reuniones de reporte semanal y revisión interna"/>
    <s v="Meeting and coordination with CD Capitals teams"/>
    <s v="POM"/>
    <d v="2026-01-01T00:00:00"/>
  </r>
  <r>
    <x v="19"/>
    <x v="20"/>
    <d v="2026-01-14T00:00:00"/>
    <n v="60"/>
    <s v="Reuniones de reporte semanal y revisión interna"/>
    <s v="Meeting and coordination with CD Capitals teams"/>
    <s v="POM"/>
    <d v="2026-01-01T00:00:00"/>
  </r>
  <r>
    <x v="19"/>
    <x v="20"/>
    <d v="2026-01-15T00:00:00"/>
    <n v="60"/>
    <s v="Reuniones de reporte semanal y revisión interna"/>
    <s v="Meeting and coordination with CD Capitals teams"/>
    <s v="POM"/>
    <d v="2026-01-01T00:00:00"/>
  </r>
  <r>
    <x v="19"/>
    <x v="20"/>
    <d v="2026-01-16T00:00:00"/>
    <n v="60"/>
    <s v="Reuniones de reporte semanal y revisión interna"/>
    <s v="Meeting and coordination with CD Capitals teams"/>
    <s v="POM"/>
    <d v="2026-01-01T00:00:00"/>
  </r>
  <r>
    <x v="19"/>
    <x v="20"/>
    <d v="2026-01-19T00:00:00"/>
    <n v="120"/>
    <s v="Reuniones de reporte semanal y revisión interna"/>
    <s v="Meeting and coordination with CD Capitals teams"/>
    <s v="POM"/>
    <d v="2026-01-01T00:00:00"/>
  </r>
  <r>
    <x v="19"/>
    <x v="20"/>
    <d v="2026-01-20T00:00:00"/>
    <n v="120"/>
    <s v="Reuniones de reporte semanal y revisión interna"/>
    <s v="Meeting and coordination with CD Capitals teams"/>
    <s v="POM"/>
    <d v="2026-01-01T00:00:00"/>
  </r>
  <r>
    <x v="19"/>
    <x v="20"/>
    <d v="2026-01-21T00:00:00"/>
    <n v="120"/>
    <s v="Reuniones de reporte semanal y revisión interna"/>
    <s v="Meeting and coordination with CD Capitals teams"/>
    <s v="POM"/>
    <d v="2026-01-01T00:00:00"/>
  </r>
  <r>
    <x v="19"/>
    <x v="20"/>
    <d v="2026-01-22T00:00:00"/>
    <n v="120"/>
    <s v="Reuniones de reporte semanal y revisión interna"/>
    <s v="Meeting and coordination with CD Capitals teams"/>
    <s v="POM"/>
    <d v="2026-01-01T00:00:00"/>
  </r>
  <r>
    <x v="44"/>
    <x v="21"/>
    <d v="2026-01-01T00:00:00"/>
    <n v="240"/>
    <s v="Revisión de informaciópn base para desarrollo proyecto"/>
    <m/>
    <s v="POM"/>
    <d v="2026-01-01T00:00:00"/>
  </r>
  <r>
    <x v="44"/>
    <x v="21"/>
    <d v="2026-01-02T00:00:00"/>
    <n v="240"/>
    <s v="Revisión de informaciópn base para desarrollo proyecto"/>
    <m/>
    <s v="POM"/>
    <d v="2026-01-01T00:00:00"/>
  </r>
  <r>
    <x v="44"/>
    <x v="21"/>
    <d v="2026-01-05T00:00:00"/>
    <n v="240"/>
    <s v="Revisión de informaciópn base para desarrollo proyecto"/>
    <m/>
    <s v="POM"/>
    <d v="2026-01-01T00:00:00"/>
  </r>
  <r>
    <x v="44"/>
    <x v="21"/>
    <d v="2026-01-06T00:00:00"/>
    <n v="240"/>
    <s v="Revisión de informaciópn base para desarrollo proyecto"/>
    <m/>
    <s v="POM"/>
    <d v="2026-01-01T00:00:00"/>
  </r>
  <r>
    <x v="44"/>
    <x v="21"/>
    <d v="2026-01-07T00:00:00"/>
    <n v="240"/>
    <s v="Revisión de informaciópn base para desarrollo proyecto"/>
    <m/>
    <s v="POM"/>
    <d v="2026-01-01T00:00:00"/>
  </r>
  <r>
    <x v="44"/>
    <x v="21"/>
    <d v="2026-01-08T00:00:00"/>
    <n v="240"/>
    <s v="Revisión de informaciópn base para desarrollo proyecto"/>
    <m/>
    <s v="POM"/>
    <d v="2026-01-01T00:00:00"/>
  </r>
  <r>
    <x v="44"/>
    <x v="21"/>
    <d v="2026-01-09T00:00:00"/>
    <n v="240"/>
    <s v="Revisión de informaciópn base para desarrollo proyecto"/>
    <m/>
    <s v="POM"/>
    <d v="2026-01-01T00:00:00"/>
  </r>
  <r>
    <x v="44"/>
    <x v="21"/>
    <d v="2026-01-12T00:00:00"/>
    <n v="240"/>
    <s v="Revisión de informaciópn base para desarrollo proyecto"/>
    <m/>
    <s v="POM"/>
    <d v="2026-01-01T00:00:00"/>
  </r>
  <r>
    <x v="44"/>
    <x v="21"/>
    <d v="2026-01-13T00:00:00"/>
    <n v="240"/>
    <s v="Revisión de informaciópn base para desarrollo proyecto"/>
    <m/>
    <s v="POM"/>
    <d v="2026-01-01T00:00:00"/>
  </r>
  <r>
    <x v="44"/>
    <x v="21"/>
    <d v="2026-01-14T00:00:00"/>
    <n v="240"/>
    <s v="Revisión de informaciópn base para desarrollo proyecto"/>
    <m/>
    <s v="POM"/>
    <d v="2026-01-01T00:00:00"/>
  </r>
  <r>
    <x v="44"/>
    <x v="21"/>
    <d v="2026-01-15T00:00:00"/>
    <n v="240"/>
    <s v="Revisión de informaciópn base para desarrollo proyecto"/>
    <m/>
    <s v="POM"/>
    <d v="2026-01-01T00:00:00"/>
  </r>
  <r>
    <x v="44"/>
    <x v="21"/>
    <d v="2026-01-16T00:00:00"/>
    <n v="240"/>
    <s v="Revisión de informaciópn base para desarrollo proyecto"/>
    <m/>
    <s v="POM"/>
    <d v="2026-01-01T00:00:00"/>
  </r>
  <r>
    <x v="44"/>
    <x v="21"/>
    <d v="2026-01-19T00:00:00"/>
    <n v="240"/>
    <s v="Revisión de informaciópn base para desarrollo proyecto"/>
    <m/>
    <s v="POM"/>
    <d v="2026-01-01T00:00:00"/>
  </r>
  <r>
    <x v="44"/>
    <x v="21"/>
    <d v="2026-01-20T00:00:00"/>
    <n v="240"/>
    <s v="Revisión de informaciópn base para desarrollo proyecto"/>
    <m/>
    <s v="POM"/>
    <d v="2026-01-01T00:00:00"/>
  </r>
  <r>
    <x v="44"/>
    <x v="21"/>
    <d v="2026-01-21T00:00:00"/>
    <n v="240"/>
    <s v="Revisión de informaciópn base para desarrollo proyecto"/>
    <m/>
    <s v="POM"/>
    <d v="2026-01-01T00:00:00"/>
  </r>
  <r>
    <x v="44"/>
    <x v="21"/>
    <d v="2026-01-22T00:00:00"/>
    <n v="240"/>
    <s v="Revisión de informaciópn base para desarrollo proyecto"/>
    <m/>
    <s v="POM"/>
    <d v="2026-01-01T00:00:00"/>
  </r>
  <r>
    <x v="44"/>
    <x v="21"/>
    <d v="2026-01-23T00:00:00"/>
    <n v="240"/>
    <s v="Revisión de informaciópn base para desarrollo proyecto"/>
    <m/>
    <s v="POM"/>
    <d v="2026-01-01T00:00:00"/>
  </r>
  <r>
    <x v="44"/>
    <x v="21"/>
    <d v="2026-01-26T00:00:00"/>
    <n v="240"/>
    <s v="Revisión de informaciópn base para desarrollo proyecto"/>
    <m/>
    <s v="POM"/>
    <d v="2026-01-01T00:00:00"/>
  </r>
  <r>
    <x v="44"/>
    <x v="21"/>
    <d v="2026-01-27T00:00:00"/>
    <n v="240"/>
    <s v="Revisión de informaciópn base para desarrollo proyecto"/>
    <m/>
    <s v="POM"/>
    <d v="2026-01-01T00:00:00"/>
  </r>
  <r>
    <x v="44"/>
    <x v="21"/>
    <d v="2026-01-28T00:00:00"/>
    <n v="240"/>
    <s v="Revisión de informaciópn base para desarrollo proyecto"/>
    <m/>
    <s v="POM"/>
    <d v="2026-01-01T00:00:00"/>
  </r>
  <r>
    <x v="44"/>
    <x v="21"/>
    <d v="2026-01-29T00:00:00"/>
    <n v="240"/>
    <s v="Revisión de informaciópn base para desarrollo proyecto"/>
    <m/>
    <s v="POM"/>
    <d v="2026-01-01T00:00:00"/>
  </r>
  <r>
    <x v="44"/>
    <x v="21"/>
    <d v="2026-01-30T00:00:00"/>
    <n v="240"/>
    <s v="Revisión de informaciópn base para desarrollo proyecto"/>
    <m/>
    <s v="POM"/>
    <d v="2026-01-01T00:00:00"/>
  </r>
  <r>
    <x v="45"/>
    <x v="21"/>
    <d v="2026-01-01T00:00:00"/>
    <n v="240"/>
    <s v="Revisión de informaciópn base para desarrollo proyecto"/>
    <m/>
    <s v="POM"/>
    <d v="2026-01-01T00:00:00"/>
  </r>
  <r>
    <x v="45"/>
    <x v="21"/>
    <d v="2026-01-02T00:00:00"/>
    <n v="240"/>
    <s v="Revisión de informaciópn base para desarrollo proyecto"/>
    <m/>
    <s v="POM"/>
    <d v="2026-01-01T00:00:00"/>
  </r>
  <r>
    <x v="45"/>
    <x v="21"/>
    <d v="2026-01-05T00:00:00"/>
    <n v="240"/>
    <s v="Revisión de informaciópn base para desarrollo proyecto"/>
    <m/>
    <s v="POM"/>
    <d v="2026-01-01T00:00:00"/>
  </r>
  <r>
    <x v="45"/>
    <x v="21"/>
    <d v="2026-01-06T00:00:00"/>
    <n v="240"/>
    <s v="Revisión de informaciópn base para desarrollo proyecto"/>
    <m/>
    <s v="POM"/>
    <d v="2026-01-01T00:00:00"/>
  </r>
  <r>
    <x v="45"/>
    <x v="21"/>
    <d v="2026-01-07T00:00:00"/>
    <n v="240"/>
    <s v="Revisión de informaciópn base para desarrollo proyecto"/>
    <m/>
    <s v="POM"/>
    <d v="2026-01-01T00:00:00"/>
  </r>
  <r>
    <x v="45"/>
    <x v="21"/>
    <d v="2026-01-08T00:00:00"/>
    <n v="240"/>
    <s v="Revisión de informaciópn base para desarrollo proyecto"/>
    <m/>
    <s v="POM"/>
    <d v="2026-01-01T00:00:00"/>
  </r>
  <r>
    <x v="45"/>
    <x v="21"/>
    <d v="2026-01-09T00:00:00"/>
    <n v="240"/>
    <s v="Revisión de informaciópn base para desarrollo proyecto"/>
    <m/>
    <s v="POM"/>
    <d v="2026-01-01T00:00:00"/>
  </r>
  <r>
    <x v="45"/>
    <x v="21"/>
    <d v="2026-01-12T00:00:00"/>
    <n v="240"/>
    <s v="Revisión de informaciópn base para desarrollo proyecto"/>
    <m/>
    <s v="POM"/>
    <d v="2026-01-01T00:00:00"/>
  </r>
  <r>
    <x v="45"/>
    <x v="21"/>
    <d v="2026-01-13T00:00:00"/>
    <n v="240"/>
    <s v="Revisión de informaciópn base para desarrollo proyecto"/>
    <m/>
    <s v="POM"/>
    <d v="2026-01-01T00:00:00"/>
  </r>
  <r>
    <x v="45"/>
    <x v="21"/>
    <d v="2026-01-14T00:00:00"/>
    <n v="240"/>
    <s v="Revisión de informaciópn base para desarrollo proyecto"/>
    <m/>
    <s v="POM"/>
    <d v="2026-01-01T00:00:00"/>
  </r>
  <r>
    <x v="45"/>
    <x v="21"/>
    <d v="2026-01-15T00:00:00"/>
    <n v="240"/>
    <s v="Revisión de informaciópn base para desarrollo proyecto"/>
    <m/>
    <s v="POM"/>
    <d v="2026-01-01T00:00:00"/>
  </r>
  <r>
    <x v="45"/>
    <x v="21"/>
    <d v="2026-01-16T00:00:00"/>
    <n v="240"/>
    <s v="Revisión de informaciópn base para desarrollo proyecto"/>
    <m/>
    <s v="POM"/>
    <d v="2026-01-01T00:00:00"/>
  </r>
  <r>
    <x v="45"/>
    <x v="21"/>
    <d v="2026-01-19T00:00:00"/>
    <n v="240"/>
    <s v="Revisión de informaciópn base para desarrollo proyecto"/>
    <m/>
    <s v="POM"/>
    <d v="2026-01-01T00:00:00"/>
  </r>
  <r>
    <x v="45"/>
    <x v="21"/>
    <d v="2026-01-20T00:00:00"/>
    <n v="240"/>
    <s v="Revisión de informaciópn base para desarrollo proyecto"/>
    <m/>
    <s v="POM"/>
    <d v="2026-01-01T00:00:00"/>
  </r>
  <r>
    <x v="45"/>
    <x v="21"/>
    <d v="2026-01-21T00:00:00"/>
    <n v="240"/>
    <s v="Revisión de informaciópn base para desarrollo proyecto"/>
    <m/>
    <s v="POM"/>
    <d v="2026-01-01T00:00:00"/>
  </r>
  <r>
    <x v="45"/>
    <x v="21"/>
    <d v="2026-01-22T00:00:00"/>
    <n v="240"/>
    <s v="Revisión de informaciópn base para desarrollo proyecto"/>
    <m/>
    <s v="POM"/>
    <d v="2026-01-01T00:00:00"/>
  </r>
  <r>
    <x v="45"/>
    <x v="21"/>
    <d v="2026-01-23T00:00:00"/>
    <n v="240"/>
    <s v="Revisión de informaciópn base para desarrollo proyecto"/>
    <m/>
    <s v="POM"/>
    <d v="2026-01-01T00:00:00"/>
  </r>
  <r>
    <x v="45"/>
    <x v="21"/>
    <d v="2026-01-26T00:00:00"/>
    <n v="240"/>
    <s v="Revisión de informaciópn base para desarrollo proyecto"/>
    <m/>
    <s v="POM"/>
    <d v="2026-01-01T00:00:00"/>
  </r>
  <r>
    <x v="45"/>
    <x v="21"/>
    <d v="2026-01-27T00:00:00"/>
    <n v="240"/>
    <s v="Revisión de informaciópn base para desarrollo proyecto"/>
    <m/>
    <s v="POM"/>
    <d v="2026-01-01T00:00:00"/>
  </r>
  <r>
    <x v="45"/>
    <x v="21"/>
    <d v="2026-01-28T00:00:00"/>
    <n v="240"/>
    <s v="Revisión de informaciópn base para desarrollo proyecto"/>
    <m/>
    <s v="POM"/>
    <d v="2026-01-01T00:00:00"/>
  </r>
  <r>
    <x v="45"/>
    <x v="21"/>
    <d v="2026-01-29T00:00:00"/>
    <n v="240"/>
    <s v="Revisión de informaciópn base para desarrollo proyecto"/>
    <m/>
    <s v="POM"/>
    <d v="2026-01-01T00:00:00"/>
  </r>
  <r>
    <x v="45"/>
    <x v="21"/>
    <d v="2026-01-30T00:00:00"/>
    <n v="240"/>
    <s v="Revisión de informaciópn base para desarrollo proyecto"/>
    <m/>
    <s v="POM"/>
    <d v="2026-01-01T00:00:00"/>
  </r>
  <r>
    <x v="46"/>
    <x v="21"/>
    <d v="2026-01-01T00:00:00"/>
    <n v="120"/>
    <s v="Dirección de proyecto"/>
    <m/>
    <s v="POM"/>
    <d v="2026-01-01T00:00:00"/>
  </r>
  <r>
    <x v="46"/>
    <x v="21"/>
    <d v="2026-01-02T00:00:00"/>
    <n v="120"/>
    <s v="Dirección de proyecto"/>
    <m/>
    <s v="POM"/>
    <d v="2026-01-01T00:00:00"/>
  </r>
  <r>
    <x v="46"/>
    <x v="21"/>
    <d v="2026-01-05T00:00:00"/>
    <n v="120"/>
    <s v="Dirección de proyecto"/>
    <m/>
    <s v="POM"/>
    <d v="2026-01-01T00:00:00"/>
  </r>
  <r>
    <x v="46"/>
    <x v="21"/>
    <d v="2026-01-06T00:00:00"/>
    <n v="120"/>
    <s v="Dirección de proyecto"/>
    <m/>
    <s v="POM"/>
    <d v="2026-01-01T00:00:00"/>
  </r>
  <r>
    <x v="46"/>
    <x v="21"/>
    <d v="2026-01-07T00:00:00"/>
    <n v="120"/>
    <s v="Dirección de proyecto"/>
    <m/>
    <s v="POM"/>
    <d v="2026-01-01T00:00:00"/>
  </r>
  <r>
    <x v="46"/>
    <x v="21"/>
    <d v="2026-01-08T00:00:00"/>
    <n v="120"/>
    <s v="Dirección de proyecto"/>
    <m/>
    <s v="POM"/>
    <d v="2026-01-01T00:00:00"/>
  </r>
  <r>
    <x v="46"/>
    <x v="21"/>
    <d v="2026-01-09T00:00:00"/>
    <n v="120"/>
    <s v="Dirección de proyecto"/>
    <m/>
    <s v="POM"/>
    <d v="2026-01-01T00:00:00"/>
  </r>
  <r>
    <x v="46"/>
    <x v="21"/>
    <d v="2026-01-12T00:00:00"/>
    <n v="120"/>
    <s v="Dirección de proyecto"/>
    <m/>
    <s v="POM"/>
    <d v="2026-01-01T00:00:00"/>
  </r>
  <r>
    <x v="46"/>
    <x v="21"/>
    <d v="2026-01-13T00:00:00"/>
    <n v="120"/>
    <s v="Dirección de proyecto"/>
    <m/>
    <s v="POM"/>
    <d v="2026-01-01T00:00:00"/>
  </r>
  <r>
    <x v="46"/>
    <x v="21"/>
    <d v="2026-01-14T00:00:00"/>
    <n v="120"/>
    <s v="Dirección de proyecto"/>
    <m/>
    <s v="POM"/>
    <d v="2026-01-01T00:00:00"/>
  </r>
  <r>
    <x v="46"/>
    <x v="21"/>
    <d v="2026-01-15T00:00:00"/>
    <n v="120"/>
    <s v="Dirección de proyecto"/>
    <m/>
    <s v="POM"/>
    <d v="2026-01-01T00:00:00"/>
  </r>
  <r>
    <x v="46"/>
    <x v="21"/>
    <d v="2026-01-16T00:00:00"/>
    <n v="120"/>
    <s v="Dirección de proyecto"/>
    <m/>
    <s v="POM"/>
    <d v="2026-01-01T00:00:00"/>
  </r>
  <r>
    <x v="46"/>
    <x v="21"/>
    <d v="2026-01-19T00:00:00"/>
    <n v="120"/>
    <s v="Dirección de proyecto"/>
    <m/>
    <s v="POM"/>
    <d v="2026-01-01T00:00:00"/>
  </r>
  <r>
    <x v="46"/>
    <x v="21"/>
    <d v="2026-01-20T00:00:00"/>
    <n v="120"/>
    <s v="Dirección de proyecto"/>
    <m/>
    <s v="POM"/>
    <d v="2026-01-01T00:00:00"/>
  </r>
  <r>
    <x v="46"/>
    <x v="21"/>
    <d v="2026-01-21T00:00:00"/>
    <n v="120"/>
    <s v="Dirección de proyecto"/>
    <m/>
    <s v="POM"/>
    <d v="2026-01-01T00:00:00"/>
  </r>
  <r>
    <x v="46"/>
    <x v="21"/>
    <d v="2026-01-22T00:00:00"/>
    <n v="120"/>
    <s v="Dirección de proyecto"/>
    <m/>
    <s v="POM"/>
    <d v="2026-01-01T00:00:00"/>
  </r>
  <r>
    <x v="46"/>
    <x v="21"/>
    <d v="2026-01-23T00:00:00"/>
    <n v="120"/>
    <s v="Dirección de proyecto"/>
    <m/>
    <s v="POM"/>
    <d v="2026-01-01T00:00:00"/>
  </r>
  <r>
    <x v="46"/>
    <x v="21"/>
    <d v="2026-01-26T00:00:00"/>
    <n v="120"/>
    <s v="Dirección de proyecto"/>
    <m/>
    <s v="POM"/>
    <d v="2026-01-01T00:00:00"/>
  </r>
  <r>
    <x v="46"/>
    <x v="21"/>
    <d v="2026-01-27T00:00:00"/>
    <n v="120"/>
    <s v="Dirección de proyecto"/>
    <m/>
    <s v="POM"/>
    <d v="2026-01-01T00:00:00"/>
  </r>
  <r>
    <x v="46"/>
    <x v="21"/>
    <d v="2026-01-28T00:00:00"/>
    <n v="120"/>
    <s v="Dirección de proyecto"/>
    <m/>
    <s v="POM"/>
    <d v="2026-01-01T00:00:00"/>
  </r>
  <r>
    <x v="46"/>
    <x v="21"/>
    <d v="2026-01-29T00:00:00"/>
    <n v="120"/>
    <s v="Dirección de proyecto"/>
    <m/>
    <s v="POM"/>
    <d v="2026-01-01T00:00:00"/>
  </r>
  <r>
    <x v="46"/>
    <x v="21"/>
    <d v="2026-01-30T00:00:00"/>
    <n v="120"/>
    <s v="Dirección de proyecto"/>
    <m/>
    <s v="POM"/>
    <d v="2026-01-01T00:00:00"/>
  </r>
  <r>
    <x v="0"/>
    <x v="22"/>
    <d v="2026-01-01T00:00:00"/>
    <n v="0"/>
    <s v="Crear POM"/>
    <m/>
    <s v="POM"/>
    <d v="2026-01-01T00:00:00"/>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r>
    <x v="47"/>
    <x v="23"/>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4">
  <r>
    <s v="Nicolás Ayarza"/>
    <x v="0"/>
    <x v="0"/>
    <n v="120"/>
    <s v="Solicitudes aisladas de AMSA para postulación ITL/CORFO"/>
    <m/>
    <s v="POM"/>
  </r>
  <r>
    <s v="Nicolás Ayarza"/>
    <x v="0"/>
    <x v="1"/>
    <n v="120"/>
    <s v="Solicitudes aisladas de AMSA para postulación ITL/CORFO"/>
    <m/>
    <s v="POM"/>
  </r>
  <r>
    <s v="Nicolás Ayarza"/>
    <x v="0"/>
    <x v="2"/>
    <n v="120"/>
    <s v="Solicitudes aisladas de AMSA para postulación ITL/CORFO"/>
    <m/>
    <s v="POM"/>
  </r>
  <r>
    <s v="Daniela Oyarzo"/>
    <x v="0"/>
    <x v="0"/>
    <n v="180"/>
    <s v="Solicitudes aisladas de AMSA para postulación ITL/CORFO"/>
    <m/>
    <s v="POM"/>
  </r>
  <r>
    <s v="Daniela Oyarzo"/>
    <x v="0"/>
    <x v="1"/>
    <n v="180"/>
    <s v="Solicitudes aisladas de AMSA para postulación ITL/CORFO"/>
    <m/>
    <s v="POM"/>
  </r>
  <r>
    <s v="Daniela Oyarzo"/>
    <x v="0"/>
    <x v="2"/>
    <n v="180"/>
    <s v="Solicitudes aisladas de AMSA para postulación ITL/CORFO"/>
    <m/>
    <s v="POM"/>
  </r>
  <r>
    <s v="Luis Chumpitaz"/>
    <x v="1"/>
    <x v="3"/>
    <n v="300"/>
    <s v="Construcción Modelo 3D"/>
    <m/>
    <s v="POM"/>
  </r>
  <r>
    <s v="Luis Chumpitaz"/>
    <x v="1"/>
    <x v="4"/>
    <n v="180"/>
    <s v="Construcción Modelo 3D"/>
    <m/>
    <s v="POM"/>
  </r>
  <r>
    <s v="Luis Chumpitaz"/>
    <x v="1"/>
    <x v="5"/>
    <n v="300"/>
    <s v="Construcción Modelo 3D"/>
    <m/>
    <s v="POM"/>
  </r>
  <r>
    <s v="Luis Chumpitaz"/>
    <x v="1"/>
    <x v="6"/>
    <n v="300"/>
    <s v="Construcción Modelo 3D"/>
    <m/>
    <s v="POM"/>
  </r>
  <r>
    <s v="Luis Chumpitaz"/>
    <x v="1"/>
    <x v="7"/>
    <n v="300"/>
    <s v="Construcción Modelo 3D"/>
    <m/>
    <s v="POM"/>
  </r>
  <r>
    <s v="Luis Chumpitaz"/>
    <x v="1"/>
    <x v="8"/>
    <n v="300"/>
    <s v="Construcción Modelo 3D"/>
    <m/>
    <s v="POM"/>
  </r>
  <r>
    <s v="Luis Chumpitaz"/>
    <x v="1"/>
    <x v="9"/>
    <n v="300"/>
    <s v="Construcción Modelo 3D"/>
    <m/>
    <s v="POM"/>
  </r>
  <r>
    <s v="Luis Chumpitaz"/>
    <x v="1"/>
    <x v="10"/>
    <n v="300"/>
    <s v="Construcción Modelo 3D"/>
    <m/>
    <s v="POM"/>
  </r>
  <r>
    <s v="Luis Chumpitaz"/>
    <x v="1"/>
    <x v="11"/>
    <n v="300"/>
    <s v="Construcción Modelo 3D"/>
    <m/>
    <s v="POM"/>
  </r>
  <r>
    <s v="Luis Chumpitaz"/>
    <x v="1"/>
    <x v="0"/>
    <n v="300"/>
    <s v="Construcción Modelo 3D"/>
    <m/>
    <s v="POM"/>
  </r>
  <r>
    <s v="Luis Chumpitaz"/>
    <x v="1"/>
    <x v="12"/>
    <n v="300"/>
    <s v="Construcción Modelo 3D"/>
    <m/>
    <s v="POM"/>
  </r>
  <r>
    <s v="Luis Chumpitaz"/>
    <x v="1"/>
    <x v="13"/>
    <n v="300"/>
    <s v="Construcción Modelo 3D"/>
    <m/>
    <s v="POM"/>
  </r>
  <r>
    <s v="Luis Chumpitaz"/>
    <x v="1"/>
    <x v="14"/>
    <n v="300"/>
    <s v="Construcción Modelo 3D"/>
    <m/>
    <s v="POM"/>
  </r>
  <r>
    <s v="Luis Chumpitaz"/>
    <x v="1"/>
    <x v="15"/>
    <n v="300"/>
    <s v="Construcción Modelo 3D"/>
    <m/>
    <s v="POM"/>
  </r>
  <r>
    <s v="Luis Chumpitaz"/>
    <x v="1"/>
    <x v="1"/>
    <n v="300"/>
    <s v="Construcción Modelo 3D"/>
    <m/>
    <s v="POM"/>
  </r>
  <r>
    <s v="Luis Chumpitaz"/>
    <x v="1"/>
    <x v="16"/>
    <n v="300"/>
    <s v="Construcción Modelo 3D"/>
    <m/>
    <s v="POM"/>
  </r>
  <r>
    <s v="Luis Chumpitaz"/>
    <x v="1"/>
    <x v="17"/>
    <n v="300"/>
    <s v="Construcción Modelo 3D"/>
    <m/>
    <s v="POM"/>
  </r>
  <r>
    <s v="Luis Chumpitaz"/>
    <x v="1"/>
    <x v="18"/>
    <n v="300"/>
    <s v="Construcción Modelo 3D"/>
    <m/>
    <s v="POM"/>
  </r>
  <r>
    <s v="Luis Chumpitaz"/>
    <x v="1"/>
    <x v="19"/>
    <n v="300"/>
    <s v="Construcción Modelo 3D"/>
    <m/>
    <s v="POM"/>
  </r>
  <r>
    <s v="Luis Chumpitaz"/>
    <x v="1"/>
    <x v="2"/>
    <n v="300"/>
    <s v="Construcción Modelo 3D"/>
    <m/>
    <s v="POM"/>
  </r>
  <r>
    <s v="Luis Chumpitaz"/>
    <x v="1"/>
    <x v="20"/>
    <n v="300"/>
    <s v="Construcción Modelo 3D"/>
    <m/>
    <s v="POM"/>
  </r>
  <r>
    <s v="Luis Chumpitaz"/>
    <x v="1"/>
    <x v="21"/>
    <n v="300"/>
    <s v="Construcción Modelo 3D"/>
    <m/>
    <s v="POM"/>
  </r>
  <r>
    <s v="Eduardo Cepeda"/>
    <x v="1"/>
    <x v="3"/>
    <n v="300"/>
    <s v="Calibración Modelo 3D"/>
    <m/>
    <s v="POM"/>
  </r>
  <r>
    <s v="Eduardo Cepeda"/>
    <x v="1"/>
    <x v="4"/>
    <n v="180"/>
    <s v="Calibración Modelo 3D"/>
    <m/>
    <s v="POM"/>
  </r>
  <r>
    <s v="Eduardo Cepeda"/>
    <x v="1"/>
    <x v="5"/>
    <n v="300"/>
    <s v="Calibración Modelo 3D"/>
    <m/>
    <s v="POM"/>
  </r>
  <r>
    <s v="Eduardo Cepeda"/>
    <x v="1"/>
    <x v="6"/>
    <n v="300"/>
    <s v="Calibración Modelo 3D"/>
    <m/>
    <s v="POM"/>
  </r>
  <r>
    <s v="Eduardo Cepeda"/>
    <x v="1"/>
    <x v="7"/>
    <n v="300"/>
    <s v="Calibración Modelo 3D"/>
    <m/>
    <s v="POM"/>
  </r>
  <r>
    <s v="Eduardo Cepeda"/>
    <x v="1"/>
    <x v="8"/>
    <n v="300"/>
    <s v="Calibración Modelo 3D"/>
    <m/>
    <s v="POM"/>
  </r>
  <r>
    <s v="Eduardo Cepeda"/>
    <x v="1"/>
    <x v="9"/>
    <n v="300"/>
    <s v="Calibración Modelo 3D"/>
    <m/>
    <s v="POM"/>
  </r>
  <r>
    <s v="Eduardo Cepeda"/>
    <x v="1"/>
    <x v="10"/>
    <n v="300"/>
    <s v="Calibración Modelo 3D"/>
    <m/>
    <s v="POM"/>
  </r>
  <r>
    <s v="Eduardo Cepeda"/>
    <x v="1"/>
    <x v="11"/>
    <n v="300"/>
    <s v="Calibración Modelo 3D"/>
    <m/>
    <s v="POM"/>
  </r>
  <r>
    <s v="Eduardo Cepeda"/>
    <x v="1"/>
    <x v="0"/>
    <n v="300"/>
    <s v="Calibración Modelo 3D"/>
    <m/>
    <s v="POM"/>
  </r>
  <r>
    <s v="Eduardo Cepeda"/>
    <x v="1"/>
    <x v="12"/>
    <n v="300"/>
    <s v="Calibración Modelo 3D"/>
    <m/>
    <s v="POM"/>
  </r>
  <r>
    <s v="Eduardo Cepeda"/>
    <x v="1"/>
    <x v="13"/>
    <n v="300"/>
    <s v="Calibración Modelo 3D"/>
    <m/>
    <s v="POM"/>
  </r>
  <r>
    <s v="Eduardo Cepeda"/>
    <x v="1"/>
    <x v="14"/>
    <n v="300"/>
    <s v="Calibración Modelo 3D"/>
    <m/>
    <s v="POM"/>
  </r>
  <r>
    <s v="Eduardo Cepeda"/>
    <x v="1"/>
    <x v="15"/>
    <n v="300"/>
    <s v="Calibración Modelo 3D"/>
    <m/>
    <s v="POM"/>
  </r>
  <r>
    <s v="Eduardo Cepeda"/>
    <x v="1"/>
    <x v="1"/>
    <n v="300"/>
    <s v="Calibración Modelo 3D"/>
    <m/>
    <s v="POM"/>
  </r>
  <r>
    <s v="Eduardo Cepeda"/>
    <x v="1"/>
    <x v="16"/>
    <n v="300"/>
    <s v="Calibración Modelo 3D"/>
    <m/>
    <s v="POM"/>
  </r>
  <r>
    <s v="Eduardo Cepeda"/>
    <x v="1"/>
    <x v="17"/>
    <n v="300"/>
    <s v="Calibración Modelo 3D"/>
    <m/>
    <s v="POM"/>
  </r>
  <r>
    <s v="Eduardo Cepeda"/>
    <x v="1"/>
    <x v="18"/>
    <n v="300"/>
    <s v="Calibración Modelo 3D"/>
    <m/>
    <s v="POM"/>
  </r>
  <r>
    <s v="Eduardo Cepeda"/>
    <x v="1"/>
    <x v="19"/>
    <n v="300"/>
    <s v="Calibración Modelo 3D"/>
    <m/>
    <s v="POM"/>
  </r>
  <r>
    <s v="Eduardo Cepeda"/>
    <x v="1"/>
    <x v="2"/>
    <n v="300"/>
    <s v="Calibración Modelo 3D"/>
    <m/>
    <s v="POM"/>
  </r>
  <r>
    <s v="Eduardo Cepeda"/>
    <x v="1"/>
    <x v="20"/>
    <n v="300"/>
    <s v="Calibración Modelo 3D"/>
    <m/>
    <s v="POM"/>
  </r>
  <r>
    <s v="Eduardo Cepeda"/>
    <x v="1"/>
    <x v="21"/>
    <n v="300"/>
    <s v="Calibración Modelo 3D"/>
    <m/>
    <s v="POM"/>
  </r>
  <r>
    <s v="Eduardo Morales"/>
    <x v="1"/>
    <x v="3"/>
    <n v="180"/>
    <s v="Revisión y consultoria del modelo 3D"/>
    <m/>
    <s v="POM"/>
  </r>
  <r>
    <s v="Eduardo Morales"/>
    <x v="1"/>
    <x v="4"/>
    <n v="120"/>
    <s v="Revisión y consultoria del modelo 3D"/>
    <m/>
    <s v="POM"/>
  </r>
  <r>
    <s v="Eduardo Morales"/>
    <x v="1"/>
    <x v="5"/>
    <n v="180"/>
    <s v="Revisión y consultoria del modelo 3D"/>
    <m/>
    <s v="POM"/>
  </r>
  <r>
    <s v="Eduardo Morales"/>
    <x v="1"/>
    <x v="6"/>
    <n v="180"/>
    <s v="Revisión y consultoria del modelo 3D"/>
    <m/>
    <s v="POM"/>
  </r>
  <r>
    <s v="Eduardo Morales"/>
    <x v="1"/>
    <x v="7"/>
    <n v="180"/>
    <s v="Revisión y consultoria del modelo 3D"/>
    <m/>
    <s v="POM"/>
  </r>
  <r>
    <s v="Eduardo Morales"/>
    <x v="1"/>
    <x v="8"/>
    <n v="180"/>
    <s v="Revisión y consultoria del modelo 3D"/>
    <m/>
    <s v="POM"/>
  </r>
  <r>
    <s v="Eduardo Morales"/>
    <x v="1"/>
    <x v="9"/>
    <n v="120"/>
    <s v="Revisión y consultoria del modelo 3D"/>
    <m/>
    <s v="POM"/>
  </r>
  <r>
    <s v="Eduardo Morales"/>
    <x v="1"/>
    <x v="10"/>
    <n v="180"/>
    <s v="Revisión y consultoria del modelo 3D"/>
    <m/>
    <s v="POM"/>
  </r>
  <r>
    <s v="Eduardo Morales"/>
    <x v="1"/>
    <x v="11"/>
    <n v="180"/>
    <s v="Revisión y consultoria del modelo 3D"/>
    <m/>
    <s v="POM"/>
  </r>
  <r>
    <s v="Eduardo Morales"/>
    <x v="1"/>
    <x v="0"/>
    <n v="180"/>
    <s v="Revisión y consultoria del modelo 3D"/>
    <m/>
    <s v="POM"/>
  </r>
  <r>
    <s v="Eduardo Morales"/>
    <x v="1"/>
    <x v="12"/>
    <n v="180"/>
    <s v="Revisión y consultoria del modelo 3D"/>
    <m/>
    <s v="POM"/>
  </r>
  <r>
    <s v="Eduardo Morales"/>
    <x v="1"/>
    <x v="13"/>
    <n v="120"/>
    <s v="Revisión y consultoria del modelo 3D"/>
    <m/>
    <s v="POM"/>
  </r>
  <r>
    <s v="Eduardo Morales"/>
    <x v="1"/>
    <x v="14"/>
    <n v="180"/>
    <s v="Revisión y consultoria del modelo 3D"/>
    <m/>
    <s v="POM"/>
  </r>
  <r>
    <s v="Eduardo Morales"/>
    <x v="1"/>
    <x v="15"/>
    <n v="180"/>
    <s v="Revisión y consultoria del modelo 3D"/>
    <m/>
    <s v="POM"/>
  </r>
  <r>
    <s v="Eduardo Morales"/>
    <x v="1"/>
    <x v="1"/>
    <n v="180"/>
    <s v="Revisión y consultoria del modelo 3D"/>
    <m/>
    <s v="POM"/>
  </r>
  <r>
    <s v="Eduardo Morales"/>
    <x v="1"/>
    <x v="16"/>
    <n v="180"/>
    <s v="Revisión y consultoria del modelo 3D"/>
    <m/>
    <s v="POM"/>
  </r>
  <r>
    <s v="Eduardo Morales"/>
    <x v="1"/>
    <x v="17"/>
    <n v="120"/>
    <s v="Revisión y consultoria del modelo 3D"/>
    <m/>
    <s v="POM"/>
  </r>
  <r>
    <s v="Eduardo Morales"/>
    <x v="1"/>
    <x v="18"/>
    <n v="180"/>
    <s v="Revisión y consultoria del modelo 3D"/>
    <m/>
    <s v="POM"/>
  </r>
  <r>
    <s v="Eduardo Morales"/>
    <x v="1"/>
    <x v="19"/>
    <n v="180"/>
    <s v="Revisión y consultoria del modelo 3D"/>
    <m/>
    <s v="POM"/>
  </r>
  <r>
    <s v="Eduardo Morales"/>
    <x v="1"/>
    <x v="2"/>
    <n v="180"/>
    <s v="Revisión y consultoria del modelo 3D"/>
    <m/>
    <s v="POM"/>
  </r>
  <r>
    <s v="Eduardo Morales"/>
    <x v="1"/>
    <x v="20"/>
    <n v="180"/>
    <s v="Revisión y consultoria del modelo 3D"/>
    <m/>
    <s v="POM"/>
  </r>
  <r>
    <s v="Eduardo Morales"/>
    <x v="1"/>
    <x v="21"/>
    <n v="120"/>
    <s v="Revisión y consultoria del modelo 3D"/>
    <m/>
    <s v="POM"/>
  </r>
  <r>
    <s v="Benjamín Baeza"/>
    <x v="1"/>
    <x v="3"/>
    <n v="180"/>
    <s v="Definición de envolvente econ recursos"/>
    <m/>
    <s v="POM"/>
  </r>
  <r>
    <s v="Benjamín Baeza"/>
    <x v="1"/>
    <x v="4"/>
    <n v="120"/>
    <s v="Definición de envolvente econ recursos"/>
    <m/>
    <s v="POM"/>
  </r>
  <r>
    <s v="Benjamín Baeza"/>
    <x v="1"/>
    <x v="5"/>
    <n v="300"/>
    <s v="Definición de envolvente econ recursos"/>
    <m/>
    <s v="POM"/>
  </r>
  <r>
    <s v="Benjamín Baeza"/>
    <x v="1"/>
    <x v="6"/>
    <n v="300"/>
    <s v="Definición de envolvente econ recursos"/>
    <m/>
    <s v="POM"/>
  </r>
  <r>
    <s v="Benjamín Baeza"/>
    <x v="1"/>
    <x v="7"/>
    <n v="300"/>
    <s v="Definición de envolvente econ recursos"/>
    <m/>
    <s v="POM"/>
  </r>
  <r>
    <s v="Benjamín Baeza"/>
    <x v="1"/>
    <x v="8"/>
    <n v="300"/>
    <s v="Definición de envolvente econ recursos"/>
    <m/>
    <s v="POM"/>
  </r>
  <r>
    <s v="Benjamín Baeza"/>
    <x v="1"/>
    <x v="9"/>
    <n v="180"/>
    <s v="Definición de envolvente econ recursos"/>
    <m/>
    <s v="POM"/>
  </r>
  <r>
    <s v="Benjamín Baeza"/>
    <x v="1"/>
    <x v="3"/>
    <n v="180"/>
    <s v="Corridas MSO de Recursos"/>
    <m/>
    <s v="POM"/>
  </r>
  <r>
    <s v="Benjamín Baeza"/>
    <x v="1"/>
    <x v="4"/>
    <n v="60"/>
    <s v="Corridas MSO de Recursos"/>
    <m/>
    <s v="POM"/>
  </r>
  <r>
    <s v="Benjamín Baeza"/>
    <x v="1"/>
    <x v="5"/>
    <n v="240"/>
    <s v="Corridas MSO de Recursos"/>
    <m/>
    <s v="POM"/>
  </r>
  <r>
    <s v="Benjamín Baeza"/>
    <x v="1"/>
    <x v="6"/>
    <n v="240"/>
    <s v="Corridas MSO de Recursos"/>
    <m/>
    <s v="POM"/>
  </r>
  <r>
    <s v="Benjamín Baeza"/>
    <x v="1"/>
    <x v="7"/>
    <n v="240"/>
    <s v="Corridas MSO de Recursos"/>
    <m/>
    <s v="POM"/>
  </r>
  <r>
    <s v="Benjamín Baeza"/>
    <x v="1"/>
    <x v="10"/>
    <n v="180"/>
    <s v="Diseño de desarrollos y producción envolvente de reservas"/>
    <m/>
    <s v="POM"/>
  </r>
  <r>
    <s v="Benjamín Baeza"/>
    <x v="1"/>
    <x v="11"/>
    <n v="180"/>
    <s v="Diseño de desarrollos y producción envolvente de reservas"/>
    <m/>
    <s v="POM"/>
  </r>
  <r>
    <s v="Benjamín Baeza"/>
    <x v="1"/>
    <x v="0"/>
    <n v="180"/>
    <s v="Diseño de desarrollos y producción envolvente de reservas"/>
    <m/>
    <s v="POM"/>
  </r>
  <r>
    <s v="Benjamín Baeza"/>
    <x v="1"/>
    <x v="12"/>
    <n v="180"/>
    <s v="Diseño de desarrollos y producción envolvente de reservas"/>
    <m/>
    <s v="POM"/>
  </r>
  <r>
    <s v="Benjamín Baeza"/>
    <x v="1"/>
    <x v="13"/>
    <n v="120"/>
    <s v="Diseño de desarrollos y producción envolvente de reservas"/>
    <m/>
    <s v="POM"/>
  </r>
  <r>
    <s v="Benjamín Baeza"/>
    <x v="1"/>
    <x v="10"/>
    <n v="180"/>
    <s v="Prepración de PPT avance"/>
    <m/>
    <s v="POM"/>
  </r>
  <r>
    <s v="Benjamín Baeza"/>
    <x v="1"/>
    <x v="11"/>
    <n v="180"/>
    <s v="Prepración de PPT avance"/>
    <m/>
    <s v="POM"/>
  </r>
  <r>
    <s v="Benjamín Baeza"/>
    <x v="1"/>
    <x v="0"/>
    <n v="180"/>
    <s v="Prepración de PPT avance"/>
    <m/>
    <s v="POM"/>
  </r>
  <r>
    <s v="Benjamín Baeza"/>
    <x v="1"/>
    <x v="12"/>
    <n v="180"/>
    <s v="Prepración de PPT avance"/>
    <m/>
    <s v="POM"/>
  </r>
  <r>
    <s v="Benjamín Baeza"/>
    <x v="1"/>
    <x v="13"/>
    <n v="120"/>
    <s v="Prepración de PPT avance"/>
    <m/>
    <s v="POM"/>
  </r>
  <r>
    <s v="Benjamín Baeza"/>
    <x v="1"/>
    <x v="10"/>
    <n v="180"/>
    <s v="Secuenciamiento en deswik"/>
    <m/>
    <s v="POM"/>
  </r>
  <r>
    <s v="Benjamín Baeza"/>
    <x v="1"/>
    <x v="11"/>
    <n v="180"/>
    <s v="Secuenciamiento en deswik"/>
    <m/>
    <s v="POM"/>
  </r>
  <r>
    <s v="Benjamín Baeza"/>
    <x v="1"/>
    <x v="0"/>
    <n v="180"/>
    <s v="Secuenciamiento en deswik"/>
    <m/>
    <s v="POM"/>
  </r>
  <r>
    <s v="Benjamín Baeza"/>
    <x v="1"/>
    <x v="12"/>
    <n v="180"/>
    <s v="Secuenciamiento en deswik"/>
    <m/>
    <s v="POM"/>
  </r>
  <r>
    <s v="Benjamín Baeza"/>
    <x v="1"/>
    <x v="13"/>
    <n v="120"/>
    <s v="Secuenciamiento en deswik"/>
    <m/>
    <s v="POM"/>
  </r>
  <r>
    <s v="Benjamín Baeza"/>
    <x v="1"/>
    <x v="14"/>
    <n v="540"/>
    <s v="Construcción de reporte en Deswik y apoyo servicios"/>
    <m/>
    <s v="POM"/>
  </r>
  <r>
    <s v="Benjamín Baeza"/>
    <x v="1"/>
    <x v="15"/>
    <n v="540"/>
    <s v="Construcción de reporte en Deswik y apoyo servicios"/>
    <m/>
    <s v="POM"/>
  </r>
  <r>
    <s v="Benjamín Baeza"/>
    <x v="1"/>
    <x v="1"/>
    <n v="540"/>
    <s v="Construcción de reporte en Deswik y apoyo servicios"/>
    <m/>
    <s v="POM"/>
  </r>
  <r>
    <s v="Benjamín Baeza"/>
    <x v="1"/>
    <x v="16"/>
    <n v="540"/>
    <s v="Construcción de reporte en Deswik y apoyo servicios"/>
    <m/>
    <s v="POM"/>
  </r>
  <r>
    <s v="Benjamín Baeza"/>
    <x v="1"/>
    <x v="17"/>
    <n v="360"/>
    <s v="Construcción de reporte en Deswik y apoyo servicios"/>
    <m/>
    <s v="POM"/>
  </r>
  <r>
    <s v="Enzo Ruiz"/>
    <x v="1"/>
    <x v="14"/>
    <n v="300"/>
    <s v="Calculo de flota y Dotación"/>
    <m/>
    <s v="POM"/>
  </r>
  <r>
    <s v="Enzo Ruiz"/>
    <x v="1"/>
    <x v="15"/>
    <n v="300"/>
    <s v="Calculo de flota y Dotación"/>
    <m/>
    <s v="POM"/>
  </r>
  <r>
    <s v="Enzo Ruiz"/>
    <x v="1"/>
    <x v="1"/>
    <n v="300"/>
    <s v="Calculo de flota y Dotación"/>
    <m/>
    <s v="POM"/>
  </r>
  <r>
    <s v="Enzo Ruiz"/>
    <x v="1"/>
    <x v="16"/>
    <n v="300"/>
    <s v="Calculo de flota y Dotación"/>
    <m/>
    <s v="POM"/>
  </r>
  <r>
    <s v="Enzo Ruiz"/>
    <x v="1"/>
    <x v="17"/>
    <n v="180"/>
    <s v="Calculo de flota y Dotación"/>
    <m/>
    <s v="POM"/>
  </r>
  <r>
    <s v="Arnold Tadeo"/>
    <x v="1"/>
    <x v="14"/>
    <n v="180"/>
    <s v="Unifilar ventsim"/>
    <m/>
    <s v="POM"/>
  </r>
  <r>
    <s v="Arnold Tadeo"/>
    <x v="1"/>
    <x v="15"/>
    <n v="180"/>
    <s v="Unifilar ventsim"/>
    <m/>
    <s v="POM"/>
  </r>
  <r>
    <s v="Arnold Tadeo"/>
    <x v="1"/>
    <x v="1"/>
    <n v="180"/>
    <s v="Unifilar ventsim"/>
    <m/>
    <s v="POM"/>
  </r>
  <r>
    <s v="Arnold Tadeo"/>
    <x v="1"/>
    <x v="16"/>
    <n v="180"/>
    <s v="Unifilar ventsim"/>
    <m/>
    <s v="POM"/>
  </r>
  <r>
    <s v="Arnold Tadeo"/>
    <x v="1"/>
    <x v="17"/>
    <n v="120"/>
    <s v="Unifilar ventsim"/>
    <m/>
    <s v="POM"/>
  </r>
  <r>
    <s v="Arnold Tadeo"/>
    <x v="1"/>
    <x v="14"/>
    <n v="180"/>
    <s v="Simulación ventsim"/>
    <m/>
    <s v="POM"/>
  </r>
  <r>
    <s v="Arnold Tadeo"/>
    <x v="1"/>
    <x v="15"/>
    <n v="180"/>
    <s v="Simulación ventsim"/>
    <m/>
    <s v="POM"/>
  </r>
  <r>
    <s v="Arnold Tadeo"/>
    <x v="1"/>
    <x v="1"/>
    <n v="180"/>
    <s v="Simulación ventsim"/>
    <m/>
    <s v="POM"/>
  </r>
  <r>
    <s v="Arnold Tadeo"/>
    <x v="1"/>
    <x v="16"/>
    <n v="180"/>
    <s v="Simulación ventsim"/>
    <m/>
    <s v="POM"/>
  </r>
  <r>
    <s v="Arnold Tadeo"/>
    <x v="1"/>
    <x v="17"/>
    <n v="120"/>
    <s v="Simulación ventsim"/>
    <m/>
    <s v="POM"/>
  </r>
  <r>
    <s v="Arnold Tadeo"/>
    <x v="1"/>
    <x v="14"/>
    <n v="180"/>
    <s v="Cálculo de recursos para ventiilación"/>
    <m/>
    <s v="POM"/>
  </r>
  <r>
    <s v="Arnold Tadeo"/>
    <x v="1"/>
    <x v="15"/>
    <n v="180"/>
    <s v="Cálculo de recursos para ventiilación"/>
    <m/>
    <s v="POM"/>
  </r>
  <r>
    <s v="Arnold Tadeo"/>
    <x v="1"/>
    <x v="1"/>
    <n v="180"/>
    <s v="Cálculo de recursos para ventiilación"/>
    <m/>
    <s v="POM"/>
  </r>
  <r>
    <s v="Arnold Tadeo"/>
    <x v="1"/>
    <x v="16"/>
    <n v="180"/>
    <s v="Cálculo de recursos para ventiilación"/>
    <m/>
    <s v="POM"/>
  </r>
  <r>
    <s v="Arnold Tadeo"/>
    <x v="1"/>
    <x v="17"/>
    <n v="120"/>
    <s v="Cálculo de recursos para ventiilación"/>
    <m/>
    <s v="POM"/>
  </r>
  <r>
    <s v="Pablo Quiero"/>
    <x v="1"/>
    <x v="14"/>
    <n v="240"/>
    <s v="Unifilar dewatering"/>
    <m/>
    <s v="POM"/>
  </r>
  <r>
    <s v="Pablo Quiero"/>
    <x v="1"/>
    <x v="15"/>
    <n v="240"/>
    <s v="Unifilar dewatering"/>
    <m/>
    <s v="POM"/>
  </r>
  <r>
    <s v="Pablo Quiero"/>
    <x v="1"/>
    <x v="1"/>
    <n v="240"/>
    <s v="Unifilar dewatering"/>
    <m/>
    <s v="POM"/>
  </r>
  <r>
    <s v="Pablo Quiero"/>
    <x v="1"/>
    <x v="16"/>
    <n v="240"/>
    <s v="Unifilar dewatering"/>
    <m/>
    <s v="POM"/>
  </r>
  <r>
    <s v="Pablo Quiero"/>
    <x v="1"/>
    <x v="17"/>
    <n v="120"/>
    <s v="Unifilar dewatering"/>
    <m/>
    <s v="POM"/>
  </r>
  <r>
    <s v="Pablo Quiero"/>
    <x v="1"/>
    <x v="18"/>
    <n v="240"/>
    <s v="Unifilar dewatering"/>
    <m/>
    <s v="POM"/>
  </r>
  <r>
    <s v="Pablo Quiero"/>
    <x v="1"/>
    <x v="19"/>
    <n v="240"/>
    <s v="Unifilar dewatering"/>
    <m/>
    <s v="POM"/>
  </r>
  <r>
    <s v="Pablo Quiero"/>
    <x v="1"/>
    <x v="2"/>
    <n v="240"/>
    <s v="Unifilar dewatering"/>
    <m/>
    <s v="POM"/>
  </r>
  <r>
    <s v="Pablo Quiero"/>
    <x v="1"/>
    <x v="20"/>
    <n v="240"/>
    <s v="Unifilar dewatering"/>
    <m/>
    <s v="POM"/>
  </r>
  <r>
    <s v="Pablo Quiero"/>
    <x v="1"/>
    <x v="21"/>
    <n v="120"/>
    <s v="Unifilar dewatering"/>
    <m/>
    <s v="POM"/>
  </r>
  <r>
    <s v="Pablo Quiero"/>
    <x v="1"/>
    <x v="14"/>
    <n v="240"/>
    <s v="Simulación epanet"/>
    <m/>
    <s v="POM"/>
  </r>
  <r>
    <s v="Pablo Quiero"/>
    <x v="1"/>
    <x v="15"/>
    <n v="240"/>
    <s v="Simulación epanet"/>
    <m/>
    <s v="POM"/>
  </r>
  <r>
    <s v="Pablo Quiero"/>
    <x v="1"/>
    <x v="1"/>
    <n v="240"/>
    <s v="Simulación epanet"/>
    <m/>
    <s v="POM"/>
  </r>
  <r>
    <s v="Pablo Quiero"/>
    <x v="1"/>
    <x v="16"/>
    <n v="240"/>
    <s v="Simulación epanet"/>
    <m/>
    <s v="POM"/>
  </r>
  <r>
    <s v="Pablo Quiero"/>
    <x v="1"/>
    <x v="17"/>
    <n v="180"/>
    <s v="Simulación epanet"/>
    <m/>
    <s v="POM"/>
  </r>
  <r>
    <s v="Pablo Quiero"/>
    <x v="1"/>
    <x v="18"/>
    <n v="240"/>
    <s v="Simulación epanet"/>
    <m/>
    <s v="POM"/>
  </r>
  <r>
    <s v="Pablo Quiero"/>
    <x v="1"/>
    <x v="19"/>
    <n v="240"/>
    <s v="Simulación epanet"/>
    <m/>
    <s v="POM"/>
  </r>
  <r>
    <s v="Pablo Quiero"/>
    <x v="1"/>
    <x v="2"/>
    <n v="240"/>
    <s v="Simulación epanet"/>
    <m/>
    <s v="POM"/>
  </r>
  <r>
    <s v="Pablo Quiero"/>
    <x v="1"/>
    <x v="20"/>
    <n v="240"/>
    <s v="Simulación epanet"/>
    <m/>
    <s v="POM"/>
  </r>
  <r>
    <s v="Pablo Quiero"/>
    <x v="1"/>
    <x v="21"/>
    <n v="180"/>
    <s v="Simulación epanet"/>
    <m/>
    <s v="POM"/>
  </r>
  <r>
    <s v="Nilcélio José Dos Santos"/>
    <x v="1"/>
    <x v="18"/>
    <n v="120"/>
    <s v="Cotizaciones Epiroc y Manitou"/>
    <m/>
    <s v="POM"/>
  </r>
  <r>
    <s v="Nilcélio José Dos Santos"/>
    <x v="1"/>
    <x v="19"/>
    <n v="120"/>
    <s v="Cotizaciones Epiroc y Manitou"/>
    <m/>
    <s v="POM"/>
  </r>
  <r>
    <s v="Nilcélio José Dos Santos"/>
    <x v="1"/>
    <x v="2"/>
    <n v="120"/>
    <s v="Cotizaciones Epiroc y Manitou"/>
    <m/>
    <s v="POM"/>
  </r>
  <r>
    <s v="Nilcélio José Dos Santos"/>
    <x v="1"/>
    <x v="20"/>
    <n v="120"/>
    <s v="Cotizaciones Epiroc y Manitou"/>
    <m/>
    <s v="POM"/>
  </r>
  <r>
    <s v="Nilcélio José Dos Santos"/>
    <x v="1"/>
    <x v="21"/>
    <n v="120"/>
    <s v="Cotizaciones Epiroc y Manitou"/>
    <m/>
    <s v="POM"/>
  </r>
  <r>
    <s v="Pablo Quiero"/>
    <x v="1"/>
    <x v="3"/>
    <n v="240"/>
    <s v="Revisión senior ingenieria y servicios del proyecto"/>
    <m/>
    <s v="POM"/>
  </r>
  <r>
    <s v="Pablo Quiero"/>
    <x v="1"/>
    <x v="4"/>
    <n v="180"/>
    <s v="Revisión senior ingenieria y servicios del proyecto"/>
    <m/>
    <s v="POM"/>
  </r>
  <r>
    <s v="Pablo Quiero"/>
    <x v="1"/>
    <x v="5"/>
    <n v="240"/>
    <s v="Revisión senior ingenieria y servicios del proyecto"/>
    <m/>
    <s v="POM"/>
  </r>
  <r>
    <s v="Pablo Quiero"/>
    <x v="1"/>
    <x v="6"/>
    <n v="240"/>
    <s v="Revisión senior ingenieria y servicios del proyecto"/>
    <m/>
    <s v="POM"/>
  </r>
  <r>
    <s v="Pablo Quiero"/>
    <x v="1"/>
    <x v="7"/>
    <n v="240"/>
    <s v="Revisión senior ingenieria y servicios del proyecto"/>
    <m/>
    <s v="POM"/>
  </r>
  <r>
    <s v="Pablo Quiero"/>
    <x v="1"/>
    <x v="8"/>
    <n v="240"/>
    <s v="Revisión senior ingenieria y servicios del proyecto"/>
    <m/>
    <s v="POM"/>
  </r>
  <r>
    <s v="Pablo Quiero"/>
    <x v="1"/>
    <x v="9"/>
    <n v="120"/>
    <s v="Revisión senior ingenieria y servicios del proyecto"/>
    <m/>
    <s v="POM"/>
  </r>
  <r>
    <s v="Pablo Quiero"/>
    <x v="1"/>
    <x v="10"/>
    <n v="240"/>
    <s v="Revisión senior ingenieria y servicios del proyecto"/>
    <m/>
    <s v="POM"/>
  </r>
  <r>
    <s v="Pablo Quiero"/>
    <x v="1"/>
    <x v="11"/>
    <n v="240"/>
    <s v="Revisión senior ingenieria y servicios del proyecto"/>
    <m/>
    <s v="POM"/>
  </r>
  <r>
    <s v="Pablo Quiero"/>
    <x v="1"/>
    <x v="0"/>
    <n v="240"/>
    <s v="Revisión senior ingenieria y servicios del proyecto"/>
    <m/>
    <s v="POM"/>
  </r>
  <r>
    <s v="Pablo Quiero"/>
    <x v="1"/>
    <x v="12"/>
    <n v="240"/>
    <s v="Revisión senior ingenieria y servicios del proyecto"/>
    <m/>
    <s v="POM"/>
  </r>
  <r>
    <s v="Pablo Quiero"/>
    <x v="1"/>
    <x v="13"/>
    <n v="120"/>
    <s v="Revisión senior ingenieria y servicios del proyecto"/>
    <m/>
    <s v="POM"/>
  </r>
  <r>
    <s v="Felipe Lira"/>
    <x v="2"/>
    <x v="4"/>
    <n v="360"/>
    <s v=" Development and Integrated Mine Plan"/>
    <m/>
    <s v="POM"/>
  </r>
  <r>
    <s v="Pablo Quiero"/>
    <x v="2"/>
    <x v="4"/>
    <n v="120"/>
    <s v="Infrastructure and Mine Services Definition"/>
    <m/>
    <s v="POM"/>
  </r>
  <r>
    <s v="Matías Guerrero"/>
    <x v="2"/>
    <x v="4"/>
    <n v="180"/>
    <s v="Underground Infrastructure Layout Drawings"/>
    <m/>
    <s v="POM"/>
  </r>
  <r>
    <s v="Matías Guerrero"/>
    <x v="2"/>
    <x v="5"/>
    <n v="180"/>
    <s v="Underground Infrastructure Layout Drawings"/>
    <m/>
    <s v="POM"/>
  </r>
  <r>
    <s v="Matías Guerrero"/>
    <x v="2"/>
    <x v="6"/>
    <n v="180"/>
    <s v="Underground Infrastructure Layout Drawings"/>
    <m/>
    <s v="POM"/>
  </r>
  <r>
    <s v="Matías Guerrero"/>
    <x v="2"/>
    <x v="7"/>
    <n v="180"/>
    <s v="Underground Infrastructure Layout Drawings"/>
    <m/>
    <s v="POM"/>
  </r>
  <r>
    <s v="Matías Guerrero"/>
    <x v="2"/>
    <x v="8"/>
    <n v="180"/>
    <s v="Underground Infrastructure Layout Drawings"/>
    <m/>
    <s v="POM"/>
  </r>
  <r>
    <s v="Matías Guerrero"/>
    <x v="2"/>
    <x v="9"/>
    <n v="180"/>
    <s v="Underground Infrastructure Layout Drawings"/>
    <m/>
    <s v="POM"/>
  </r>
  <r>
    <s v="Felipe Lira"/>
    <x v="2"/>
    <x v="5"/>
    <n v="180"/>
    <s v="      Sequencing and Production Plan Spreadsheet"/>
    <m/>
    <s v="POM"/>
  </r>
  <r>
    <s v="Felipe Lira"/>
    <x v="2"/>
    <x v="6"/>
    <n v="180"/>
    <s v="      Sequencing and Production Plan Spreadsheet"/>
    <m/>
    <s v="POM"/>
  </r>
  <r>
    <s v="Felipe Lira"/>
    <x v="2"/>
    <x v="7"/>
    <n v="180"/>
    <s v="      Sequencing and Production Plan Spreadsheet"/>
    <m/>
    <s v="POM"/>
  </r>
  <r>
    <s v="Felipe Lira"/>
    <x v="2"/>
    <x v="8"/>
    <n v="180"/>
    <s v="      Sequencing and Production Plan Spreadsheet"/>
    <m/>
    <s v="POM"/>
  </r>
  <r>
    <s v="Felipe Lira"/>
    <x v="2"/>
    <x v="9"/>
    <n v="180"/>
    <s v="      Sequencing and Production Plan Spreadsheet"/>
    <m/>
    <s v="POM"/>
  </r>
  <r>
    <s v="Felipe Lira"/>
    <x v="2"/>
    <x v="5"/>
    <n v="180"/>
    <s v="      Mine Plan and Sequence Summary Report"/>
    <m/>
    <s v="POM"/>
  </r>
  <r>
    <s v="Felipe Lira"/>
    <x v="2"/>
    <x v="6"/>
    <n v="180"/>
    <s v="      Mine Plan and Sequence Summary Report"/>
    <m/>
    <s v="POM"/>
  </r>
  <r>
    <s v="Felipe Lira"/>
    <x v="2"/>
    <x v="7"/>
    <n v="180"/>
    <s v="      Mine Plan and Sequence Summary Report"/>
    <m/>
    <s v="POM"/>
  </r>
  <r>
    <s v="Felipe Lira"/>
    <x v="2"/>
    <x v="8"/>
    <n v="180"/>
    <s v="      Mine Plan and Sequence Summary Report"/>
    <m/>
    <s v="POM"/>
  </r>
  <r>
    <s v="Felipe Lira"/>
    <x v="2"/>
    <x v="9"/>
    <n v="180"/>
    <s v="      Mine Plan and Sequence Summary Report"/>
    <m/>
    <s v="POM"/>
  </r>
  <r>
    <s v="Pablo Quiero"/>
    <x v="2"/>
    <x v="4"/>
    <n v="60"/>
    <s v="      Validación de tareas Mina"/>
    <m/>
    <s v="POM"/>
  </r>
  <r>
    <s v="Pablo Quiero"/>
    <x v="2"/>
    <x v="5"/>
    <n v="60"/>
    <s v="      Validación de tareas Mina"/>
    <m/>
    <s v="POM"/>
  </r>
  <r>
    <s v="Cristóbal Ventura"/>
    <x v="2"/>
    <x v="4"/>
    <n v="180"/>
    <s v="      Water Supply and Treatment Systems"/>
    <m/>
    <s v="POM"/>
  </r>
  <r>
    <s v="Cristóbal Ventura"/>
    <x v="2"/>
    <x v="5"/>
    <n v="180"/>
    <s v="      Water Supply and Treatment Systems"/>
    <m/>
    <s v="POM"/>
  </r>
  <r>
    <s v="Marcelo Mendoza"/>
    <x v="2"/>
    <x v="4"/>
    <n v="180"/>
    <s v="      Power Supply Definition and Distribution"/>
    <m/>
    <s v="POM"/>
  </r>
  <r>
    <s v="Cristóbal Ventura"/>
    <x v="2"/>
    <x v="5"/>
    <n v="360"/>
    <s v="      Water and Power Supply Technical Memo"/>
    <m/>
    <s v="POM"/>
  </r>
  <r>
    <s v="Cristóbal Ventura"/>
    <x v="2"/>
    <x v="6"/>
    <n v="360"/>
    <s v="      Water and Power Supply Technical Memo"/>
    <m/>
    <s v="POM"/>
  </r>
  <r>
    <s v="Cristóbal Ventura"/>
    <x v="2"/>
    <x v="7"/>
    <n v="360"/>
    <s v="      Water and Power Supply Technical Memo"/>
    <m/>
    <s v="POM"/>
  </r>
  <r>
    <s v="Cristóbal Ventura"/>
    <x v="2"/>
    <x v="8"/>
    <n v="360"/>
    <s v="      Water and Power Supply Technical Memo"/>
    <m/>
    <s v="POM"/>
  </r>
  <r>
    <s v="Cristóbal Ventura"/>
    <x v="2"/>
    <x v="9"/>
    <n v="360"/>
    <s v="      Water and Power Supply Technical Memo"/>
    <m/>
    <s v="POM"/>
  </r>
  <r>
    <s v="Cristóbal Ventura"/>
    <x v="2"/>
    <x v="10"/>
    <n v="360"/>
    <s v="      Water and Power Supply Technical Memo"/>
    <m/>
    <s v="POM"/>
  </r>
  <r>
    <s v="Cristóbal Ventura"/>
    <x v="2"/>
    <x v="11"/>
    <n v="360"/>
    <s v="      Water and Power Supply Technical Memo"/>
    <m/>
    <s v="POM"/>
  </r>
  <r>
    <s v="Cristóbal Ventura"/>
    <x v="2"/>
    <x v="0"/>
    <n v="360"/>
    <s v="      Water and Power Supply Technical Memo"/>
    <m/>
    <s v="POM"/>
  </r>
  <r>
    <s v="Cristóbal Ventura"/>
    <x v="2"/>
    <x v="12"/>
    <n v="360"/>
    <s v="      Water and Power Supply Technical Memo"/>
    <m/>
    <s v="POM"/>
  </r>
  <r>
    <s v="Cristóbal Ventura"/>
    <x v="2"/>
    <x v="13"/>
    <n v="360"/>
    <s v="      Water and Power Supply Technical Memo"/>
    <m/>
    <s v="POM"/>
  </r>
  <r>
    <s v="Matías Guerrero"/>
    <x v="2"/>
    <x v="5"/>
    <n v="180"/>
    <s v="      Dumps and Stockpiles Definition"/>
    <m/>
    <s v="POM"/>
  </r>
  <r>
    <s v="Matías Guerrero"/>
    <x v="2"/>
    <x v="6"/>
    <n v="180"/>
    <s v="      Dumps and Stockpiles Definition"/>
    <m/>
    <s v="POM"/>
  </r>
  <r>
    <s v="Matías Guerrero"/>
    <x v="2"/>
    <x v="7"/>
    <n v="180"/>
    <s v="      Dumps and Stockpiles Definition"/>
    <m/>
    <s v="POM"/>
  </r>
  <r>
    <s v="Pablo Quiero"/>
    <x v="2"/>
    <x v="5"/>
    <n v="60"/>
    <s v="      Backfill Plant Definition"/>
    <m/>
    <s v="POM"/>
  </r>
  <r>
    <s v="Pablo Quiero"/>
    <x v="2"/>
    <x v="6"/>
    <n v="60"/>
    <s v="      Backfill Plant Definition"/>
    <m/>
    <s v="POM"/>
  </r>
  <r>
    <s v="Pablo Quiero"/>
    <x v="2"/>
    <x v="7"/>
    <n v="60"/>
    <s v="      Backfill Plant Definition"/>
    <m/>
    <s v="POM"/>
  </r>
  <r>
    <s v="Matías Guerrero"/>
    <x v="2"/>
    <x v="5"/>
    <n v="60"/>
    <s v="      Roads and Access Layout"/>
    <m/>
    <s v="POM"/>
  </r>
  <r>
    <s v="Matías Guerrero"/>
    <x v="2"/>
    <x v="6"/>
    <n v="60"/>
    <s v="      Roads and Access Layout"/>
    <m/>
    <s v="POM"/>
  </r>
  <r>
    <s v="Matías Guerrero"/>
    <x v="2"/>
    <x v="7"/>
    <n v="60"/>
    <s v="      Roads and Access Layout"/>
    <m/>
    <s v="POM"/>
  </r>
  <r>
    <s v="Alex Remolcoy"/>
    <x v="2"/>
    <x v="5"/>
    <n v="180"/>
    <s v="      Tailings Management Facilities"/>
    <m/>
    <s v="POM"/>
  </r>
  <r>
    <s v="Alex Remolcoy"/>
    <x v="2"/>
    <x v="6"/>
    <n v="180"/>
    <s v="      Tailings Management Facilities"/>
    <m/>
    <s v="POM"/>
  </r>
  <r>
    <s v="Alex Remolcoy"/>
    <x v="2"/>
    <x v="7"/>
    <n v="180"/>
    <s v="      Tailings Management Facilities"/>
    <m/>
    <s v="POM"/>
  </r>
  <r>
    <s v="Alex Remolcoy"/>
    <x v="2"/>
    <x v="8"/>
    <n v="180"/>
    <s v="      Tailings Management Facilities"/>
    <m/>
    <s v="POM"/>
  </r>
  <r>
    <s v="Alex Remolcoy"/>
    <x v="2"/>
    <x v="9"/>
    <n v="180"/>
    <s v="      Tailings Management Facilities"/>
    <m/>
    <s v="POM"/>
  </r>
  <r>
    <s v="Alex Remolcoy"/>
    <x v="2"/>
    <x v="10"/>
    <n v="360"/>
    <s v="      Tailings and Waste Layout Summary Report"/>
    <m/>
    <s v="POM"/>
  </r>
  <r>
    <s v="Alex Remolcoy"/>
    <x v="2"/>
    <x v="11"/>
    <n v="360"/>
    <s v="      Tailings and Waste Layout Summary Report"/>
    <m/>
    <s v="POM"/>
  </r>
  <r>
    <s v="Alex Remolcoy"/>
    <x v="2"/>
    <x v="0"/>
    <n v="360"/>
    <s v="      Tailings and Waste Layout Summary Report"/>
    <m/>
    <s v="POM"/>
  </r>
  <r>
    <s v="Alex Remolcoy"/>
    <x v="2"/>
    <x v="12"/>
    <n v="360"/>
    <s v="      Tailings and Waste Layout Summary Report"/>
    <m/>
    <s v="POM"/>
  </r>
  <r>
    <s v="Alex Remolcoy"/>
    <x v="2"/>
    <x v="13"/>
    <n v="360"/>
    <s v="      Tailings and Waste Layout Summary Report"/>
    <m/>
    <s v="POM"/>
  </r>
  <r>
    <s v="Matías Guerrero"/>
    <x v="2"/>
    <x v="8"/>
    <n v="120"/>
    <s v="      Infrastructure Design Spreadsheets"/>
    <m/>
    <s v="POM"/>
  </r>
  <r>
    <s v="Matías Guerrero"/>
    <x v="2"/>
    <x v="9"/>
    <n v="120"/>
    <s v="      Infrastructure Design Spreadsheets"/>
    <m/>
    <s v="POM"/>
  </r>
  <r>
    <s v="Matías Guerrero"/>
    <x v="2"/>
    <x v="10"/>
    <n v="240"/>
    <s v="      Infrastructure Design Spreadsheets"/>
    <m/>
    <s v="POM"/>
  </r>
  <r>
    <s v="Matías Guerrero"/>
    <x v="2"/>
    <x v="11"/>
    <n v="240"/>
    <s v="      Infrastructure Design Spreadsheets"/>
    <m/>
    <s v="POM"/>
  </r>
  <r>
    <s v="Matías Guerrero"/>
    <x v="2"/>
    <x v="0"/>
    <n v="240"/>
    <s v="      Infrastructure Design Spreadsheets"/>
    <m/>
    <s v="POM"/>
  </r>
  <r>
    <s v="Matías Guerrero"/>
    <x v="2"/>
    <x v="12"/>
    <n v="240"/>
    <s v="      Infrastructure Design Spreadsheets"/>
    <m/>
    <s v="POM"/>
  </r>
  <r>
    <s v="Matías Guerrero"/>
    <x v="2"/>
    <x v="13"/>
    <n v="180"/>
    <s v="      Infrastructure Design Spreadsheets"/>
    <m/>
    <s v="POM"/>
  </r>
  <r>
    <s v="Matías Guerrero"/>
    <x v="2"/>
    <x v="8"/>
    <n v="120"/>
    <s v="      General Infrastructure Layout Drawings"/>
    <m/>
    <s v="POM"/>
  </r>
  <r>
    <s v="Matías Guerrero"/>
    <x v="2"/>
    <x v="9"/>
    <n v="120"/>
    <s v="      General Infrastructure Layout Drawings"/>
    <m/>
    <s v="POM"/>
  </r>
  <r>
    <s v="Matías Guerrero"/>
    <x v="2"/>
    <x v="10"/>
    <n v="300"/>
    <s v="      General Infrastructure Layout Drawings"/>
    <m/>
    <s v="POM"/>
  </r>
  <r>
    <s v="Matías Guerrero"/>
    <x v="2"/>
    <x v="11"/>
    <n v="300"/>
    <s v="      General Infrastructure Layout Drawings"/>
    <m/>
    <s v="POM"/>
  </r>
  <r>
    <s v="Matías Guerrero"/>
    <x v="2"/>
    <x v="0"/>
    <n v="300"/>
    <s v="      General Infrastructure Layout Drawings"/>
    <m/>
    <s v="POM"/>
  </r>
  <r>
    <s v="Matías Guerrero"/>
    <x v="2"/>
    <x v="12"/>
    <n v="300"/>
    <s v="      General Infrastructure Layout Drawings"/>
    <m/>
    <s v="POM"/>
  </r>
  <r>
    <s v="Matías Guerrero"/>
    <x v="2"/>
    <x v="13"/>
    <n v="180"/>
    <s v="      General Infrastructure Layout Drawings"/>
    <m/>
    <s v="POM"/>
  </r>
  <r>
    <s v="Pablo Quiero"/>
    <x v="2"/>
    <x v="5"/>
    <n v="60"/>
    <s v="      Validación de tareas Infraestructura"/>
    <m/>
    <s v="POM"/>
  </r>
  <r>
    <s v="Pablo Quiero"/>
    <x v="2"/>
    <x v="6"/>
    <n v="60"/>
    <s v="      Validación de tareas Infraestructura"/>
    <m/>
    <s v="POM"/>
  </r>
  <r>
    <s v="Pablo Quiero"/>
    <x v="2"/>
    <x v="7"/>
    <n v="60"/>
    <s v="      Validación de tareas Infraestructura"/>
    <m/>
    <s v="POM"/>
  </r>
  <r>
    <s v="Pablo Quiero"/>
    <x v="2"/>
    <x v="8"/>
    <n v="60"/>
    <s v="      Validación de tareas Infraestructura"/>
    <m/>
    <s v="POM"/>
  </r>
  <r>
    <s v="Pablo Quiero"/>
    <x v="2"/>
    <x v="9"/>
    <n v="60"/>
    <s v="      Validación de tareas Infraestructura"/>
    <m/>
    <s v="POM"/>
  </r>
  <r>
    <s v="Enzo Ruiz"/>
    <x v="2"/>
    <x v="4"/>
    <n v="180"/>
    <s v="      OPEX Estimation UG"/>
    <m/>
    <s v="POM"/>
  </r>
  <r>
    <s v="Enzo Ruiz"/>
    <x v="2"/>
    <x v="5"/>
    <n v="240"/>
    <s v="      OPEX Estimation UG"/>
    <m/>
    <s v="POM"/>
  </r>
  <r>
    <s v="Enzo Ruiz"/>
    <x v="2"/>
    <x v="6"/>
    <n v="240"/>
    <s v="      OPEX Estimation UG"/>
    <m/>
    <s v="POM"/>
  </r>
  <r>
    <s v="Enzo Ruiz"/>
    <x v="2"/>
    <x v="4"/>
    <n v="180"/>
    <s v="      CAPEX Estimation UG"/>
    <m/>
    <s v="POM"/>
  </r>
  <r>
    <s v="Enzo Ruiz"/>
    <x v="2"/>
    <x v="5"/>
    <n v="300"/>
    <s v="      CAPEX Estimation UG"/>
    <m/>
    <s v="POM"/>
  </r>
  <r>
    <s v="Enzo Ruiz"/>
    <x v="2"/>
    <x v="6"/>
    <n v="300"/>
    <s v="      CAPEX Estimation UG"/>
    <m/>
    <s v="POM"/>
  </r>
  <r>
    <s v="Daniela Oyarzo"/>
    <x v="2"/>
    <x v="4"/>
    <n v="180"/>
    <s v="      OPEX Estimation OP"/>
    <m/>
    <s v="POM"/>
  </r>
  <r>
    <s v="Daniela Oyarzo"/>
    <x v="2"/>
    <x v="5"/>
    <n v="240"/>
    <s v="      OPEX Estimation OP"/>
    <m/>
    <s v="POM"/>
  </r>
  <r>
    <s v="Daniela Oyarzo"/>
    <x v="2"/>
    <x v="6"/>
    <n v="240"/>
    <s v="      OPEX Estimation OP"/>
    <m/>
    <s v="POM"/>
  </r>
  <r>
    <s v="Daniela Oyarzo"/>
    <x v="2"/>
    <x v="4"/>
    <n v="180"/>
    <s v="      CAPEX Estimation OP"/>
    <m/>
    <s v="POM"/>
  </r>
  <r>
    <s v="Daniela Oyarzo"/>
    <x v="2"/>
    <x v="5"/>
    <n v="300"/>
    <s v="      CAPEX Estimation OP"/>
    <m/>
    <s v="POM"/>
  </r>
  <r>
    <s v="Daniela Oyarzo"/>
    <x v="2"/>
    <x v="6"/>
    <n v="300"/>
    <s v="      CAPEX Estimation OP"/>
    <m/>
    <s v="POM"/>
  </r>
  <r>
    <s v="Emilio Sánchez"/>
    <x v="2"/>
    <x v="4"/>
    <n v="180"/>
    <s v="      OPEX Estimation Infra"/>
    <m/>
    <s v="POM"/>
  </r>
  <r>
    <s v="Emilio Sánchez"/>
    <x v="2"/>
    <x v="5"/>
    <n v="240"/>
    <s v="      OPEX Estimation Infra"/>
    <m/>
    <s v="POM"/>
  </r>
  <r>
    <s v="Emilio Sánchez"/>
    <x v="2"/>
    <x v="6"/>
    <n v="240"/>
    <s v="      OPEX Estimation Infra"/>
    <m/>
    <s v="POM"/>
  </r>
  <r>
    <s v="Emilio Sánchez"/>
    <x v="2"/>
    <x v="4"/>
    <n v="180"/>
    <s v="      CAPEX Estimation Infra"/>
    <m/>
    <s v="POM"/>
  </r>
  <r>
    <s v="Emilio Sánchez"/>
    <x v="2"/>
    <x v="5"/>
    <n v="300"/>
    <s v="      CAPEX Estimation Infra"/>
    <m/>
    <s v="POM"/>
  </r>
  <r>
    <s v="Emilio Sánchez"/>
    <x v="2"/>
    <x v="6"/>
    <n v="300"/>
    <s v="      CAPEX Estimation Infra"/>
    <m/>
    <s v="POM"/>
  </r>
  <r>
    <s v="Enzo Ruiz"/>
    <x v="2"/>
    <x v="7"/>
    <n v="240"/>
    <s v="      OPEX Estimation Consolidated"/>
    <m/>
    <s v="POM"/>
  </r>
  <r>
    <s v="Enzo Ruiz"/>
    <x v="2"/>
    <x v="7"/>
    <n v="300"/>
    <s v="      CAPEX Estimation Consolidated"/>
    <m/>
    <s v="POM"/>
  </r>
  <r>
    <s v="Enzo Ruiz"/>
    <x v="2"/>
    <x v="10"/>
    <n v="180"/>
    <s v="      CAPEX &amp; OPEX Technical Memo"/>
    <m/>
    <s v="POM"/>
  </r>
  <r>
    <s v="Enzo Ruiz"/>
    <x v="2"/>
    <x v="11"/>
    <n v="180"/>
    <s v="      CAPEX &amp; OPEX Technical Memo"/>
    <m/>
    <s v="POM"/>
  </r>
  <r>
    <s v="Enzo Ruiz"/>
    <x v="2"/>
    <x v="0"/>
    <n v="180"/>
    <s v="      CAPEX &amp; OPEX Technical Memo"/>
    <m/>
    <s v="POM"/>
  </r>
  <r>
    <s v="Enzo Ruiz"/>
    <x v="2"/>
    <x v="12"/>
    <n v="180"/>
    <s v="      CAPEX &amp; OPEX Technical Memo"/>
    <m/>
    <s v="POM"/>
  </r>
  <r>
    <s v="Enzo Ruiz"/>
    <x v="2"/>
    <x v="13"/>
    <n v="180"/>
    <s v="      CAPEX &amp; OPEX Technical Memo"/>
    <m/>
    <s v="POM"/>
  </r>
  <r>
    <s v="José Pizarro Aranguiz"/>
    <x v="2"/>
    <x v="4"/>
    <n v="360"/>
    <s v="      Integrated Economic Evaluation"/>
    <m/>
    <s v="POM"/>
  </r>
  <r>
    <s v="José Pizarro Aranguiz"/>
    <x v="2"/>
    <x v="5"/>
    <n v="540"/>
    <s v="      Integrated Economic Evaluation"/>
    <m/>
    <s v="POM"/>
  </r>
  <r>
    <s v="José Pizarro Aranguiz"/>
    <x v="2"/>
    <x v="6"/>
    <n v="540"/>
    <s v="      Integrated Economic Evaluation"/>
    <m/>
    <s v="POM"/>
  </r>
  <r>
    <s v="José Pizarro Aranguiz"/>
    <x v="2"/>
    <x v="7"/>
    <n v="540"/>
    <s v="      Economic Model Spreadsheet"/>
    <m/>
    <s v="POM"/>
  </r>
  <r>
    <s v="José Pizarro Aranguiz"/>
    <x v="2"/>
    <x v="8"/>
    <n v="540"/>
    <s v="      Economic Model Spreadsheet"/>
    <m/>
    <s v="POM"/>
  </r>
  <r>
    <s v="José Pizarro Aranguiz"/>
    <x v="2"/>
    <x v="9"/>
    <n v="360"/>
    <s v="      Economic Model Spreadsheet"/>
    <m/>
    <s v="POM"/>
  </r>
  <r>
    <s v="Enzo Ruiz"/>
    <x v="2"/>
    <x v="8"/>
    <n v="240"/>
    <s v="      Risk and Reliability Analysis"/>
    <m/>
    <s v="POM"/>
  </r>
  <r>
    <s v="Enzo Ruiz"/>
    <x v="2"/>
    <x v="9"/>
    <n v="180"/>
    <s v="      Risk and Reliability Analysis"/>
    <m/>
    <s v="POM"/>
  </r>
  <r>
    <s v="Enzo Ruiz"/>
    <x v="2"/>
    <x v="8"/>
    <n v="300"/>
    <s v="      Risk Analysis Results"/>
    <m/>
    <s v="POM"/>
  </r>
  <r>
    <s v="Enzo Ruiz"/>
    <x v="2"/>
    <x v="9"/>
    <n v="180"/>
    <s v="      Risk Analysis Results"/>
    <m/>
    <s v="POM"/>
  </r>
  <r>
    <s v="Alvaro Cuevas"/>
    <x v="2"/>
    <x v="4"/>
    <n v="180"/>
    <s v="      Master Implementation Schedule"/>
    <m/>
    <s v="POM"/>
  </r>
  <r>
    <s v="Alvaro Cuevas"/>
    <x v="2"/>
    <x v="5"/>
    <n v="240"/>
    <s v="      Master Implementation Schedule"/>
    <m/>
    <s v="POM"/>
  </r>
  <r>
    <s v="Alvaro Cuevas"/>
    <x v="2"/>
    <x v="6"/>
    <n v="240"/>
    <s v="      Master Implementation Schedule"/>
    <m/>
    <s v="POM"/>
  </r>
  <r>
    <s v="Alvaro Cuevas"/>
    <x v="2"/>
    <x v="7"/>
    <n v="240"/>
    <s v="      Master Implementation Schedule"/>
    <m/>
    <s v="POM"/>
  </r>
  <r>
    <s v="Alvaro Cuevas"/>
    <x v="2"/>
    <x v="8"/>
    <n v="240"/>
    <s v="      Master Implementation Schedule"/>
    <m/>
    <s v="POM"/>
  </r>
  <r>
    <s v="Alvaro Cuevas"/>
    <x v="2"/>
    <x v="9"/>
    <n v="180"/>
    <s v="      Master Implementation Schedule"/>
    <m/>
    <s v="POM"/>
  </r>
  <r>
    <s v="Pablo Quiero"/>
    <x v="2"/>
    <x v="10"/>
    <n v="180"/>
    <s v="      Conceptual Closure Plan Preparation"/>
    <m/>
    <s v="POM"/>
  </r>
  <r>
    <s v="Pablo Quiero"/>
    <x v="2"/>
    <x v="11"/>
    <n v="180"/>
    <s v="      Conceptual Closure Plan Preparation"/>
    <m/>
    <s v="POM"/>
  </r>
  <r>
    <s v="Pablo Quiero"/>
    <x v="2"/>
    <x v="10"/>
    <n v="180"/>
    <s v="      Future Data Collection Plan"/>
    <m/>
    <s v="POM"/>
  </r>
  <r>
    <s v="Pablo Quiero"/>
    <x v="2"/>
    <x v="11"/>
    <n v="180"/>
    <s v="      Future Data Collection Plan"/>
    <m/>
    <s v="POM"/>
  </r>
  <r>
    <s v="Alvaro Cuevas"/>
    <x v="2"/>
    <x v="4"/>
    <n v="180"/>
    <s v="      Master Gantt Schedule"/>
    <m/>
    <s v="POM"/>
  </r>
  <r>
    <s v="Alvaro Cuevas"/>
    <x v="2"/>
    <x v="5"/>
    <n v="300"/>
    <s v="      Master Gantt Schedule"/>
    <m/>
    <s v="POM"/>
  </r>
  <r>
    <s v="Alvaro Cuevas"/>
    <x v="2"/>
    <x v="6"/>
    <n v="300"/>
    <s v="      Master Gantt Schedule"/>
    <m/>
    <s v="POM"/>
  </r>
  <r>
    <s v="Alvaro Cuevas"/>
    <x v="2"/>
    <x v="7"/>
    <n v="300"/>
    <s v="      Master Gantt Schedule"/>
    <m/>
    <s v="POM"/>
  </r>
  <r>
    <s v="Alvaro Cuevas"/>
    <x v="2"/>
    <x v="8"/>
    <n v="300"/>
    <s v="      Master Gantt Schedule"/>
    <m/>
    <s v="POM"/>
  </r>
  <r>
    <s v="Alvaro Cuevas"/>
    <x v="2"/>
    <x v="9"/>
    <n v="180"/>
    <s v="      Master Gantt Schedule"/>
    <m/>
    <s v="POM"/>
  </r>
  <r>
    <s v="José Pizarro Aranguiz"/>
    <x v="2"/>
    <x v="10"/>
    <n v="180"/>
    <s v="      Closure Planning Guidelines Memo"/>
    <m/>
    <s v="POM"/>
  </r>
  <r>
    <s v="José Pizarro Aranguiz"/>
    <x v="2"/>
    <x v="11"/>
    <n v="180"/>
    <s v="      Closure Planning Guidelines Memo"/>
    <m/>
    <s v="POM"/>
  </r>
  <r>
    <s v="José Pizarro Aranguiz"/>
    <x v="2"/>
    <x v="0"/>
    <n v="180"/>
    <s v="      Closure Planning Guidelines Memo"/>
    <m/>
    <s v="POM"/>
  </r>
  <r>
    <s v="José Pizarro Aranguiz"/>
    <x v="2"/>
    <x v="12"/>
    <n v="180"/>
    <s v="      Closure Planning Guidelines Memo"/>
    <m/>
    <s v="POM"/>
  </r>
  <r>
    <s v="José Pizarro Aranguiz"/>
    <x v="2"/>
    <x v="13"/>
    <n v="180"/>
    <s v="      Closure Planning Guidelines Memo"/>
    <m/>
    <s v="POM"/>
  </r>
  <r>
    <s v="José Pizarro Aranguiz"/>
    <x v="2"/>
    <x v="10"/>
    <n v="180"/>
    <s v="      Future Study Planning Report"/>
    <m/>
    <s v="POM"/>
  </r>
  <r>
    <s v="José Pizarro Aranguiz"/>
    <x v="2"/>
    <x v="11"/>
    <n v="180"/>
    <s v="      Future Study Planning Report"/>
    <m/>
    <s v="POM"/>
  </r>
  <r>
    <s v="José Pizarro Aranguiz"/>
    <x v="2"/>
    <x v="0"/>
    <n v="180"/>
    <s v="      Future Study Planning Report"/>
    <m/>
    <s v="POM"/>
  </r>
  <r>
    <s v="José Pizarro Aranguiz"/>
    <x v="2"/>
    <x v="12"/>
    <n v="180"/>
    <s v="      Future Study Planning Report"/>
    <m/>
    <s v="POM"/>
  </r>
  <r>
    <s v="José Pizarro Aranguiz"/>
    <x v="2"/>
    <x v="13"/>
    <n v="180"/>
    <s v="      Future Study Planning Report"/>
    <m/>
    <s v="POM"/>
  </r>
  <r>
    <s v="Pablo Quiero"/>
    <x v="2"/>
    <x v="5"/>
    <n v="60"/>
    <s v="      Control y Seguimiento de tareas"/>
    <m/>
    <s v="POM"/>
  </r>
  <r>
    <s v="Pablo Quiero"/>
    <x v="2"/>
    <x v="6"/>
    <n v="60"/>
    <s v="      Control y Seguimiento de tareas"/>
    <m/>
    <s v="POM"/>
  </r>
  <r>
    <s v="Pablo Quiero"/>
    <x v="2"/>
    <x v="7"/>
    <n v="60"/>
    <s v="      Control y Seguimiento de tareas"/>
    <m/>
    <s v="POM"/>
  </r>
  <r>
    <s v="Pablo Quiero"/>
    <x v="2"/>
    <x v="8"/>
    <n v="60"/>
    <s v="      Control y Seguimiento de tareas"/>
    <m/>
    <s v="POM"/>
  </r>
  <r>
    <s v="Pablo Quiero"/>
    <x v="2"/>
    <x v="9"/>
    <n v="60"/>
    <s v="      Control y Seguimiento de tareas"/>
    <m/>
    <s v="POM"/>
  </r>
  <r>
    <s v="Pablo Quiero"/>
    <x v="2"/>
    <x v="10"/>
    <n v="60"/>
    <s v="      Control y Seguimiento de tareas"/>
    <m/>
    <s v="POM"/>
  </r>
  <r>
    <s v="Pablo Quiero"/>
    <x v="2"/>
    <x v="11"/>
    <n v="60"/>
    <s v="      Control y Seguimiento de tareas"/>
    <m/>
    <s v="POM"/>
  </r>
  <r>
    <s v="Pablo Quiero"/>
    <x v="2"/>
    <x v="0"/>
    <n v="60"/>
    <s v="      Control y Seguimiento de tareas"/>
    <m/>
    <s v="POM"/>
  </r>
  <r>
    <s v="Pablo Quiero"/>
    <x v="2"/>
    <x v="12"/>
    <n v="60"/>
    <s v="      Control y Seguimiento de tareas"/>
    <m/>
    <s v="POM"/>
  </r>
  <r>
    <s v="Pablo Quiero"/>
    <x v="2"/>
    <x v="13"/>
    <n v="60"/>
    <s v="      Control y Seguimiento de tareas"/>
    <m/>
    <s v="POM"/>
  </r>
  <r>
    <s v="Pablo Quiero"/>
    <x v="2"/>
    <x v="14"/>
    <n v="60"/>
    <s v="      Control y Seguimiento de tareas"/>
    <m/>
    <s v="POM"/>
  </r>
  <r>
    <s v="Pablo Quiero"/>
    <x v="2"/>
    <x v="15"/>
    <n v="60"/>
    <s v="      Control y Seguimiento de tareas"/>
    <m/>
    <s v="POM"/>
  </r>
  <r>
    <s v="Pablo Quiero"/>
    <x v="2"/>
    <x v="1"/>
    <n v="60"/>
    <s v="      Control y Seguimiento de tareas"/>
    <m/>
    <s v="POM"/>
  </r>
  <r>
    <s v="Pablo Quiero"/>
    <x v="2"/>
    <x v="16"/>
    <n v="60"/>
    <s v="      Control y Seguimiento de tareas"/>
    <m/>
    <s v="POM"/>
  </r>
  <r>
    <s v="Pablo Quiero"/>
    <x v="2"/>
    <x v="17"/>
    <n v="60"/>
    <s v="      Control y Seguimiento de tareas"/>
    <m/>
    <s v="POM"/>
  </r>
  <r>
    <s v="Pablo Quiero"/>
    <x v="2"/>
    <x v="18"/>
    <n v="60"/>
    <s v="      Control y Seguimiento de tareas"/>
    <m/>
    <s v="POM"/>
  </r>
  <r>
    <s v="Pablo Quiero"/>
    <x v="2"/>
    <x v="19"/>
    <n v="60"/>
    <s v="      Control y Seguimiento de tareas"/>
    <m/>
    <s v="POM"/>
  </r>
  <r>
    <s v="Pablo Quiero"/>
    <x v="2"/>
    <x v="2"/>
    <n v="60"/>
    <s v="      Control y Seguimiento de tareas"/>
    <m/>
    <s v="POM"/>
  </r>
  <r>
    <s v="Pablo Quiero"/>
    <x v="2"/>
    <x v="20"/>
    <n v="60"/>
    <s v="      Control y Seguimiento de tareas"/>
    <m/>
    <s v="POM"/>
  </r>
  <r>
    <s v="Pablo Quiero"/>
    <x v="2"/>
    <x v="21"/>
    <n v="60"/>
    <s v="      Control y Seguimiento de tareas"/>
    <m/>
    <s v="POM"/>
  </r>
  <r>
    <s v="Victor Mohana"/>
    <x v="2"/>
    <x v="5"/>
    <n v="240"/>
    <s v="Presentación Diseño, secuencia y Plan Minero"/>
    <m/>
    <s v="POM"/>
  </r>
  <r>
    <s v="Victor Mohana"/>
    <x v="2"/>
    <x v="6"/>
    <n v="240"/>
    <s v="Presentación Diseño, secuencia y Plan Minero"/>
    <m/>
    <s v="POM"/>
  </r>
  <r>
    <s v="Victor Mohana"/>
    <x v="2"/>
    <x v="7"/>
    <n v="240"/>
    <s v="Presentación Diseño, secuencia y Plan Minero"/>
    <m/>
    <s v="POM"/>
  </r>
  <r>
    <s v="Victor Mohana"/>
    <x v="2"/>
    <x v="8"/>
    <n v="240"/>
    <s v="Presentación Diseño, secuencia y Plan Minero"/>
    <m/>
    <s v="POM"/>
  </r>
  <r>
    <s v="Victor Mohana"/>
    <x v="2"/>
    <x v="9"/>
    <n v="180"/>
    <s v="Presentación Diseño, secuencia y Plan Minero"/>
    <m/>
    <s v="POM"/>
  </r>
  <r>
    <s v="Felipe Lira"/>
    <x v="2"/>
    <x v="5"/>
    <n v="180"/>
    <s v="Presentación Diseño, secuencia y Plan Minero"/>
    <m/>
    <s v="POM"/>
  </r>
  <r>
    <s v="Felipe Lira"/>
    <x v="2"/>
    <x v="6"/>
    <n v="180"/>
    <s v="Presentación Diseño, secuencia y Plan Minero"/>
    <m/>
    <s v="POM"/>
  </r>
  <r>
    <s v="Felipe Lira"/>
    <x v="2"/>
    <x v="7"/>
    <n v="180"/>
    <s v="Presentación Diseño, secuencia y Plan Minero"/>
    <m/>
    <s v="POM"/>
  </r>
  <r>
    <s v="Felipe Lira"/>
    <x v="2"/>
    <x v="8"/>
    <n v="180"/>
    <s v="Presentación Diseño, secuencia y Plan Minero"/>
    <m/>
    <s v="POM"/>
  </r>
  <r>
    <s v="Jorman Barrera"/>
    <x v="2"/>
    <x v="5"/>
    <n v="60"/>
    <s v="Presentación Diseño, secuencia y Plan Minero"/>
    <m/>
    <s v="POM"/>
  </r>
  <r>
    <s v="Jorman Barrera"/>
    <x v="2"/>
    <x v="6"/>
    <n v="60"/>
    <s v="Presentación Diseño, secuencia y Plan Minero"/>
    <m/>
    <s v="POM"/>
  </r>
  <r>
    <s v="Jorman Barrera"/>
    <x v="2"/>
    <x v="7"/>
    <n v="60"/>
    <s v="Presentación Diseño, secuencia y Plan Minero"/>
    <m/>
    <s v="POM"/>
  </r>
  <r>
    <s v="Jorman Barrera"/>
    <x v="2"/>
    <x v="8"/>
    <n v="60"/>
    <s v="Presentación Diseño, secuencia y Plan Minero"/>
    <m/>
    <s v="POM"/>
  </r>
  <r>
    <s v="Jorman Barrera"/>
    <x v="2"/>
    <x v="9"/>
    <n v="60"/>
    <s v="Presentación Diseño, secuencia y Plan Minero"/>
    <m/>
    <s v="POM"/>
  </r>
  <r>
    <s v="Joseph Livia"/>
    <x v="3"/>
    <x v="4"/>
    <n v="240"/>
    <s v="         Revisión de la secuencia de avance y parámetros operativos."/>
    <m/>
    <s v="POM"/>
  </r>
  <r>
    <s v="Joseph Livia"/>
    <x v="3"/>
    <x v="5"/>
    <n v="240"/>
    <s v="         Revisión de la secuencia de avance y parámetros operativos."/>
    <m/>
    <s v="POM"/>
  </r>
  <r>
    <s v="Joseph Livia"/>
    <x v="3"/>
    <x v="6"/>
    <n v="240"/>
    <s v="         Revisión de la secuencia de avance y parámetros operativos."/>
    <m/>
    <s v="POM"/>
  </r>
  <r>
    <s v="Joseph Livia"/>
    <x v="3"/>
    <x v="7"/>
    <n v="240"/>
    <s v="         Revisión de la secuencia de avance y parámetros operativos."/>
    <m/>
    <s v="POM"/>
  </r>
  <r>
    <s v="Joseph Livia"/>
    <x v="3"/>
    <x v="8"/>
    <n v="240"/>
    <s v="         Revisión de la secuencia de avance y parámetros operativos."/>
    <m/>
    <s v="POM"/>
  </r>
  <r>
    <s v="Joseph Livia"/>
    <x v="3"/>
    <x v="9"/>
    <n v="240"/>
    <s v="         Revisión de la secuencia de avance y parámetros operativos."/>
    <m/>
    <s v="POM"/>
  </r>
  <r>
    <s v="Luis Flores"/>
    <x v="3"/>
    <x v="4"/>
    <n v="240"/>
    <s v="         Simulación de diferentes escenarios de minado. Se consideran 2 escenarios, el actual o LOM y una alternativa optimizada."/>
    <m/>
    <s v="POM"/>
  </r>
  <r>
    <s v="Luis Flores"/>
    <x v="3"/>
    <x v="5"/>
    <n v="240"/>
    <s v="         Simulación de diferentes escenarios de minado. Se consideran 2 escenarios, el actual o LOM y una alternativa optimizada."/>
    <m/>
    <s v="POM"/>
  </r>
  <r>
    <s v="Luis Flores"/>
    <x v="3"/>
    <x v="6"/>
    <n v="240"/>
    <s v="         Simulación de diferentes escenarios de minado. Se consideran 2 escenarios, el actual o LOM y una alternativa optimizada."/>
    <m/>
    <s v="POM"/>
  </r>
  <r>
    <s v="Luis Flores"/>
    <x v="3"/>
    <x v="7"/>
    <n v="240"/>
    <s v="         Simulación de diferentes escenarios de minado. Se consideran 2 escenarios, el actual o LOM y una alternativa optimizada."/>
    <m/>
    <s v="POM"/>
  </r>
  <r>
    <s v="Luis Flores"/>
    <x v="3"/>
    <x v="8"/>
    <n v="240"/>
    <s v="         Simulación de diferentes escenarios de minado. Se consideran 2 escenarios, el actual o LOM y una alternativa optimizada."/>
    <m/>
    <s v="POM"/>
  </r>
  <r>
    <s v="Luis Flores"/>
    <x v="3"/>
    <x v="9"/>
    <n v="240"/>
    <s v="         Simulación de diferentes escenarios de minado. Se consideran 2 escenarios, el actual o LOM y una alternativa optimizada."/>
    <m/>
    <s v="POM"/>
  </r>
  <r>
    <s v="Luis Flores"/>
    <x v="3"/>
    <x v="5"/>
    <n v="240"/>
    <s v="         Identificación de zonas con concentración tensional asociada a diseño actual."/>
    <m/>
    <s v="POM"/>
  </r>
  <r>
    <s v="Luis Flores"/>
    <x v="3"/>
    <x v="6"/>
    <n v="240"/>
    <s v="         Identificación de zonas con concentración tensional asociada a diseño actual."/>
    <m/>
    <s v="POM"/>
  </r>
  <r>
    <s v="Luis Flores"/>
    <x v="3"/>
    <x v="7"/>
    <n v="240"/>
    <s v="         Identificación de zonas con concentración tensional asociada a diseño actual."/>
    <m/>
    <s v="POM"/>
  </r>
  <r>
    <s v="Luis Flores"/>
    <x v="3"/>
    <x v="8"/>
    <n v="240"/>
    <s v="         Identificación de zonas con concentración tensional asociada a diseño actual."/>
    <m/>
    <s v="POM"/>
  </r>
  <r>
    <s v="Luis Flores"/>
    <x v="3"/>
    <x v="9"/>
    <n v="120"/>
    <s v="         Identificación de zonas con concentración tensional asociada a diseño actual."/>
    <m/>
    <s v="POM"/>
  </r>
  <r>
    <s v="Joseph Livia"/>
    <x v="3"/>
    <x v="7"/>
    <n v="240"/>
    <s v="         Propuesta de ajustes secuenciales o espaciales."/>
    <m/>
    <s v="POM"/>
  </r>
  <r>
    <s v="Joseph Livia"/>
    <x v="3"/>
    <x v="8"/>
    <n v="240"/>
    <s v="         Propuesta de ajustes secuenciales o espaciales."/>
    <m/>
    <s v="POM"/>
  </r>
  <r>
    <s v="Joseph Livia"/>
    <x v="3"/>
    <x v="9"/>
    <n v="120"/>
    <s v="         Propuesta de ajustes secuenciales o espaciales."/>
    <m/>
    <s v="POM"/>
  </r>
  <r>
    <s v="Claudio Hernandez"/>
    <x v="3"/>
    <x v="7"/>
    <n v="120"/>
    <s v="         Revisión de Propuesta de ajustes secuenciales o espaciales."/>
    <m/>
    <s v="POM"/>
  </r>
  <r>
    <s v="Claudio Hernandez"/>
    <x v="3"/>
    <x v="9"/>
    <n v="120"/>
    <s v="         Revisión de Propuesta de ajustes secuenciales o espaciales."/>
    <m/>
    <s v="POM"/>
  </r>
  <r>
    <s v="Joseph Livia"/>
    <x v="3"/>
    <x v="10"/>
    <n v="240"/>
    <s v="         Entregables: Parámetros de diseño optimizados (pilares, sill pillar, dimensiones de stopes)"/>
    <m/>
    <s v="POM"/>
  </r>
  <r>
    <s v="Claudio Hernandez"/>
    <x v="3"/>
    <x v="10"/>
    <n v="120"/>
    <s v="         Revisión Parámetros de diseño optimizados (pilares, sill pillar, dimensiones de stopes)"/>
    <m/>
    <s v="POM"/>
  </r>
  <r>
    <s v="Joseph Livia"/>
    <x v="3"/>
    <x v="10"/>
    <n v="240"/>
    <s v="         Entregables: Alternativas de secuencia de minado optimizada."/>
    <m/>
    <s v="POM"/>
  </r>
  <r>
    <s v="Claudio Hernandez"/>
    <x v="3"/>
    <x v="10"/>
    <n v="120"/>
    <s v="         Revisión de Alternativas de secuencia de minado optimizada."/>
    <m/>
    <s v="POM"/>
  </r>
  <r>
    <s v="Joseph Livia"/>
    <x v="3"/>
    <x v="11"/>
    <n v="240"/>
    <s v="         Revisión del sistema actual (malla, pernos, cables, shotcrete)."/>
    <m/>
    <s v="POM"/>
  </r>
  <r>
    <s v="Joseph Livia"/>
    <x v="3"/>
    <x v="11"/>
    <n v="240"/>
    <s v="         Aplicación del enfoque DBSD (Deformation-Based Support Design)."/>
    <m/>
    <s v="POM"/>
  </r>
  <r>
    <s v="Joseph Livia"/>
    <x v="3"/>
    <x v="0"/>
    <n v="480"/>
    <s v="         Simulación de escenarios con PGV = 0–1 m/s."/>
    <m/>
    <s v="POM"/>
  </r>
  <r>
    <s v="Luis Flores"/>
    <x v="3"/>
    <x v="0"/>
    <n v="240"/>
    <s v="         Propuesta de refuerzos con pernos de fluencia, refuerzo areal y secuencias de instalación."/>
    <m/>
    <s v="POM"/>
  </r>
  <r>
    <s v="Claudio Hernandez"/>
    <x v="3"/>
    <x v="0"/>
    <n v="120"/>
    <s v="         Propuesta de refuerzos con pernos de fluencia, refuerzo areal y secuencias de instalación."/>
    <m/>
    <s v="POM"/>
  </r>
  <r>
    <s v="Joseph Livia"/>
    <x v="3"/>
    <x v="12"/>
    <n v="480"/>
    <s v="         Entregables: Recomendaciones de sostenimiento"/>
    <m/>
    <s v="POM"/>
  </r>
  <r>
    <s v="Claudio Hernandez"/>
    <x v="3"/>
    <x v="12"/>
    <n v="120"/>
    <s v="         Revisión de Recomendaciones de sostenimiento"/>
    <m/>
    <s v="POM"/>
  </r>
  <r>
    <s v="Joseph Livia"/>
    <x v="3"/>
    <x v="13"/>
    <n v="240"/>
    <s v="         Entregables: Mapas de compatibilidad soporte–riesgo."/>
    <m/>
    <s v="POM"/>
  </r>
  <r>
    <s v="Claudio Hernandez"/>
    <x v="3"/>
    <x v="13"/>
    <n v="120"/>
    <s v="         Revisión de Mapas de compatibilidad soporte–riesgo."/>
    <m/>
    <s v="POM"/>
  </r>
  <r>
    <s v="Joseph Livia"/>
    <x v="3"/>
    <x v="14"/>
    <n v="240"/>
    <s v="         Identificación de zonas con alta exposición."/>
    <m/>
    <s v="POM"/>
  </r>
  <r>
    <s v="Luis Flores"/>
    <x v="3"/>
    <x v="14"/>
    <n v="240"/>
    <s v="         Identificación de zonas con alta exposición."/>
    <m/>
    <s v="POM"/>
  </r>
  <r>
    <s v="Joseph Livia"/>
    <x v="3"/>
    <x v="15"/>
    <n v="240"/>
    <s v="         Propuesta de medidas: refuerzo preventivo, control de acceso, tronaduras amortiguadas, monitoreo en tiempo real."/>
    <m/>
    <s v="POM"/>
  </r>
  <r>
    <s v="Claudio Hernandez"/>
    <x v="3"/>
    <x v="15"/>
    <n v="240"/>
    <s v="         Revisión de Propuesta de medidas: refuerzo preventivo, control de acceso, tronaduras amortiguadas, monitoreo en tiempo real."/>
    <m/>
    <s v="POM"/>
  </r>
  <r>
    <s v="Joseph Livia"/>
    <x v="3"/>
    <x v="1"/>
    <n v="240"/>
    <s v="         Diseño de protocolo operativo ante eventos sísmicos."/>
    <m/>
    <s v="POM"/>
  </r>
  <r>
    <s v="Luis Flores"/>
    <x v="3"/>
    <x v="1"/>
    <n v="240"/>
    <s v="         Diseño de protocolo operativo ante eventos sísmicos."/>
    <m/>
    <s v="POM"/>
  </r>
  <r>
    <s v="Joseph Livia"/>
    <x v="3"/>
    <x v="16"/>
    <n v="240"/>
    <s v="         Entregables: Guías para establecer un sistema de gestión de riesgos sísmicos."/>
    <m/>
    <s v="POM"/>
  </r>
  <r>
    <s v="Joseph Livia"/>
    <x v="3"/>
    <x v="17"/>
    <n v="120"/>
    <s v="         Entregables: Guías para establecer un sistema de gestión de riesgos sísmicos."/>
    <m/>
    <s v="POM"/>
  </r>
  <r>
    <s v="Claudio Hernandez"/>
    <x v="3"/>
    <x v="16"/>
    <n v="240"/>
    <s v="         Revisión de Guías para establecer un sistema de gestión de riesgos sísmicos."/>
    <m/>
    <s v="POM"/>
  </r>
  <r>
    <s v="Claudio Hernandez"/>
    <x v="3"/>
    <x v="17"/>
    <n v="120"/>
    <s v="         Revisión de Guías para establecer un sistema de gestión de riesgos sísmicos."/>
    <m/>
    <s v="POM"/>
  </r>
  <r>
    <s v="Luis Flores"/>
    <x v="3"/>
    <x v="14"/>
    <n v="240"/>
    <s v="Elaboración de Informe "/>
    <m/>
    <s v="POM"/>
  </r>
  <r>
    <s v="Luis Flores"/>
    <x v="3"/>
    <x v="15"/>
    <n v="240"/>
    <s v="Elaboración de Informe "/>
    <m/>
    <s v="POM"/>
  </r>
  <r>
    <s v="Luis Flores"/>
    <x v="3"/>
    <x v="1"/>
    <n v="240"/>
    <s v="Elaboración de Informe "/>
    <m/>
    <s v="POM"/>
  </r>
  <r>
    <s v="Luis Flores"/>
    <x v="3"/>
    <x v="16"/>
    <n v="240"/>
    <s v="Elaboración de Informe "/>
    <m/>
    <s v="POM"/>
  </r>
  <r>
    <s v="Luis Flores"/>
    <x v="3"/>
    <x v="17"/>
    <n v="240"/>
    <s v="Elaboración de Informe "/>
    <m/>
    <s v="POM"/>
  </r>
  <r>
    <s v="Luis Flores"/>
    <x v="3"/>
    <x v="18"/>
    <n v="240"/>
    <s v="Elaboración de Informe "/>
    <m/>
    <s v="POM"/>
  </r>
  <r>
    <s v="Luis Flores"/>
    <x v="3"/>
    <x v="19"/>
    <n v="240"/>
    <s v="Elaboración de Informe "/>
    <m/>
    <s v="POM"/>
  </r>
  <r>
    <s v="Luis Flores"/>
    <x v="3"/>
    <x v="2"/>
    <n v="240"/>
    <s v="Elaboración de Informe "/>
    <m/>
    <s v="POM"/>
  </r>
  <r>
    <s v="Luis Flores"/>
    <x v="3"/>
    <x v="20"/>
    <n v="240"/>
    <s v="Elaboración de Informe "/>
    <m/>
    <s v="POM"/>
  </r>
  <r>
    <s v="Luis Flores"/>
    <x v="3"/>
    <x v="21"/>
    <n v="240"/>
    <s v="Elaboración de Informe "/>
    <m/>
    <s v="POM"/>
  </r>
  <r>
    <s v="Joseph Livia"/>
    <x v="3"/>
    <x v="14"/>
    <n v="240"/>
    <s v="Elaboración de Informe "/>
    <m/>
    <s v="POM"/>
  </r>
  <r>
    <s v="Joseph Livia"/>
    <x v="3"/>
    <x v="15"/>
    <n v="240"/>
    <s v="Elaboración de Informe "/>
    <m/>
    <s v="POM"/>
  </r>
  <r>
    <s v="Joseph Livia"/>
    <x v="3"/>
    <x v="1"/>
    <n v="240"/>
    <s v="Elaboración de Informe "/>
    <m/>
    <s v="POM"/>
  </r>
  <r>
    <s v="Joseph Livia"/>
    <x v="3"/>
    <x v="16"/>
    <n v="240"/>
    <s v="Elaboración de Informe "/>
    <m/>
    <s v="POM"/>
  </r>
  <r>
    <s v="Joseph Livia"/>
    <x v="3"/>
    <x v="17"/>
    <n v="240"/>
    <s v="Elaboración de Informe "/>
    <m/>
    <s v="POM"/>
  </r>
  <r>
    <s v="Joseph Livia"/>
    <x v="3"/>
    <x v="18"/>
    <n v="240"/>
    <s v="Elaboración de Informe "/>
    <m/>
    <s v="POM"/>
  </r>
  <r>
    <s v="Joseph Livia"/>
    <x v="3"/>
    <x v="19"/>
    <n v="240"/>
    <s v="Elaboración de Informe "/>
    <m/>
    <s v="POM"/>
  </r>
  <r>
    <s v="Joseph Livia"/>
    <x v="3"/>
    <x v="2"/>
    <n v="240"/>
    <s v="Elaboración de Informe "/>
    <m/>
    <s v="POM"/>
  </r>
  <r>
    <s v="Joseph Livia"/>
    <x v="3"/>
    <x v="20"/>
    <n v="240"/>
    <s v="Elaboración de Informe "/>
    <m/>
    <s v="POM"/>
  </r>
  <r>
    <s v="Joseph Livia"/>
    <x v="3"/>
    <x v="21"/>
    <n v="240"/>
    <s v="Elaboración de Informe "/>
    <m/>
    <s v="POM"/>
  </r>
  <r>
    <s v="Claudio Hernandez"/>
    <x v="3"/>
    <x v="14"/>
    <n v="120"/>
    <s v="         Entregables: Informe Integral"/>
    <m/>
    <s v="POM"/>
  </r>
  <r>
    <s v="Claudio Hernandez"/>
    <x v="3"/>
    <x v="15"/>
    <n v="120"/>
    <s v="         Entregables: Informe Integral"/>
    <m/>
    <s v="POM"/>
  </r>
  <r>
    <s v="Claudio Hernandez"/>
    <x v="3"/>
    <x v="1"/>
    <n v="120"/>
    <s v="         Entregables: Informe Integral"/>
    <m/>
    <s v="POM"/>
  </r>
  <r>
    <s v="Claudio Hernandez"/>
    <x v="3"/>
    <x v="16"/>
    <n v="120"/>
    <s v="         Entregables: Informe Integral"/>
    <m/>
    <s v="POM"/>
  </r>
  <r>
    <s v="Claudio Hernandez"/>
    <x v="3"/>
    <x v="17"/>
    <n v="120"/>
    <s v="         Entregables: Informe Integral"/>
    <m/>
    <s v="POM"/>
  </r>
  <r>
    <s v="Claudio Hernandez"/>
    <x v="3"/>
    <x v="18"/>
    <n v="120"/>
    <s v="         Entregables: Informe Integral"/>
    <m/>
    <s v="POM"/>
  </r>
  <r>
    <s v="Claudio Hernandez"/>
    <x v="3"/>
    <x v="19"/>
    <n v="120"/>
    <s v="         Entregables: Informe Integral"/>
    <m/>
    <s v="POM"/>
  </r>
  <r>
    <s v="Claudio Hernandez"/>
    <x v="3"/>
    <x v="2"/>
    <n v="120"/>
    <s v="         Entregables: Informe Integral"/>
    <m/>
    <s v="POM"/>
  </r>
  <r>
    <s v="Claudio Hernandez"/>
    <x v="3"/>
    <x v="20"/>
    <n v="120"/>
    <s v="         Entregables: Informe Integral"/>
    <m/>
    <s v="POM"/>
  </r>
  <r>
    <s v="Claudio Hernandez"/>
    <x v="3"/>
    <x v="21"/>
    <n v="120"/>
    <s v="         Entregables: Informe Integral"/>
    <m/>
    <s v="POM"/>
  </r>
  <r>
    <s v="N/A"/>
    <x v="4"/>
    <x v="3"/>
    <n v="0"/>
    <s v="Crear POM"/>
    <m/>
    <s v="POM"/>
  </r>
  <r>
    <s v="Isidora Figueroa"/>
    <x v="5"/>
    <x v="4"/>
    <n v="360"/>
    <s v="Redacción de Reporte de Cierre"/>
    <m/>
    <s v="POM"/>
  </r>
  <r>
    <s v="Isidora Figueroa"/>
    <x v="5"/>
    <x v="5"/>
    <n v="540"/>
    <s v="Redacción de Reporte de Cierre"/>
    <m/>
    <s v="POM"/>
  </r>
  <r>
    <s v="Isidora Figueroa"/>
    <x v="5"/>
    <x v="6"/>
    <n v="240"/>
    <s v="Redacción de Reporte de Cierre"/>
    <m/>
    <s v="POM"/>
  </r>
  <r>
    <s v="Kevin Rios"/>
    <x v="5"/>
    <x v="4"/>
    <n v="120"/>
    <s v="Redacción de Reporte de Cierre"/>
    <m/>
    <s v="POM"/>
  </r>
  <r>
    <s v="Kevin Rios"/>
    <x v="5"/>
    <x v="5"/>
    <n v="300"/>
    <s v="Redacción de Reporte de Cierre"/>
    <m/>
    <s v="POM"/>
  </r>
  <r>
    <s v="Kevin Rios"/>
    <x v="5"/>
    <x v="6"/>
    <n v="300"/>
    <s v="Redacción de Reporte de Cierre"/>
    <m/>
    <s v="POM"/>
  </r>
  <r>
    <s v="Kevin Rios"/>
    <x v="5"/>
    <x v="7"/>
    <n v="300"/>
    <s v="Redacción de Reporte de Cierre"/>
    <m/>
    <s v="POM"/>
  </r>
  <r>
    <s v="Kevin Rios"/>
    <x v="5"/>
    <x v="8"/>
    <n v="300"/>
    <s v="Redacción de Reporte de Cierre"/>
    <m/>
    <s v="POM"/>
  </r>
  <r>
    <s v="Kevin Rios"/>
    <x v="5"/>
    <x v="9"/>
    <n v="360"/>
    <s v="Redacción de Reporte de Cierre"/>
    <m/>
    <s v="POM"/>
  </r>
  <r>
    <s v="Javier Salazar"/>
    <x v="6"/>
    <x v="4"/>
    <n v="360"/>
    <s v="Completar modelo 3D - Revisión final"/>
    <s v="Modelo Porvenir - Éxito "/>
    <s v="POM"/>
  </r>
  <r>
    <s v="Javier Salazar"/>
    <x v="6"/>
    <x v="5"/>
    <n v="480"/>
    <s v="Completar modelo 3D - Revisión final"/>
    <s v="Modelo Porvenir - Éxito "/>
    <s v="POM"/>
  </r>
  <r>
    <s v="Javier Salazar"/>
    <x v="6"/>
    <x v="6"/>
    <n v="480"/>
    <s v="Completar modelo 3D - Revisión final"/>
    <s v="Modelo Porvenir - Éxito "/>
    <s v="POM"/>
  </r>
  <r>
    <s v="Javier Salazar"/>
    <x v="6"/>
    <x v="7"/>
    <n v="480"/>
    <s v="Completar modelo 3D - Revisión final"/>
    <s v="Modelo Porvenir - Éxito "/>
    <s v="POM"/>
  </r>
  <r>
    <s v="Javier Salazar"/>
    <x v="6"/>
    <x v="8"/>
    <n v="480"/>
    <s v="Completar modelo 3D - Revisión final"/>
    <s v="Modelo Porvenir - Éxito "/>
    <s v="POM"/>
  </r>
  <r>
    <s v="Javier Salazar"/>
    <x v="6"/>
    <x v="9"/>
    <n v="360"/>
    <s v="Completar modelo 3D - Revisión final"/>
    <s v="Modelo Porvenir - Éxito "/>
    <s v="POM"/>
  </r>
  <r>
    <s v="Miguel Cuadros"/>
    <x v="6"/>
    <x v="4"/>
    <n v="360"/>
    <s v="Actualizar informe túnel Atacocha"/>
    <s v="pdf"/>
    <s v="POM"/>
  </r>
  <r>
    <s v="Miguel Cuadros"/>
    <x v="6"/>
    <x v="5"/>
    <n v="360"/>
    <s v="Actualizar informe túnel Atacocha"/>
    <s v="pdf"/>
    <s v="POM"/>
  </r>
  <r>
    <s v="Miguel Cuadros"/>
    <x v="6"/>
    <x v="6"/>
    <n v="240"/>
    <s v="Actualizar informe túnel Atacocha"/>
    <s v="pdf"/>
    <s v="POM"/>
  </r>
  <r>
    <s v="Miguel Cuadros"/>
    <x v="6"/>
    <x v="7"/>
    <n v="240"/>
    <s v="Actualizar informe túnel Atacocha"/>
    <s v="pdf"/>
    <s v="POM"/>
  </r>
  <r>
    <s v="Miguel Cuadros"/>
    <x v="6"/>
    <x v="8"/>
    <n v="240"/>
    <s v="Actualizar informe túnel Atacocha"/>
    <s v="pdf"/>
    <s v="POM"/>
  </r>
  <r>
    <s v="Miguel Cuadros"/>
    <x v="6"/>
    <x v="9"/>
    <n v="360"/>
    <s v="Actualizar informe túnel Atacocha"/>
    <s v="pdf"/>
    <s v="POM"/>
  </r>
  <r>
    <s v="Edward Torres"/>
    <x v="6"/>
    <x v="5"/>
    <n v="360"/>
    <s v="Corregir observaciones Veta Éxito - Porvenir"/>
    <s v=".pdf"/>
    <s v="POM"/>
  </r>
  <r>
    <s v="Edward Torres"/>
    <x v="6"/>
    <x v="6"/>
    <n v="240"/>
    <s v="Corregir observaciones Veta Éxito - Porvenir"/>
    <s v=".pdf"/>
    <s v="POM"/>
  </r>
  <r>
    <s v="Edward Torres"/>
    <x v="6"/>
    <x v="7"/>
    <n v="240"/>
    <s v="Corregir observaciones Veta Éxito - Porvenir"/>
    <s v=".pdf"/>
    <s v="POM"/>
  </r>
  <r>
    <s v="Edward Torres"/>
    <x v="6"/>
    <x v="8"/>
    <n v="240"/>
    <s v="Corregir observaciones Veta Éxito - Porvenir"/>
    <s v=".pdf"/>
    <s v="POM"/>
  </r>
  <r>
    <s v="Edward Torres"/>
    <x v="6"/>
    <x v="9"/>
    <n v="360"/>
    <s v="Corregir observaciones Veta Éxito - Porvenir"/>
    <s v=".pdf"/>
    <s v="POM"/>
  </r>
  <r>
    <s v="Eugenio Santander"/>
    <x v="6"/>
    <x v="4"/>
    <n v="120"/>
    <s v="Reporte final"/>
    <s v="Informe finnal"/>
    <s v="POM"/>
  </r>
  <r>
    <s v="Eugenio Santander"/>
    <x v="6"/>
    <x v="7"/>
    <n v="120"/>
    <s v="Reporte final"/>
    <s v="Informe finnal"/>
    <s v="POM"/>
  </r>
  <r>
    <s v="Eugenio Santander"/>
    <x v="6"/>
    <x v="8"/>
    <n v="120"/>
    <s v="Reporte final"/>
    <s v="Informe finnal"/>
    <s v="POM"/>
  </r>
  <r>
    <s v="Eugenio Santander"/>
    <x v="6"/>
    <x v="9"/>
    <n v="120"/>
    <s v="Reporte final"/>
    <s v="Informe finnal"/>
    <s v="POM"/>
  </r>
  <r>
    <s v="Nicolás Sanzana"/>
    <x v="7"/>
    <x v="10"/>
    <n v="120"/>
    <s v="Informe final"/>
    <m/>
    <s v="POM"/>
  </r>
  <r>
    <s v="Nicolás Sanzana"/>
    <x v="7"/>
    <x v="11"/>
    <n v="120"/>
    <s v="Informe final"/>
    <m/>
    <s v="POM"/>
  </r>
  <r>
    <s v="Nicolás Sanzana"/>
    <x v="7"/>
    <x v="0"/>
    <n v="120"/>
    <s v="Informe final"/>
    <m/>
    <s v="POM"/>
  </r>
  <r>
    <s v="Nicolás Sanzana"/>
    <x v="7"/>
    <x v="14"/>
    <n v="120"/>
    <s v="Informe final"/>
    <m/>
    <s v="POM"/>
  </r>
  <r>
    <s v="Nicolás Sanzana"/>
    <x v="7"/>
    <x v="15"/>
    <n v="120"/>
    <s v="Informe final"/>
    <m/>
    <s v="POM"/>
  </r>
  <r>
    <s v="Nicolás Sanzana"/>
    <x v="7"/>
    <x v="1"/>
    <n v="120"/>
    <s v="Informe final"/>
    <m/>
    <s v="POM"/>
  </r>
  <r>
    <s v="Mateo Villanueva"/>
    <x v="8"/>
    <x v="6"/>
    <n v="180"/>
    <s v="Revisión del comparativo de Worley Gemin de Juan de Vera."/>
    <s v="Comparative review with previous engineering (Worley / GEMIN)_RevB"/>
    <s v="POM"/>
  </r>
  <r>
    <s v="Mateo Villanueva"/>
    <x v="8"/>
    <x v="6"/>
    <n v="240"/>
    <s v="Análisis comparativo waterfall de variaciones de Capex y Opex y NPV desde AGP a Gemin"/>
    <s v="Comparative review with previous engineering (Worley / GEMIN)_RevB"/>
    <s v="POM"/>
  </r>
  <r>
    <s v="Mateo Villanueva"/>
    <x v="8"/>
    <x v="4"/>
    <n v="360"/>
    <s v="Capítulo Economics NI43101"/>
    <s v="Updated Technical Report (NI 43-101 format)_RevB"/>
    <s v="POM"/>
  </r>
  <r>
    <s v="Mateo Villanueva"/>
    <x v="8"/>
    <x v="5"/>
    <n v="420"/>
    <s v="Capítulo Economics NI43101"/>
    <s v="Updated Technical Report (NI 43-101 format)_RevB"/>
    <s v="POM"/>
  </r>
  <r>
    <s v="Gino Espinoza"/>
    <x v="8"/>
    <x v="4"/>
    <n v="360"/>
    <s v="Tabla comparativa de AGP, envolvente, factores, diseño, costos mina, planta, etc."/>
    <s v="Comparative review with previous engineering (Worley / GEMIN)_RevB"/>
    <s v="POM"/>
  </r>
  <r>
    <s v="Mateo Villanueva"/>
    <x v="8"/>
    <x v="7"/>
    <n v="420"/>
    <s v="Informe comparativo Worley, AGP, Gemin"/>
    <s v="Comparative review with previous engineering (Worley / GEMIN)_RevB"/>
    <s v="POM"/>
  </r>
  <r>
    <s v="Arnold Tadeo"/>
    <x v="8"/>
    <x v="5"/>
    <n v="300"/>
    <s v="Technical Validation Report - Ventilation and Fleet"/>
    <s v="Technical validation report of base models_RevB"/>
    <s v="POM"/>
  </r>
  <r>
    <s v="Jorman Barrera"/>
    <x v="8"/>
    <x v="4"/>
    <n v="360"/>
    <s v="Definición de inputs mínimos y máximos para análisis montecarlo"/>
    <s v="Risk analysis (Monte Carlo or equivalent)_RevB"/>
    <s v="POM"/>
  </r>
  <r>
    <s v="Jorman Barrera"/>
    <x v="8"/>
    <x v="5"/>
    <n v="120"/>
    <s v="Análisis montecarlo"/>
    <s v="Risk analysis (Monte Carlo or equivalent)_RevB"/>
    <s v="POM"/>
  </r>
  <r>
    <s v="Jorman Barrera"/>
    <x v="8"/>
    <x v="6"/>
    <n v="60"/>
    <s v="Quality control and validation strategy_RevB"/>
    <s v="Quality control and validation strategy_RevB"/>
    <s v="POM"/>
  </r>
  <r>
    <s v="Jorman Barrera"/>
    <x v="8"/>
    <x v="6"/>
    <n v="60"/>
    <s v="Deliverables and internal/external review proposal_RevB"/>
    <s v="Deliverables and internal/external review proposal_RevB"/>
    <s v="POM"/>
  </r>
  <r>
    <s v="Arnold Tadeo"/>
    <x v="8"/>
    <x v="7"/>
    <n v="240"/>
    <s v="Introduction"/>
    <s v="Updated Technical Report (NI 43-101 format)_RevB"/>
    <s v="POM"/>
  </r>
  <r>
    <s v="Arnold Tadeo"/>
    <x v="8"/>
    <x v="5"/>
    <n v="240"/>
    <s v="Incorporar capítulos de worley"/>
    <s v="Updated Technical Report (NI 43-101 format)_RevB"/>
    <s v="POM"/>
  </r>
  <r>
    <s v="Arnold Tadeo"/>
    <x v="8"/>
    <x v="6"/>
    <n v="240"/>
    <s v="Incorporar capítulos de worley"/>
    <s v="Updated Technical Report (NI 43-101 format)_RevB"/>
    <s v="POM"/>
  </r>
  <r>
    <s v="Joseph Livia"/>
    <x v="8"/>
    <x v="6"/>
    <n v="120"/>
    <s v="Informe en inglés capítulo geomecánica"/>
    <s v="Updated Technical Report (NI 43-101 format)_RevB"/>
    <s v="POM"/>
  </r>
  <r>
    <s v="Arnold Tadeo"/>
    <x v="8"/>
    <x v="6"/>
    <n v="120"/>
    <s v="capítulo hidrogeología"/>
    <s v="Updated Technical Report (NI 43-101 format)_RevB"/>
    <s v="POM"/>
  </r>
  <r>
    <s v="Arnold Tadeo"/>
    <x v="8"/>
    <x v="6"/>
    <n v="120"/>
    <s v="Incorporar capítulo de ventilación"/>
    <s v="Updated Technical Report (NI 43-101 format)_RevB"/>
    <s v="POM"/>
  </r>
  <r>
    <s v="Gino Espinoza"/>
    <x v="8"/>
    <x v="5"/>
    <n v="120"/>
    <s v="Industrial Water"/>
    <s v="Updated Technical Report (NI 43-101 format)_RevB"/>
    <s v="POM"/>
  </r>
  <r>
    <s v="Gino Espinoza"/>
    <x v="8"/>
    <x v="5"/>
    <n v="420"/>
    <s v="Power supply Cap 18"/>
    <s v="Updated Technical Report (NI 43-101 format)_RevB"/>
    <s v="POM"/>
  </r>
  <r>
    <s v="Arnold Tadeo"/>
    <x v="8"/>
    <x v="6"/>
    <n v="60"/>
    <s v="Tailings Management"/>
    <s v="Updated Technical Report (NI 43-101 format)_RevB"/>
    <s v="POM"/>
  </r>
  <r>
    <s v="Jorman Barrera"/>
    <x v="8"/>
    <x v="7"/>
    <n v="180"/>
    <s v="Conclusiones"/>
    <s v="Updated Technical Report (NI 43-101 format)_RevB"/>
    <s v="POM"/>
  </r>
  <r>
    <s v="Arnold Tadeo"/>
    <x v="8"/>
    <x v="7"/>
    <n v="300"/>
    <s v="Recomendaciones y referencias"/>
    <s v="Updated Technical Report (NI 43-101 format)_RevB"/>
    <s v="POM"/>
  </r>
  <r>
    <s v="Gerson Alfaro"/>
    <x v="9"/>
    <x v="4"/>
    <n v="120"/>
    <s v="Revisión informes QA/QC para envío a traducción"/>
    <s v="TODOS (13)"/>
    <s v="POM"/>
  </r>
  <r>
    <s v="Gerson Alfaro"/>
    <x v="9"/>
    <x v="5"/>
    <n v="120"/>
    <s v="Revisión informes QA/QC para envío a traducción"/>
    <s v="TODOS (13)"/>
    <s v="POM"/>
  </r>
  <r>
    <s v="Gerson Alfaro"/>
    <x v="9"/>
    <x v="6"/>
    <n v="120"/>
    <s v="Revisión informes QA/QC para envío a traducción"/>
    <s v="TODOS (13)"/>
    <s v="POM"/>
  </r>
  <r>
    <s v="Gerson Alfaro"/>
    <x v="9"/>
    <x v="7"/>
    <n v="120"/>
    <s v="Revisión informes QA/QC para envío a traducción"/>
    <s v="TODOS (13)"/>
    <s v="POM"/>
  </r>
  <r>
    <s v="Gerson Alfaro"/>
    <x v="9"/>
    <x v="8"/>
    <n v="120"/>
    <s v="Revisión informes QA/QC para envío a traducción"/>
    <s v="TODOS (13)"/>
    <s v="POM"/>
  </r>
  <r>
    <s v="Gerson Alfaro"/>
    <x v="9"/>
    <x v="9"/>
    <n v="120"/>
    <s v="Revisión informes QA/QC para envío a traducción"/>
    <s v="TODOS (13)"/>
    <s v="POM"/>
  </r>
  <r>
    <s v="Gerson Alfaro"/>
    <x v="9"/>
    <x v="10"/>
    <n v="120"/>
    <s v="Revisión informes QA/QC para envío a traducción"/>
    <s v="TODOS (13)"/>
    <s v="POM"/>
  </r>
  <r>
    <s v="Gerson Alfaro"/>
    <x v="9"/>
    <x v="11"/>
    <n v="120"/>
    <s v="Revisión informes QA/QC para envío a traducción"/>
    <s v="TODOS (13)"/>
    <s v="POM"/>
  </r>
  <r>
    <s v="Gerson Alfaro"/>
    <x v="9"/>
    <x v="0"/>
    <n v="120"/>
    <s v="Revisión informes QA/QC para envío a traducción"/>
    <s v="TODOS (13)"/>
    <s v="POM"/>
  </r>
  <r>
    <s v="Gerson Alfaro"/>
    <x v="9"/>
    <x v="12"/>
    <n v="120"/>
    <s v="Revisión informes QA/QC para envío a traducción"/>
    <s v="TODOS (13)"/>
    <s v="POM"/>
  </r>
  <r>
    <s v="Gerson Alfaro"/>
    <x v="9"/>
    <x v="13"/>
    <n v="120"/>
    <s v="Revisión informes QA/QC para envío a traducción"/>
    <s v="TODOS (13)"/>
    <s v="POM"/>
  </r>
  <r>
    <s v="Gerson Alfaro"/>
    <x v="9"/>
    <x v="14"/>
    <n v="120"/>
    <s v="Revisión informes QA/QC para envío a traducción"/>
    <s v="TODOS (13)"/>
    <s v="POM"/>
  </r>
  <r>
    <s v="Gerson Alfaro"/>
    <x v="9"/>
    <x v="15"/>
    <n v="120"/>
    <s v="Revisión informes QA/QC para envío a traducción"/>
    <s v="TODOS (13)"/>
    <s v="POM"/>
  </r>
  <r>
    <s v="Gerson Alfaro"/>
    <x v="9"/>
    <x v="1"/>
    <n v="120"/>
    <s v="Revisión informes QA/QC para envío a traducción"/>
    <s v="TODOS (13)"/>
    <s v="POM"/>
  </r>
  <r>
    <s v="Gerson Alfaro"/>
    <x v="9"/>
    <x v="16"/>
    <n v="120"/>
    <s v="Revisión informes QA/QC para envío a traducción"/>
    <s v="TODOS (13)"/>
    <s v="POM"/>
  </r>
  <r>
    <s v="Gerson Alfaro"/>
    <x v="9"/>
    <x v="17"/>
    <n v="120"/>
    <s v="Revisión informes QA/QC para envío a traducción"/>
    <s v="TODOS (13)"/>
    <s v="POM"/>
  </r>
  <r>
    <s v="Gerson Alfaro"/>
    <x v="9"/>
    <x v="18"/>
    <n v="120"/>
    <s v="Revisión informes QA/QC para envío a traducción"/>
    <s v="TODOS (13)"/>
    <s v="POM"/>
  </r>
  <r>
    <s v="Gerson Alfaro"/>
    <x v="9"/>
    <x v="19"/>
    <n v="120"/>
    <s v="Revisión informes QA/QC para envío a traducción"/>
    <s v="TODOS (13)"/>
    <s v="POM"/>
  </r>
  <r>
    <s v="Gerson Alfaro"/>
    <x v="9"/>
    <x v="2"/>
    <n v="120"/>
    <s v="Revisión informes QA/QC para envío a traducción"/>
    <s v="TODOS (13)"/>
    <s v="POM"/>
  </r>
  <r>
    <s v="Gerson Alfaro"/>
    <x v="9"/>
    <x v="20"/>
    <n v="120"/>
    <s v="Revisión informes QA/QC para envío a traducción"/>
    <s v="TODOS (13)"/>
    <s v="POM"/>
  </r>
  <r>
    <s v="Gerson Alfaro"/>
    <x v="9"/>
    <x v="21"/>
    <n v="120"/>
    <s v="Revisión informes QA/QC para envío a traducción"/>
    <s v="TODOS (13)"/>
    <s v="POM"/>
  </r>
  <r>
    <s v="Emilio Sánchez"/>
    <x v="9"/>
    <x v="4"/>
    <n v="120"/>
    <s v="Revisión cruzada documentos infraestructura y servicios"/>
    <n v="10"/>
    <s v="POM"/>
  </r>
  <r>
    <s v="Emilio Sánchez"/>
    <x v="9"/>
    <x v="5"/>
    <n v="120"/>
    <s v="Revisión cruzada documentos infraestructura y servicios"/>
    <n v="10"/>
    <s v="POM"/>
  </r>
  <r>
    <s v="Emilio Sánchez"/>
    <x v="9"/>
    <x v="6"/>
    <n v="120"/>
    <s v="Revisión cruzada documentos infraestructura y servicios"/>
    <n v="10"/>
    <s v="POM"/>
  </r>
  <r>
    <s v="Emilio Sánchez"/>
    <x v="9"/>
    <x v="7"/>
    <n v="120"/>
    <s v="Revisión cruzada documentos infraestructura y servicios"/>
    <n v="10"/>
    <s v="POM"/>
  </r>
  <r>
    <s v="Emilio Sánchez"/>
    <x v="9"/>
    <x v="8"/>
    <n v="120"/>
    <s v="Revisión cruzada documentos infraestructura y servicios"/>
    <n v="10"/>
    <s v="POM"/>
  </r>
  <r>
    <s v="Emilio Sánchez"/>
    <x v="9"/>
    <x v="9"/>
    <n v="120"/>
    <s v="Revisión cruzada documentos infraestructura y servicios"/>
    <n v="10"/>
    <s v="POM"/>
  </r>
  <r>
    <s v="Emilio Sánchez"/>
    <x v="9"/>
    <x v="10"/>
    <n v="120"/>
    <s v="Revisión cruzada documentos infraestructura y servicios"/>
    <n v="10"/>
    <s v="POM"/>
  </r>
  <r>
    <s v="Emilio Sánchez"/>
    <x v="9"/>
    <x v="11"/>
    <n v="120"/>
    <s v="Revisión cruzada documentos infraestructura y servicios"/>
    <n v="10"/>
    <s v="POM"/>
  </r>
  <r>
    <s v="Emilio Sánchez"/>
    <x v="9"/>
    <x v="0"/>
    <n v="120"/>
    <s v="Revisión cruzada documentos infraestructura y servicios"/>
    <n v="10"/>
    <s v="POM"/>
  </r>
  <r>
    <s v="Emilio Sánchez"/>
    <x v="9"/>
    <x v="12"/>
    <n v="120"/>
    <s v="Revisión cruzada documentos infraestructura y servicios"/>
    <n v="10"/>
    <s v="POM"/>
  </r>
  <r>
    <s v="Emilio Sánchez"/>
    <x v="9"/>
    <x v="13"/>
    <n v="120"/>
    <s v="Revisión cruzada documentos infraestructura y servicios"/>
    <n v="10"/>
    <s v="POM"/>
  </r>
  <r>
    <s v="Emilio Sánchez"/>
    <x v="9"/>
    <x v="14"/>
    <n v="120"/>
    <s v="Revisión cruzada documentos infraestructura y servicios"/>
    <n v="10"/>
    <s v="POM"/>
  </r>
  <r>
    <s v="Emilio Sánchez"/>
    <x v="9"/>
    <x v="15"/>
    <n v="120"/>
    <s v="Revisión cruzada documentos infraestructura y servicios"/>
    <n v="10"/>
    <s v="POM"/>
  </r>
  <r>
    <s v="Emilio Sánchez"/>
    <x v="9"/>
    <x v="1"/>
    <n v="120"/>
    <s v="Revisión cruzada documentos infraestructura y servicios"/>
    <n v="10"/>
    <s v="POM"/>
  </r>
  <r>
    <s v="Emilio Sánchez"/>
    <x v="9"/>
    <x v="16"/>
    <n v="120"/>
    <s v="Revisión cruzada documentos infraestructura y servicios"/>
    <n v="10"/>
    <s v="POM"/>
  </r>
  <r>
    <s v="Emilio Sánchez"/>
    <x v="9"/>
    <x v="17"/>
    <n v="120"/>
    <s v="Revisión cruzada documentos infraestructura y servicios"/>
    <n v="10"/>
    <s v="POM"/>
  </r>
  <r>
    <s v="Emilio Sánchez"/>
    <x v="9"/>
    <x v="18"/>
    <n v="120"/>
    <s v="Revisión cruzada documentos infraestructura y servicios"/>
    <n v="10"/>
    <s v="POM"/>
  </r>
  <r>
    <s v="Emilio Sánchez"/>
    <x v="9"/>
    <x v="19"/>
    <n v="120"/>
    <s v="Revisión cruzada documentos infraestructura y servicios"/>
    <n v="10"/>
    <s v="POM"/>
  </r>
  <r>
    <s v="Emilio Sánchez"/>
    <x v="9"/>
    <x v="2"/>
    <n v="120"/>
    <s v="Revisión cruzada documentos infraestructura y servicios"/>
    <n v="10"/>
    <s v="POM"/>
  </r>
  <r>
    <s v="Emilio Sánchez"/>
    <x v="9"/>
    <x v="20"/>
    <n v="120"/>
    <s v="Revisión cruzada documentos infraestructura y servicios"/>
    <n v="10"/>
    <s v="POM"/>
  </r>
  <r>
    <s v="Emilio Sánchez"/>
    <x v="9"/>
    <x v="21"/>
    <n v="120"/>
    <s v="Revisión cruzada documentos infraestructura y servicios"/>
    <n v="10"/>
    <s v="POM"/>
  </r>
  <r>
    <s v="Diego Muñoz"/>
    <x v="9"/>
    <x v="4"/>
    <n v="120"/>
    <s v="Cierre informes finales proyecto"/>
    <s v="Reporte Ev. Económica_x000a_Reporte Análisis de sensibilidad_x000a_Informe final"/>
    <s v="POM"/>
  </r>
  <r>
    <s v="Diego Muñoz"/>
    <x v="9"/>
    <x v="5"/>
    <n v="180"/>
    <s v="Cierre informes finales proyecto"/>
    <s v="Reporte Ev. Económica_x000a_Reporte Análisis de sensibilidad_x000a_Informe final"/>
    <s v="POM"/>
  </r>
  <r>
    <s v="Diego Muñoz"/>
    <x v="9"/>
    <x v="6"/>
    <n v="180"/>
    <s v="Cierre informes finales proyecto"/>
    <s v="Reporte Ev. Económica_x000a_Reporte Análisis de sensibilidad_x000a_Informe final"/>
    <s v="POM"/>
  </r>
  <r>
    <s v="Diego Muñoz"/>
    <x v="9"/>
    <x v="7"/>
    <n v="180"/>
    <s v="Cierre informes finales proyecto"/>
    <s v="Reporte Ev. Económica_x000a_Reporte Análisis de sensibilidad_x000a_Informe final"/>
    <s v="POM"/>
  </r>
  <r>
    <s v="Diego Muñoz"/>
    <x v="9"/>
    <x v="8"/>
    <n v="180"/>
    <s v="Cierre informes finales proyecto"/>
    <s v="Reporte Ev. Económica_x000a_Reporte Análisis de sensibilidad_x000a_Informe final"/>
    <s v="POM"/>
  </r>
  <r>
    <s v="Diego Muñoz"/>
    <x v="9"/>
    <x v="9"/>
    <n v="120"/>
    <s v="Cierre informes finales proyecto"/>
    <s v="Reporte Ev. Económica_x000a_Reporte Análisis de sensibilidad_x000a_Informe final"/>
    <s v="POM"/>
  </r>
  <r>
    <s v="Diego Muñoz"/>
    <x v="9"/>
    <x v="10"/>
    <n v="240"/>
    <s v="Cierre informes finales proyecto"/>
    <s v="Reporte Ev. Económica_x000a_Reporte Análisis de sensibilidad_x000a_Informe final"/>
    <s v="POM"/>
  </r>
  <r>
    <s v="Diego Muñoz"/>
    <x v="9"/>
    <x v="11"/>
    <n v="240"/>
    <s v="Cierre informes finales proyecto"/>
    <s v="Reporte Ev. Económica_x000a_Reporte Análisis de sensibilidad_x000a_Informe final"/>
    <s v="POM"/>
  </r>
  <r>
    <s v="Diego Muñoz"/>
    <x v="9"/>
    <x v="0"/>
    <n v="240"/>
    <s v="Cierre informes finales proyecto"/>
    <s v="Reporte Ev. Económica_x000a_Reporte Análisis de sensibilidad_x000a_Informe final"/>
    <s v="POM"/>
  </r>
  <r>
    <s v="Diego Muñoz"/>
    <x v="9"/>
    <x v="12"/>
    <n v="240"/>
    <s v="Cierre informes finales proyecto"/>
    <s v="Reporte Ev. Económica_x000a_Reporte Análisis de sensibilidad_x000a_Informe final"/>
    <s v="POM"/>
  </r>
  <r>
    <s v="Diego Muñoz"/>
    <x v="9"/>
    <x v="13"/>
    <n v="240"/>
    <s v="Cierre informes finales proyecto"/>
    <s v="Reporte Ev. Económica_x000a_Reporte Análisis de sensibilidad_x000a_Informe final"/>
    <s v="POM"/>
  </r>
  <r>
    <s v="Diego Muñoz"/>
    <x v="9"/>
    <x v="14"/>
    <n v="240"/>
    <s v="Cierre informes finales proyecto"/>
    <s v="Reporte Ev. Económica_x000a_Reporte Análisis de sensibilidad_x000a_Informe final"/>
    <s v="POM"/>
  </r>
  <r>
    <s v="Diego Muñoz"/>
    <x v="9"/>
    <x v="15"/>
    <n v="240"/>
    <s v="Cierre informes finales proyecto"/>
    <s v="Reporte Ev. Económica_x000a_Reporte Análisis de sensibilidad_x000a_Informe final"/>
    <s v="POM"/>
  </r>
  <r>
    <s v="Diego Muñoz"/>
    <x v="9"/>
    <x v="1"/>
    <n v="240"/>
    <s v="Cierre informes finales proyecto"/>
    <s v="Reporte Ev. Económica_x000a_Reporte Análisis de sensibilidad_x000a_Informe final"/>
    <s v="POM"/>
  </r>
  <r>
    <s v="Diego Muñoz"/>
    <x v="9"/>
    <x v="16"/>
    <n v="240"/>
    <s v="Cierre informes finales proyecto"/>
    <s v="Reporte Ev. Económica_x000a_Reporte Análisis de sensibilidad_x000a_Informe final"/>
    <s v="POM"/>
  </r>
  <r>
    <s v="Diego Muñoz"/>
    <x v="9"/>
    <x v="17"/>
    <n v="240"/>
    <s v="Cierre informes finales proyecto"/>
    <s v="Reporte Ev. Económica_x000a_Reporte Análisis de sensibilidad_x000a_Informe final"/>
    <s v="POM"/>
  </r>
  <r>
    <s v="Diego Muñoz"/>
    <x v="9"/>
    <x v="18"/>
    <n v="240"/>
    <s v="Cierre informes finales proyecto"/>
    <s v="Reporte Ev. Económica_x000a_Reporte Análisis de sensibilidad_x000a_Informe final"/>
    <s v="POM"/>
  </r>
  <r>
    <s v="Diego Muñoz"/>
    <x v="9"/>
    <x v="19"/>
    <n v="240"/>
    <s v="Cierre informes finales proyecto"/>
    <s v="Reporte Ev. Económica_x000a_Reporte Análisis de sensibilidad_x000a_Informe final"/>
    <s v="POM"/>
  </r>
  <r>
    <s v="Diego Muñoz"/>
    <x v="9"/>
    <x v="2"/>
    <n v="240"/>
    <s v="Cierre informes finales proyecto"/>
    <s v="Reporte Ev. Económica_x000a_Reporte Análisis de sensibilidad_x000a_Informe final"/>
    <s v="POM"/>
  </r>
  <r>
    <s v="Diego Muñoz"/>
    <x v="9"/>
    <x v="20"/>
    <n v="240"/>
    <s v="Cierre informes finales proyecto"/>
    <s v="Reporte Ev. Económica_x000a_Reporte Análisis de sensibilidad_x000a_Informe final"/>
    <s v="POM"/>
  </r>
  <r>
    <s v="Diego Muñoz"/>
    <x v="9"/>
    <x v="21"/>
    <n v="240"/>
    <s v="Cierre informes finales proyecto"/>
    <s v="Reporte Ev. Económica_x000a_Reporte Análisis de sensibilidad_x000a_Informe final"/>
    <s v="POM"/>
  </r>
  <r>
    <s v="Cristóbal Ventura"/>
    <x v="9"/>
    <x v="4"/>
    <n v="120"/>
    <s v="Cierre informes finales proyecto"/>
    <s v="Informe extendido infraestructura de apoyo_x000a_Informe final"/>
    <s v="POM"/>
  </r>
  <r>
    <s v="Cristóbal Ventura"/>
    <x v="9"/>
    <x v="5"/>
    <n v="180"/>
    <s v="Cierre informes finales proyecto"/>
    <s v="Informe extendido infraestructura de apoyo_x000a_Informe final"/>
    <s v="POM"/>
  </r>
  <r>
    <s v="Cristóbal Ventura"/>
    <x v="9"/>
    <x v="6"/>
    <n v="180"/>
    <s v="Cierre informes finales proyecto"/>
    <s v="Informe extendido infraestructura de apoyo_x000a_Informe final"/>
    <s v="POM"/>
  </r>
  <r>
    <s v="Cristóbal Ventura"/>
    <x v="9"/>
    <x v="7"/>
    <n v="180"/>
    <s v="Cierre informes finales proyecto"/>
    <s v="Informe extendido infraestructura de apoyo_x000a_Informe final"/>
    <s v="POM"/>
  </r>
  <r>
    <s v="Cristóbal Ventura"/>
    <x v="9"/>
    <x v="8"/>
    <n v="180"/>
    <s v="Cierre informes finales proyecto"/>
    <s v="Informe extendido infraestructura de apoyo_x000a_Informe final"/>
    <s v="POM"/>
  </r>
  <r>
    <s v="Cristóbal Ventura"/>
    <x v="9"/>
    <x v="9"/>
    <n v="120"/>
    <s v="Cierre informes finales proyecto"/>
    <s v="Informe extendido infraestructura de apoyo_x000a_Informe final"/>
    <s v="POM"/>
  </r>
  <r>
    <s v="Cristóbal Ventura"/>
    <x v="9"/>
    <x v="10"/>
    <n v="120"/>
    <s v="Cierre informes finales proyecto"/>
    <s v="Informe extendido infraestructura de apoyo_x000a_Informe final"/>
    <s v="POM"/>
  </r>
  <r>
    <s v="Cristóbal Ventura"/>
    <x v="9"/>
    <x v="11"/>
    <n v="120"/>
    <s v="Cierre informes finales proyecto"/>
    <s v="Informe extendido infraestructura de apoyo_x000a_Informe final"/>
    <s v="POM"/>
  </r>
  <r>
    <s v="Cristóbal Ventura"/>
    <x v="9"/>
    <x v="0"/>
    <n v="120"/>
    <s v="Cierre informes finales proyecto"/>
    <s v="Informe extendido infraestructura de apoyo_x000a_Informe final"/>
    <s v="POM"/>
  </r>
  <r>
    <s v="Cristóbal Ventura"/>
    <x v="9"/>
    <x v="12"/>
    <n v="120"/>
    <s v="Cierre informes finales proyecto"/>
    <s v="Informe extendido infraestructura de apoyo_x000a_Informe final"/>
    <s v="POM"/>
  </r>
  <r>
    <s v="Cristóbal Ventura"/>
    <x v="9"/>
    <x v="13"/>
    <n v="120"/>
    <s v="Cierre informes finales proyecto"/>
    <s v="Informe extendido infraestructura de apoyo_x000a_Informe final"/>
    <s v="POM"/>
  </r>
  <r>
    <s v="Cristóbal Ventura"/>
    <x v="9"/>
    <x v="14"/>
    <n v="120"/>
    <s v="Cierre informes finales proyecto"/>
    <s v="Informe extendido infraestructura de apoyo_x000a_Informe final"/>
    <s v="POM"/>
  </r>
  <r>
    <s v="Cristóbal Ventura"/>
    <x v="9"/>
    <x v="15"/>
    <n v="120"/>
    <s v="Cierre informes finales proyecto"/>
    <s v="Informe extendido infraestructura de apoyo_x000a_Informe final"/>
    <s v="POM"/>
  </r>
  <r>
    <s v="Cristóbal Ventura"/>
    <x v="9"/>
    <x v="1"/>
    <n v="120"/>
    <s v="Cierre informes finales proyecto"/>
    <s v="Informe extendido infraestructura de apoyo_x000a_Informe final"/>
    <s v="POM"/>
  </r>
  <r>
    <s v="Cristóbal Ventura"/>
    <x v="9"/>
    <x v="16"/>
    <n v="120"/>
    <s v="Cierre informes finales proyecto"/>
    <s v="Informe extendido infraestructura de apoyo_x000a_Informe final"/>
    <s v="POM"/>
  </r>
  <r>
    <s v="Cristóbal Ventura"/>
    <x v="9"/>
    <x v="17"/>
    <n v="120"/>
    <s v="Cierre informes finales proyecto"/>
    <s v="Informe extendido infraestructura de apoyo_x000a_Informe final"/>
    <s v="POM"/>
  </r>
  <r>
    <s v="Cristóbal Ventura"/>
    <x v="9"/>
    <x v="18"/>
    <n v="120"/>
    <s v="Cierre informes finales proyecto"/>
    <s v="Informe extendido infraestructura de apoyo_x000a_Informe final"/>
    <s v="POM"/>
  </r>
  <r>
    <s v="Cristóbal Ventura"/>
    <x v="9"/>
    <x v="19"/>
    <n v="120"/>
    <s v="Cierre informes finales proyecto"/>
    <s v="Informe extendido infraestructura de apoyo_x000a_Informe final"/>
    <s v="POM"/>
  </r>
  <r>
    <s v="Cristóbal Ventura"/>
    <x v="9"/>
    <x v="2"/>
    <n v="120"/>
    <s v="Cierre informes finales proyecto"/>
    <s v="Informe extendido infraestructura de apoyo_x000a_Informe final"/>
    <s v="POM"/>
  </r>
  <r>
    <s v="Cristóbal Ventura"/>
    <x v="9"/>
    <x v="20"/>
    <n v="120"/>
    <s v="Cierre informes finales proyecto"/>
    <s v="Informe extendido infraestructura de apoyo_x000a_Informe final"/>
    <s v="POM"/>
  </r>
  <r>
    <s v="Cristóbal Ventura"/>
    <x v="9"/>
    <x v="21"/>
    <n v="120"/>
    <s v="Cierre informes finales proyecto"/>
    <s v="Informe extendido infraestructura de apoyo_x000a_Informe final"/>
    <s v="POM"/>
  </r>
  <r>
    <s v="Matías Guerrero"/>
    <x v="9"/>
    <x v="4"/>
    <n v="120"/>
    <s v="Cierre informes finales proyecto"/>
    <s v="Informe extendido infraestructura de proyecto_x000a_Informe final"/>
    <s v="POM"/>
  </r>
  <r>
    <s v="Matías Guerrero"/>
    <x v="9"/>
    <x v="5"/>
    <n v="120"/>
    <s v="Cierre informes finales proyecto"/>
    <s v="Informe extendido infraestructura de proyecto_x000a_Informe final"/>
    <s v="POM"/>
  </r>
  <r>
    <s v="Matías Guerrero"/>
    <x v="9"/>
    <x v="6"/>
    <n v="120"/>
    <s v="Cierre informes finales proyecto"/>
    <s v="Informe extendido infraestructura de proyecto_x000a_Informe final"/>
    <s v="POM"/>
  </r>
  <r>
    <s v="Matías Guerrero"/>
    <x v="9"/>
    <x v="7"/>
    <n v="120"/>
    <s v="Cierre informes finales proyecto"/>
    <s v="Informe extendido infraestructura de proyecto_x000a_Informe final"/>
    <s v="POM"/>
  </r>
  <r>
    <s v="Matías Guerrero"/>
    <x v="9"/>
    <x v="8"/>
    <n v="120"/>
    <s v="Cierre informes finales proyecto"/>
    <s v="Informe extendido infraestructura de proyecto_x000a_Informe final"/>
    <s v="POM"/>
  </r>
  <r>
    <s v="Matías Guerrero"/>
    <x v="9"/>
    <x v="9"/>
    <n v="120"/>
    <s v="Cierre informes finales proyecto"/>
    <s v="Informe extendido infraestructura de proyecto_x000a_Informe final"/>
    <s v="POM"/>
  </r>
  <r>
    <s v="Matías Guerrero"/>
    <x v="9"/>
    <x v="10"/>
    <n v="60"/>
    <s v="Cierre informes finales proyecto"/>
    <s v="Informe extendido infraestructura de proyecto_x000a_Informe final"/>
    <s v="POM"/>
  </r>
  <r>
    <s v="Matías Guerrero"/>
    <x v="9"/>
    <x v="11"/>
    <n v="60"/>
    <s v="Cierre informes finales proyecto"/>
    <s v="Informe extendido infraestructura de proyecto_x000a_Informe final"/>
    <s v="POM"/>
  </r>
  <r>
    <s v="Matías Guerrero"/>
    <x v="9"/>
    <x v="0"/>
    <n v="60"/>
    <s v="Cierre informes finales proyecto"/>
    <s v="Informe extendido infraestructura de proyecto_x000a_Informe final"/>
    <s v="POM"/>
  </r>
  <r>
    <s v="Matías Guerrero"/>
    <x v="9"/>
    <x v="12"/>
    <n v="60"/>
    <s v="Cierre informes finales proyecto"/>
    <s v="Informe extendido infraestructura de proyecto_x000a_Informe final"/>
    <s v="POM"/>
  </r>
  <r>
    <s v="Matías Guerrero"/>
    <x v="9"/>
    <x v="13"/>
    <n v="60"/>
    <s v="Cierre informes finales proyecto"/>
    <s v="Informe extendido infraestructura de proyecto_x000a_Informe final"/>
    <s v="POM"/>
  </r>
  <r>
    <s v="Matías Guerrero"/>
    <x v="9"/>
    <x v="14"/>
    <n v="60"/>
    <s v="Cierre informes finales proyecto"/>
    <s v="Informe extendido infraestructura de proyecto_x000a_Informe final"/>
    <s v="POM"/>
  </r>
  <r>
    <s v="Matías Guerrero"/>
    <x v="9"/>
    <x v="15"/>
    <n v="60"/>
    <s v="Cierre informes finales proyecto"/>
    <s v="Informe extendido infraestructura de proyecto_x000a_Informe final"/>
    <s v="POM"/>
  </r>
  <r>
    <s v="Matías Guerrero"/>
    <x v="9"/>
    <x v="1"/>
    <n v="60"/>
    <s v="Cierre informes finales proyecto"/>
    <s v="Informe extendido infraestructura de proyecto_x000a_Informe final"/>
    <s v="POM"/>
  </r>
  <r>
    <s v="Matías Guerrero"/>
    <x v="9"/>
    <x v="16"/>
    <n v="60"/>
    <s v="Cierre informes finales proyecto"/>
    <s v="Informe extendido infraestructura de proyecto_x000a_Informe final"/>
    <s v="POM"/>
  </r>
  <r>
    <s v="Matías Guerrero"/>
    <x v="9"/>
    <x v="17"/>
    <n v="60"/>
    <s v="Cierre informes finales proyecto"/>
    <s v="Informe extendido infraestructura de proyecto_x000a_Informe final"/>
    <s v="POM"/>
  </r>
  <r>
    <s v="Matías Guerrero"/>
    <x v="9"/>
    <x v="18"/>
    <n v="60"/>
    <s v="Cierre informes finales proyecto"/>
    <s v="Informe extendido infraestructura de proyecto_x000a_Informe final"/>
    <s v="POM"/>
  </r>
  <r>
    <s v="Matías Guerrero"/>
    <x v="9"/>
    <x v="19"/>
    <n v="60"/>
    <s v="Cierre informes finales proyecto"/>
    <s v="Informe extendido infraestructura de proyecto_x000a_Informe final"/>
    <s v="POM"/>
  </r>
  <r>
    <s v="Matías Guerrero"/>
    <x v="9"/>
    <x v="2"/>
    <n v="60"/>
    <s v="Cierre informes finales proyecto"/>
    <s v="Informe extendido infraestructura de proyecto_x000a_Informe final"/>
    <s v="POM"/>
  </r>
  <r>
    <s v="Matías Guerrero"/>
    <x v="9"/>
    <x v="20"/>
    <n v="60"/>
    <s v="Cierre informes finales proyecto"/>
    <s v="Informe extendido infraestructura de proyecto_x000a_Informe final"/>
    <s v="POM"/>
  </r>
  <r>
    <s v="Matías Guerrero"/>
    <x v="9"/>
    <x v="21"/>
    <n v="60"/>
    <s v="Cierre informes finales proyecto"/>
    <s v="Informe extendido infraestructura de proyecto_x000a_Informe final"/>
    <s v="POM"/>
  </r>
  <r>
    <s v="Ignacia Alvarez"/>
    <x v="9"/>
    <x v="4"/>
    <n v="120"/>
    <s v="Cierre informes finales proyecto"/>
    <s v="Informe extendido infraestructura proyecto_x000a_Informe planta_x000a_Cronograma de implementación y ramp up_x000a_Plan de acción de etapa futura_x000a_Informe final"/>
    <s v="POM"/>
  </r>
  <r>
    <s v="Ignacia Alvarez"/>
    <x v="9"/>
    <x v="5"/>
    <n v="300"/>
    <s v="Cierre informes finales proyecto"/>
    <s v="Informe extendido infraestructura proyecto_x000a_Informe planta_x000a_Cronograma de implementación y ramp up_x000a_Plan de acción de etapa futura_x000a_Informe final"/>
    <s v="POM"/>
  </r>
  <r>
    <s v="Ignacia Alvarez"/>
    <x v="9"/>
    <x v="6"/>
    <n v="300"/>
    <s v="Cierre informes finales proyecto"/>
    <s v="Informe extendido infraestructura proyecto_x000a_Informe planta_x000a_Cronograma de implementación y ramp up_x000a_Plan de acción de etapa futura_x000a_Informe final"/>
    <s v="POM"/>
  </r>
  <r>
    <s v="Ignacia Alvarez"/>
    <x v="9"/>
    <x v="7"/>
    <n v="300"/>
    <s v="Cierre informes finales proyecto"/>
    <s v="Informe extendido infraestructura proyecto_x000a_Informe planta_x000a_Cronograma de implementación y ramp up_x000a_Plan de acción de etapa futura_x000a_Informe final"/>
    <s v="POM"/>
  </r>
  <r>
    <s v="Ignacia Alvarez"/>
    <x v="9"/>
    <x v="8"/>
    <n v="300"/>
    <s v="Cierre informes finales proyecto"/>
    <s v="Informe extendido infraestructura proyecto_x000a_Informe planta_x000a_Cronograma de implementación y ramp up_x000a_Plan de acción de etapa futura_x000a_Informe final"/>
    <s v="POM"/>
  </r>
  <r>
    <s v="Ignacia Alvarez"/>
    <x v="9"/>
    <x v="9"/>
    <n v="180"/>
    <s v="Cierre informes finales proyecto"/>
    <s v="Informe extendido infraestructura proyecto_x000a_Informe planta_x000a_Cronograma de implementación y ramp up_x000a_Plan de acción de etapa futura_x000a_Informe final"/>
    <s v="POM"/>
  </r>
  <r>
    <s v="Ignacia Alvarez"/>
    <x v="9"/>
    <x v="10"/>
    <n v="240"/>
    <s v="Cierre informes finales proyecto"/>
    <s v="Informe extendido infraestructura proyecto_x000a_Informe planta_x000a_Cronograma de implementación y ramp up_x000a_Plan de acción de etapa futura_x000a_Informe final"/>
    <s v="POM"/>
  </r>
  <r>
    <s v="Ignacia Alvarez"/>
    <x v="9"/>
    <x v="11"/>
    <n v="240"/>
    <s v="Cierre informes finales proyecto"/>
    <s v="Informe extendido infraestructura proyecto_x000a_Informe planta_x000a_Cronograma de implementación y ramp up_x000a_Plan de acción de etapa futura_x000a_Informe final"/>
    <s v="POM"/>
  </r>
  <r>
    <s v="Ignacia Alvarez"/>
    <x v="9"/>
    <x v="0"/>
    <n v="240"/>
    <s v="Cierre informes finales proyecto"/>
    <s v="Informe extendido infraestructura proyecto_x000a_Informe planta_x000a_Cronograma de implementación y ramp up_x000a_Plan de acción de etapa futura_x000a_Informe final"/>
    <s v="POM"/>
  </r>
  <r>
    <s v="Ignacia Alvarez"/>
    <x v="9"/>
    <x v="12"/>
    <n v="240"/>
    <s v="Cierre informes finales proyecto"/>
    <s v="Informe extendido infraestructura proyecto_x000a_Informe planta_x000a_Cronograma de implementación y ramp up_x000a_Plan de acción de etapa futura_x000a_Informe final"/>
    <s v="POM"/>
  </r>
  <r>
    <s v="Ignacia Alvarez"/>
    <x v="9"/>
    <x v="13"/>
    <n v="240"/>
    <s v="Cierre informes finales proyecto"/>
    <s v="Informe extendido infraestructura proyecto_x000a_Informe planta_x000a_Cronograma de implementación y ramp up_x000a_Plan de acción de etapa futura_x000a_Informe final"/>
    <s v="POM"/>
  </r>
  <r>
    <s v="Ignacia Alvarez"/>
    <x v="9"/>
    <x v="14"/>
    <n v="240"/>
    <s v="Cierre informes finales proyecto"/>
    <s v="Informe extendido infraestructura proyecto_x000a_Informe planta_x000a_Cronograma de implementación y ramp up_x000a_Plan de acción de etapa futura_x000a_Informe final"/>
    <s v="POM"/>
  </r>
  <r>
    <s v="Ignacia Alvarez"/>
    <x v="9"/>
    <x v="15"/>
    <n v="240"/>
    <s v="Cierre informes finales proyecto"/>
    <s v="Informe extendido infraestructura proyecto_x000a_Informe planta_x000a_Cronograma de implementación y ramp up_x000a_Plan de acción de etapa futura_x000a_Informe final"/>
    <s v="POM"/>
  </r>
  <r>
    <s v="Ignacia Alvarez"/>
    <x v="9"/>
    <x v="1"/>
    <n v="240"/>
    <s v="Cierre informes finales proyecto"/>
    <s v="Informe extendido infraestructura proyecto_x000a_Informe planta_x000a_Cronograma de implementación y ramp up_x000a_Plan de acción de etapa futura_x000a_Informe final"/>
    <s v="POM"/>
  </r>
  <r>
    <s v="Ignacia Alvarez"/>
    <x v="9"/>
    <x v="16"/>
    <n v="240"/>
    <s v="Cierre informes finales proyecto"/>
    <s v="Informe extendido infraestructura proyecto_x000a_Informe planta_x000a_Cronograma de implementación y ramp up_x000a_Plan de acción de etapa futura_x000a_Informe final"/>
    <s v="POM"/>
  </r>
  <r>
    <s v="Ignacia Alvarez"/>
    <x v="9"/>
    <x v="17"/>
    <n v="240"/>
    <s v="Cierre informes finales proyecto"/>
    <s v="Informe extendido infraestructura proyecto_x000a_Informe planta_x000a_Cronograma de implementación y ramp up_x000a_Plan de acción de etapa futura_x000a_Informe final"/>
    <s v="POM"/>
  </r>
  <r>
    <s v="Ignacia Alvarez"/>
    <x v="9"/>
    <x v="18"/>
    <n v="240"/>
    <s v="Cierre informes finales proyecto"/>
    <s v="Informe extendido infraestructura proyecto_x000a_Informe planta_x000a_Cronograma de implementación y ramp up_x000a_Plan de acción de etapa futura_x000a_Informe final"/>
    <s v="POM"/>
  </r>
  <r>
    <s v="Ignacia Alvarez"/>
    <x v="9"/>
    <x v="19"/>
    <n v="240"/>
    <s v="Cierre informes finales proyecto"/>
    <s v="Informe extendido infraestructura proyecto_x000a_Informe planta_x000a_Cronograma de implementación y ramp up_x000a_Plan de acción de etapa futura_x000a_Informe final"/>
    <s v="POM"/>
  </r>
  <r>
    <s v="Ignacia Alvarez"/>
    <x v="9"/>
    <x v="2"/>
    <n v="240"/>
    <s v="Cierre informes finales proyecto"/>
    <s v="Informe extendido infraestructura proyecto_x000a_Informe planta_x000a_Cronograma de implementación y ramp up_x000a_Plan de acción de etapa futura_x000a_Informe final"/>
    <s v="POM"/>
  </r>
  <r>
    <s v="Ignacia Alvarez"/>
    <x v="9"/>
    <x v="20"/>
    <n v="240"/>
    <s v="Cierre informes finales proyecto"/>
    <s v="Informe extendido infraestructura proyecto_x000a_Informe planta_x000a_Cronograma de implementación y ramp up_x000a_Plan de acción de etapa futura_x000a_Informe final"/>
    <s v="POM"/>
  </r>
  <r>
    <s v="Ignacia Alvarez"/>
    <x v="9"/>
    <x v="21"/>
    <n v="240"/>
    <s v="Cierre informes finales proyecto"/>
    <s v="Informe extendido infraestructura proyecto_x000a_Informe planta_x000a_Cronograma de implementación y ramp up_x000a_Plan de acción de etapa futura_x000a_Informe final"/>
    <s v="POM"/>
  </r>
  <r>
    <s v="Juan Luis Pizarro"/>
    <x v="9"/>
    <x v="4"/>
    <n v="120"/>
    <s v="Cierre informes finales proyecto"/>
    <s v="Informe extendido infraestructura proyecto_x000a_Informe planta_x000a_HAZOP planta_x000a_Cronograma de implementación y ramp up_x000a_Plan de acción de etapa futura_x000a_Informe final"/>
    <s v="POM"/>
  </r>
  <r>
    <s v="Juan Luis Pizarro"/>
    <x v="9"/>
    <x v="5"/>
    <n v="240"/>
    <s v="Cierre informes finales proyecto"/>
    <s v="Informe extendido infraestructura proyecto_x000a_Informe planta_x000a_HAZOP planta_x000a_Cronograma de implementación y ramp up_x000a_Plan de acción de etapa futura_x000a_Informe final"/>
    <s v="POM"/>
  </r>
  <r>
    <s v="Juan Luis Pizarro"/>
    <x v="9"/>
    <x v="6"/>
    <n v="240"/>
    <s v="Cierre informes finales proyecto"/>
    <s v="Informe extendido infraestructura proyecto_x000a_Informe planta_x000a_HAZOP planta_x000a_Cronograma de implementación y ramp up_x000a_Plan de acción de etapa futura_x000a_Informe final"/>
    <s v="POM"/>
  </r>
  <r>
    <s v="Juan Luis Pizarro"/>
    <x v="9"/>
    <x v="7"/>
    <n v="240"/>
    <s v="Cierre informes finales proyecto"/>
    <s v="Informe extendido infraestructura proyecto_x000a_Informe planta_x000a_HAZOP planta_x000a_Cronograma de implementación y ramp up_x000a_Plan de acción de etapa futura_x000a_Informe final"/>
    <s v="POM"/>
  </r>
  <r>
    <s v="Juan Luis Pizarro"/>
    <x v="9"/>
    <x v="8"/>
    <n v="240"/>
    <s v="Cierre informes finales proyecto"/>
    <s v="Informe extendido infraestructura proyecto_x000a_Informe planta_x000a_HAZOP planta_x000a_Cronograma de implementación y ramp up_x000a_Plan de acción de etapa futura_x000a_Informe final"/>
    <s v="POM"/>
  </r>
  <r>
    <s v="Juan Luis Pizarro"/>
    <x v="9"/>
    <x v="9"/>
    <n v="180"/>
    <s v="Cierre informes finales proyecto"/>
    <s v="Informe extendido infraestructura proyecto_x000a_Informe planta_x000a_HAZOP planta_x000a_Cronograma de implementación y ramp up_x000a_Plan de acción de etapa futura_x000a_Informe final"/>
    <s v="POM"/>
  </r>
  <r>
    <s v="Juan Luis Pizarro"/>
    <x v="9"/>
    <x v="10"/>
    <n v="180"/>
    <s v="Cierre informes finales proyecto"/>
    <s v="Informe extendido infraestructura proyecto_x000a_Informe planta_x000a_HAZOP planta_x000a_Cronograma de implementación y ramp up_x000a_Plan de acción de etapa futura_x000a_Informe final"/>
    <s v="POM"/>
  </r>
  <r>
    <s v="Juan Luis Pizarro"/>
    <x v="9"/>
    <x v="11"/>
    <n v="180"/>
    <s v="Cierre informes finales proyecto"/>
    <s v="Informe extendido infraestructura proyecto_x000a_Informe planta_x000a_HAZOP planta_x000a_Cronograma de implementación y ramp up_x000a_Plan de acción de etapa futura_x000a_Informe final"/>
    <s v="POM"/>
  </r>
  <r>
    <s v="Juan Luis Pizarro"/>
    <x v="9"/>
    <x v="0"/>
    <n v="180"/>
    <s v="Cierre informes finales proyecto"/>
    <s v="Informe extendido infraestructura proyecto_x000a_Informe planta_x000a_HAZOP planta_x000a_Cronograma de implementación y ramp up_x000a_Plan de acción de etapa futura_x000a_Informe final"/>
    <s v="POM"/>
  </r>
  <r>
    <s v="Juan Luis Pizarro"/>
    <x v="9"/>
    <x v="12"/>
    <n v="180"/>
    <s v="Cierre informes finales proyecto"/>
    <s v="Informe extendido infraestructura proyecto_x000a_Informe planta_x000a_HAZOP planta_x000a_Cronograma de implementación y ramp up_x000a_Plan de acción de etapa futura_x000a_Informe final"/>
    <s v="POM"/>
  </r>
  <r>
    <s v="Juan Luis Pizarro"/>
    <x v="9"/>
    <x v="13"/>
    <n v="180"/>
    <s v="Cierre informes finales proyecto"/>
    <s v="Informe extendido infraestructura proyecto_x000a_Informe planta_x000a_HAZOP planta_x000a_Cronograma de implementación y ramp up_x000a_Plan de acción de etapa futura_x000a_Informe final"/>
    <s v="POM"/>
  </r>
  <r>
    <s v="Juan Luis Pizarro"/>
    <x v="9"/>
    <x v="14"/>
    <n v="180"/>
    <s v="Cierre informes finales proyecto"/>
    <s v="Informe extendido infraestructura proyecto_x000a_Informe planta_x000a_HAZOP planta_x000a_Cronograma de implementación y ramp up_x000a_Plan de acción de etapa futura_x000a_Informe final"/>
    <s v="POM"/>
  </r>
  <r>
    <s v="Juan Luis Pizarro"/>
    <x v="9"/>
    <x v="15"/>
    <n v="180"/>
    <s v="Cierre informes finales proyecto"/>
    <s v="Informe extendido infraestructura proyecto_x000a_Informe planta_x000a_HAZOP planta_x000a_Cronograma de implementación y ramp up_x000a_Plan de acción de etapa futura_x000a_Informe final"/>
    <s v="POM"/>
  </r>
  <r>
    <s v="Juan Luis Pizarro"/>
    <x v="9"/>
    <x v="1"/>
    <n v="180"/>
    <s v="Cierre informes finales proyecto"/>
    <s v="Informe extendido infraestructura proyecto_x000a_Informe planta_x000a_HAZOP planta_x000a_Cronograma de implementación y ramp up_x000a_Plan de acción de etapa futura_x000a_Informe final"/>
    <s v="POM"/>
  </r>
  <r>
    <s v="Juan Luis Pizarro"/>
    <x v="9"/>
    <x v="16"/>
    <n v="180"/>
    <s v="Cierre informes finales proyecto"/>
    <s v="Informe extendido infraestructura proyecto_x000a_Informe planta_x000a_HAZOP planta_x000a_Cronograma de implementación y ramp up_x000a_Plan de acción de etapa futura_x000a_Informe final"/>
    <s v="POM"/>
  </r>
  <r>
    <s v="Juan Luis Pizarro"/>
    <x v="9"/>
    <x v="17"/>
    <n v="180"/>
    <s v="Cierre informes finales proyecto"/>
    <s v="Informe extendido infraestructura proyecto_x000a_Informe planta_x000a_HAZOP planta_x000a_Cronograma de implementación y ramp up_x000a_Plan de acción de etapa futura_x000a_Informe final"/>
    <s v="POM"/>
  </r>
  <r>
    <s v="Juan Luis Pizarro"/>
    <x v="9"/>
    <x v="18"/>
    <n v="180"/>
    <s v="Cierre informes finales proyecto"/>
    <s v="Informe extendido infraestructura proyecto_x000a_Informe planta_x000a_HAZOP planta_x000a_Cronograma de implementación y ramp up_x000a_Plan de acción de etapa futura_x000a_Informe final"/>
    <s v="POM"/>
  </r>
  <r>
    <s v="Juan Luis Pizarro"/>
    <x v="9"/>
    <x v="19"/>
    <n v="180"/>
    <s v="Cierre informes finales proyecto"/>
    <s v="Informe extendido infraestructura proyecto_x000a_Informe planta_x000a_HAZOP planta_x000a_Cronograma de implementación y ramp up_x000a_Plan de acción de etapa futura_x000a_Informe final"/>
    <s v="POM"/>
  </r>
  <r>
    <s v="Juan Luis Pizarro"/>
    <x v="9"/>
    <x v="2"/>
    <n v="180"/>
    <s v="Cierre informes finales proyecto"/>
    <s v="Informe extendido infraestructura proyecto_x000a_Informe planta_x000a_HAZOP planta_x000a_Cronograma de implementación y ramp up_x000a_Plan de acción de etapa futura_x000a_Informe final"/>
    <s v="POM"/>
  </r>
  <r>
    <s v="Juan Luis Pizarro"/>
    <x v="9"/>
    <x v="20"/>
    <n v="180"/>
    <s v="Cierre informes finales proyecto"/>
    <s v="Informe extendido infraestructura proyecto_x000a_Informe planta_x000a_HAZOP planta_x000a_Cronograma de implementación y ramp up_x000a_Plan de acción de etapa futura_x000a_Informe final"/>
    <s v="POM"/>
  </r>
  <r>
    <s v="Juan Luis Pizarro"/>
    <x v="9"/>
    <x v="21"/>
    <n v="180"/>
    <s v="Cierre informes finales proyecto"/>
    <s v="Informe extendido infraestructura proyecto_x000a_Informe planta_x000a_HAZOP planta_x000a_Cronograma de implementación y ramp up_x000a_Plan de acción de etapa futura_x000a_Informe final"/>
    <s v="POM"/>
  </r>
  <r>
    <s v="Fabian Parra"/>
    <x v="9"/>
    <x v="4"/>
    <n v="120"/>
    <s v="Cierre informes finales proyecto"/>
    <s v="Informe Final"/>
    <s v="POM"/>
  </r>
  <r>
    <s v="Fabian Parra"/>
    <x v="9"/>
    <x v="5"/>
    <n v="180"/>
    <s v="Cierre informes finales proyecto"/>
    <s v="Informe Final"/>
    <s v="POM"/>
  </r>
  <r>
    <s v="Fabian Parra"/>
    <x v="9"/>
    <x v="6"/>
    <n v="180"/>
    <s v="Cierre informes finales proyecto"/>
    <s v="Informe Final"/>
    <s v="POM"/>
  </r>
  <r>
    <s v="Fabian Parra"/>
    <x v="9"/>
    <x v="7"/>
    <n v="180"/>
    <s v="Cierre informes finales proyecto"/>
    <s v="Informe Final"/>
    <s v="POM"/>
  </r>
  <r>
    <s v="Fabian Parra"/>
    <x v="9"/>
    <x v="8"/>
    <n v="180"/>
    <s v="Cierre informes finales proyecto"/>
    <s v="Informe Final"/>
    <s v="POM"/>
  </r>
  <r>
    <s v="Fabian Parra"/>
    <x v="9"/>
    <x v="9"/>
    <n v="120"/>
    <s v="Cierre informes finales proyecto"/>
    <s v="Informe Final"/>
    <s v="POM"/>
  </r>
  <r>
    <s v="Fabian Parra"/>
    <x v="9"/>
    <x v="10"/>
    <n v="240"/>
    <s v="Cierre informes finales proyecto"/>
    <s v="Informe Final"/>
    <s v="POM"/>
  </r>
  <r>
    <s v="Fabian Parra"/>
    <x v="9"/>
    <x v="11"/>
    <n v="240"/>
    <s v="Cierre informes finales proyecto"/>
    <s v="Informe Final"/>
    <s v="POM"/>
  </r>
  <r>
    <s v="Fabian Parra"/>
    <x v="9"/>
    <x v="0"/>
    <n v="240"/>
    <s v="Cierre informes finales proyecto"/>
    <s v="Informe Final"/>
    <s v="POM"/>
  </r>
  <r>
    <s v="Fabian Parra"/>
    <x v="9"/>
    <x v="12"/>
    <n v="240"/>
    <s v="Cierre informes finales proyecto"/>
    <s v="Informe Final"/>
    <s v="POM"/>
  </r>
  <r>
    <s v="Fabian Parra"/>
    <x v="9"/>
    <x v="13"/>
    <n v="240"/>
    <s v="Cierre informes finales proyecto"/>
    <s v="Informe Final"/>
    <s v="POM"/>
  </r>
  <r>
    <s v="Fabian Parra"/>
    <x v="9"/>
    <x v="14"/>
    <n v="240"/>
    <s v="Cierre informes finales proyecto"/>
    <s v="Informe Final"/>
    <s v="POM"/>
  </r>
  <r>
    <s v="Fabian Parra"/>
    <x v="9"/>
    <x v="15"/>
    <n v="240"/>
    <s v="Cierre informes finales proyecto"/>
    <s v="Informe Final"/>
    <s v="POM"/>
  </r>
  <r>
    <s v="Fabian Parra"/>
    <x v="9"/>
    <x v="1"/>
    <n v="240"/>
    <s v="Cierre informes finales proyecto"/>
    <s v="Informe Final"/>
    <s v="POM"/>
  </r>
  <r>
    <s v="Fabian Parra"/>
    <x v="9"/>
    <x v="16"/>
    <n v="240"/>
    <s v="Cierre informes finales proyecto"/>
    <s v="Informe Final"/>
    <s v="POM"/>
  </r>
  <r>
    <s v="Fabian Parra"/>
    <x v="9"/>
    <x v="17"/>
    <n v="240"/>
    <s v="Cierre informes finales proyecto"/>
    <s v="Informe Final"/>
    <s v="POM"/>
  </r>
  <r>
    <s v="Fabian Parra"/>
    <x v="9"/>
    <x v="18"/>
    <n v="240"/>
    <s v="Cierre informes finales proyecto"/>
    <s v="Informe Final"/>
    <s v="POM"/>
  </r>
  <r>
    <s v="Fabian Parra"/>
    <x v="9"/>
    <x v="19"/>
    <n v="240"/>
    <s v="Cierre informes finales proyecto"/>
    <s v="Informe Final"/>
    <s v="POM"/>
  </r>
  <r>
    <s v="Fabian Parra"/>
    <x v="9"/>
    <x v="2"/>
    <n v="240"/>
    <s v="Cierre informes finales proyecto"/>
    <s v="Informe Final"/>
    <s v="POM"/>
  </r>
  <r>
    <s v="Fabian Parra"/>
    <x v="9"/>
    <x v="20"/>
    <n v="240"/>
    <s v="Cierre informes finales proyecto"/>
    <s v="Informe Final"/>
    <s v="POM"/>
  </r>
  <r>
    <s v="Fabian Parra"/>
    <x v="9"/>
    <x v="21"/>
    <n v="240"/>
    <s v="Cierre informes finales proyecto"/>
    <s v="Informe Final"/>
    <s v="POM"/>
  </r>
  <r>
    <s v="Gabriel Ojeda"/>
    <x v="9"/>
    <x v="4"/>
    <n v="360"/>
    <s v="Cierre informes finales proyecto"/>
    <s v="PEP_x000a_Informe final"/>
    <s v="POM"/>
  </r>
  <r>
    <s v="Gabriel Ojeda"/>
    <x v="9"/>
    <x v="5"/>
    <n v="540"/>
    <s v="Cierre informes finales proyecto"/>
    <s v="PEP_x000a_Informe final"/>
    <s v="POM"/>
  </r>
  <r>
    <s v="Gabriel Ojeda"/>
    <x v="9"/>
    <x v="6"/>
    <n v="540"/>
    <s v="Cierre informes finales proyecto"/>
    <s v="PEP_x000a_Informe final"/>
    <s v="POM"/>
  </r>
  <r>
    <s v="Gabriel Ojeda"/>
    <x v="9"/>
    <x v="7"/>
    <n v="540"/>
    <s v="Cierre informes finales proyecto"/>
    <s v="PEP_x000a_Informe final"/>
    <s v="POM"/>
  </r>
  <r>
    <s v="Gabriel Ojeda"/>
    <x v="9"/>
    <x v="8"/>
    <n v="540"/>
    <s v="Cierre informes finales proyecto"/>
    <s v="PEP_x000a_Informe final"/>
    <s v="POM"/>
  </r>
  <r>
    <s v="Gabriel Ojeda"/>
    <x v="9"/>
    <x v="9"/>
    <n v="360"/>
    <s v="Cierre informes finales proyecto"/>
    <s v="PEP_x000a_Informe final"/>
    <s v="POM"/>
  </r>
  <r>
    <s v="Gabriel Ojeda"/>
    <x v="9"/>
    <x v="10"/>
    <n v="540"/>
    <s v="Cierre informes finales proyecto"/>
    <s v="PEP_x000a_Informe final"/>
    <s v="POM"/>
  </r>
  <r>
    <s v="Gabriel Ojeda"/>
    <x v="9"/>
    <x v="11"/>
    <n v="540"/>
    <s v="Cierre informes finales proyecto"/>
    <s v="PEP_x000a_Informe final"/>
    <s v="POM"/>
  </r>
  <r>
    <s v="Gabriel Ojeda"/>
    <x v="9"/>
    <x v="0"/>
    <n v="540"/>
    <s v="Cierre informes finales proyecto"/>
    <s v="PEP_x000a_Informe final"/>
    <s v="POM"/>
  </r>
  <r>
    <s v="Gabriel Ojeda"/>
    <x v="9"/>
    <x v="12"/>
    <n v="540"/>
    <s v="Cierre informes finales proyecto"/>
    <s v="PEP_x000a_Informe final"/>
    <s v="POM"/>
  </r>
  <r>
    <s v="Gabriel Ojeda"/>
    <x v="9"/>
    <x v="13"/>
    <n v="360"/>
    <s v="Cierre informes finales proyecto"/>
    <s v="PEP_x000a_Informe final"/>
    <s v="POM"/>
  </r>
  <r>
    <s v="Gabriel Ojeda"/>
    <x v="9"/>
    <x v="14"/>
    <n v="540"/>
    <s v="Cierre informes finales proyecto"/>
    <s v="PEP_x000a_Informe final"/>
    <s v="POM"/>
  </r>
  <r>
    <s v="Gabriel Ojeda"/>
    <x v="9"/>
    <x v="15"/>
    <n v="540"/>
    <s v="Cierre informes finales proyecto"/>
    <s v="PEP_x000a_Informe final"/>
    <s v="POM"/>
  </r>
  <r>
    <s v="Gabriel Ojeda"/>
    <x v="9"/>
    <x v="1"/>
    <n v="540"/>
    <s v="Cierre informes finales proyecto"/>
    <s v="PEP_x000a_Informe final"/>
    <s v="POM"/>
  </r>
  <r>
    <s v="Gabriel Ojeda"/>
    <x v="9"/>
    <x v="16"/>
    <n v="540"/>
    <s v="Cierre informes finales proyecto"/>
    <s v="PEP_x000a_Informe final"/>
    <s v="POM"/>
  </r>
  <r>
    <s v="Gabriel Ojeda"/>
    <x v="9"/>
    <x v="17"/>
    <n v="360"/>
    <s v="Cierre informes finales proyecto"/>
    <s v="PEP_x000a_Informe final"/>
    <s v="POM"/>
  </r>
  <r>
    <s v="Gabriel Ojeda"/>
    <x v="9"/>
    <x v="18"/>
    <n v="540"/>
    <s v="Cierre informes finales proyecto"/>
    <s v="PEP_x000a_Informe final"/>
    <s v="POM"/>
  </r>
  <r>
    <s v="Gabriel Ojeda"/>
    <x v="9"/>
    <x v="19"/>
    <n v="540"/>
    <s v="Cierre informes finales proyecto"/>
    <s v="PEP_x000a_Informe final"/>
    <s v="POM"/>
  </r>
  <r>
    <s v="Gabriel Ojeda"/>
    <x v="9"/>
    <x v="2"/>
    <n v="540"/>
    <s v="Cierre informes finales proyecto"/>
    <s v="PEP_x000a_Informe final"/>
    <s v="POM"/>
  </r>
  <r>
    <s v="Gabriel Ojeda"/>
    <x v="9"/>
    <x v="20"/>
    <n v="540"/>
    <s v="Cierre informes finales proyecto"/>
    <s v="PEP_x000a_Informe final"/>
    <s v="POM"/>
  </r>
  <r>
    <s v="Gabriel Ojeda"/>
    <x v="9"/>
    <x v="21"/>
    <n v="360"/>
    <s v="Cierre informes finales proyecto"/>
    <s v="PEP_x000a_Informe final"/>
    <s v="POM"/>
  </r>
  <r>
    <s v="Alex Remolcoy"/>
    <x v="9"/>
    <x v="4"/>
    <n v="120"/>
    <s v="Cierre informes finales proyecto"/>
    <s v="Informe infraestructura planta_x000a_Informe final"/>
    <s v="POM"/>
  </r>
  <r>
    <s v="Alex Remolcoy"/>
    <x v="9"/>
    <x v="5"/>
    <n v="60"/>
    <s v="Cierre informes finales proyecto"/>
    <s v="Informe infraestructura planta_x000a_Informe final"/>
    <s v="POM"/>
  </r>
  <r>
    <s v="Alex Remolcoy"/>
    <x v="9"/>
    <x v="6"/>
    <n v="60"/>
    <s v="Cierre informes finales proyecto"/>
    <s v="Informe infraestructura planta_x000a_Informe final"/>
    <s v="POM"/>
  </r>
  <r>
    <s v="Alex Remolcoy"/>
    <x v="9"/>
    <x v="7"/>
    <n v="60"/>
    <s v="Cierre informes finales proyecto"/>
    <s v="Informe infraestructura planta_x000a_Informe final"/>
    <s v="POM"/>
  </r>
  <r>
    <s v="Alex Remolcoy"/>
    <x v="9"/>
    <x v="8"/>
    <n v="60"/>
    <s v="Cierre informes finales proyecto"/>
    <s v="Informe infraestructura planta_x000a_Informe final"/>
    <s v="POM"/>
  </r>
  <r>
    <s v="Alex Remolcoy"/>
    <x v="9"/>
    <x v="9"/>
    <n v="120"/>
    <s v="Cierre informes finales proyecto"/>
    <s v="Informe infraestructura planta_x000a_Informe final"/>
    <s v="POM"/>
  </r>
  <r>
    <s v="Alex Remolcoy"/>
    <x v="9"/>
    <x v="10"/>
    <n v="120"/>
    <s v="Cierre informes finales proyecto"/>
    <s v="Informe infraestructura planta_x000a_Informe final"/>
    <s v="POM"/>
  </r>
  <r>
    <s v="Alex Remolcoy"/>
    <x v="9"/>
    <x v="11"/>
    <n v="120"/>
    <s v="Cierre informes finales proyecto"/>
    <s v="Informe infraestructura planta_x000a_Informe final"/>
    <s v="POM"/>
  </r>
  <r>
    <s v="Alex Remolcoy"/>
    <x v="9"/>
    <x v="0"/>
    <n v="120"/>
    <s v="Cierre informes finales proyecto"/>
    <s v="Informe infraestructura planta_x000a_Informe final"/>
    <s v="POM"/>
  </r>
  <r>
    <s v="Alex Remolcoy"/>
    <x v="9"/>
    <x v="12"/>
    <n v="120"/>
    <s v="Cierre informes finales proyecto"/>
    <s v="Informe infraestructura planta_x000a_Informe final"/>
    <s v="POM"/>
  </r>
  <r>
    <s v="Alex Remolcoy"/>
    <x v="9"/>
    <x v="13"/>
    <n v="120"/>
    <s v="Cierre informes finales proyecto"/>
    <s v="Informe infraestructura planta_x000a_Informe final"/>
    <s v="POM"/>
  </r>
  <r>
    <s v="Alex Remolcoy"/>
    <x v="9"/>
    <x v="14"/>
    <n v="120"/>
    <s v="Cierre informes finales proyecto"/>
    <s v="Informe infraestructura planta_x000a_Informe final"/>
    <s v="POM"/>
  </r>
  <r>
    <s v="Alex Remolcoy"/>
    <x v="9"/>
    <x v="15"/>
    <n v="120"/>
    <s v="Cierre informes finales proyecto"/>
    <s v="Informe infraestructura planta_x000a_Informe final"/>
    <s v="POM"/>
  </r>
  <r>
    <s v="Alex Remolcoy"/>
    <x v="9"/>
    <x v="1"/>
    <n v="120"/>
    <s v="Cierre informes finales proyecto"/>
    <s v="Informe infraestructura planta_x000a_Informe final"/>
    <s v="POM"/>
  </r>
  <r>
    <s v="Alex Remolcoy"/>
    <x v="9"/>
    <x v="16"/>
    <n v="120"/>
    <s v="Cierre informes finales proyecto"/>
    <s v="Informe infraestructura planta_x000a_Informe final"/>
    <s v="POM"/>
  </r>
  <r>
    <s v="Alex Remolcoy"/>
    <x v="9"/>
    <x v="17"/>
    <n v="120"/>
    <s v="Cierre informes finales proyecto"/>
    <s v="Informe infraestructura planta_x000a_Informe final"/>
    <s v="POM"/>
  </r>
  <r>
    <s v="Alex Remolcoy"/>
    <x v="9"/>
    <x v="18"/>
    <n v="120"/>
    <s v="Cierre informes finales proyecto"/>
    <s v="Informe infraestructura planta_x000a_Informe final"/>
    <s v="POM"/>
  </r>
  <r>
    <s v="Alex Remolcoy"/>
    <x v="9"/>
    <x v="19"/>
    <n v="120"/>
    <s v="Cierre informes finales proyecto"/>
    <s v="Informe infraestructura planta_x000a_Informe final"/>
    <s v="POM"/>
  </r>
  <r>
    <s v="Alex Remolcoy"/>
    <x v="9"/>
    <x v="2"/>
    <n v="120"/>
    <s v="Cierre informes finales proyecto"/>
    <s v="Informe infraestructura planta_x000a_Informe final"/>
    <s v="POM"/>
  </r>
  <r>
    <s v="Alex Remolcoy"/>
    <x v="9"/>
    <x v="20"/>
    <n v="120"/>
    <s v="Cierre informes finales proyecto"/>
    <s v="Informe infraestructura planta_x000a_Informe final"/>
    <s v="POM"/>
  </r>
  <r>
    <s v="Alex Remolcoy"/>
    <x v="9"/>
    <x v="21"/>
    <n v="120"/>
    <s v="Cierre informes finales proyecto"/>
    <s v="Informe infraestructura planta_x000a_Informe final"/>
    <s v="POM"/>
  </r>
  <r>
    <s v="Ignacio Aguayo"/>
    <x v="9"/>
    <x v="8"/>
    <n v="120"/>
    <s v="Cierre informes finales proyecto"/>
    <s v="Informe extendido infraestructura de apoyo_x000a_Especificaciones técnicas equipos tecnológicos total proyecto_x000a_Informe final"/>
    <s v="POM"/>
  </r>
  <r>
    <s v="Ignacio Aguayo"/>
    <x v="9"/>
    <x v="9"/>
    <n v="120"/>
    <s v="Cierre informes finales proyecto"/>
    <s v="Informe extendido infraestructura de apoyo_x000a_Especificaciones técnicas equipos tecnológicos total proyecto_x000a_Informe final"/>
    <s v="POM"/>
  </r>
  <r>
    <s v="Ignacio Aguayo"/>
    <x v="9"/>
    <x v="10"/>
    <n v="240"/>
    <s v="Cierre informes finales proyecto"/>
    <s v="Informe extendido infraestructura de apoyo_x000a_Especificaciones técnicas equipos tecnológicos total proyecto_x000a_Informe final"/>
    <s v="POM"/>
  </r>
  <r>
    <s v="Ignacio Aguayo"/>
    <x v="9"/>
    <x v="11"/>
    <n v="240"/>
    <s v="Cierre informes finales proyecto"/>
    <s v="Informe extendido infraestructura de apoyo_x000a_Especificaciones técnicas equipos tecnológicos total proyecto_x000a_Informe final"/>
    <s v="POM"/>
  </r>
  <r>
    <s v="Ignacio Aguayo"/>
    <x v="9"/>
    <x v="0"/>
    <n v="240"/>
    <s v="Cierre informes finales proyecto"/>
    <s v="Informe extendido infraestructura de apoyo_x000a_Especificaciones técnicas equipos tecnológicos total proyecto_x000a_Informe final"/>
    <s v="POM"/>
  </r>
  <r>
    <s v="Ignacio Aguayo"/>
    <x v="9"/>
    <x v="12"/>
    <n v="240"/>
    <s v="Cierre informes finales proyecto"/>
    <s v="Informe extendido infraestructura de apoyo_x000a_Especificaciones técnicas equipos tecnológicos total proyecto_x000a_Informe final"/>
    <s v="POM"/>
  </r>
  <r>
    <s v="Ignacio Aguayo"/>
    <x v="9"/>
    <x v="13"/>
    <n v="240"/>
    <s v="Cierre informes finales proyecto"/>
    <s v="Informe extendido infraestructura de apoyo_x000a_Especificaciones técnicas equipos tecnológicos total proyecto_x000a_Informe final"/>
    <s v="POM"/>
  </r>
  <r>
    <s v="Ignacio Aguayo"/>
    <x v="9"/>
    <x v="14"/>
    <n v="240"/>
    <s v="Cierre informes finales proyecto"/>
    <s v="Informe extendido infraestructura de apoyo_x000a_Especificaciones técnicas equipos tecnológicos total proyecto_x000a_Informe final"/>
    <s v="POM"/>
  </r>
  <r>
    <s v="Ignacio Aguayo"/>
    <x v="9"/>
    <x v="15"/>
    <n v="240"/>
    <s v="Cierre informes finales proyecto"/>
    <s v="Informe extendido infraestructura de apoyo_x000a_Especificaciones técnicas equipos tecnológicos total proyecto_x000a_Informe final"/>
    <s v="POM"/>
  </r>
  <r>
    <s v="Ignacio Aguayo"/>
    <x v="9"/>
    <x v="1"/>
    <n v="240"/>
    <s v="Cierre informes finales proyecto"/>
    <s v="Informe extendido infraestructura de apoyo_x000a_Especificaciones técnicas equipos tecnológicos total proyecto_x000a_Informe final"/>
    <s v="POM"/>
  </r>
  <r>
    <s v="Ignacio Aguayo"/>
    <x v="9"/>
    <x v="16"/>
    <n v="240"/>
    <s v="Cierre informes finales proyecto"/>
    <s v="Informe extendido infraestructura de apoyo_x000a_Especificaciones técnicas equipos tecnológicos total proyecto_x000a_Informe final"/>
    <s v="POM"/>
  </r>
  <r>
    <s v="Ignacio Aguayo"/>
    <x v="9"/>
    <x v="17"/>
    <n v="240"/>
    <s v="Cierre informes finales proyecto"/>
    <s v="Informe extendido infraestructura de apoyo_x000a_Especificaciones técnicas equipos tecnológicos total proyecto_x000a_Informe final"/>
    <s v="POM"/>
  </r>
  <r>
    <s v="Ignacio Aguayo"/>
    <x v="9"/>
    <x v="18"/>
    <n v="240"/>
    <s v="Cierre informes finales proyecto"/>
    <s v="Informe extendido infraestructura de apoyo_x000a_Especificaciones técnicas equipos tecnológicos total proyecto_x000a_Informe final"/>
    <s v="POM"/>
  </r>
  <r>
    <s v="Ignacio Aguayo"/>
    <x v="9"/>
    <x v="19"/>
    <n v="240"/>
    <s v="Cierre informes finales proyecto"/>
    <s v="Informe extendido infraestructura de apoyo_x000a_Especificaciones técnicas equipos tecnológicos total proyecto_x000a_Informe final"/>
    <s v="POM"/>
  </r>
  <r>
    <s v="Ignacio Aguayo"/>
    <x v="9"/>
    <x v="2"/>
    <n v="240"/>
    <s v="Cierre informes finales proyecto"/>
    <s v="Informe extendido infraestructura de apoyo_x000a_Especificaciones técnicas equipos tecnológicos total proyecto_x000a_Informe final"/>
    <s v="POM"/>
  </r>
  <r>
    <s v="Ignacio Aguayo"/>
    <x v="9"/>
    <x v="20"/>
    <n v="240"/>
    <s v="Cierre informes finales proyecto"/>
    <s v="Informe extendido infraestructura de apoyo_x000a_Especificaciones técnicas equipos tecnológicos total proyecto_x000a_Informe final"/>
    <s v="POM"/>
  </r>
  <r>
    <s v="Ignacio Aguayo"/>
    <x v="9"/>
    <x v="21"/>
    <n v="240"/>
    <s v="Cierre informes finales proyecto"/>
    <s v="Informe extendido infraestructura de apoyo_x000a_Especificaciones técnicas equipos tecnológicos total proyecto_x000a_Informe final"/>
    <s v="POM"/>
  </r>
  <r>
    <s v="Rodrigo Andrae"/>
    <x v="9"/>
    <x v="4"/>
    <n v="12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5"/>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6"/>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7"/>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8"/>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9"/>
    <n v="12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0"/>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1"/>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0"/>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2"/>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3"/>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4"/>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5"/>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6"/>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7"/>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8"/>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19"/>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2"/>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20"/>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Rodrigo Andrae"/>
    <x v="9"/>
    <x v="21"/>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s v="German Soto"/>
    <x v="9"/>
    <x v="4"/>
    <n v="120"/>
    <s v="Cierre informes finales proyecto"/>
    <s v="Informe Final"/>
    <s v="POM"/>
  </r>
  <r>
    <s v="German Soto"/>
    <x v="9"/>
    <x v="5"/>
    <n v="120"/>
    <s v="Cierre informes finales proyecto"/>
    <s v="Informe Final"/>
    <s v="POM"/>
  </r>
  <r>
    <s v="German Soto"/>
    <x v="9"/>
    <x v="6"/>
    <n v="120"/>
    <s v="Cierre informes finales proyecto"/>
    <s v="Informe Final"/>
    <s v="POM"/>
  </r>
  <r>
    <s v="German Soto"/>
    <x v="9"/>
    <x v="7"/>
    <n v="120"/>
    <s v="Cierre informes finales proyecto"/>
    <s v="Informe Final"/>
    <s v="POM"/>
  </r>
  <r>
    <s v="German Soto"/>
    <x v="9"/>
    <x v="8"/>
    <n v="120"/>
    <s v="Cierre informes finales proyecto"/>
    <s v="Informe Final"/>
    <s v="POM"/>
  </r>
  <r>
    <s v="German Soto"/>
    <x v="9"/>
    <x v="9"/>
    <n v="120"/>
    <s v="Cierre informes finales proyecto"/>
    <s v="Informe Final"/>
    <s v="POM"/>
  </r>
  <r>
    <s v="German Soto"/>
    <x v="9"/>
    <x v="10"/>
    <n v="180"/>
    <s v="Cierre informes finales proyecto"/>
    <s v="Informe Final"/>
    <s v="POM"/>
  </r>
  <r>
    <s v="German Soto"/>
    <x v="9"/>
    <x v="11"/>
    <n v="180"/>
    <s v="Cierre informes finales proyecto"/>
    <s v="Informe Final"/>
    <s v="POM"/>
  </r>
  <r>
    <s v="German Soto"/>
    <x v="9"/>
    <x v="0"/>
    <n v="180"/>
    <s v="Cierre informes finales proyecto"/>
    <s v="Informe Final"/>
    <s v="POM"/>
  </r>
  <r>
    <s v="German Soto"/>
    <x v="9"/>
    <x v="12"/>
    <n v="180"/>
    <s v="Cierre informes finales proyecto"/>
    <s v="Informe Final"/>
    <s v="POM"/>
  </r>
  <r>
    <s v="German Soto"/>
    <x v="9"/>
    <x v="13"/>
    <n v="180"/>
    <s v="Cierre informes finales proyecto"/>
    <s v="Informe Final"/>
    <s v="POM"/>
  </r>
  <r>
    <s v="German Soto"/>
    <x v="9"/>
    <x v="14"/>
    <n v="180"/>
    <s v="Cierre informes finales proyecto"/>
    <s v="Informe Final"/>
    <s v="POM"/>
  </r>
  <r>
    <s v="German Soto"/>
    <x v="9"/>
    <x v="15"/>
    <n v="180"/>
    <s v="Cierre informes finales proyecto"/>
    <s v="Informe Final"/>
    <s v="POM"/>
  </r>
  <r>
    <s v="German Soto"/>
    <x v="9"/>
    <x v="1"/>
    <n v="180"/>
    <s v="Cierre informes finales proyecto"/>
    <s v="Informe Final"/>
    <s v="POM"/>
  </r>
  <r>
    <s v="German Soto"/>
    <x v="9"/>
    <x v="16"/>
    <n v="180"/>
    <s v="Cierre informes finales proyecto"/>
    <s v="Informe Final"/>
    <s v="POM"/>
  </r>
  <r>
    <s v="German Soto"/>
    <x v="9"/>
    <x v="17"/>
    <n v="180"/>
    <s v="Cierre informes finales proyecto"/>
    <s v="Informe Final"/>
    <s v="POM"/>
  </r>
  <r>
    <s v="German Soto"/>
    <x v="9"/>
    <x v="18"/>
    <n v="180"/>
    <s v="Cierre informes finales proyecto"/>
    <s v="Informe Final"/>
    <s v="POM"/>
  </r>
  <r>
    <s v="German Soto"/>
    <x v="9"/>
    <x v="19"/>
    <n v="180"/>
    <s v="Cierre informes finales proyecto"/>
    <s v="Informe Final"/>
    <s v="POM"/>
  </r>
  <r>
    <s v="German Soto"/>
    <x v="9"/>
    <x v="2"/>
    <n v="180"/>
    <s v="Cierre informes finales proyecto"/>
    <s v="Informe Final"/>
    <s v="POM"/>
  </r>
  <r>
    <s v="German Soto"/>
    <x v="9"/>
    <x v="20"/>
    <n v="180"/>
    <s v="Cierre informes finales proyecto"/>
    <s v="Informe Final"/>
    <s v="POM"/>
  </r>
  <r>
    <s v="German Soto"/>
    <x v="9"/>
    <x v="21"/>
    <n v="180"/>
    <s v="Cierre informes finales proyecto"/>
    <s v="Informe Final"/>
    <s v="POM"/>
  </r>
  <r>
    <s v="Erick Sanhueza"/>
    <x v="10"/>
    <x v="5"/>
    <n v="540"/>
    <s v=" Evaluación Económica"/>
    <m/>
    <s v="POM"/>
  </r>
  <r>
    <s v="Erick Sanhueza"/>
    <x v="10"/>
    <x v="6"/>
    <n v="540"/>
    <s v=" Evaluación Económica"/>
    <m/>
    <s v="POM"/>
  </r>
  <r>
    <s v="Erick Sanhueza"/>
    <x v="10"/>
    <x v="7"/>
    <n v="270"/>
    <s v=" Evaluación Económica"/>
    <m/>
    <s v="POM"/>
  </r>
  <r>
    <s v="Diego Muñoz"/>
    <x v="10"/>
    <x v="5"/>
    <n v="360"/>
    <s v="Diseño Final Relave"/>
    <m/>
    <s v="POM"/>
  </r>
  <r>
    <s v="Diego Muñoz"/>
    <x v="10"/>
    <x v="6"/>
    <n v="270"/>
    <s v="Diseño Final Relave"/>
    <m/>
    <s v="POM"/>
  </r>
  <r>
    <s v="Erick Sanhueza"/>
    <x v="10"/>
    <x v="7"/>
    <n v="270"/>
    <s v="Informe Etapas II y III"/>
    <m/>
    <s v="POM"/>
  </r>
  <r>
    <s v="Erick Sanhueza"/>
    <x v="10"/>
    <x v="8"/>
    <n v="540"/>
    <s v="Informe Etapas II y III"/>
    <m/>
    <s v="POM"/>
  </r>
  <r>
    <s v="Erick Sanhueza"/>
    <x v="10"/>
    <x v="9"/>
    <n v="360"/>
    <s v="Informe Etapas II y III"/>
    <m/>
    <s v="POM"/>
  </r>
  <r>
    <s v="Diego Muñoz"/>
    <x v="10"/>
    <x v="7"/>
    <n v="270"/>
    <s v="Informe Etapas II y III"/>
    <m/>
    <s v="POM"/>
  </r>
  <r>
    <s v="Diego Muñoz"/>
    <x v="10"/>
    <x v="8"/>
    <n v="270"/>
    <s v="Informe Etapas II y III"/>
    <m/>
    <s v="POM"/>
  </r>
  <r>
    <s v="Diego Muñoz"/>
    <x v="10"/>
    <x v="9"/>
    <n v="180"/>
    <s v="Informe Etapas II y III"/>
    <m/>
    <s v="POM"/>
  </r>
  <r>
    <s v="Cristobal Poblete"/>
    <x v="10"/>
    <x v="7"/>
    <n v="540"/>
    <s v="Informe Etapas II y III"/>
    <m/>
    <s v="POM"/>
  </r>
  <r>
    <s v="Cristobal Poblete"/>
    <x v="10"/>
    <x v="8"/>
    <n v="540"/>
    <s v="Informe Etapas II y III"/>
    <m/>
    <s v="POM"/>
  </r>
  <r>
    <s v="Cristobal Poblete"/>
    <x v="10"/>
    <x v="9"/>
    <n v="360"/>
    <s v="Informe Etapas II y III"/>
    <m/>
    <s v="POM"/>
  </r>
  <r>
    <s v="Cristobal Poblete"/>
    <x v="10"/>
    <x v="5"/>
    <n v="540"/>
    <s v="Depurado Deswik LHS"/>
    <m/>
    <s v="POM"/>
  </r>
  <r>
    <s v="Cristobal Poblete"/>
    <x v="10"/>
    <x v="6"/>
    <n v="540"/>
    <s v="Depurado Deswik LHS"/>
    <m/>
    <s v="POM"/>
  </r>
  <r>
    <s v="Diego Muñoz"/>
    <x v="10"/>
    <x v="7"/>
    <n v="270"/>
    <s v="Desvío Cauce"/>
    <m/>
    <s v="POM"/>
  </r>
  <r>
    <s v="Diego Muñoz"/>
    <x v="10"/>
    <x v="8"/>
    <n v="270"/>
    <s v="Desvío Cauce"/>
    <m/>
    <s v="POM"/>
  </r>
  <r>
    <s v="Diego Muñoz"/>
    <x v="10"/>
    <x v="9"/>
    <n v="180"/>
    <s v="Desvío Cauce"/>
    <m/>
    <s v="POM"/>
  </r>
  <r>
    <s v="Cristobal Poblete"/>
    <x v="10"/>
    <x v="10"/>
    <n v="540"/>
    <s v="Informe Etapa IV"/>
    <m/>
    <s v="POM"/>
  </r>
  <r>
    <s v="Cristobal Poblete"/>
    <x v="10"/>
    <x v="11"/>
    <n v="540"/>
    <s v="Informe Etapa IV"/>
    <m/>
    <s v="POM"/>
  </r>
  <r>
    <s v="Cristobal Poblete"/>
    <x v="10"/>
    <x v="0"/>
    <n v="270"/>
    <s v="Informe Etapa IV"/>
    <m/>
    <s v="POM"/>
  </r>
  <r>
    <s v="Erick Sanhueza"/>
    <x v="10"/>
    <x v="10"/>
    <n v="540"/>
    <s v="Informe Final"/>
    <m/>
    <s v="POM"/>
  </r>
  <r>
    <s v="Erick Sanhueza"/>
    <x v="10"/>
    <x v="11"/>
    <n v="540"/>
    <s v="Informe Final"/>
    <m/>
    <s v="POM"/>
  </r>
  <r>
    <s v="Erick Sanhueza"/>
    <x v="10"/>
    <x v="0"/>
    <n v="540"/>
    <s v="Informe Final"/>
    <m/>
    <s v="POM"/>
  </r>
  <r>
    <s v="Erick Sanhueza"/>
    <x v="10"/>
    <x v="12"/>
    <n v="540"/>
    <s v="Informe Final"/>
    <m/>
    <s v="POM"/>
  </r>
  <r>
    <s v="Cristobal Poblete"/>
    <x v="10"/>
    <x v="0"/>
    <n v="270"/>
    <s v="Informe Final"/>
    <m/>
    <s v="POM"/>
  </r>
  <r>
    <s v="Cristobal Poblete"/>
    <x v="10"/>
    <x v="12"/>
    <n v="540"/>
    <s v="Informe Final"/>
    <m/>
    <s v="POM"/>
  </r>
  <r>
    <s v="Luis Chumpitaz"/>
    <x v="11"/>
    <x v="4"/>
    <n v="180"/>
    <s v="Contorno final open pit (parámetros de diseños resultantes etapa II)"/>
    <m/>
    <s v="POM"/>
  </r>
  <r>
    <s v="Luis Chumpitaz"/>
    <x v="11"/>
    <x v="5"/>
    <n v="240"/>
    <s v="Contornos intermedios "/>
    <m/>
    <s v="POM"/>
  </r>
  <r>
    <s v="Luis Chumpitaz"/>
    <x v="11"/>
    <x v="6"/>
    <n v="240"/>
    <s v="Contornos intermedios "/>
    <m/>
    <s v="POM"/>
  </r>
  <r>
    <s v="Luis Chumpitaz"/>
    <x v="11"/>
    <x v="7"/>
    <n v="240"/>
    <s v="Contornos históricos reales"/>
    <m/>
    <s v="POM"/>
  </r>
  <r>
    <s v="Luis Chumpitaz"/>
    <x v="11"/>
    <x v="8"/>
    <n v="240"/>
    <s v="Contornos históricos reales"/>
    <m/>
    <s v="POM"/>
  </r>
  <r>
    <s v="Luis Chumpitaz"/>
    <x v="11"/>
    <x v="9"/>
    <n v="180"/>
    <s v="Contornos históricos reales"/>
    <m/>
    <s v="POM"/>
  </r>
  <r>
    <s v="Luis Chumpitaz"/>
    <x v="11"/>
    <x v="10"/>
    <n v="240"/>
    <s v="Evaluación de Factor de seguridad (FS)"/>
    <m/>
    <s v="POM"/>
  </r>
  <r>
    <s v="Luis Chumpitaz"/>
    <x v="11"/>
    <x v="11"/>
    <n v="240"/>
    <s v="Evaluación de Factor de seguridad (FS)"/>
    <m/>
    <s v="POM"/>
  </r>
  <r>
    <s v="Luis Chumpitaz"/>
    <x v="11"/>
    <x v="0"/>
    <n v="240"/>
    <s v="Evaluación de Factor de seguridad (FS)"/>
    <m/>
    <s v="POM"/>
  </r>
  <r>
    <s v="Luis Chumpitaz"/>
    <x v="11"/>
    <x v="12"/>
    <n v="240"/>
    <s v="Cálculo de probabilidad de colapso"/>
    <m/>
    <s v="POM"/>
  </r>
  <r>
    <s v="Luis Chumpitaz"/>
    <x v="11"/>
    <x v="13"/>
    <n v="180"/>
    <s v="Cálculo de probabilidad de colapso"/>
    <m/>
    <s v="POM"/>
  </r>
  <r>
    <s v="Luis Chumpitaz"/>
    <x v="11"/>
    <x v="14"/>
    <n v="240"/>
    <s v="Determinación de desplazamientos totales y deformaciones"/>
    <m/>
    <s v="POM"/>
  </r>
  <r>
    <s v="Luis Chumpitaz"/>
    <x v="11"/>
    <x v="15"/>
    <n v="240"/>
    <s v="Determinación de desplazamientos totales y deformaciones"/>
    <m/>
    <s v="POM"/>
  </r>
  <r>
    <s v="Eduardo Morales"/>
    <x v="11"/>
    <x v="4"/>
    <n v="120"/>
    <s v="Determinación de desplazamientos totales y deformaciones"/>
    <m/>
    <s v="POM"/>
  </r>
  <r>
    <s v="Eduardo Morales"/>
    <x v="11"/>
    <x v="5"/>
    <n v="180"/>
    <s v="Determinación de desplazamientos totales y deformaciones"/>
    <m/>
    <s v="POM"/>
  </r>
  <r>
    <s v="Eduardo Morales"/>
    <x v="11"/>
    <x v="6"/>
    <n v="180"/>
    <s v="Determinación de desplazamientos totales y deformaciones"/>
    <m/>
    <s v="POM"/>
  </r>
  <r>
    <s v="Eduardo Morales"/>
    <x v="11"/>
    <x v="7"/>
    <n v="180"/>
    <s v="Determinación de desplazamientos totales y deformaciones"/>
    <m/>
    <s v="POM"/>
  </r>
  <r>
    <s v="Eduardo Morales"/>
    <x v="11"/>
    <x v="8"/>
    <n v="120"/>
    <s v="Determinación de desplazamientos totales y deformaciones"/>
    <m/>
    <s v="POM"/>
  </r>
  <r>
    <s v="Eduardo Morales"/>
    <x v="11"/>
    <x v="9"/>
    <n v="120"/>
    <s v="Determinación de desplazamientos totales y deformaciones"/>
    <m/>
    <s v="POM"/>
  </r>
  <r>
    <s v="Luis Chumpitaz"/>
    <x v="11"/>
    <x v="1"/>
    <n v="240"/>
    <s v="Análisis de la estabilidad en función de distintos escenarios hidrogeológicos"/>
    <m/>
    <s v="POM"/>
  </r>
  <r>
    <s v="Luis Chumpitaz"/>
    <x v="11"/>
    <x v="16"/>
    <n v="240"/>
    <s v="Análisis de la estabilidad en función de distintos escenarios hidrogeológicos"/>
    <m/>
    <s v="POM"/>
  </r>
  <r>
    <s v="Luis Chumpitaz"/>
    <x v="11"/>
    <x v="17"/>
    <n v="180"/>
    <s v="Identificación de zonas inestables"/>
    <m/>
    <s v="POM"/>
  </r>
  <r>
    <s v="Luis Chumpitaz"/>
    <x v="11"/>
    <x v="18"/>
    <n v="240"/>
    <s v="Identificación de zonas inestables"/>
    <m/>
    <s v="POM"/>
  </r>
  <r>
    <s v="Eduardo Morales"/>
    <x v="11"/>
    <x v="10"/>
    <n v="180"/>
    <s v="Identificación de zonas inestables"/>
    <m/>
    <s v="POM"/>
  </r>
  <r>
    <s v="Eduardo Morales"/>
    <x v="11"/>
    <x v="11"/>
    <n v="180"/>
    <s v="Identificación de zonas inestables"/>
    <m/>
    <s v="POM"/>
  </r>
  <r>
    <s v="Eduardo Morales"/>
    <x v="11"/>
    <x v="0"/>
    <n v="180"/>
    <s v="Identificación de zonas inestables"/>
    <m/>
    <s v="POM"/>
  </r>
  <r>
    <s v="Eduardo Morales"/>
    <x v="11"/>
    <x v="12"/>
    <n v="120"/>
    <s v="Identificación de zonas inestables"/>
    <m/>
    <s v="POM"/>
  </r>
  <r>
    <s v="Eduardo Morales"/>
    <x v="11"/>
    <x v="13"/>
    <n v="120"/>
    <s v="Identificación de zonas inestables"/>
    <m/>
    <s v="POM"/>
  </r>
  <r>
    <s v="Luis Chumpitaz"/>
    <x v="11"/>
    <x v="19"/>
    <n v="240"/>
    <s v="Análisis de los mecanismos de falla observados en cada zona inestable"/>
    <m/>
    <s v="POM"/>
  </r>
  <r>
    <s v="Eduardo Morales"/>
    <x v="11"/>
    <x v="14"/>
    <n v="180"/>
    <s v="Análisis de los mecanismos de falla observados en cada zona inestable"/>
    <m/>
    <s v="POM"/>
  </r>
  <r>
    <s v="Eduardo Morales"/>
    <x v="11"/>
    <x v="15"/>
    <n v="180"/>
    <s v="Análisis de los mecanismos de falla observados en cada zona inestable"/>
    <m/>
    <s v="POM"/>
  </r>
  <r>
    <s v="Eduardo Morales"/>
    <x v="11"/>
    <x v="1"/>
    <n v="180"/>
    <s v="Análisis de los mecanismos de falla observados en cada zona inestable"/>
    <m/>
    <s v="POM"/>
  </r>
  <r>
    <s v="Eduardo Morales"/>
    <x v="11"/>
    <x v="16"/>
    <n v="120"/>
    <s v="Análisis de los mecanismos de falla observados en cada zona inestable"/>
    <m/>
    <s v="POM"/>
  </r>
  <r>
    <s v="Eduardo Morales"/>
    <x v="11"/>
    <x v="17"/>
    <n v="120"/>
    <s v="Análisis de los mecanismos de falla observados en cada zona inestable"/>
    <m/>
    <s v="POM"/>
  </r>
  <r>
    <s v="Luis Chumpitaz"/>
    <x v="11"/>
    <x v="2"/>
    <n v="240"/>
    <s v="Informe Analisis Predictivo"/>
    <m/>
    <s v="POM"/>
  </r>
  <r>
    <s v="Luis Chumpitaz"/>
    <x v="11"/>
    <x v="20"/>
    <n v="240"/>
    <s v="Informe Analisis Predictivo"/>
    <m/>
    <s v="POM"/>
  </r>
  <r>
    <s v="Luis Chumpitaz"/>
    <x v="11"/>
    <x v="21"/>
    <n v="180"/>
    <s v="Informe Analisis Predictivo"/>
    <m/>
    <s v="POM"/>
  </r>
  <r>
    <s v="Eduardo Morales"/>
    <x v="11"/>
    <x v="18"/>
    <n v="180"/>
    <s v="Informe Analisis Predictivo"/>
    <s v="Informe Analisis Predictivo"/>
    <s v="POM"/>
  </r>
  <r>
    <s v="Eduardo Morales"/>
    <x v="11"/>
    <x v="19"/>
    <n v="180"/>
    <s v="Informe Analisis Predictivo"/>
    <s v="Informe Analisis Predictivo"/>
    <s v="POM"/>
  </r>
  <r>
    <s v="Eduardo Morales"/>
    <x v="11"/>
    <x v="2"/>
    <n v="180"/>
    <s v="Informe Analisis Predictivo"/>
    <s v="Informe Analisis Predictivo"/>
    <s v="POM"/>
  </r>
  <r>
    <s v="Eduardo Morales"/>
    <x v="11"/>
    <x v="20"/>
    <n v="120"/>
    <s v="Informe Analisis Predictivo"/>
    <s v="Informe Analisis Predictivo"/>
    <s v="POM"/>
  </r>
  <r>
    <s v="Eduardo Morales"/>
    <x v="11"/>
    <x v="21"/>
    <n v="120"/>
    <s v="Informe Analisis Predictivo"/>
    <s v="Informe Analisis Predictivo"/>
    <s v="POM"/>
  </r>
  <r>
    <s v="Eugenio Santander"/>
    <x v="11"/>
    <x v="4"/>
    <n v="240"/>
    <s v="Apoyo Tecnico"/>
    <m/>
    <s v="POM"/>
  </r>
  <r>
    <s v="Eugenio Santander"/>
    <x v="11"/>
    <x v="9"/>
    <n v="240"/>
    <s v="Apoyo Tecnico"/>
    <m/>
    <s v="POM"/>
  </r>
  <r>
    <s v="Eugenio Santander"/>
    <x v="11"/>
    <x v="13"/>
    <n v="240"/>
    <s v="Apoyo Tecnico"/>
    <m/>
    <s v="POM"/>
  </r>
  <r>
    <s v="Eugenio Santander"/>
    <x v="11"/>
    <x v="17"/>
    <n v="240"/>
    <s v="Apoyo Tecnico"/>
    <m/>
    <s v="POM"/>
  </r>
  <r>
    <s v="Eugenio Santander"/>
    <x v="11"/>
    <x v="21"/>
    <n v="240"/>
    <s v="Apoyo Tecnico"/>
    <m/>
    <s v="POM"/>
  </r>
  <r>
    <s v="Gersson Rivera"/>
    <x v="12"/>
    <x v="4"/>
    <n v="360"/>
    <s v="Contorno final open pit "/>
    <m/>
    <s v="POM"/>
  </r>
  <r>
    <s v="Eduardo Cepeda"/>
    <x v="12"/>
    <x v="4"/>
    <n v="180"/>
    <s v="Contornos intermedios "/>
    <m/>
    <s v="POM"/>
  </r>
  <r>
    <s v="Gersson Rivera"/>
    <x v="12"/>
    <x v="5"/>
    <n v="540"/>
    <s v="Contornos históricos reales"/>
    <m/>
    <s v="POM"/>
  </r>
  <r>
    <s v="Gersson Rivera"/>
    <x v="12"/>
    <x v="6"/>
    <n v="540"/>
    <s v="Contornos históricos reales"/>
    <m/>
    <s v="POM"/>
  </r>
  <r>
    <s v="Eduardo Cepeda"/>
    <x v="12"/>
    <x v="5"/>
    <n v="300"/>
    <s v="Evaluación de Factor de seguridad (FS)"/>
    <m/>
    <s v="POM"/>
  </r>
  <r>
    <s v="Eduardo Cepeda"/>
    <x v="12"/>
    <x v="6"/>
    <n v="300"/>
    <s v="Evaluación de Factor de seguridad (FS)"/>
    <m/>
    <s v="POM"/>
  </r>
  <r>
    <s v="Eduardo Cepeda"/>
    <x v="12"/>
    <x v="7"/>
    <n v="300"/>
    <s v="Evaluación de Factor de seguridad (FS)"/>
    <m/>
    <s v="POM"/>
  </r>
  <r>
    <s v="Eduardo Cepeda"/>
    <x v="12"/>
    <x v="8"/>
    <n v="300"/>
    <s v="Evaluación de Factor de seguridad (FS)"/>
    <m/>
    <s v="POM"/>
  </r>
  <r>
    <s v="Eduardo Cepeda"/>
    <x v="12"/>
    <x v="9"/>
    <n v="180"/>
    <s v="Evaluación de Factor de seguridad (FS)"/>
    <m/>
    <s v="POM"/>
  </r>
  <r>
    <s v="Gersson Rivera"/>
    <x v="12"/>
    <x v="7"/>
    <n v="540"/>
    <s v="Cálculo de probabilidad de colapso"/>
    <m/>
    <s v="POM"/>
  </r>
  <r>
    <s v="Gersson Rivera"/>
    <x v="12"/>
    <x v="8"/>
    <n v="540"/>
    <s v="Cálculo de probabilidad de colapso"/>
    <m/>
    <s v="POM"/>
  </r>
  <r>
    <s v="Gersson Rivera"/>
    <x v="12"/>
    <x v="9"/>
    <n v="360"/>
    <s v="Cálculo de probabilidad de colapso"/>
    <m/>
    <s v="POM"/>
  </r>
  <r>
    <s v="Eduardo Cepeda"/>
    <x v="12"/>
    <x v="10"/>
    <n v="300"/>
    <s v="Determinación de desplazamientos totales y deformaciones"/>
    <m/>
    <s v="POM"/>
  </r>
  <r>
    <s v="Eduardo Cepeda"/>
    <x v="12"/>
    <x v="11"/>
    <n v="300"/>
    <s v="Determinación de desplazamientos totales y deformaciones"/>
    <m/>
    <s v="POM"/>
  </r>
  <r>
    <s v="Eduardo Morales"/>
    <x v="12"/>
    <x v="4"/>
    <n v="180"/>
    <s v="Análisis de la estabilidad en función de distintos escenarios hidrogeológicos"/>
    <m/>
    <s v="POM"/>
  </r>
  <r>
    <s v="Eduardo Cepeda"/>
    <x v="12"/>
    <x v="0"/>
    <n v="300"/>
    <s v="Identificación de zonas inestables"/>
    <m/>
    <s v="POM"/>
  </r>
  <r>
    <s v="Eduardo Cepeda"/>
    <x v="12"/>
    <x v="12"/>
    <n v="300"/>
    <s v="Identificación de zonas inestables"/>
    <m/>
    <s v="POM"/>
  </r>
  <r>
    <s v="Eduardo Cepeda"/>
    <x v="12"/>
    <x v="13"/>
    <n v="180"/>
    <s v="Identificación de zonas inestables"/>
    <m/>
    <s v="POM"/>
  </r>
  <r>
    <s v="Gersson Rivera"/>
    <x v="12"/>
    <x v="10"/>
    <n v="540"/>
    <s v="Análisis de los mecanismos de falla observados en cada zona inestable"/>
    <m/>
    <s v="POM"/>
  </r>
  <r>
    <s v="Eduardo Morales"/>
    <x v="12"/>
    <x v="5"/>
    <n v="240"/>
    <s v="Generación de recomendaciones de ajuste en el diseño "/>
    <m/>
    <s v="POM"/>
  </r>
  <r>
    <s v="Eduardo Morales"/>
    <x v="12"/>
    <x v="6"/>
    <n v="240"/>
    <s v="Generación de recomendaciones de ajuste en el diseño "/>
    <m/>
    <s v="POM"/>
  </r>
  <r>
    <s v="Eduardo Morales"/>
    <x v="12"/>
    <x v="7"/>
    <n v="180"/>
    <s v="Generación de recomendaciones de ajuste en el diseño "/>
    <m/>
    <s v="POM"/>
  </r>
  <r>
    <s v="Gersson Rivera"/>
    <x v="12"/>
    <x v="11"/>
    <n v="540"/>
    <s v="Evaluación del modelo Cutback 5  corregido"/>
    <m/>
    <s v="POM"/>
  </r>
  <r>
    <s v="Gersson Rivera"/>
    <x v="12"/>
    <x v="0"/>
    <n v="540"/>
    <s v="Contorno final open pit "/>
    <m/>
    <s v="POM"/>
  </r>
  <r>
    <s v="Gersson Rivera"/>
    <x v="12"/>
    <x v="12"/>
    <n v="540"/>
    <s v="Contorno final open pit "/>
    <m/>
    <s v="POM"/>
  </r>
  <r>
    <s v="Eduardo Morales"/>
    <x v="12"/>
    <x v="8"/>
    <n v="180"/>
    <s v="Contorno final open pit "/>
    <m/>
    <s v="POM"/>
  </r>
  <r>
    <s v="Eduardo Morales"/>
    <x v="12"/>
    <x v="9"/>
    <n v="180"/>
    <s v="Contorno final open pit "/>
    <m/>
    <s v="POM"/>
  </r>
  <r>
    <s v="Eduardo Cepeda"/>
    <x v="12"/>
    <x v="14"/>
    <n v="300"/>
    <s v="Contornos intermedios "/>
    <m/>
    <s v="POM"/>
  </r>
  <r>
    <s v="Eduardo Cepeda"/>
    <x v="12"/>
    <x v="15"/>
    <n v="300"/>
    <s v="Contornos intermedios "/>
    <m/>
    <s v="POM"/>
  </r>
  <r>
    <s v="Eduardo Cepeda"/>
    <x v="12"/>
    <x v="1"/>
    <n v="300"/>
    <s v="Contornos intermedios "/>
    <m/>
    <s v="POM"/>
  </r>
  <r>
    <s v="Eduardo Morales"/>
    <x v="12"/>
    <x v="10"/>
    <n v="240"/>
    <s v="Contornos intermedios "/>
    <m/>
    <s v="POM"/>
  </r>
  <r>
    <s v="Eduardo Morales"/>
    <x v="12"/>
    <x v="11"/>
    <n v="240"/>
    <s v="Contornos intermedios "/>
    <m/>
    <s v="POM"/>
  </r>
  <r>
    <s v="Gersson Rivera"/>
    <x v="12"/>
    <x v="13"/>
    <n v="360"/>
    <s v="Contornos históricos reales"/>
    <m/>
    <s v="POM"/>
  </r>
  <r>
    <s v="Gersson Rivera"/>
    <x v="12"/>
    <x v="14"/>
    <n v="540"/>
    <s v="Contornos históricos reales"/>
    <m/>
    <s v="POM"/>
  </r>
  <r>
    <s v="Eduardo Morales"/>
    <x v="12"/>
    <x v="0"/>
    <n v="180"/>
    <s v="Contornos históricos reales"/>
    <m/>
    <s v="POM"/>
  </r>
  <r>
    <s v="Eduardo Morales"/>
    <x v="12"/>
    <x v="12"/>
    <n v="180"/>
    <s v="Contornos históricos reales"/>
    <m/>
    <s v="POM"/>
  </r>
  <r>
    <s v="Gersson Rivera"/>
    <x v="12"/>
    <x v="15"/>
    <n v="540"/>
    <s v="Evaluación de Factor de seguridad (FS)"/>
    <m/>
    <s v="POM"/>
  </r>
  <r>
    <s v="Gersson Rivera"/>
    <x v="12"/>
    <x v="1"/>
    <n v="540"/>
    <s v="Evaluación de Factor de seguridad (FS)"/>
    <m/>
    <s v="POM"/>
  </r>
  <r>
    <s v="Gersson Rivera"/>
    <x v="12"/>
    <x v="16"/>
    <n v="540"/>
    <s v="Cálculo de probabilidad de colapso"/>
    <m/>
    <s v="POM"/>
  </r>
  <r>
    <s v="Gersson Rivera"/>
    <x v="12"/>
    <x v="17"/>
    <n v="360"/>
    <s v="Cálculo de probabilidad de colapso"/>
    <m/>
    <s v="POM"/>
  </r>
  <r>
    <s v="Gersson Rivera"/>
    <x v="12"/>
    <x v="18"/>
    <n v="540"/>
    <s v="Cálculo de probabilidad de colapso"/>
    <m/>
    <s v="POM"/>
  </r>
  <r>
    <s v="Eduardo Cepeda"/>
    <x v="12"/>
    <x v="16"/>
    <n v="300"/>
    <s v="Determinación de desplazamientos totales y deformaciones"/>
    <m/>
    <s v="POM"/>
  </r>
  <r>
    <s v="Eduardo Cepeda"/>
    <x v="12"/>
    <x v="17"/>
    <n v="180"/>
    <s v="Determinación de desplazamientos totales y deformaciones"/>
    <m/>
    <s v="POM"/>
  </r>
  <r>
    <s v="Gersson Rivera"/>
    <x v="12"/>
    <x v="19"/>
    <n v="540"/>
    <s v="Análisis de la estabilidad en función de distintos escenarios hidrogeológicos"/>
    <m/>
    <s v="POM"/>
  </r>
  <r>
    <s v="Eduardo Cepeda"/>
    <x v="12"/>
    <x v="18"/>
    <n v="300"/>
    <s v="Identificación de zonas inestables"/>
    <m/>
    <s v="POM"/>
  </r>
  <r>
    <s v="Eduardo Cepeda"/>
    <x v="12"/>
    <x v="19"/>
    <n v="300"/>
    <s v="Identificación de zonas inestables"/>
    <m/>
    <s v="POM"/>
  </r>
  <r>
    <s v="Gersson Rivera"/>
    <x v="12"/>
    <x v="2"/>
    <n v="540"/>
    <s v="Análisis de los mecanismos de falla observados en cada zona inestable"/>
    <m/>
    <s v="POM"/>
  </r>
  <r>
    <s v="Eduardo Morales"/>
    <x v="12"/>
    <x v="13"/>
    <n v="180"/>
    <s v="Generación de recomendaciones de ajuste en el diseño "/>
    <m/>
    <s v="POM"/>
  </r>
  <r>
    <s v="Eduardo Morales"/>
    <x v="12"/>
    <x v="14"/>
    <n v="240"/>
    <s v="Generación de recomendaciones de ajuste en el diseño "/>
    <m/>
    <s v="POM"/>
  </r>
  <r>
    <s v="Eduardo Morales"/>
    <x v="12"/>
    <x v="15"/>
    <n v="240"/>
    <s v="Generación de recomendaciones de ajuste en el diseño "/>
    <m/>
    <s v="POM"/>
  </r>
  <r>
    <s v="Eduardo Morales"/>
    <x v="12"/>
    <x v="1"/>
    <n v="180"/>
    <s v="Revision de modelo"/>
    <m/>
    <s v="POM"/>
  </r>
  <r>
    <s v="Eduardo Morales"/>
    <x v="12"/>
    <x v="16"/>
    <n v="180"/>
    <s v="Revision de modelo"/>
    <m/>
    <s v="POM"/>
  </r>
  <r>
    <s v="Eduardo Morales"/>
    <x v="12"/>
    <x v="17"/>
    <n v="180"/>
    <s v="Revision de modelo"/>
    <m/>
    <s v="POM"/>
  </r>
  <r>
    <s v="Eduardo Morales"/>
    <x v="12"/>
    <x v="18"/>
    <n v="240"/>
    <s v="Informe de Calibracion"/>
    <s v="Informe de Calibración"/>
    <s v="POM"/>
  </r>
  <r>
    <s v="Eduardo Morales"/>
    <x v="12"/>
    <x v="19"/>
    <n v="240"/>
    <s v="Informe de Calibracion"/>
    <s v="Informe de Calibración"/>
    <s v="POM"/>
  </r>
  <r>
    <s v="Eduardo Morales"/>
    <x v="12"/>
    <x v="2"/>
    <n v="180"/>
    <s v="Informe de Calibracion"/>
    <s v="Informe de Calibración"/>
    <s v="POM"/>
  </r>
  <r>
    <s v="Eduardo Morales"/>
    <x v="12"/>
    <x v="20"/>
    <n v="180"/>
    <s v="Informe de Calibracion"/>
    <s v="Informe de Calibración"/>
    <s v="POM"/>
  </r>
  <r>
    <s v="Eduardo Morales"/>
    <x v="12"/>
    <x v="21"/>
    <n v="180"/>
    <s v="Informe de Calibracion"/>
    <s v="Informe de Calibración"/>
    <s v="POM"/>
  </r>
  <r>
    <s v="Eduardo Cepeda"/>
    <x v="12"/>
    <x v="2"/>
    <n v="300"/>
    <s v="Informe de Calibracion"/>
    <m/>
    <s v="POM"/>
  </r>
  <r>
    <s v="Eduardo Cepeda"/>
    <x v="12"/>
    <x v="20"/>
    <n v="300"/>
    <s v="Informe de Calibracion"/>
    <m/>
    <s v="POM"/>
  </r>
  <r>
    <s v="Eduardo Cepeda"/>
    <x v="12"/>
    <x v="21"/>
    <n v="180"/>
    <s v="Informe de Calibracion"/>
    <m/>
    <s v="POM"/>
  </r>
  <r>
    <s v="Gersson Rivera"/>
    <x v="12"/>
    <x v="20"/>
    <n v="540"/>
    <s v="Informe de Calibracion"/>
    <m/>
    <s v="POM"/>
  </r>
  <r>
    <s v="Gersson Rivera"/>
    <x v="12"/>
    <x v="21"/>
    <n v="360"/>
    <s v="Informe de Calibracion"/>
    <m/>
    <s v="POM"/>
  </r>
  <r>
    <s v="Eugenio Santander"/>
    <x v="12"/>
    <x v="4"/>
    <n v="360"/>
    <s v="Apoyo Tecnico"/>
    <m/>
    <s v="POM"/>
  </r>
  <r>
    <s v="Eugenio Santander"/>
    <x v="12"/>
    <x v="9"/>
    <n v="360"/>
    <s v="Apoyo Tecnico"/>
    <m/>
    <s v="POM"/>
  </r>
  <r>
    <s v="Eugenio Santander"/>
    <x v="12"/>
    <x v="13"/>
    <n v="360"/>
    <s v="Apoyo Tecnico"/>
    <m/>
    <s v="POM"/>
  </r>
  <r>
    <s v="Eugenio Santander"/>
    <x v="12"/>
    <x v="17"/>
    <n v="360"/>
    <s v="Apoyo Tecnico"/>
    <m/>
    <s v="POM"/>
  </r>
  <r>
    <s v="Eugenio Santander"/>
    <x v="12"/>
    <x v="21"/>
    <n v="360"/>
    <s v="Apoyo Tecnico"/>
    <m/>
    <s v="POM"/>
  </r>
  <r>
    <s v="Walter Lupinta"/>
    <x v="13"/>
    <x v="5"/>
    <n v="120"/>
    <s v="Generacion y redacción informe NPC"/>
    <m/>
    <s v="POM"/>
  </r>
  <r>
    <s v="Walter Lupinta"/>
    <x v="13"/>
    <x v="6"/>
    <n v="120"/>
    <s v="Generacion y redacción informe NPC"/>
    <m/>
    <s v="POM"/>
  </r>
  <r>
    <s v="Walter Lupinta"/>
    <x v="13"/>
    <x v="7"/>
    <n v="120"/>
    <s v="Generacion y redacción informe NPC"/>
    <m/>
    <s v="POM"/>
  </r>
  <r>
    <s v="Walter Lupinta"/>
    <x v="13"/>
    <x v="8"/>
    <n v="60"/>
    <s v="Generacion y redacción informe NPC"/>
    <m/>
    <s v="POM"/>
  </r>
  <r>
    <s v="Ignacio Navarrete"/>
    <x v="13"/>
    <x v="4"/>
    <n v="120"/>
    <s v="Generacion y redacción informe NPC"/>
    <m/>
    <s v="POM"/>
  </r>
  <r>
    <s v="Ignacio Navarrete"/>
    <x v="13"/>
    <x v="5"/>
    <n v="120"/>
    <s v="Generacion y redacción informe NPC"/>
    <m/>
    <s v="POM"/>
  </r>
  <r>
    <s v="Ignacio Navarrete"/>
    <x v="13"/>
    <x v="6"/>
    <n v="120"/>
    <s v="Generacion y redacción informe NPC"/>
    <m/>
    <s v="POM"/>
  </r>
  <r>
    <s v="Ignacio Navarrete"/>
    <x v="13"/>
    <x v="7"/>
    <n v="120"/>
    <s v="Generacion y redacción informe NPC"/>
    <m/>
    <s v="POM"/>
  </r>
  <r>
    <s v="Ignacio Navarrete"/>
    <x v="13"/>
    <x v="8"/>
    <n v="120"/>
    <s v="Generacion y redacción informe NPC"/>
    <m/>
    <s v="POM"/>
  </r>
  <r>
    <s v="Ignacio Navarrete"/>
    <x v="13"/>
    <x v="10"/>
    <n v="180"/>
    <s v="Generacion y redacción informe NPC"/>
    <m/>
    <s v="POM"/>
  </r>
  <r>
    <s v="Ignacio Navarrete"/>
    <x v="13"/>
    <x v="11"/>
    <n v="180"/>
    <s v="Generacion y redacción informe NPC"/>
    <m/>
    <s v="POM"/>
  </r>
  <r>
    <s v="Ignacio Navarrete"/>
    <x v="13"/>
    <x v="0"/>
    <n v="180"/>
    <s v="Generacion y redacción informe NPC"/>
    <m/>
    <s v="POM"/>
  </r>
  <r>
    <s v="Ignacio Navarrete"/>
    <x v="13"/>
    <x v="12"/>
    <n v="180"/>
    <s v="Generacion y redacción informe NPC"/>
    <m/>
    <s v="POM"/>
  </r>
  <r>
    <s v="Ignacio Navarrete"/>
    <x v="13"/>
    <x v="13"/>
    <n v="180"/>
    <s v="Generacion y redacción informe NPC"/>
    <m/>
    <s v="POM"/>
  </r>
  <r>
    <s v="Ignacio Navarrete"/>
    <x v="13"/>
    <x v="14"/>
    <n v="180"/>
    <s v="Generacion y redacción informe NPC"/>
    <m/>
    <s v="POM"/>
  </r>
  <r>
    <s v="Ignacio Navarrete"/>
    <x v="13"/>
    <x v="15"/>
    <n v="180"/>
    <s v="Generacion y redacción informe NPC"/>
    <m/>
    <s v="POM"/>
  </r>
  <r>
    <s v="Ignacio Navarrete"/>
    <x v="13"/>
    <x v="1"/>
    <n v="180"/>
    <s v="Generacion y redacción informe NPC"/>
    <m/>
    <s v="POM"/>
  </r>
  <r>
    <s v="Ignacio Navarrete"/>
    <x v="13"/>
    <x v="16"/>
    <n v="180"/>
    <s v="Generacion y redacción informe NPC"/>
    <m/>
    <s v="POM"/>
  </r>
  <r>
    <s v="Ignacio Navarrete"/>
    <x v="13"/>
    <x v="17"/>
    <n v="180"/>
    <s v="Generacion y redacción informe NPC"/>
    <m/>
    <s v="POM"/>
  </r>
  <r>
    <s v="Eugenio Santander"/>
    <x v="13"/>
    <x v="5"/>
    <n v="120"/>
    <s v="Redaccion y revision informe NPC"/>
    <m/>
    <s v="POM"/>
  </r>
  <r>
    <s v="Eugenio Santander"/>
    <x v="13"/>
    <x v="7"/>
    <n v="120"/>
    <s v="Redaccion y revision informe NPC"/>
    <m/>
    <s v="POM"/>
  </r>
  <r>
    <s v="Eugenio Santander"/>
    <x v="13"/>
    <x v="9"/>
    <n v="120"/>
    <s v="Redaccion y revision informe NPC"/>
    <m/>
    <s v="POM"/>
  </r>
  <r>
    <s v="Eugenio Santander"/>
    <x v="13"/>
    <x v="10"/>
    <n v="120"/>
    <s v="Redaccion y revision informe NPC"/>
    <m/>
    <s v="POM"/>
  </r>
  <r>
    <s v="Eugenio Santander"/>
    <x v="13"/>
    <x v="11"/>
    <n v="120"/>
    <s v="Redaccion y revision informe NPC"/>
    <m/>
    <s v="POM"/>
  </r>
  <r>
    <s v="Eugenio Santander"/>
    <x v="13"/>
    <x v="12"/>
    <n v="120"/>
    <s v="Redaccion y revision informe NPC"/>
    <m/>
    <s v="POM"/>
  </r>
  <r>
    <s v="Eugenio Santander"/>
    <x v="13"/>
    <x v="14"/>
    <n v="120"/>
    <s v="Redaccion y revision informe NPC"/>
    <m/>
    <s v="POM"/>
  </r>
  <r>
    <s v="Eugenio Santander"/>
    <x v="13"/>
    <x v="15"/>
    <n v="120"/>
    <s v="Redaccion y revision informe NPC"/>
    <m/>
    <s v="POM"/>
  </r>
  <r>
    <s v="Eugenio Santander"/>
    <x v="13"/>
    <x v="16"/>
    <n v="120"/>
    <s v="Redaccion y revision informe NPC"/>
    <m/>
    <s v="POM"/>
  </r>
  <r>
    <s v="Carolina Arcos"/>
    <x v="13"/>
    <x v="4"/>
    <n v="120"/>
    <s v="Redaccion y revision informe NPC"/>
    <m/>
    <s v="POM"/>
  </r>
  <r>
    <s v="Carolina Arcos"/>
    <x v="13"/>
    <x v="5"/>
    <n v="120"/>
    <s v="Redaccion y revision informe NPC"/>
    <m/>
    <s v="POM"/>
  </r>
  <r>
    <s v="Carolina Arcos"/>
    <x v="13"/>
    <x v="6"/>
    <n v="120"/>
    <s v="Redaccion y revision informe NPC"/>
    <m/>
    <s v="POM"/>
  </r>
  <r>
    <s v="Carolina Arcos"/>
    <x v="13"/>
    <x v="7"/>
    <n v="120"/>
    <s v="Redaccion y revision informe NPC"/>
    <m/>
    <s v="POM"/>
  </r>
  <r>
    <s v="Carolina Arcos"/>
    <x v="13"/>
    <x v="8"/>
    <n v="120"/>
    <s v="Redaccion y revision informe NPC"/>
    <m/>
    <s v="POM"/>
  </r>
  <r>
    <s v="Carolina Arcos"/>
    <x v="13"/>
    <x v="9"/>
    <n v="120"/>
    <s v="Redaccion y revision informe NPC"/>
    <m/>
    <s v="POM"/>
  </r>
  <r>
    <s v="Carolina Arcos"/>
    <x v="13"/>
    <x v="10"/>
    <n v="120"/>
    <s v="Redaccion y revision informe NPC"/>
    <m/>
    <s v="POM"/>
  </r>
  <r>
    <s v="Carolina Arcos"/>
    <x v="13"/>
    <x v="11"/>
    <n v="120"/>
    <s v="Redaccion y revision informe NPC"/>
    <m/>
    <s v="POM"/>
  </r>
  <r>
    <s v="Carolina Arcos"/>
    <x v="13"/>
    <x v="12"/>
    <n v="120"/>
    <s v="Redaccion y revision informe NPC"/>
    <m/>
    <s v="POM"/>
  </r>
  <r>
    <s v="Carolina Arcos"/>
    <x v="13"/>
    <x v="14"/>
    <n v="120"/>
    <s v="Redaccion y revision informe NPC"/>
    <m/>
    <s v="POM"/>
  </r>
  <r>
    <s v="Carolina Arcos"/>
    <x v="13"/>
    <x v="15"/>
    <n v="120"/>
    <s v="Redaccion y revision informe NPC"/>
    <m/>
    <s v="POM"/>
  </r>
  <r>
    <s v="Carolina Arcos"/>
    <x v="13"/>
    <x v="16"/>
    <n v="120"/>
    <s v="Redaccion y revision informe NPC"/>
    <m/>
    <s v="POM"/>
  </r>
  <r>
    <s v="Patricio Vergara"/>
    <x v="13"/>
    <x v="5"/>
    <n v="120"/>
    <s v="Revision informe NPC"/>
    <m/>
    <s v="POM"/>
  </r>
  <r>
    <s v="Patricio Vergara"/>
    <x v="13"/>
    <x v="6"/>
    <n v="120"/>
    <s v="Revision informe NPC"/>
    <m/>
    <s v="POM"/>
  </r>
  <r>
    <s v="Patricio Vergara"/>
    <x v="13"/>
    <x v="7"/>
    <n v="120"/>
    <s v="Revision informe NPC"/>
    <m/>
    <s v="POM"/>
  </r>
  <r>
    <s v="Patricio Vergara"/>
    <x v="13"/>
    <x v="8"/>
    <n v="120"/>
    <s v="Revision informe NPC"/>
    <m/>
    <s v="POM"/>
  </r>
  <r>
    <s v="Patricio Vergara"/>
    <x v="13"/>
    <x v="9"/>
    <n v="120"/>
    <s v="Revision informe NPC"/>
    <m/>
    <s v="POM"/>
  </r>
  <r>
    <s v="Patricio Vergara"/>
    <x v="13"/>
    <x v="10"/>
    <n v="120"/>
    <s v="Revision informe NPC"/>
    <m/>
    <s v="POM"/>
  </r>
  <r>
    <s v="Patricio Vergara"/>
    <x v="13"/>
    <x v="11"/>
    <n v="120"/>
    <s v="Revision informe NPC"/>
    <m/>
    <s v="POM"/>
  </r>
  <r>
    <s v="Patricio Vergara"/>
    <x v="13"/>
    <x v="12"/>
    <n v="120"/>
    <s v="Revision informe NPC"/>
    <m/>
    <s v="POM"/>
  </r>
  <r>
    <s v="Patricio Vergara"/>
    <x v="13"/>
    <x v="14"/>
    <n v="120"/>
    <s v="Revision informe NPC"/>
    <m/>
    <s v="POM"/>
  </r>
  <r>
    <s v="Patricio Vergara"/>
    <x v="13"/>
    <x v="15"/>
    <n v="120"/>
    <s v="Revision informe NPC"/>
    <m/>
    <s v="POM"/>
  </r>
  <r>
    <s v="Patricio Vergara"/>
    <x v="13"/>
    <x v="16"/>
    <n v="120"/>
    <s v="Revision informe NPC"/>
    <m/>
    <s v="POM"/>
  </r>
  <r>
    <s v="Carlos Catalán"/>
    <x v="13"/>
    <x v="5"/>
    <n v="240"/>
    <s v="Estimacion Capex, Opex"/>
    <m/>
    <s v="POM"/>
  </r>
  <r>
    <s v="Carlos Catalán"/>
    <x v="13"/>
    <x v="6"/>
    <n v="240"/>
    <s v="Estimacion Capex, Opex"/>
    <m/>
    <s v="POM"/>
  </r>
  <r>
    <s v="Carlos Catalán"/>
    <x v="13"/>
    <x v="7"/>
    <n v="240"/>
    <s v="Estimacion Capex, Opex"/>
    <m/>
    <s v="POM"/>
  </r>
  <r>
    <s v="Carlos Catalán"/>
    <x v="13"/>
    <x v="8"/>
    <n v="180"/>
    <s v="Estimacion Capex, Opex"/>
    <m/>
    <s v="POM"/>
  </r>
  <r>
    <s v="Carlos Catalán"/>
    <x v="13"/>
    <x v="9"/>
    <n v="240"/>
    <s v="Estimacion Capex, Opex"/>
    <m/>
    <s v="POM"/>
  </r>
  <r>
    <s v="Ignacio Navarrete"/>
    <x v="13"/>
    <x v="5"/>
    <n v="180"/>
    <s v="Estimacion equipos y apoyo general Capex y Opex"/>
    <m/>
    <s v="POM"/>
  </r>
  <r>
    <s v="Ignacio Navarrete"/>
    <x v="13"/>
    <x v="6"/>
    <n v="180"/>
    <s v="Estimacion equipos y apoyo general Capex y Opex"/>
    <m/>
    <s v="POM"/>
  </r>
  <r>
    <s v="Ignacio Navarrete"/>
    <x v="13"/>
    <x v="7"/>
    <n v="240"/>
    <s v="Estimacion equipos y apoyo general Capex y Opex"/>
    <m/>
    <s v="POM"/>
  </r>
  <r>
    <s v="Ignacio Navarrete"/>
    <x v="13"/>
    <x v="8"/>
    <n v="180"/>
    <s v="Estimacion equipos y apoyo general Capex y Opex"/>
    <m/>
    <s v="POM"/>
  </r>
  <r>
    <s v="Ignacio Navarrete"/>
    <x v="13"/>
    <x v="9"/>
    <n v="180"/>
    <s v="Estimacion equipos y apoyo general Capex y Opex"/>
    <m/>
    <s v="POM"/>
  </r>
  <r>
    <s v="Walter Lupinta"/>
    <x v="13"/>
    <x v="5"/>
    <n v="180"/>
    <s v="Estimacion equipos y apoyo general Capex y Opex"/>
    <m/>
    <s v="POM"/>
  </r>
  <r>
    <s v="Walter Lupinta"/>
    <x v="13"/>
    <x v="6"/>
    <n v="180"/>
    <s v="Estimacion equipos y apoyo general Capex y Opex"/>
    <m/>
    <s v="POM"/>
  </r>
  <r>
    <s v="Walter Lupinta"/>
    <x v="13"/>
    <x v="7"/>
    <n v="240"/>
    <s v="Estimacion equipos y apoyo general Capex y Opex"/>
    <m/>
    <s v="POM"/>
  </r>
  <r>
    <s v="Walter Lupinta"/>
    <x v="13"/>
    <x v="8"/>
    <n v="240"/>
    <s v="Estimacion equipos y apoyo general Capex y Opex"/>
    <m/>
    <s v="POM"/>
  </r>
  <r>
    <s v="Walter Lupinta"/>
    <x v="13"/>
    <x v="9"/>
    <n v="180"/>
    <s v="Estimacion equipos y apoyo general Capex y Opex"/>
    <m/>
    <s v="POM"/>
  </r>
  <r>
    <s v="Carolina Arcos"/>
    <x v="13"/>
    <x v="5"/>
    <n v="120"/>
    <s v="Revision y acompañamiento Capex y Opex"/>
    <m/>
    <s v="POM"/>
  </r>
  <r>
    <s v="Carolina Arcos"/>
    <x v="13"/>
    <x v="6"/>
    <n v="120"/>
    <s v="Revision y acompañamiento Capex y Opex"/>
    <m/>
    <s v="POM"/>
  </r>
  <r>
    <s v="Carolina Arcos"/>
    <x v="13"/>
    <x v="7"/>
    <n v="120"/>
    <s v="Revision y acompañamiento Capex y Opex"/>
    <m/>
    <s v="POM"/>
  </r>
  <r>
    <s v="Carolina Arcos"/>
    <x v="13"/>
    <x v="8"/>
    <n v="120"/>
    <s v="Revision y acompañamiento Capex y Opex"/>
    <m/>
    <s v="POM"/>
  </r>
  <r>
    <s v="Carolina Arcos"/>
    <x v="13"/>
    <x v="9"/>
    <n v="120"/>
    <s v="Revision y acompañamiento Capex y Opex"/>
    <m/>
    <s v="POM"/>
  </r>
  <r>
    <s v="Patricio Vergara"/>
    <x v="13"/>
    <x v="5"/>
    <n v="120"/>
    <s v="Revision y acompañamiento Capex y Opex"/>
    <m/>
    <s v="POM"/>
  </r>
  <r>
    <s v="Patricio Vergara"/>
    <x v="13"/>
    <x v="6"/>
    <n v="120"/>
    <s v="Revision y acompañamiento Capex y Opex"/>
    <m/>
    <s v="POM"/>
  </r>
  <r>
    <s v="Patricio Vergara"/>
    <x v="13"/>
    <x v="7"/>
    <n v="120"/>
    <s v="Revision y acompañamiento Capex y Opex"/>
    <m/>
    <s v="POM"/>
  </r>
  <r>
    <s v="Patricio Vergara"/>
    <x v="13"/>
    <x v="8"/>
    <n v="120"/>
    <s v="Revision y acompañamiento Capex y Opex"/>
    <m/>
    <s v="POM"/>
  </r>
  <r>
    <s v="Patricio Vergara"/>
    <x v="13"/>
    <x v="9"/>
    <n v="120"/>
    <s v="Revision y acompañamiento Capex y Opex"/>
    <m/>
    <s v="POM"/>
  </r>
  <r>
    <s v="Mateo Villanueva"/>
    <x v="13"/>
    <x v="5"/>
    <n v="120"/>
    <s v="Incorporacion comentarios UGC"/>
    <m/>
    <s v="POM"/>
  </r>
  <r>
    <s v="Mateo Villanueva"/>
    <x v="13"/>
    <x v="6"/>
    <n v="120"/>
    <s v="Incorporacion comentarios UGC"/>
    <m/>
    <s v="POM"/>
  </r>
  <r>
    <s v="Mateo Villanueva"/>
    <x v="13"/>
    <x v="7"/>
    <n v="120"/>
    <s v="Incorporacion comentarios UGC"/>
    <m/>
    <s v="POM"/>
  </r>
  <r>
    <s v="Mateo Villanueva"/>
    <x v="13"/>
    <x v="8"/>
    <n v="120"/>
    <s v="Incorporacion comentarios UGC"/>
    <m/>
    <s v="POM"/>
  </r>
  <r>
    <s v="Mateo Villanueva"/>
    <x v="13"/>
    <x v="9"/>
    <n v="120"/>
    <s v="Incorporacion comentarios UGC"/>
    <m/>
    <s v="POM"/>
  </r>
  <r>
    <s v="Mateo Villanueva"/>
    <x v="13"/>
    <x v="10"/>
    <n v="120"/>
    <s v="Incorporacion comentarios UGC"/>
    <m/>
    <s v="POM"/>
  </r>
  <r>
    <s v="Mateo Villanueva"/>
    <x v="13"/>
    <x v="11"/>
    <n v="120"/>
    <s v="Incorporacion comentarios UGC"/>
    <m/>
    <s v="POM"/>
  </r>
  <r>
    <s v="Mateo Villanueva"/>
    <x v="13"/>
    <x v="0"/>
    <n v="120"/>
    <s v="Incorporacion comentarios UGC"/>
    <m/>
    <s v="POM"/>
  </r>
  <r>
    <s v="Mateo Villanueva"/>
    <x v="13"/>
    <x v="12"/>
    <n v="120"/>
    <s v="Incorporacion comentarios UGC"/>
    <m/>
    <s v="POM"/>
  </r>
  <r>
    <s v="Mateo Villanueva"/>
    <x v="13"/>
    <x v="13"/>
    <n v="120"/>
    <s v="Incorporacion comentarios UGC"/>
    <m/>
    <s v="POM"/>
  </r>
  <r>
    <s v="Mateo Villanueva"/>
    <x v="13"/>
    <x v="14"/>
    <n v="120"/>
    <s v="Incorporacion comentarios UGC"/>
    <m/>
    <s v="POM"/>
  </r>
  <r>
    <s v="Mateo Villanueva"/>
    <x v="13"/>
    <x v="15"/>
    <n v="120"/>
    <s v="Incorporacion comentarios UGC"/>
    <m/>
    <s v="POM"/>
  </r>
  <r>
    <s v="Mateo Villanueva"/>
    <x v="13"/>
    <x v="1"/>
    <n v="120"/>
    <s v="Incorporacion comentarios UGC"/>
    <m/>
    <s v="POM"/>
  </r>
  <r>
    <s v="Mateo Villanueva"/>
    <x v="13"/>
    <x v="16"/>
    <n v="120"/>
    <s v="Incorporacion comentarios UGC"/>
    <m/>
    <s v="POM"/>
  </r>
  <r>
    <s v="Mateo Villanueva"/>
    <x v="13"/>
    <x v="17"/>
    <n v="120"/>
    <s v="Incorporacion comentarios UGC"/>
    <m/>
    <s v="POM"/>
  </r>
  <r>
    <s v="Mateo Villanueva"/>
    <x v="13"/>
    <x v="18"/>
    <n v="120"/>
    <s v="Incorporacion comentarios UGC"/>
    <m/>
    <s v="POM"/>
  </r>
  <r>
    <s v="Mateo Villanueva"/>
    <x v="13"/>
    <x v="19"/>
    <n v="120"/>
    <s v="Incorporacion comentarios UGC"/>
    <m/>
    <s v="POM"/>
  </r>
  <r>
    <s v="Mateo Villanueva"/>
    <x v="13"/>
    <x v="2"/>
    <n v="120"/>
    <s v="Incorporacion comentarios UGC"/>
    <m/>
    <s v="POM"/>
  </r>
  <r>
    <s v="Mateo Villanueva"/>
    <x v="13"/>
    <x v="20"/>
    <n v="120"/>
    <s v="Incorporacion comentarios UGC"/>
    <m/>
    <s v="POM"/>
  </r>
  <r>
    <s v="Mateo Villanueva"/>
    <x v="13"/>
    <x v="21"/>
    <n v="120"/>
    <s v="Incorporacion comentarios UGC"/>
    <m/>
    <s v="POM"/>
  </r>
  <r>
    <s v="Eugenio Santander"/>
    <x v="13"/>
    <x v="5"/>
    <n v="120"/>
    <s v="Redaccion y revision informe  UGC"/>
    <m/>
    <s v="POM"/>
  </r>
  <r>
    <s v="Eugenio Santander"/>
    <x v="13"/>
    <x v="6"/>
    <n v="120"/>
    <s v="Redaccion y revision informe  UGC"/>
    <m/>
    <s v="POM"/>
  </r>
  <r>
    <s v="Eugenio Santander"/>
    <x v="13"/>
    <x v="7"/>
    <n v="120"/>
    <s v="Redaccion y revision informe  UGC"/>
    <m/>
    <s v="POM"/>
  </r>
  <r>
    <s v="Eugenio Santander"/>
    <x v="13"/>
    <x v="8"/>
    <n v="120"/>
    <s v="Redaccion y revision informe  UGC"/>
    <m/>
    <s v="POM"/>
  </r>
  <r>
    <s v="Eugenio Santander"/>
    <x v="13"/>
    <x v="9"/>
    <n v="120"/>
    <s v="Redaccion y revision informe  UGC"/>
    <m/>
    <s v="POM"/>
  </r>
  <r>
    <s v="Eugenio Santander"/>
    <x v="13"/>
    <x v="10"/>
    <n v="120"/>
    <s v="Redaccion y revision informe  UGC"/>
    <m/>
    <s v="POM"/>
  </r>
  <r>
    <s v="Eugenio Santander"/>
    <x v="13"/>
    <x v="11"/>
    <n v="120"/>
    <s v="Redaccion y revision informe  UGC"/>
    <m/>
    <s v="POM"/>
  </r>
  <r>
    <s v="Eugenio Santander"/>
    <x v="13"/>
    <x v="12"/>
    <n v="120"/>
    <s v="Redaccion y revision informe  UGC"/>
    <m/>
    <s v="POM"/>
  </r>
  <r>
    <s v="Eugenio Santander"/>
    <x v="13"/>
    <x v="14"/>
    <n v="120"/>
    <s v="Redaccion y revision informe  UGC"/>
    <m/>
    <s v="POM"/>
  </r>
  <r>
    <s v="Eugenio Santander"/>
    <x v="13"/>
    <x v="15"/>
    <n v="120"/>
    <s v="Redaccion y revision informe  UGC"/>
    <m/>
    <s v="POM"/>
  </r>
  <r>
    <s v="Eugenio Santander"/>
    <x v="13"/>
    <x v="16"/>
    <n v="120"/>
    <s v="Redaccion y revision informe  UGC"/>
    <m/>
    <s v="POM"/>
  </r>
  <r>
    <s v="Carolina Arcos"/>
    <x v="13"/>
    <x v="5"/>
    <n v="120"/>
    <s v="Redaccion y revision informe UGC"/>
    <m/>
    <s v="POM"/>
  </r>
  <r>
    <s v="Carolina Arcos"/>
    <x v="13"/>
    <x v="6"/>
    <n v="120"/>
    <s v="Redaccion y revision informe UGC"/>
    <m/>
    <s v="POM"/>
  </r>
  <r>
    <s v="Carolina Arcos"/>
    <x v="13"/>
    <x v="7"/>
    <n v="120"/>
    <s v="Redaccion y revision informe UGC"/>
    <m/>
    <s v="POM"/>
  </r>
  <r>
    <s v="Carolina Arcos"/>
    <x v="13"/>
    <x v="8"/>
    <n v="120"/>
    <s v="Redaccion y revision informe UGC"/>
    <m/>
    <s v="POM"/>
  </r>
  <r>
    <s v="Carolina Arcos"/>
    <x v="13"/>
    <x v="9"/>
    <n v="60"/>
    <s v="Redaccion y revision informe UGC"/>
    <m/>
    <s v="POM"/>
  </r>
  <r>
    <s v="Carolina Arcos"/>
    <x v="13"/>
    <x v="10"/>
    <n v="120"/>
    <s v="Redaccion y revision informe UGC"/>
    <m/>
    <s v="POM"/>
  </r>
  <r>
    <s v="Carolina Arcos"/>
    <x v="13"/>
    <x v="11"/>
    <n v="120"/>
    <s v="Redaccion y revision informe UGC"/>
    <m/>
    <s v="POM"/>
  </r>
  <r>
    <s v="Carolina Arcos"/>
    <x v="13"/>
    <x v="12"/>
    <n v="120"/>
    <s v="Redaccion y revision informe UGC"/>
    <m/>
    <s v="POM"/>
  </r>
  <r>
    <s v="Carolina Arcos"/>
    <x v="13"/>
    <x v="14"/>
    <n v="120"/>
    <s v="Redaccion y revision informe UGC"/>
    <m/>
    <s v="POM"/>
  </r>
  <r>
    <s v="Carolina Arcos"/>
    <x v="13"/>
    <x v="15"/>
    <n v="120"/>
    <s v="Redaccion y revision informe UGC"/>
    <m/>
    <s v="POM"/>
  </r>
  <r>
    <s v="Carolina Arcos"/>
    <x v="13"/>
    <x v="16"/>
    <n v="120"/>
    <s v="Redaccion y revision informe UGC"/>
    <m/>
    <s v="POM"/>
  </r>
  <r>
    <s v="Patricio Vergara"/>
    <x v="13"/>
    <x v="5"/>
    <n v="120"/>
    <s v="Revisión informe UGC"/>
    <m/>
    <s v="POM"/>
  </r>
  <r>
    <s v="Patricio Vergara"/>
    <x v="13"/>
    <x v="6"/>
    <n v="120"/>
    <s v="Revisión informe UGC"/>
    <m/>
    <s v="POM"/>
  </r>
  <r>
    <s v="Patricio Vergara"/>
    <x v="13"/>
    <x v="7"/>
    <n v="120"/>
    <s v="Revisión informe UGC"/>
    <m/>
    <s v="POM"/>
  </r>
  <r>
    <s v="Patricio Vergara"/>
    <x v="13"/>
    <x v="8"/>
    <n v="120"/>
    <s v="Revisión informe UGC"/>
    <m/>
    <s v="POM"/>
  </r>
  <r>
    <s v="Patricio Vergara"/>
    <x v="13"/>
    <x v="9"/>
    <n v="120"/>
    <s v="Revisión informe UGC"/>
    <m/>
    <s v="POM"/>
  </r>
  <r>
    <s v="Patricio Vergara"/>
    <x v="13"/>
    <x v="10"/>
    <n v="120"/>
    <s v="Revisión informe UGC"/>
    <m/>
    <s v="POM"/>
  </r>
  <r>
    <s v="Patricio Vergara"/>
    <x v="13"/>
    <x v="11"/>
    <n v="120"/>
    <s v="Revisión informe UGC"/>
    <m/>
    <s v="POM"/>
  </r>
  <r>
    <s v="Patricio Vergara"/>
    <x v="13"/>
    <x v="12"/>
    <n v="120"/>
    <s v="Revisión informe UGC"/>
    <m/>
    <s v="POM"/>
  </r>
  <r>
    <s v="Patricio Vergara"/>
    <x v="13"/>
    <x v="14"/>
    <n v="120"/>
    <s v="Revisión informe UGC"/>
    <m/>
    <s v="POM"/>
  </r>
  <r>
    <s v="Patricio Vergara"/>
    <x v="13"/>
    <x v="15"/>
    <n v="120"/>
    <s v="Revisión informe UGC"/>
    <m/>
    <s v="POM"/>
  </r>
  <r>
    <s v="Patricio Vergara"/>
    <x v="13"/>
    <x v="16"/>
    <n v="120"/>
    <s v="Revisión informe UGC"/>
    <m/>
    <s v="POM"/>
  </r>
  <r>
    <s v="Carolina Arcos"/>
    <x v="13"/>
    <x v="5"/>
    <n v="60"/>
    <s v="Actualizacion inforgrafia"/>
    <m/>
    <s v="POM"/>
  </r>
  <r>
    <s v="Carolina Arcos"/>
    <x v="13"/>
    <x v="6"/>
    <n v="60"/>
    <s v="Actualizacion inforgrafia"/>
    <m/>
    <s v="POM"/>
  </r>
  <r>
    <s v="Carolina Arcos"/>
    <x v="13"/>
    <x v="7"/>
    <n v="60"/>
    <s v="Actualizacion inforgrafia"/>
    <m/>
    <s v="POM"/>
  </r>
  <r>
    <s v="Carolina Arcos"/>
    <x v="13"/>
    <x v="8"/>
    <n v="60"/>
    <s v="Actualizacion inforgrafia"/>
    <m/>
    <s v="POM"/>
  </r>
  <r>
    <s v="Carolina Arcos"/>
    <x v="13"/>
    <x v="9"/>
    <n v="60"/>
    <s v="Actualizacion inforgrafia"/>
    <m/>
    <s v="POM"/>
  </r>
  <r>
    <s v="Ignacio Navarrete"/>
    <x v="13"/>
    <x v="4"/>
    <n v="240"/>
    <s v="Revision y entendimiento PCBC"/>
    <m/>
    <s v="POM"/>
  </r>
  <r>
    <s v="Ignacio Navarrete"/>
    <x v="13"/>
    <x v="5"/>
    <n v="180"/>
    <s v="Revision y entendimiento PCBC"/>
    <m/>
    <s v="POM"/>
  </r>
  <r>
    <s v="Ignacio Navarrete"/>
    <x v="13"/>
    <x v="6"/>
    <n v="180"/>
    <s v="Revision y entendimiento PCBC"/>
    <m/>
    <s v="POM"/>
  </r>
  <r>
    <s v="Ignacio Navarrete"/>
    <x v="13"/>
    <x v="7"/>
    <n v="180"/>
    <s v="Revision y entendimiento PCBC"/>
    <m/>
    <s v="POM"/>
  </r>
  <r>
    <s v="Ignacio Navarrete"/>
    <x v="13"/>
    <x v="8"/>
    <n v="180"/>
    <s v="Revision y entendimiento PCBC"/>
    <m/>
    <s v="POM"/>
  </r>
  <r>
    <s v="Ignacio Navarrete"/>
    <x v="13"/>
    <x v="9"/>
    <n v="180"/>
    <s v="Revision y entendimiento PCBC"/>
    <m/>
    <s v="POM"/>
  </r>
  <r>
    <s v="Walter Lupinta"/>
    <x v="13"/>
    <x v="5"/>
    <n v="180"/>
    <s v="Revision y entendimiento PCBC"/>
    <m/>
    <s v="POM"/>
  </r>
  <r>
    <s v="Walter Lupinta"/>
    <x v="13"/>
    <x v="6"/>
    <n v="180"/>
    <s v="Revision y entendimiento PCBC"/>
    <m/>
    <s v="POM"/>
  </r>
  <r>
    <s v="Walter Lupinta"/>
    <x v="13"/>
    <x v="7"/>
    <n v="180"/>
    <s v="Revision y entendimiento PCBC"/>
    <m/>
    <s v="POM"/>
  </r>
  <r>
    <s v="Walter Lupinta"/>
    <x v="13"/>
    <x v="8"/>
    <n v="180"/>
    <s v="Revision y entendimiento PCBC"/>
    <m/>
    <s v="POM"/>
  </r>
  <r>
    <s v="Walter Lupinta"/>
    <x v="13"/>
    <x v="9"/>
    <n v="180"/>
    <s v="Revision y entendimiento PCBC"/>
    <m/>
    <s v="POM"/>
  </r>
  <r>
    <s v="Walter Lupinta"/>
    <x v="13"/>
    <x v="5"/>
    <n v="60"/>
    <s v="Reuniones "/>
    <m/>
    <s v="POM"/>
  </r>
  <r>
    <s v="Walter Lupinta"/>
    <x v="13"/>
    <x v="6"/>
    <n v="60"/>
    <s v="Reuniones "/>
    <m/>
    <s v="POM"/>
  </r>
  <r>
    <s v="Walter Lupinta"/>
    <x v="13"/>
    <x v="8"/>
    <n v="60"/>
    <s v="Reuniones "/>
    <m/>
    <s v="POM"/>
  </r>
  <r>
    <s v="Ignacio Navarrete"/>
    <x v="13"/>
    <x v="5"/>
    <n v="60"/>
    <s v="Reuniones "/>
    <m/>
    <s v="POM"/>
  </r>
  <r>
    <s v="Ignacio Navarrete"/>
    <x v="13"/>
    <x v="6"/>
    <n v="60"/>
    <s v="Reuniones "/>
    <m/>
    <s v="POM"/>
  </r>
  <r>
    <s v="Ignacio Navarrete"/>
    <x v="13"/>
    <x v="8"/>
    <n v="60"/>
    <s v="Reuniones "/>
    <m/>
    <s v="POM"/>
  </r>
  <r>
    <s v="Ignacio Navarrete"/>
    <x v="13"/>
    <x v="10"/>
    <n v="60"/>
    <s v="Reuniones "/>
    <m/>
    <s v="POM"/>
  </r>
  <r>
    <s v="Ignacio Navarrete"/>
    <x v="13"/>
    <x v="11"/>
    <n v="60"/>
    <s v="Reuniones "/>
    <m/>
    <s v="POM"/>
  </r>
  <r>
    <s v="Ignacio Navarrete"/>
    <x v="13"/>
    <x v="12"/>
    <n v="60"/>
    <s v="Reuniones "/>
    <m/>
    <s v="POM"/>
  </r>
  <r>
    <s v="Ignacio Navarrete"/>
    <x v="13"/>
    <x v="14"/>
    <n v="60"/>
    <s v="Reuniones "/>
    <m/>
    <s v="POM"/>
  </r>
  <r>
    <s v="Ignacio Navarrete"/>
    <x v="13"/>
    <x v="15"/>
    <n v="60"/>
    <s v="Reuniones "/>
    <m/>
    <s v="POM"/>
  </r>
  <r>
    <s v="Ignacio Navarrete"/>
    <x v="13"/>
    <x v="16"/>
    <n v="60"/>
    <s v="Reuniones "/>
    <m/>
    <s v="POM"/>
  </r>
  <r>
    <s v="Ignacio Navarrete"/>
    <x v="13"/>
    <x v="18"/>
    <n v="60"/>
    <s v="Reuniones "/>
    <m/>
    <s v="POM"/>
  </r>
  <r>
    <s v="Ignacio Navarrete"/>
    <x v="13"/>
    <x v="19"/>
    <n v="60"/>
    <s v="Reuniones "/>
    <m/>
    <s v="POM"/>
  </r>
  <r>
    <s v="Ignacio Navarrete"/>
    <x v="13"/>
    <x v="20"/>
    <n v="60"/>
    <s v="Reuniones "/>
    <m/>
    <s v="POM"/>
  </r>
  <r>
    <s v="Patricio Vergara"/>
    <x v="13"/>
    <x v="5"/>
    <n v="60"/>
    <s v="Reuniones "/>
    <m/>
    <s v="POM"/>
  </r>
  <r>
    <s v="Patricio Vergara"/>
    <x v="13"/>
    <x v="6"/>
    <n v="60"/>
    <s v="Reuniones "/>
    <m/>
    <s v="POM"/>
  </r>
  <r>
    <s v="Patricio Vergara"/>
    <x v="13"/>
    <x v="8"/>
    <n v="60"/>
    <s v="Reuniones "/>
    <m/>
    <s v="POM"/>
  </r>
  <r>
    <s v="Patricio Vergara"/>
    <x v="13"/>
    <x v="10"/>
    <n v="60"/>
    <s v="Reuniones "/>
    <m/>
    <s v="POM"/>
  </r>
  <r>
    <s v="Patricio Vergara"/>
    <x v="13"/>
    <x v="11"/>
    <n v="60"/>
    <s v="Reuniones "/>
    <m/>
    <s v="POM"/>
  </r>
  <r>
    <s v="Patricio Vergara"/>
    <x v="13"/>
    <x v="12"/>
    <n v="60"/>
    <s v="Reuniones "/>
    <m/>
    <s v="POM"/>
  </r>
  <r>
    <s v="Patricio Vergara"/>
    <x v="13"/>
    <x v="14"/>
    <n v="60"/>
    <s v="Reuniones "/>
    <m/>
    <s v="POM"/>
  </r>
  <r>
    <s v="Patricio Vergara"/>
    <x v="13"/>
    <x v="15"/>
    <n v="60"/>
    <s v="Reuniones "/>
    <m/>
    <s v="POM"/>
  </r>
  <r>
    <s v="Patricio Vergara"/>
    <x v="13"/>
    <x v="16"/>
    <n v="60"/>
    <s v="Reuniones "/>
    <m/>
    <s v="POM"/>
  </r>
  <r>
    <s v="Patricio Vergara"/>
    <x v="13"/>
    <x v="18"/>
    <n v="60"/>
    <s v="Reuniones "/>
    <m/>
    <s v="POM"/>
  </r>
  <r>
    <s v="Patricio Vergara"/>
    <x v="13"/>
    <x v="19"/>
    <n v="60"/>
    <s v="Reuniones "/>
    <m/>
    <s v="POM"/>
  </r>
  <r>
    <s v="Patricio Vergara"/>
    <x v="13"/>
    <x v="20"/>
    <n v="60"/>
    <s v="Reuniones "/>
    <m/>
    <s v="POM"/>
  </r>
  <r>
    <s v="Eugenio Santander"/>
    <x v="13"/>
    <x v="5"/>
    <n v="60"/>
    <s v="Reuniones "/>
    <m/>
    <s v="POM"/>
  </r>
  <r>
    <s v="Eugenio Santander"/>
    <x v="13"/>
    <x v="6"/>
    <n v="60"/>
    <s v="Reuniones "/>
    <m/>
    <s v="POM"/>
  </r>
  <r>
    <s v="Eugenio Santander"/>
    <x v="13"/>
    <x v="8"/>
    <n v="60"/>
    <s v="Reuniones "/>
    <m/>
    <s v="POM"/>
  </r>
  <r>
    <s v="Eugenio Santander"/>
    <x v="13"/>
    <x v="10"/>
    <n v="60"/>
    <s v="Reuniones "/>
    <m/>
    <s v="POM"/>
  </r>
  <r>
    <s v="Eugenio Santander"/>
    <x v="13"/>
    <x v="11"/>
    <n v="60"/>
    <s v="Reuniones "/>
    <m/>
    <s v="POM"/>
  </r>
  <r>
    <s v="Eugenio Santander"/>
    <x v="13"/>
    <x v="12"/>
    <n v="60"/>
    <s v="Reuniones "/>
    <m/>
    <s v="POM"/>
  </r>
  <r>
    <s v="Eugenio Santander"/>
    <x v="13"/>
    <x v="14"/>
    <n v="60"/>
    <s v="Reuniones "/>
    <m/>
    <s v="POM"/>
  </r>
  <r>
    <s v="Eugenio Santander"/>
    <x v="13"/>
    <x v="15"/>
    <n v="60"/>
    <s v="Reuniones "/>
    <m/>
    <s v="POM"/>
  </r>
  <r>
    <s v="Eugenio Santander"/>
    <x v="13"/>
    <x v="16"/>
    <n v="60"/>
    <s v="Reuniones "/>
    <m/>
    <s v="POM"/>
  </r>
  <r>
    <s v="Eugenio Santander"/>
    <x v="13"/>
    <x v="18"/>
    <n v="60"/>
    <s v="Reuniones "/>
    <m/>
    <s v="POM"/>
  </r>
  <r>
    <s v="Eugenio Santander"/>
    <x v="13"/>
    <x v="19"/>
    <n v="60"/>
    <s v="Reuniones "/>
    <m/>
    <s v="POM"/>
  </r>
  <r>
    <s v="Eugenio Santander"/>
    <x v="13"/>
    <x v="20"/>
    <n v="60"/>
    <s v="Reuniones "/>
    <m/>
    <s v="POM"/>
  </r>
  <r>
    <s v="Mateo Villanueva"/>
    <x v="13"/>
    <x v="5"/>
    <n v="60"/>
    <s v="Reuniones "/>
    <m/>
    <s v="POM"/>
  </r>
  <r>
    <s v="Mateo Villanueva"/>
    <x v="13"/>
    <x v="6"/>
    <n v="60"/>
    <s v="Reuniones "/>
    <m/>
    <s v="POM"/>
  </r>
  <r>
    <s v="Mateo Villanueva"/>
    <x v="13"/>
    <x v="8"/>
    <n v="60"/>
    <s v="Reuniones "/>
    <m/>
    <s v="POM"/>
  </r>
  <r>
    <s v="Mateo Villanueva"/>
    <x v="13"/>
    <x v="10"/>
    <n v="60"/>
    <s v="Reuniones "/>
    <m/>
    <s v="POM"/>
  </r>
  <r>
    <s v="Mateo Villanueva"/>
    <x v="13"/>
    <x v="11"/>
    <n v="60"/>
    <s v="Reuniones "/>
    <m/>
    <s v="POM"/>
  </r>
  <r>
    <s v="Mateo Villanueva"/>
    <x v="13"/>
    <x v="12"/>
    <n v="60"/>
    <s v="Reuniones "/>
    <m/>
    <s v="POM"/>
  </r>
  <r>
    <s v="Mateo Villanueva"/>
    <x v="13"/>
    <x v="14"/>
    <n v="60"/>
    <s v="Reuniones "/>
    <m/>
    <s v="POM"/>
  </r>
  <r>
    <s v="Mateo Villanueva"/>
    <x v="13"/>
    <x v="15"/>
    <n v="60"/>
    <s v="Reuniones "/>
    <m/>
    <s v="POM"/>
  </r>
  <r>
    <s v="Mateo Villanueva"/>
    <x v="13"/>
    <x v="16"/>
    <n v="60"/>
    <s v="Reuniones "/>
    <m/>
    <s v="POM"/>
  </r>
  <r>
    <s v="Mateo Villanueva"/>
    <x v="13"/>
    <x v="18"/>
    <n v="60"/>
    <s v="Reuniones "/>
    <m/>
    <s v="POM"/>
  </r>
  <r>
    <s v="Mateo Villanueva"/>
    <x v="13"/>
    <x v="19"/>
    <n v="60"/>
    <s v="Reuniones "/>
    <m/>
    <s v="POM"/>
  </r>
  <r>
    <s v="Mateo Villanueva"/>
    <x v="13"/>
    <x v="20"/>
    <n v="60"/>
    <s v="Reuniones "/>
    <m/>
    <s v="POM"/>
  </r>
  <r>
    <s v="Carolina Arcos"/>
    <x v="13"/>
    <x v="5"/>
    <n v="60"/>
    <s v="Reuniones "/>
    <m/>
    <s v="POM"/>
  </r>
  <r>
    <s v="Carolina Arcos"/>
    <x v="13"/>
    <x v="6"/>
    <n v="60"/>
    <s v="Reuniones "/>
    <m/>
    <s v="POM"/>
  </r>
  <r>
    <s v="Carolina Arcos"/>
    <x v="13"/>
    <x v="8"/>
    <n v="60"/>
    <s v="Reuniones "/>
    <m/>
    <s v="POM"/>
  </r>
  <r>
    <s v="Carolina Arcos"/>
    <x v="13"/>
    <x v="10"/>
    <n v="60"/>
    <s v="Reuniones "/>
    <m/>
    <s v="POM"/>
  </r>
  <r>
    <s v="Carolina Arcos"/>
    <x v="13"/>
    <x v="11"/>
    <n v="60"/>
    <s v="Reuniones "/>
    <m/>
    <s v="POM"/>
  </r>
  <r>
    <s v="Carolina Arcos"/>
    <x v="13"/>
    <x v="12"/>
    <n v="60"/>
    <s v="Reuniones "/>
    <m/>
    <s v="POM"/>
  </r>
  <r>
    <s v="Carolina Arcos"/>
    <x v="13"/>
    <x v="14"/>
    <n v="60"/>
    <s v="Reuniones "/>
    <m/>
    <s v="POM"/>
  </r>
  <r>
    <s v="Carolina Arcos"/>
    <x v="13"/>
    <x v="15"/>
    <n v="60"/>
    <s v="Reuniones "/>
    <m/>
    <s v="POM"/>
  </r>
  <r>
    <s v="Carolina Arcos"/>
    <x v="13"/>
    <x v="16"/>
    <n v="60"/>
    <s v="Reuniones "/>
    <m/>
    <s v="POM"/>
  </r>
  <r>
    <s v="Carolina Arcos"/>
    <x v="13"/>
    <x v="18"/>
    <n v="60"/>
    <s v="Reuniones "/>
    <m/>
    <s v="POM"/>
  </r>
  <r>
    <s v="Carolina Arcos"/>
    <x v="13"/>
    <x v="19"/>
    <n v="60"/>
    <s v="Reuniones "/>
    <m/>
    <s v="POM"/>
  </r>
  <r>
    <s v="Carolina Arcos"/>
    <x v="13"/>
    <x v="20"/>
    <n v="60"/>
    <s v="Reuniones "/>
    <m/>
    <s v="POM"/>
  </r>
  <r>
    <s v="Carlos Catalán"/>
    <x v="13"/>
    <x v="5"/>
    <n v="60"/>
    <s v="Reuniones "/>
    <m/>
    <s v="POM"/>
  </r>
  <r>
    <s v="Carlos Catalán"/>
    <x v="13"/>
    <x v="6"/>
    <n v="60"/>
    <s v="Reuniones "/>
    <m/>
    <s v="POM"/>
  </r>
  <r>
    <s v="Carlos Catalán"/>
    <x v="13"/>
    <x v="8"/>
    <n v="60"/>
    <s v="Reuniones "/>
    <m/>
    <s v="POM"/>
  </r>
  <r>
    <s v="Carlos Catalán"/>
    <x v="13"/>
    <x v="10"/>
    <n v="60"/>
    <s v="Reuniones "/>
    <m/>
    <s v="POM"/>
  </r>
  <r>
    <s v="Carlos Catalán"/>
    <x v="13"/>
    <x v="11"/>
    <n v="60"/>
    <s v="Reuniones "/>
    <m/>
    <s v="POM"/>
  </r>
  <r>
    <s v="Carlos Catalán"/>
    <x v="13"/>
    <x v="12"/>
    <n v="60"/>
    <s v="Reuniones "/>
    <m/>
    <s v="POM"/>
  </r>
  <r>
    <s v="Carlos Catalán"/>
    <x v="13"/>
    <x v="14"/>
    <n v="60"/>
    <s v="Reuniones "/>
    <m/>
    <s v="POM"/>
  </r>
  <r>
    <s v="Carlos Catalán"/>
    <x v="13"/>
    <x v="15"/>
    <n v="60"/>
    <s v="Reuniones "/>
    <m/>
    <s v="POM"/>
  </r>
  <r>
    <s v="Carlos Catalán"/>
    <x v="13"/>
    <x v="16"/>
    <n v="60"/>
    <s v="Reuniones "/>
    <m/>
    <s v="POM"/>
  </r>
  <r>
    <s v="Carlos Catalán"/>
    <x v="13"/>
    <x v="18"/>
    <n v="60"/>
    <s v="Reuniones "/>
    <m/>
    <s v="POM"/>
  </r>
  <r>
    <s v="Carlos Catalán"/>
    <x v="13"/>
    <x v="19"/>
    <n v="60"/>
    <s v="Reuniones "/>
    <m/>
    <s v="POM"/>
  </r>
  <r>
    <s v="Carlos Catalán"/>
    <x v="13"/>
    <x v="20"/>
    <n v="60"/>
    <s v="Reuniones "/>
    <m/>
    <s v="POM"/>
  </r>
  <r>
    <s v="Valentina Ramos"/>
    <x v="14"/>
    <x v="3"/>
    <n v="540"/>
    <s v="Generación y reportabilidad de nuevos blancos"/>
    <m/>
    <s v="POM"/>
  </r>
  <r>
    <s v="Valentina Ramos"/>
    <x v="14"/>
    <x v="4"/>
    <n v="300"/>
    <s v="Generación y reportabilidad de nuevos blancos"/>
    <m/>
    <s v="POM"/>
  </r>
  <r>
    <s v="Valentina Ramos"/>
    <x v="14"/>
    <x v="5"/>
    <n v="540"/>
    <s v="Generación y reportabilidad de nuevos blancos"/>
    <m/>
    <s v="POM"/>
  </r>
  <r>
    <s v="Valentina Ramos"/>
    <x v="14"/>
    <x v="6"/>
    <n v="540"/>
    <s v="Generación y reportabilidad de nuevos blancos"/>
    <m/>
    <s v="POM"/>
  </r>
  <r>
    <s v="Valentina Ramos"/>
    <x v="14"/>
    <x v="7"/>
    <n v="540"/>
    <s v="Generación y reportabilidad de nuevos blancos"/>
    <m/>
    <s v="POM"/>
  </r>
  <r>
    <s v="Valentina Ramos"/>
    <x v="14"/>
    <x v="8"/>
    <n v="540"/>
    <s v="Generación y reportabilidad de nuevos blancos"/>
    <m/>
    <s v="POM"/>
  </r>
  <r>
    <s v="Valentina Ramos"/>
    <x v="14"/>
    <x v="9"/>
    <n v="300"/>
    <s v="Generación y reportabilidad de nuevos blancos"/>
    <m/>
    <s v="POM"/>
  </r>
  <r>
    <s v="Valentina Ramos"/>
    <x v="14"/>
    <x v="10"/>
    <n v="540"/>
    <s v="Generación y reportabilidad de nuevos blancos"/>
    <m/>
    <s v="POM"/>
  </r>
  <r>
    <s v="Valentina Ramos"/>
    <x v="14"/>
    <x v="11"/>
    <n v="540"/>
    <s v="Generación y reportabilidad de nuevos blancos"/>
    <m/>
    <s v="POM"/>
  </r>
  <r>
    <s v="Valentina Ramos"/>
    <x v="14"/>
    <x v="0"/>
    <n v="540"/>
    <s v="Generación y reportabilidad de nuevos blancos"/>
    <m/>
    <s v="POM"/>
  </r>
  <r>
    <s v="Valentina Ramos"/>
    <x v="14"/>
    <x v="12"/>
    <n v="540"/>
    <s v="Generación y reportabilidad de nuevos blancos"/>
    <m/>
    <s v="POM"/>
  </r>
  <r>
    <s v="Valentina Ramos"/>
    <x v="14"/>
    <x v="13"/>
    <n v="300"/>
    <s v="Generación y reportabilidad de nuevos blancos"/>
    <m/>
    <s v="POM"/>
  </r>
  <r>
    <s v="Valentina Ramos"/>
    <x v="14"/>
    <x v="14"/>
    <n v="540"/>
    <s v="Generación y reportabilidad de nuevos blancos"/>
    <m/>
    <s v="POM"/>
  </r>
  <r>
    <s v="Valentina Ramos"/>
    <x v="14"/>
    <x v="15"/>
    <n v="540"/>
    <s v="Generación y reportabilidad de nuevos blancos"/>
    <m/>
    <s v="POM"/>
  </r>
  <r>
    <s v="Valentina Ramos"/>
    <x v="14"/>
    <x v="1"/>
    <n v="540"/>
    <s v="Generación y reportabilidad de nuevos blancos"/>
    <m/>
    <s v="POM"/>
  </r>
  <r>
    <s v="Valentina Ramos"/>
    <x v="14"/>
    <x v="16"/>
    <n v="540"/>
    <s v="Generación y reportabilidad de nuevos blancos"/>
    <m/>
    <s v="POM"/>
  </r>
  <r>
    <s v="Valentina Ramos"/>
    <x v="14"/>
    <x v="17"/>
    <n v="300"/>
    <s v="Generación y reportabilidad de nuevos blancos"/>
    <m/>
    <s v="POM"/>
  </r>
  <r>
    <s v="Valentina Ramos"/>
    <x v="14"/>
    <x v="18"/>
    <n v="540"/>
    <s v="Generación y reportabilidad de nuevos blancos"/>
    <m/>
    <s v="POM"/>
  </r>
  <r>
    <s v="Valentina Ramos"/>
    <x v="14"/>
    <x v="19"/>
    <n v="540"/>
    <s v="Generación y reportabilidad de nuevos blancos"/>
    <m/>
    <s v="POM"/>
  </r>
  <r>
    <s v="Valentina Ramos"/>
    <x v="14"/>
    <x v="2"/>
    <n v="540"/>
    <s v="Generación y reportabilidad de nuevos blancos"/>
    <m/>
    <s v="POM"/>
  </r>
  <r>
    <s v="Valentina Ramos"/>
    <x v="14"/>
    <x v="20"/>
    <n v="540"/>
    <s v="Generación y reportabilidad de nuevos blancos"/>
    <m/>
    <s v="POM"/>
  </r>
  <r>
    <s v="Valentina Ramos"/>
    <x v="14"/>
    <x v="21"/>
    <n v="300"/>
    <s v="Generación y reportabilidad de nuevos blancos"/>
    <m/>
    <s v="POM"/>
  </r>
  <r>
    <s v="Renan Argandoña"/>
    <x v="14"/>
    <x v="3"/>
    <n v="540"/>
    <s v="Generación y reportabilidad de nuevos blancos"/>
    <m/>
    <s v="POM"/>
  </r>
  <r>
    <s v="Renan Argandoña"/>
    <x v="14"/>
    <x v="4"/>
    <n v="300"/>
    <s v="Generación y reportabilidad de nuevos blancos"/>
    <m/>
    <s v="POM"/>
  </r>
  <r>
    <s v="Renan Argandoña"/>
    <x v="14"/>
    <x v="5"/>
    <n v="540"/>
    <s v="Generación y reportabilidad de nuevos blancos"/>
    <m/>
    <s v="POM"/>
  </r>
  <r>
    <s v="Renan Argandoña"/>
    <x v="14"/>
    <x v="6"/>
    <n v="540"/>
    <s v="Generación y reportabilidad de nuevos blancos"/>
    <m/>
    <s v="POM"/>
  </r>
  <r>
    <s v="Renan Argandoña"/>
    <x v="14"/>
    <x v="7"/>
    <n v="540"/>
    <s v="Generación y reportabilidad de nuevos blancos"/>
    <m/>
    <s v="POM"/>
  </r>
  <r>
    <s v="Renan Argandoña"/>
    <x v="14"/>
    <x v="8"/>
    <n v="540"/>
    <s v="Generación y reportabilidad de nuevos blancos"/>
    <m/>
    <s v="POM"/>
  </r>
  <r>
    <s v="Renan Argandoña"/>
    <x v="14"/>
    <x v="9"/>
    <n v="300"/>
    <s v="Generación y reportabilidad de nuevos blancos"/>
    <m/>
    <s v="POM"/>
  </r>
  <r>
    <s v="Renan Argandoña"/>
    <x v="14"/>
    <x v="10"/>
    <n v="540"/>
    <s v="Generación y reportabilidad de nuevos blancos"/>
    <m/>
    <s v="POM"/>
  </r>
  <r>
    <s v="Renan Argandoña"/>
    <x v="14"/>
    <x v="11"/>
    <n v="540"/>
    <s v="Generación y reportabilidad de nuevos blancos"/>
    <m/>
    <s v="POM"/>
  </r>
  <r>
    <s v="Renan Argandoña"/>
    <x v="14"/>
    <x v="0"/>
    <n v="540"/>
    <s v="Generación y reportabilidad de nuevos blancos"/>
    <m/>
    <s v="POM"/>
  </r>
  <r>
    <s v="Renan Argandoña"/>
    <x v="14"/>
    <x v="12"/>
    <n v="540"/>
    <s v="Generación y reportabilidad de nuevos blancos"/>
    <m/>
    <s v="POM"/>
  </r>
  <r>
    <s v="Renan Argandoña"/>
    <x v="14"/>
    <x v="13"/>
    <n v="300"/>
    <s v="Generación y reportabilidad de nuevos blancos"/>
    <m/>
    <s v="POM"/>
  </r>
  <r>
    <s v="Renan Argandoña"/>
    <x v="14"/>
    <x v="14"/>
    <n v="540"/>
    <s v="Generación y reportabilidad de nuevos blancos"/>
    <m/>
    <s v="POM"/>
  </r>
  <r>
    <s v="Renan Argandoña"/>
    <x v="14"/>
    <x v="15"/>
    <n v="540"/>
    <s v="Generación y reportabilidad de nuevos blancos"/>
    <m/>
    <s v="POM"/>
  </r>
  <r>
    <s v="Renan Argandoña"/>
    <x v="14"/>
    <x v="1"/>
    <n v="540"/>
    <s v="Generación y reportabilidad de nuevos blancos"/>
    <m/>
    <s v="POM"/>
  </r>
  <r>
    <s v="Renan Argandoña"/>
    <x v="14"/>
    <x v="16"/>
    <n v="540"/>
    <s v="Generación y reportabilidad de nuevos blancos"/>
    <m/>
    <s v="POM"/>
  </r>
  <r>
    <s v="Renan Argandoña"/>
    <x v="14"/>
    <x v="17"/>
    <n v="300"/>
    <s v="Generación y reportabilidad de nuevos blancos"/>
    <m/>
    <s v="POM"/>
  </r>
  <r>
    <s v="Renan Argandoña"/>
    <x v="14"/>
    <x v="18"/>
    <n v="540"/>
    <s v="Generación y reportabilidad de nuevos blancos"/>
    <m/>
    <s v="POM"/>
  </r>
  <r>
    <s v="Renan Argandoña"/>
    <x v="14"/>
    <x v="19"/>
    <n v="540"/>
    <s v="Generación y reportabilidad de nuevos blancos"/>
    <m/>
    <s v="POM"/>
  </r>
  <r>
    <s v="Renan Argandoña"/>
    <x v="14"/>
    <x v="2"/>
    <n v="540"/>
    <s v="Generación y reportabilidad de nuevos blancos"/>
    <m/>
    <s v="POM"/>
  </r>
  <r>
    <s v="Renan Argandoña"/>
    <x v="14"/>
    <x v="20"/>
    <n v="540"/>
    <s v="Generación y reportabilidad de nuevos blancos"/>
    <m/>
    <s v="POM"/>
  </r>
  <r>
    <s v="Renan Argandoña"/>
    <x v="14"/>
    <x v="21"/>
    <n v="300"/>
    <s v="Generación y reportabilidad de nuevos blancos"/>
    <m/>
    <s v="POM"/>
  </r>
  <r>
    <s v="Martín Figueroa"/>
    <x v="15"/>
    <x v="4"/>
    <n v="240"/>
    <s v="Revision de base de datos de despacho - Rev3"/>
    <m/>
    <s v="POM"/>
  </r>
  <r>
    <s v="Martín Figueroa"/>
    <x v="15"/>
    <x v="5"/>
    <n v="540"/>
    <s v="Revision de base de datos de despacho - Rev3"/>
    <m/>
    <s v="POM"/>
  </r>
  <r>
    <s v="Martín Figueroa"/>
    <x v="15"/>
    <x v="6"/>
    <n v="300"/>
    <s v="Revision de base de datos de despacho - Rev3"/>
    <m/>
    <s v="POM"/>
  </r>
  <r>
    <s v="Martín Figueroa"/>
    <x v="15"/>
    <x v="7"/>
    <n v="300"/>
    <s v="Revision de base de datos de despacho - Rev3"/>
    <m/>
    <s v="POM"/>
  </r>
  <r>
    <s v="Martín Figueroa"/>
    <x v="15"/>
    <x v="8"/>
    <n v="360"/>
    <s v="Preparacion presentacion de datos de despacho y comparacion Benchmark - Rev3"/>
    <m/>
    <s v="POM"/>
  </r>
  <r>
    <s v="Martín Figueroa"/>
    <x v="15"/>
    <x v="9"/>
    <n v="180"/>
    <s v="Preparacion presentacion de datos de despacho y comparacion Benchmark - Rev3"/>
    <m/>
    <s v="POM"/>
  </r>
  <r>
    <s v="Nicolás Ayarza"/>
    <x v="15"/>
    <x v="8"/>
    <n v="120"/>
    <s v="Preparacion presentacion de datos de despacho y comparacion Benchmark - Rev3"/>
    <m/>
    <s v="POM"/>
  </r>
  <r>
    <s v="Nicolás Ayarza"/>
    <x v="15"/>
    <x v="9"/>
    <n v="120"/>
    <s v="Preparacion presentacion de datos de despacho y comparacion Benchmark - Rev3"/>
    <m/>
    <s v="POM"/>
  </r>
  <r>
    <s v="Nicolás Ayarza"/>
    <x v="15"/>
    <x v="4"/>
    <n v="240"/>
    <s v="Termino de modelo de primeros principios"/>
    <m/>
    <s v="POM"/>
  </r>
  <r>
    <s v="Nicolás Ayarza"/>
    <x v="15"/>
    <x v="5"/>
    <n v="240"/>
    <s v="Termino de modelo de primeros principios"/>
    <m/>
    <s v="POM"/>
  </r>
  <r>
    <s v="Martín Figueroa"/>
    <x v="15"/>
    <x v="6"/>
    <n v="240"/>
    <s v="Evaluacion de iniciativas con modelo de primeros principios"/>
    <m/>
    <s v="POM"/>
  </r>
  <r>
    <s v="Martín Figueroa"/>
    <x v="15"/>
    <x v="7"/>
    <n v="240"/>
    <s v="Evaluacion de iniciativas con modelo de primeros principios"/>
    <m/>
    <s v="POM"/>
  </r>
  <r>
    <s v="Martín Figueroa"/>
    <x v="15"/>
    <x v="8"/>
    <n v="180"/>
    <s v="Evaluacion de iniciativas con modelo de primeros principios"/>
    <m/>
    <s v="POM"/>
  </r>
  <r>
    <s v="Martín Figueroa"/>
    <x v="15"/>
    <x v="9"/>
    <n v="180"/>
    <s v="Evaluacion de iniciativas con modelo de primeros principios"/>
    <m/>
    <s v="POM"/>
  </r>
  <r>
    <s v="Nicolás Ayarza"/>
    <x v="15"/>
    <x v="6"/>
    <n v="240"/>
    <s v="Evaluacion de iniciativas con modelo de primeros principios"/>
    <m/>
    <s v="POM"/>
  </r>
  <r>
    <s v="Nicolás Ayarza"/>
    <x v="15"/>
    <x v="7"/>
    <n v="240"/>
    <s v="Evaluacion de iniciativas con modelo de primeros principios"/>
    <m/>
    <s v="POM"/>
  </r>
  <r>
    <s v="Nicolás Ayarza"/>
    <x v="15"/>
    <x v="8"/>
    <n v="120"/>
    <s v="Evaluacion de iniciativas con modelo de primeros principios"/>
    <m/>
    <s v="POM"/>
  </r>
  <r>
    <s v="Nicolás Ayarza"/>
    <x v="15"/>
    <x v="9"/>
    <n v="120"/>
    <s v="Evaluacion de iniciativas con modelo de primeros principios"/>
    <m/>
    <s v="POM"/>
  </r>
  <r>
    <s v="Martín Figueroa"/>
    <x v="15"/>
    <x v="10"/>
    <n v="540"/>
    <s v="Preparacion de presentacion resultados modelo primeros principios"/>
    <m/>
    <s v="POM"/>
  </r>
  <r>
    <s v="Martín Figueroa"/>
    <x v="15"/>
    <x v="11"/>
    <n v="540"/>
    <s v="Preparacion de presentacion resultados modelo primeros principios"/>
    <m/>
    <s v="POM"/>
  </r>
  <r>
    <s v="Martín Figueroa"/>
    <x v="15"/>
    <x v="0"/>
    <n v="540"/>
    <s v="Preparacion de presentacion resultados modelo primeros principios"/>
    <m/>
    <s v="POM"/>
  </r>
  <r>
    <s v="Nicolás Ayarza"/>
    <x v="15"/>
    <x v="12"/>
    <n v="240"/>
    <s v="Preparacion de presentacion resultados modelo primeros principios"/>
    <m/>
    <s v="POM"/>
  </r>
  <r>
    <s v="Nicolás Ayarza"/>
    <x v="15"/>
    <x v="13"/>
    <n v="240"/>
    <s v="Preparacion de presentacion resultados modelo primeros principios"/>
    <m/>
    <s v="POM"/>
  </r>
  <r>
    <s v="Cristian Alarcón"/>
    <x v="15"/>
    <x v="5"/>
    <n v="540"/>
    <s v="Trabajo confeccion modelo simulacion ARENA"/>
    <m/>
    <s v="POM"/>
  </r>
  <r>
    <s v="Cristian Alarcón"/>
    <x v="15"/>
    <x v="6"/>
    <n v="540"/>
    <s v="Trabajo confeccion modelo simulacion ARENA"/>
    <m/>
    <s v="POM"/>
  </r>
  <r>
    <s v="Cristian Alarcón"/>
    <x v="15"/>
    <x v="7"/>
    <n v="540"/>
    <s v="Trabajo confeccion modelo simulacion ARENA"/>
    <m/>
    <s v="POM"/>
  </r>
  <r>
    <s v="Cristian Alarcón"/>
    <x v="15"/>
    <x v="8"/>
    <n v="540"/>
    <s v="Trabajo confeccion modelo simulacion ARENA"/>
    <m/>
    <s v="POM"/>
  </r>
  <r>
    <s v="Cristian Alarcón"/>
    <x v="15"/>
    <x v="9"/>
    <n v="360"/>
    <s v="Trabajo confeccion modelo simulacion ARENA"/>
    <m/>
    <s v="POM"/>
  </r>
  <r>
    <s v="Cristian Alarcón"/>
    <x v="15"/>
    <x v="10"/>
    <n v="540"/>
    <s v="Trabajo confeccion modelo simulacion ARENA"/>
    <m/>
    <s v="POM"/>
  </r>
  <r>
    <s v="Cristian Alarcón"/>
    <x v="15"/>
    <x v="11"/>
    <n v="540"/>
    <s v="Trabajo confeccion modelo simulacion ARENA"/>
    <m/>
    <s v="POM"/>
  </r>
  <r>
    <s v="Cristian Alarcón"/>
    <x v="15"/>
    <x v="0"/>
    <n v="540"/>
    <s v="Trabajo confeccion modelo simulacion ARENA"/>
    <m/>
    <s v="POM"/>
  </r>
  <r>
    <s v="Cristian Alarcón"/>
    <x v="15"/>
    <x v="12"/>
    <n v="540"/>
    <s v="Trabajo confeccion modelo simulacion ARENA"/>
    <m/>
    <s v="POM"/>
  </r>
  <r>
    <s v="Cristian Alarcón"/>
    <x v="15"/>
    <x v="13"/>
    <n v="360"/>
    <s v="Trabajo confeccion modelo simulacion ARENA"/>
    <m/>
    <s v="POM"/>
  </r>
  <r>
    <s v="Cristian Alarcón"/>
    <x v="15"/>
    <x v="14"/>
    <n v="540"/>
    <s v="Trabajo confeccion modelo simulacion ARENA"/>
    <m/>
    <s v="POM"/>
  </r>
  <r>
    <s v="Cristian Alarcón"/>
    <x v="15"/>
    <x v="15"/>
    <n v="540"/>
    <s v="Trabajo confeccion modelo simulacion ARENA"/>
    <m/>
    <s v="POM"/>
  </r>
  <r>
    <s v="Cristian Alarcón"/>
    <x v="15"/>
    <x v="1"/>
    <n v="540"/>
    <s v="Calibracion modelo ARENA"/>
    <m/>
    <s v="POM"/>
  </r>
  <r>
    <s v="Cristian Alarcón"/>
    <x v="15"/>
    <x v="16"/>
    <n v="540"/>
    <s v="Calibracion modelo ARENA"/>
    <m/>
    <s v="POM"/>
  </r>
  <r>
    <s v="Cristian Alarcón"/>
    <x v="15"/>
    <x v="17"/>
    <n v="360"/>
    <s v="Calibracion modelo ARENA"/>
    <m/>
    <s v="POM"/>
  </r>
  <r>
    <s v="Nicolás Ayarza"/>
    <x v="15"/>
    <x v="10"/>
    <n v="240"/>
    <s v="Trabajo confeccion modelo simulacion Python"/>
    <m/>
    <s v="POM"/>
  </r>
  <r>
    <s v="Nicolás Ayarza"/>
    <x v="15"/>
    <x v="11"/>
    <n v="240"/>
    <s v="Trabajo confeccion modelo simulacion Python"/>
    <m/>
    <s v="POM"/>
  </r>
  <r>
    <s v="Nicolás Ayarza"/>
    <x v="15"/>
    <x v="0"/>
    <n v="240"/>
    <s v="Trabajo confeccion modelo simulacion Python"/>
    <m/>
    <s v="POM"/>
  </r>
  <r>
    <s v="Martín Figueroa"/>
    <x v="15"/>
    <x v="12"/>
    <n v="540"/>
    <s v="Calibracion modelo Python"/>
    <m/>
    <s v="POM"/>
  </r>
  <r>
    <s v="Martín Figueroa"/>
    <x v="15"/>
    <x v="13"/>
    <n v="360"/>
    <s v="Calibracion modelo Python"/>
    <m/>
    <s v="POM"/>
  </r>
  <r>
    <s v="Martín Figueroa"/>
    <x v="15"/>
    <x v="14"/>
    <n v="540"/>
    <s v="Calibracion modelo Python"/>
    <m/>
    <s v="POM"/>
  </r>
  <r>
    <s v="Martín Figueroa"/>
    <x v="15"/>
    <x v="15"/>
    <n v="240"/>
    <s v="Preparacion material para confeccion de taller con cliente"/>
    <m/>
    <s v="POM"/>
  </r>
  <r>
    <s v="Martín Figueroa"/>
    <x v="15"/>
    <x v="1"/>
    <n v="240"/>
    <s v="Preparacion material para confeccion de taller con cliente"/>
    <m/>
    <s v="POM"/>
  </r>
  <r>
    <s v="Martín Figueroa"/>
    <x v="15"/>
    <x v="16"/>
    <n v="240"/>
    <s v="Preparacion material para confeccion de taller con cliente"/>
    <m/>
    <s v="POM"/>
  </r>
  <r>
    <s v="Nicolás Ayarza"/>
    <x v="15"/>
    <x v="14"/>
    <n v="240"/>
    <s v="Preparacion material para confeccion de taller con cliente"/>
    <m/>
    <s v="POM"/>
  </r>
  <r>
    <s v="Nicolás Ayarza"/>
    <x v="15"/>
    <x v="15"/>
    <n v="240"/>
    <s v="Preparacion material para confeccion de taller con cliente"/>
    <m/>
    <s v="POM"/>
  </r>
  <r>
    <s v="Nicolás Ayarza"/>
    <x v="15"/>
    <x v="1"/>
    <n v="240"/>
    <s v="Preparacion material para confeccion de taller con cliente"/>
    <m/>
    <s v="POM"/>
  </r>
  <r>
    <s v="Nicolás Ayarza"/>
    <x v="15"/>
    <x v="16"/>
    <n v="240"/>
    <s v="Preparacion material para confeccion de taller con cliente"/>
    <m/>
    <s v="POM"/>
  </r>
  <r>
    <s v="Nicolás Ayarza"/>
    <x v="15"/>
    <x v="17"/>
    <n v="240"/>
    <s v="Preparacion material para confeccion de taller con cliente"/>
    <m/>
    <s v="POM"/>
  </r>
  <r>
    <s v="Cristian Alarcón"/>
    <x v="15"/>
    <x v="18"/>
    <n v="540"/>
    <s v="Simulacion de escnearios 1 - Simulador ARENA"/>
    <m/>
    <s v="POM"/>
  </r>
  <r>
    <s v="Cristian Alarcón"/>
    <x v="15"/>
    <x v="19"/>
    <n v="540"/>
    <s v="Simulacion de escnearios 1 - Simulador ARENA"/>
    <m/>
    <s v="POM"/>
  </r>
  <r>
    <s v="Cristian Alarcón"/>
    <x v="15"/>
    <x v="2"/>
    <n v="540"/>
    <s v="Simulacion de escnearios 1 - Simulador ARENA"/>
    <m/>
    <s v="POM"/>
  </r>
  <r>
    <s v="Cristian Alarcón"/>
    <x v="15"/>
    <x v="20"/>
    <n v="540"/>
    <s v="Simulacion de escnearios 1 - Simulador ARENA"/>
    <m/>
    <s v="POM"/>
  </r>
  <r>
    <s v="Cristian Alarcón"/>
    <x v="15"/>
    <x v="21"/>
    <n v="360"/>
    <s v="Simulacion de escnearios 1 - Simulador ARENA"/>
    <m/>
    <s v="POM"/>
  </r>
  <r>
    <s v="Martín Figueroa"/>
    <x v="15"/>
    <x v="15"/>
    <n v="300"/>
    <s v="Simulacion de escenearios 1 - Simulador Python"/>
    <m/>
    <s v="POM"/>
  </r>
  <r>
    <s v="Martín Figueroa"/>
    <x v="15"/>
    <x v="1"/>
    <n v="300"/>
    <s v="Simulacion de escenearios 1 - Simulador Python"/>
    <m/>
    <s v="POM"/>
  </r>
  <r>
    <s v="Martín Figueroa"/>
    <x v="15"/>
    <x v="16"/>
    <n v="300"/>
    <s v="Simulacion de escenearios 1 - Simulador Python"/>
    <m/>
    <s v="POM"/>
  </r>
  <r>
    <s v="Martín Figueroa"/>
    <x v="15"/>
    <x v="17"/>
    <n v="360"/>
    <s v="Simulacion de escenearios 1 - Simulador Python"/>
    <m/>
    <s v="POM"/>
  </r>
  <r>
    <s v="Martín Figueroa"/>
    <x v="15"/>
    <x v="18"/>
    <n v="540"/>
    <s v="Simulacion de escenearios 2 - Simulador Python"/>
    <m/>
    <s v="POM"/>
  </r>
  <r>
    <s v="Martín Figueroa"/>
    <x v="15"/>
    <x v="19"/>
    <n v="300"/>
    <s v="Simulacion de escenearios 2 - Simulador Python"/>
    <m/>
    <s v="POM"/>
  </r>
  <r>
    <s v="Martín Figueroa"/>
    <x v="15"/>
    <x v="2"/>
    <n v="300"/>
    <s v="Simulacion de escenearios 2 - Simulador Python"/>
    <m/>
    <s v="POM"/>
  </r>
  <r>
    <s v="Martín Figueroa"/>
    <x v="15"/>
    <x v="19"/>
    <n v="240"/>
    <s v="Preparacion reporte modelo Python"/>
    <m/>
    <s v="POM"/>
  </r>
  <r>
    <s v="Martín Figueroa"/>
    <x v="15"/>
    <x v="2"/>
    <n v="240"/>
    <s v="Preparacion reporte modelo Python"/>
    <m/>
    <s v="POM"/>
  </r>
  <r>
    <s v="Martín Figueroa"/>
    <x v="15"/>
    <x v="20"/>
    <n v="540"/>
    <s v="Preparacion reporte modelo Python"/>
    <m/>
    <s v="POM"/>
  </r>
  <r>
    <s v="Martín Figueroa"/>
    <x v="15"/>
    <x v="21"/>
    <n v="360"/>
    <s v="Preparacion reporte modelo Python"/>
    <m/>
    <s v="POM"/>
  </r>
  <r>
    <s v="Nicolás Ayarza"/>
    <x v="15"/>
    <x v="18"/>
    <n v="240"/>
    <s v="Preparacion reporte modelo Python"/>
    <m/>
    <s v="POM"/>
  </r>
  <r>
    <s v="Nicolás Ayarza"/>
    <x v="15"/>
    <x v="19"/>
    <n v="240"/>
    <s v="Preparacion reporte modelo Python"/>
    <m/>
    <s v="POM"/>
  </r>
  <r>
    <s v="Nicolás Ayarza"/>
    <x v="15"/>
    <x v="2"/>
    <n v="240"/>
    <s v="Preparacion reporte modelo Python"/>
    <m/>
    <s v="POM"/>
  </r>
  <r>
    <s v="Nicolás Ayarza"/>
    <x v="15"/>
    <x v="20"/>
    <n v="240"/>
    <s v="Preparacion reporte modelo Python"/>
    <m/>
    <s v="POM"/>
  </r>
  <r>
    <s v="Nicolás Ayarza"/>
    <x v="15"/>
    <x v="21"/>
    <n v="240"/>
    <s v="Preparacion reporte modelo Python"/>
    <m/>
    <s v="POM"/>
  </r>
  <r>
    <s v="N/A"/>
    <x v="16"/>
    <x v="3"/>
    <n v="0"/>
    <s v="Crear POM"/>
    <m/>
    <s v="POM"/>
  </r>
  <r>
    <s v="Isidora Figueroa"/>
    <x v="17"/>
    <x v="6"/>
    <n v="300"/>
    <s v="KOM e inicio proyecto"/>
    <m/>
    <s v="POM"/>
  </r>
  <r>
    <s v="Isidora Figueroa"/>
    <x v="17"/>
    <x v="7"/>
    <n v="540"/>
    <s v="Análisis áreas chancado otras operaciones / proyectos"/>
    <m/>
    <s v="POM"/>
  </r>
  <r>
    <s v="Isidora Figueroa"/>
    <x v="17"/>
    <x v="8"/>
    <n v="540"/>
    <s v="Análisis áreas chancado otras operaciones / proyectos"/>
    <m/>
    <s v="POM"/>
  </r>
  <r>
    <s v="Isidora Figueroa"/>
    <x v="17"/>
    <x v="9"/>
    <n v="360"/>
    <s v="Revisión general de Información"/>
    <m/>
    <s v="POM"/>
  </r>
  <r>
    <s v="Isidora Figueroa"/>
    <x v="17"/>
    <x v="10"/>
    <n v="240"/>
    <s v="Revisión general de Información"/>
    <m/>
    <s v="POM"/>
  </r>
  <r>
    <s v="Isidora Figueroa"/>
    <x v="17"/>
    <x v="10"/>
    <n v="300"/>
    <s v="Resumen de capacidades de diseño componentes aguas arriba y abajo proceso chancado"/>
    <m/>
    <s v="POM"/>
  </r>
  <r>
    <s v="Isidora Figueroa"/>
    <x v="17"/>
    <x v="11"/>
    <n v="300"/>
    <s v="Resumen de capacidades de diseño componentes aguas arriba y abajo proceso chancado"/>
    <m/>
    <s v="POM"/>
  </r>
  <r>
    <s v="Isidora Figueroa"/>
    <x v="17"/>
    <x v="11"/>
    <n v="240"/>
    <s v="Levantamiento layout mina y zona de chancado actual (entradas, rutas principales /auxiliares, cruces, otros relevantes)"/>
    <m/>
    <s v="POM"/>
  </r>
  <r>
    <s v="Isidora Figueroa"/>
    <x v="17"/>
    <x v="0"/>
    <n v="240"/>
    <s v="Obtención de distancias de zonza de chancado actual y nueva propuesta"/>
    <m/>
    <s v="POM"/>
  </r>
  <r>
    <s v="Isidora Figueroa"/>
    <x v="17"/>
    <x v="0"/>
    <n v="300"/>
    <s v="Mapeo de maniobras de camiones en layout (generar lámina con este y 3 puntos anteriores)"/>
    <m/>
    <s v="POM"/>
  </r>
  <r>
    <s v="Isidora Figueroa"/>
    <x v="17"/>
    <x v="12"/>
    <n v="540"/>
    <s v="Revisión data dispatch: colas en chancado, frecuencia de llegada, t. de aculatamiento, t. de descarga, t. espera, todo en relación a cantidad de camiones y distancias medias a chancado"/>
    <m/>
    <s v="POM"/>
  </r>
  <r>
    <s v="Isidora Figueroa"/>
    <x v="17"/>
    <x v="13"/>
    <n v="360"/>
    <s v="Revisión data dispatch: colas en chancado, frecuencia de llegada, t. de aculatamiento, t. de descarga, t. espera, todo en relación a cantidad de camiones y distancias medias a chancado"/>
    <m/>
    <s v="POM"/>
  </r>
  <r>
    <s v="Isidora Figueroa"/>
    <x v="17"/>
    <x v="14"/>
    <n v="300"/>
    <s v="PPT Resumen data Dispatch de Colas"/>
    <m/>
    <s v="POM"/>
  </r>
  <r>
    <s v="Isidora Figueroa"/>
    <x v="17"/>
    <x v="14"/>
    <n v="240"/>
    <s v="Análisis de detenciones no programadas en chancado / mantenimientos programados y no programados"/>
    <m/>
    <s v="POM"/>
  </r>
  <r>
    <s v="Isidora Figueroa"/>
    <x v="17"/>
    <x v="15"/>
    <n v="360"/>
    <s v="Análisis cruzado entre eventos chancado y colas en chancado"/>
    <m/>
    <s v="POM"/>
  </r>
  <r>
    <s v="Isidora Figueroa"/>
    <x v="17"/>
    <x v="15"/>
    <n v="180"/>
    <s v="Levantamiento de layout nuevo con CH03"/>
    <m/>
    <s v="POM"/>
  </r>
  <r>
    <s v="Isidora Figueroa"/>
    <x v="17"/>
    <x v="1"/>
    <n v="540"/>
    <s v="Comparación de layout nuevo con antiguo y el de otras operaciones"/>
    <m/>
    <s v="POM"/>
  </r>
  <r>
    <s v="Rodrigo Báez"/>
    <x v="17"/>
    <x v="12"/>
    <n v="240"/>
    <s v="Proposición de mejoras a áreas circundantes de zona de chancado"/>
    <m/>
    <s v="POM"/>
  </r>
  <r>
    <s v="Rodrigo Báez"/>
    <x v="17"/>
    <x v="13"/>
    <n v="240"/>
    <s v="Proposición de mejoras a áreas circundantes de zona de chancado"/>
    <m/>
    <s v="POM"/>
  </r>
  <r>
    <s v="Rodrigo Báez"/>
    <x v="17"/>
    <x v="14"/>
    <n v="240"/>
    <s v="Proposición de mejoras a áreas circundantes de zona de chancado"/>
    <m/>
    <s v="POM"/>
  </r>
  <r>
    <s v="Rodrigo Báez"/>
    <x v="17"/>
    <x v="16"/>
    <n v="240"/>
    <s v="Proposición de mejoras a áreas circundantes de zona de chancado"/>
    <m/>
    <s v="POM"/>
  </r>
  <r>
    <s v="Rodrigo Báez"/>
    <x v="17"/>
    <x v="17"/>
    <n v="240"/>
    <s v="Proposición de mejoras a áreas circundantes de zona de chancado"/>
    <m/>
    <s v="POM"/>
  </r>
  <r>
    <s v="Isidora Figueroa"/>
    <x v="17"/>
    <x v="16"/>
    <n v="540"/>
    <s v="Generación de modelo simplificado para evaluar alternativas de diseño"/>
    <m/>
    <s v="POM"/>
  </r>
  <r>
    <s v="Isidora Figueroa"/>
    <x v="17"/>
    <x v="17"/>
    <n v="360"/>
    <s v="Generación de modelo simplificado para evaluar alternativas de diseño"/>
    <m/>
    <s v="POM"/>
  </r>
  <r>
    <s v="Isidora Figueroa"/>
    <x v="17"/>
    <x v="18"/>
    <n v="540"/>
    <s v="Generación de modelo simplificado para evaluar alternativas de diseño"/>
    <m/>
    <s v="POM"/>
  </r>
  <r>
    <s v="Isidora Figueroa"/>
    <x v="17"/>
    <x v="19"/>
    <n v="540"/>
    <s v="Generación de modelo simplificado para evaluar alternativas de diseño"/>
    <m/>
    <s v="POM"/>
  </r>
  <r>
    <s v="Isidora Figueroa"/>
    <x v="17"/>
    <x v="2"/>
    <n v="540"/>
    <s v="Generación de modelo simplificado para evaluar alternativas de diseño"/>
    <m/>
    <s v="POM"/>
  </r>
  <r>
    <s v="Isidora Figueroa"/>
    <x v="17"/>
    <x v="20"/>
    <n v="300"/>
    <s v="Generación de modelo simplificado para evaluar alternativas de diseño"/>
    <m/>
    <s v="POM"/>
  </r>
  <r>
    <s v="Isidora Figueroa"/>
    <x v="17"/>
    <x v="20"/>
    <n v="240"/>
    <s v="Calibración de modelo con data real"/>
    <m/>
    <s v="POM"/>
  </r>
  <r>
    <s v="Isidora Figueroa"/>
    <x v="17"/>
    <x v="21"/>
    <n v="180"/>
    <s v="Calibración de modelo con data real"/>
    <m/>
    <s v="POM"/>
  </r>
  <r>
    <s v="Isidora Figueroa"/>
    <x v="17"/>
    <x v="21"/>
    <n v="180"/>
    <s v="PPT con componentes de modelo y resultados calibración"/>
    <m/>
    <s v="POM"/>
  </r>
  <r>
    <s v="Rodrigo Báez"/>
    <x v="17"/>
    <x v="7"/>
    <n v="240"/>
    <s v="Análisis áreas chancado otras operaciones / proyectos"/>
    <m/>
    <s v="POM"/>
  </r>
  <r>
    <s v="Rodrigo Báez"/>
    <x v="17"/>
    <x v="8"/>
    <n v="240"/>
    <s v="Análisis áreas chancado otras operaciones / proyectos"/>
    <m/>
    <s v="POM"/>
  </r>
  <r>
    <s v="Rodrigo Báez"/>
    <x v="17"/>
    <x v="9"/>
    <n v="120"/>
    <s v="Revisión general de la información"/>
    <m/>
    <s v="POM"/>
  </r>
  <r>
    <s v="Rodrigo Báez"/>
    <x v="17"/>
    <x v="10"/>
    <n v="240"/>
    <s v="Revisión general de la información"/>
    <m/>
    <s v="POM"/>
  </r>
  <r>
    <s v="Rodrigo Báez"/>
    <x v="17"/>
    <x v="11"/>
    <n v="240"/>
    <s v="Levantamiento layout mina y zona de chancado actual (entradas, rutas principales /auxiliares, cruces, otros relevantes)"/>
    <m/>
    <s v="POM"/>
  </r>
  <r>
    <s v="Rodrigo Báez"/>
    <x v="17"/>
    <x v="0"/>
    <n v="240"/>
    <s v="Mapeo de maniobras de camiones en layout (generar lámina con este y 3 puntos anteriores)"/>
    <m/>
    <s v="POM"/>
  </r>
  <r>
    <s v="Rodrigo Báez"/>
    <x v="17"/>
    <x v="15"/>
    <n v="240"/>
    <s v="Levantamiento de layout nuevo con CH03"/>
    <m/>
    <s v="POM"/>
  </r>
  <r>
    <s v="Rodrigo Báez"/>
    <x v="17"/>
    <x v="1"/>
    <n v="240"/>
    <s v="Comparación de layout nuevo con antiguo y el de otras operaciones"/>
    <m/>
    <s v="POM"/>
  </r>
  <r>
    <s v="Rodrigo Báez"/>
    <x v="17"/>
    <x v="18"/>
    <n v="240"/>
    <s v="Horas consultor"/>
    <m/>
    <s v="POM"/>
  </r>
  <r>
    <s v="Rodrigo Báez"/>
    <x v="17"/>
    <x v="19"/>
    <n v="240"/>
    <s v="Horas consultor"/>
    <m/>
    <s v="POM"/>
  </r>
  <r>
    <s v="Rodrigo Báez"/>
    <x v="17"/>
    <x v="2"/>
    <n v="240"/>
    <s v="Horas consultor"/>
    <m/>
    <s v="POM"/>
  </r>
  <r>
    <s v="Rodrigo Báez"/>
    <x v="17"/>
    <x v="20"/>
    <n v="240"/>
    <s v="Horas consultor"/>
    <m/>
    <s v="POM"/>
  </r>
  <r>
    <s v="Rodrigo Báez"/>
    <x v="17"/>
    <x v="21"/>
    <n v="120"/>
    <s v="Horas consultor"/>
    <m/>
    <s v="POM"/>
  </r>
  <r>
    <s v="Nicolás Ayarza"/>
    <x v="17"/>
    <x v="6"/>
    <n v="180"/>
    <s v="KOM e inicio proyecto"/>
    <m/>
    <s v="POM"/>
  </r>
  <r>
    <s v="Nicolás Ayarza"/>
    <x v="17"/>
    <x v="7"/>
    <n v="180"/>
    <s v="Análisis áreas chancado otras operaciones / proyectos"/>
    <m/>
    <s v="POM"/>
  </r>
  <r>
    <s v="Nicolás Ayarza"/>
    <x v="17"/>
    <x v="8"/>
    <n v="180"/>
    <s v="Análisis áreas chancado otras operaciones / proyectos"/>
    <m/>
    <s v="POM"/>
  </r>
  <r>
    <s v="Nicolás Ayarza"/>
    <x v="17"/>
    <x v="9"/>
    <n v="180"/>
    <s v="Revisión general de Información"/>
    <m/>
    <s v="POM"/>
  </r>
  <r>
    <s v="Nicolás Ayarza"/>
    <x v="17"/>
    <x v="10"/>
    <n v="180"/>
    <s v="Revisión general de Información"/>
    <m/>
    <s v="POM"/>
  </r>
  <r>
    <s v="Nicolás Ayarza"/>
    <x v="17"/>
    <x v="11"/>
    <n v="180"/>
    <s v="Resumen de capacidades de diseño componentes aguas arriba y abajo proceso chancado"/>
    <m/>
    <s v="POM"/>
  </r>
  <r>
    <s v="Nicolás Ayarza"/>
    <x v="17"/>
    <x v="0"/>
    <n v="180"/>
    <s v="Levantamiento layout mina y zona de chancado actual (entradas, rutas principales /auxiliares, cruces, otros relevantes)"/>
    <m/>
    <s v="POM"/>
  </r>
  <r>
    <s v="Nicolás Ayarza"/>
    <x v="17"/>
    <x v="12"/>
    <n v="180"/>
    <s v="Mapeo de maniobras de camiones en layout (generar lámina con este y 3 puntos anteriores)"/>
    <m/>
    <s v="POM"/>
  </r>
  <r>
    <s v="Nicolás Ayarza"/>
    <x v="17"/>
    <x v="13"/>
    <n v="180"/>
    <s v="Revisión data dispatch: colas en chancado, frecuencia de llegada, t. de aculatamiento, t. de descarga, t. espera, todo en relación a cantidad de camiones y distancias medias a chancado"/>
    <m/>
    <s v="POM"/>
  </r>
  <r>
    <s v="Nicolás Ayarza"/>
    <x v="17"/>
    <x v="14"/>
    <n v="180"/>
    <s v="PPT Resumen data Dispatch de Colas"/>
    <m/>
    <s v="POM"/>
  </r>
  <r>
    <s v="Nicolás Ayarza"/>
    <x v="17"/>
    <x v="15"/>
    <n v="180"/>
    <s v="Análisis de detenciones no programadas en chancado / mantenimientos programados y no programados"/>
    <m/>
    <s v="POM"/>
  </r>
  <r>
    <s v="Nicolás Ayarza"/>
    <x v="17"/>
    <x v="1"/>
    <n v="180"/>
    <s v="Comparación de layout nuevo con antiguo y el de otras operaciones"/>
    <m/>
    <s v="POM"/>
  </r>
  <r>
    <s v="Nicolás Ayarza"/>
    <x v="17"/>
    <x v="17"/>
    <n v="180"/>
    <s v="Proposición de mejoras a áreas circundantes de zona de chancado"/>
    <m/>
    <s v="POM"/>
  </r>
  <r>
    <s v="Nicolás Ayarza"/>
    <x v="17"/>
    <x v="16"/>
    <n v="180"/>
    <s v="Generación de modelo simplificado para evaluar alternativas de diseño"/>
    <m/>
    <s v="POM"/>
  </r>
  <r>
    <s v="Nicolás Ayarza"/>
    <x v="17"/>
    <x v="18"/>
    <n v="180"/>
    <s v="Generación de modelo simplificado para evaluar alternativas de diseño"/>
    <m/>
    <s v="POM"/>
  </r>
  <r>
    <s v="Nicolás Ayarza"/>
    <x v="17"/>
    <x v="19"/>
    <n v="180"/>
    <s v="Generación de modelo simplificado para evaluar alternativas de diseño"/>
    <m/>
    <s v="POM"/>
  </r>
  <r>
    <s v="Nicolás Ayarza"/>
    <x v="17"/>
    <x v="2"/>
    <n v="180"/>
    <s v="Generación de modelo simplificado para evaluar alternativas de diseño"/>
    <m/>
    <s v="POM"/>
  </r>
  <r>
    <s v="Nicolás Ayarza"/>
    <x v="17"/>
    <x v="20"/>
    <n v="180"/>
    <s v="Calibración de modelo con data real"/>
    <m/>
    <s v="POM"/>
  </r>
  <r>
    <s v="Nicolás Ayarza"/>
    <x v="17"/>
    <x v="21"/>
    <n v="120"/>
    <s v="PPT con componentes de modelo y resultados calibración"/>
    <m/>
    <s v="POM"/>
  </r>
  <r>
    <s v="Eugenio Santander"/>
    <x v="18"/>
    <x v="18"/>
    <n v="240"/>
    <s v="Site visit"/>
    <m/>
    <s v="POM"/>
  </r>
  <r>
    <s v="Eugenio Santander"/>
    <x v="18"/>
    <x v="19"/>
    <n v="240"/>
    <s v="Site visit"/>
    <m/>
    <s v="POM"/>
  </r>
  <r>
    <s v="Eugenio Santander"/>
    <x v="18"/>
    <x v="2"/>
    <n v="240"/>
    <s v="Site visit"/>
    <m/>
    <s v="POM"/>
  </r>
  <r>
    <s v="Eugenio Santander"/>
    <x v="18"/>
    <x v="20"/>
    <n v="240"/>
    <s v="Site visit"/>
    <m/>
    <s v="POM"/>
  </r>
  <r>
    <s v="Eugenio Santander"/>
    <x v="18"/>
    <x v="21"/>
    <n v="240"/>
    <s v="Site visit"/>
    <m/>
    <s v="POM"/>
  </r>
  <r>
    <s v="Victor Pacheco"/>
    <x v="18"/>
    <x v="18"/>
    <n v="240"/>
    <s v="Site visit"/>
    <m/>
    <s v="POM"/>
  </r>
  <r>
    <s v="Victor Pacheco"/>
    <x v="18"/>
    <x v="19"/>
    <n v="240"/>
    <s v="Site visit"/>
    <m/>
    <s v="POM"/>
  </r>
  <r>
    <s v="Victor Pacheco"/>
    <x v="18"/>
    <x v="2"/>
    <n v="240"/>
    <s v="Site visit"/>
    <m/>
    <s v="POM"/>
  </r>
  <r>
    <s v="Victor Pacheco"/>
    <x v="18"/>
    <x v="20"/>
    <n v="240"/>
    <s v="Site visit"/>
    <m/>
    <s v="POM"/>
  </r>
  <r>
    <s v="Victor Pacheco"/>
    <x v="18"/>
    <x v="21"/>
    <n v="240"/>
    <s v="Site visit"/>
    <m/>
    <s v="POM"/>
  </r>
  <r>
    <s v="Claudio Hernandez"/>
    <x v="18"/>
    <x v="18"/>
    <n v="240"/>
    <s v="Site visit"/>
    <m/>
    <s v="POM"/>
  </r>
  <r>
    <s v="Claudio Hernandez"/>
    <x v="18"/>
    <x v="19"/>
    <n v="240"/>
    <s v="Site visit"/>
    <m/>
    <s v="POM"/>
  </r>
  <r>
    <s v="Claudio Hernandez"/>
    <x v="18"/>
    <x v="2"/>
    <n v="240"/>
    <s v="Site visit"/>
    <m/>
    <s v="POM"/>
  </r>
  <r>
    <s v="Claudio Hernandez"/>
    <x v="18"/>
    <x v="20"/>
    <n v="240"/>
    <s v="Site visit"/>
    <m/>
    <s v="POM"/>
  </r>
  <r>
    <s v="Claudio Hernandez"/>
    <x v="18"/>
    <x v="21"/>
    <n v="240"/>
    <s v="Site visit"/>
    <m/>
    <s v="POM"/>
  </r>
  <r>
    <s v="Victor Pacheco"/>
    <x v="18"/>
    <x v="10"/>
    <n v="480"/>
    <s v="Review of the previous study reports, available site data "/>
    <m/>
    <s v="POM"/>
  </r>
  <r>
    <s v="Victor Pacheco"/>
    <x v="18"/>
    <x v="11"/>
    <n v="480"/>
    <s v="Review of the previous study reports, available site data "/>
    <m/>
    <s v="POM"/>
  </r>
  <r>
    <s v="Victor Pacheco"/>
    <x v="18"/>
    <x v="0"/>
    <n v="480"/>
    <s v="Review of the previous study reports, available site data "/>
    <m/>
    <s v="POM"/>
  </r>
  <r>
    <s v="Eugenio Santander"/>
    <x v="18"/>
    <x v="10"/>
    <n v="120"/>
    <s v="Review of the previous study reports, available site data "/>
    <m/>
    <s v="POM"/>
  </r>
  <r>
    <s v="Eugenio Santander"/>
    <x v="18"/>
    <x v="11"/>
    <n v="120"/>
    <s v="Review of the previous study reports, available site data "/>
    <m/>
    <s v="POM"/>
  </r>
  <r>
    <s v="Eugenio Santander"/>
    <x v="18"/>
    <x v="0"/>
    <n v="120"/>
    <s v="Review of the previous study reports, available site data "/>
    <m/>
    <s v="POM"/>
  </r>
  <r>
    <s v="Victor Pacheco"/>
    <x v="18"/>
    <x v="12"/>
    <n v="480"/>
    <s v="Compile and review of database of structural characteristics"/>
    <m/>
    <s v="POM"/>
  </r>
  <r>
    <s v="Victor Pacheco"/>
    <x v="18"/>
    <x v="13"/>
    <n v="360"/>
    <s v="Compile and review of database of structural characteristics"/>
    <m/>
    <s v="POM"/>
  </r>
  <r>
    <s v="Eugenio Santander"/>
    <x v="18"/>
    <x v="12"/>
    <n v="120"/>
    <s v="Compile and review of database of structural characteristics"/>
    <m/>
    <s v="POM"/>
  </r>
  <r>
    <s v="Eugenio Santander"/>
    <x v="18"/>
    <x v="13"/>
    <n v="120"/>
    <s v="Compile and review of database of structural characteristics"/>
    <m/>
    <s v="POM"/>
  </r>
  <r>
    <s v="Victor Pacheco"/>
    <x v="18"/>
    <x v="14"/>
    <n v="480"/>
    <s v="Update of rock mass characterization information from field mapping and DDH"/>
    <m/>
    <s v="POM"/>
  </r>
  <r>
    <s v="Victor Pacheco"/>
    <x v="18"/>
    <x v="15"/>
    <n v="480"/>
    <s v="Update of rock mass characterization information from field mapping and DDH"/>
    <m/>
    <s v="POM"/>
  </r>
  <r>
    <s v="Victor Pacheco"/>
    <x v="18"/>
    <x v="1"/>
    <n v="480"/>
    <s v="Update of rock mass characterization information from field mapping and DDH"/>
    <m/>
    <s v="POM"/>
  </r>
  <r>
    <s v="Eugenio Santander"/>
    <x v="18"/>
    <x v="14"/>
    <n v="60"/>
    <s v="Update of rock mass characterization information from field mapping and DDH"/>
    <m/>
    <s v="POM"/>
  </r>
  <r>
    <s v="Eugenio Santander"/>
    <x v="18"/>
    <x v="15"/>
    <n v="60"/>
    <s v="Update of rock mass characterization information from field mapping and DDH"/>
    <m/>
    <s v="POM"/>
  </r>
  <r>
    <s v="Eugenio Santander"/>
    <x v="18"/>
    <x v="1"/>
    <n v="60"/>
    <s v="Update of rock mass characterization information from field mapping and DDH"/>
    <m/>
    <s v="POM"/>
  </r>
  <r>
    <s v="Eugenio Santander"/>
    <x v="18"/>
    <x v="16"/>
    <n v="480"/>
    <s v="Analysis of local seismicity"/>
    <m/>
    <s v="POM"/>
  </r>
  <r>
    <s v="Eugenio Santander"/>
    <x v="18"/>
    <x v="17"/>
    <n v="120"/>
    <s v="Analysis of local seismicity"/>
    <m/>
    <s v="POM"/>
  </r>
  <r>
    <s v="Fabian Parra"/>
    <x v="19"/>
    <x v="18"/>
    <n v="240"/>
    <s v="Weekly progress meeting"/>
    <m/>
    <s v="POM"/>
  </r>
  <r>
    <s v="Fabian Parra"/>
    <x v="19"/>
    <x v="19"/>
    <n v="240"/>
    <s v="Weekly progress meeting"/>
    <m/>
    <s v="POM"/>
  </r>
  <r>
    <s v="Fabian Parra"/>
    <x v="19"/>
    <x v="2"/>
    <n v="240"/>
    <s v="Weekly progress meeting"/>
    <m/>
    <s v="POM"/>
  </r>
  <r>
    <s v="Fabian Parra"/>
    <x v="19"/>
    <x v="20"/>
    <n v="240"/>
    <s v="Weekly progress meeting"/>
    <m/>
    <s v="POM"/>
  </r>
  <r>
    <s v="Fabian Parra"/>
    <x v="19"/>
    <x v="21"/>
    <n v="240"/>
    <s v="Weekly progress meeting"/>
    <m/>
    <s v="POM"/>
  </r>
  <r>
    <s v="Victor Pacheco"/>
    <x v="20"/>
    <x v="18"/>
    <n v="240"/>
    <s v="Site Visit"/>
    <m/>
    <s v="POM"/>
  </r>
  <r>
    <s v="Victor Pacheco"/>
    <x v="20"/>
    <x v="19"/>
    <n v="240"/>
    <s v="Site Visit"/>
    <m/>
    <s v="POM"/>
  </r>
  <r>
    <s v="Victor Pacheco"/>
    <x v="20"/>
    <x v="2"/>
    <n v="240"/>
    <s v="Site Visit"/>
    <m/>
    <s v="POM"/>
  </r>
  <r>
    <s v="Victor Pacheco"/>
    <x v="20"/>
    <x v="20"/>
    <n v="240"/>
    <s v="Site Visit"/>
    <m/>
    <s v="POM"/>
  </r>
  <r>
    <s v="Victor Pacheco"/>
    <x v="20"/>
    <x v="21"/>
    <n v="240"/>
    <s v="Site Visit"/>
    <m/>
    <s v="POM"/>
  </r>
  <r>
    <s v="Eugenio Santander"/>
    <x v="20"/>
    <x v="18"/>
    <n v="240"/>
    <s v="Site Visit"/>
    <m/>
    <s v="POM"/>
  </r>
  <r>
    <s v="Eugenio Santander"/>
    <x v="20"/>
    <x v="19"/>
    <n v="240"/>
    <s v="Site Visit"/>
    <m/>
    <s v="POM"/>
  </r>
  <r>
    <s v="Eugenio Santander"/>
    <x v="20"/>
    <x v="2"/>
    <n v="240"/>
    <s v="Site Visit"/>
    <m/>
    <s v="POM"/>
  </r>
  <r>
    <s v="Eugenio Santander"/>
    <x v="20"/>
    <x v="20"/>
    <n v="240"/>
    <s v="Site Visit"/>
    <m/>
    <s v="POM"/>
  </r>
  <r>
    <s v="Eugenio Santander"/>
    <x v="20"/>
    <x v="21"/>
    <n v="240"/>
    <s v="Site Visit"/>
    <m/>
    <s v="POM"/>
  </r>
  <r>
    <s v="Claudio Hernandez"/>
    <x v="20"/>
    <x v="18"/>
    <n v="240"/>
    <s v="Site Visit"/>
    <m/>
    <s v="POM"/>
  </r>
  <r>
    <s v="Claudio Hernandez"/>
    <x v="20"/>
    <x v="19"/>
    <n v="240"/>
    <s v="Site Visit"/>
    <m/>
    <s v="POM"/>
  </r>
  <r>
    <s v="Claudio Hernandez"/>
    <x v="20"/>
    <x v="2"/>
    <n v="240"/>
    <s v="Site Visit"/>
    <m/>
    <s v="POM"/>
  </r>
  <r>
    <s v="Claudio Hernandez"/>
    <x v="20"/>
    <x v="20"/>
    <n v="240"/>
    <s v="Site Visit"/>
    <m/>
    <s v="POM"/>
  </r>
  <r>
    <s v="Claudio Hernandez"/>
    <x v="20"/>
    <x v="21"/>
    <n v="240"/>
    <s v="Site Visit"/>
    <m/>
    <s v="POM"/>
  </r>
  <r>
    <s v="Victor Pacheco"/>
    <x v="20"/>
    <x v="10"/>
    <n v="240"/>
    <s v="Review of previous study reports &amp; available site data"/>
    <m/>
    <s v="POM"/>
  </r>
  <r>
    <s v="Victor Pacheco"/>
    <x v="20"/>
    <x v="11"/>
    <n v="240"/>
    <s v="Review of previous study reports &amp; available site data"/>
    <m/>
    <s v="POM"/>
  </r>
  <r>
    <s v="Victor Pacheco"/>
    <x v="20"/>
    <x v="0"/>
    <n v="240"/>
    <s v="Review of previous study reports &amp; available site data"/>
    <m/>
    <s v="POM"/>
  </r>
  <r>
    <s v="Victor Pacheco"/>
    <x v="20"/>
    <x v="12"/>
    <n v="240"/>
    <s v="Review of previous study reports &amp; available site data"/>
    <m/>
    <s v="POM"/>
  </r>
  <r>
    <s v="Victor Pacheco"/>
    <x v="20"/>
    <x v="13"/>
    <n v="120"/>
    <s v="Review of previous study reports &amp; available site data"/>
    <m/>
    <s v="POM"/>
  </r>
  <r>
    <s v="Joseph Livia"/>
    <x v="20"/>
    <x v="10"/>
    <n v="120"/>
    <s v="Review of previous study reports &amp; available site data"/>
    <m/>
    <s v="POM"/>
  </r>
  <r>
    <s v="Joseph Livia"/>
    <x v="20"/>
    <x v="11"/>
    <n v="120"/>
    <s v="Review of previous study reports &amp; available site data"/>
    <m/>
    <s v="POM"/>
  </r>
  <r>
    <s v="Joseph Livia"/>
    <x v="20"/>
    <x v="0"/>
    <n v="120"/>
    <s v="Review of previous study reports &amp; available site data"/>
    <m/>
    <s v="POM"/>
  </r>
  <r>
    <s v="Joseph Livia"/>
    <x v="20"/>
    <x v="12"/>
    <n v="120"/>
    <s v="Review of previous study reports &amp; available site data"/>
    <m/>
    <s v="POM"/>
  </r>
  <r>
    <s v="Joseph Livia"/>
    <x v="20"/>
    <x v="13"/>
    <n v="120"/>
    <s v="Review of previous study reports &amp; available site data"/>
    <m/>
    <s v="POM"/>
  </r>
  <r>
    <s v="Eugenio Santander"/>
    <x v="20"/>
    <x v="10"/>
    <n v="60"/>
    <s v="Review of previous study reports &amp; available site data"/>
    <m/>
    <s v="POM"/>
  </r>
  <r>
    <s v="Eugenio Santander"/>
    <x v="20"/>
    <x v="11"/>
    <n v="60"/>
    <s v="Review of previous study reports &amp; available site data"/>
    <m/>
    <s v="POM"/>
  </r>
  <r>
    <s v="Eugenio Santander"/>
    <x v="20"/>
    <x v="0"/>
    <n v="60"/>
    <s v="Review of previous study reports &amp; available site data"/>
    <m/>
    <s v="POM"/>
  </r>
  <r>
    <s v="Eugenio Santander"/>
    <x v="20"/>
    <x v="12"/>
    <n v="60"/>
    <s v="Review of previous study reports &amp; available site data"/>
    <m/>
    <s v="POM"/>
  </r>
  <r>
    <s v="Eugenio Santander"/>
    <x v="20"/>
    <x v="13"/>
    <n v="60"/>
    <s v="Review of previous study reports &amp; available site data"/>
    <m/>
    <s v="POM"/>
  </r>
  <r>
    <s v="Victor Pacheco"/>
    <x v="20"/>
    <x v="18"/>
    <n v="120"/>
    <s v="Quick mapping (if necessary) during on-site data consolidation"/>
    <m/>
    <s v="POM"/>
  </r>
  <r>
    <s v="Victor Pacheco"/>
    <x v="20"/>
    <x v="19"/>
    <n v="120"/>
    <s v="Quick mapping (if necessary) during on-site data consolidation"/>
    <m/>
    <s v="POM"/>
  </r>
  <r>
    <s v="Victor Pacheco"/>
    <x v="20"/>
    <x v="2"/>
    <n v="120"/>
    <s v="Quick mapping (if necessary) during on-site data consolidation"/>
    <m/>
    <s v="POM"/>
  </r>
  <r>
    <s v="Victor Pacheco"/>
    <x v="20"/>
    <x v="20"/>
    <n v="120"/>
    <s v="Quick mapping (if necessary) during on-site data consolidation"/>
    <m/>
    <s v="POM"/>
  </r>
  <r>
    <s v="Victor Pacheco"/>
    <x v="20"/>
    <x v="21"/>
    <n v="120"/>
    <s v="Quick mapping (if necessary) during on-site data consolidation"/>
    <m/>
    <s v="POM"/>
  </r>
  <r>
    <s v="Joseph Livia"/>
    <x v="20"/>
    <x v="14"/>
    <n v="120"/>
    <s v="Report of sufficiency and Gap analysis"/>
    <m/>
    <s v="POM"/>
  </r>
  <r>
    <s v="Joseph Livia"/>
    <x v="20"/>
    <x v="15"/>
    <n v="120"/>
    <s v="Report of sufficiency and Gap analysis"/>
    <m/>
    <s v="POM"/>
  </r>
  <r>
    <s v="Joseph Livia"/>
    <x v="20"/>
    <x v="1"/>
    <n v="120"/>
    <s v="Report of sufficiency and Gap analysis"/>
    <m/>
    <s v="POM"/>
  </r>
  <r>
    <s v="Joseph Livia"/>
    <x v="20"/>
    <x v="16"/>
    <n v="120"/>
    <s v="Report of sufficiency and Gap analysis"/>
    <m/>
    <s v="POM"/>
  </r>
  <r>
    <s v="Joseph Livia"/>
    <x v="20"/>
    <x v="17"/>
    <n v="120"/>
    <s v="Report of sufficiency and Gap analysis"/>
    <m/>
    <s v="POM"/>
  </r>
  <r>
    <s v="Joseph Livia"/>
    <x v="20"/>
    <x v="18"/>
    <n v="120"/>
    <s v="Report of sufficiency and Gap analysis"/>
    <m/>
    <s v="POM"/>
  </r>
  <r>
    <s v="Joseph Livia"/>
    <x v="20"/>
    <x v="19"/>
    <n v="120"/>
    <s v="Report of sufficiency and Gap analysis"/>
    <m/>
    <s v="POM"/>
  </r>
  <r>
    <s v="Joseph Livia"/>
    <x v="20"/>
    <x v="2"/>
    <n v="120"/>
    <s v="Report of sufficiency and Gap analysis"/>
    <m/>
    <s v="POM"/>
  </r>
  <r>
    <s v="Joseph Livia"/>
    <x v="20"/>
    <x v="20"/>
    <n v="120"/>
    <s v="Report of sufficiency and Gap analysis"/>
    <m/>
    <s v="POM"/>
  </r>
  <r>
    <s v="Joseph Livia"/>
    <x v="20"/>
    <x v="21"/>
    <n v="120"/>
    <s v="Report of sufficiency and Gap analysis"/>
    <m/>
    <s v="POM"/>
  </r>
  <r>
    <s v="Victor Pacheco"/>
    <x v="20"/>
    <x v="14"/>
    <n v="240"/>
    <s v="Pre-Model Setup (in Leapfrog)"/>
    <m/>
    <s v="POM"/>
  </r>
  <r>
    <s v="Victor Pacheco"/>
    <x v="20"/>
    <x v="15"/>
    <n v="240"/>
    <s v="Pre-Model Setup (in Leapfrog)"/>
    <m/>
    <s v="POM"/>
  </r>
  <r>
    <s v="Victor Pacheco"/>
    <x v="20"/>
    <x v="1"/>
    <n v="240"/>
    <s v="Pre-Model Setup (in Leapfrog)"/>
    <m/>
    <s v="POM"/>
  </r>
  <r>
    <s v="Victor Pacheco"/>
    <x v="20"/>
    <x v="16"/>
    <n v="240"/>
    <s v="Pre-Model Setup (in Leapfrog)"/>
    <m/>
    <s v="POM"/>
  </r>
  <r>
    <s v="Victor Pacheco"/>
    <x v="20"/>
    <x v="17"/>
    <n v="240"/>
    <s v="Pre-Model Setup (in Leapfrog)"/>
    <m/>
    <s v="POM"/>
  </r>
  <r>
    <s v="N/A"/>
    <x v="21"/>
    <x v="3"/>
    <n v="0"/>
    <s v="Crear POM"/>
    <m/>
    <s v="POM"/>
  </r>
  <r>
    <s v="Edward Torres"/>
    <x v="22"/>
    <x v="5"/>
    <n v="480"/>
    <s v="Revisión de la información y base de datos"/>
    <m/>
    <s v="POM"/>
  </r>
  <r>
    <s v="Edward Torres"/>
    <x v="22"/>
    <x v="6"/>
    <n v="120"/>
    <s v="Revisión de la información y base de datos"/>
    <m/>
    <s v="POM"/>
  </r>
  <r>
    <s v="Edward Torres"/>
    <x v="22"/>
    <x v="7"/>
    <n v="120"/>
    <s v="Revisión de la información y base de datos"/>
    <m/>
    <s v="POM"/>
  </r>
  <r>
    <s v="Edward Torres"/>
    <x v="22"/>
    <x v="8"/>
    <n v="120"/>
    <s v="Revisión de la información y base de datos"/>
    <m/>
    <s v="POM"/>
  </r>
  <r>
    <s v="Nicolas Diaz Ramos"/>
    <x v="22"/>
    <x v="5"/>
    <n v="360"/>
    <s v="Revisión de la información y base de datos"/>
    <m/>
    <s v="POM"/>
  </r>
  <r>
    <s v="Nicolas Diaz Ramos"/>
    <x v="22"/>
    <x v="6"/>
    <n v="120"/>
    <s v="Revisión de la información y base de datos"/>
    <m/>
    <s v="POM"/>
  </r>
  <r>
    <s v="Nicolas Diaz Ramos"/>
    <x v="22"/>
    <x v="7"/>
    <n v="120"/>
    <s v="Revisión de la información y base de datos"/>
    <m/>
    <s v="POM"/>
  </r>
  <r>
    <s v="Nicolas Diaz Ramos"/>
    <x v="22"/>
    <x v="8"/>
    <n v="120"/>
    <s v="Revisión de la información y base de datos"/>
    <m/>
    <s v="POM"/>
  </r>
  <r>
    <s v="Miguel Cuadros"/>
    <x v="22"/>
    <x v="9"/>
    <n v="360"/>
    <s v="Revisión de información acorde a RFI"/>
    <s v="Reporte"/>
    <s v="POM"/>
  </r>
  <r>
    <s v="Edward Torres"/>
    <x v="22"/>
    <x v="9"/>
    <n v="360"/>
    <s v="Revisión de información acorde a RFI"/>
    <s v="Reporte"/>
    <s v="POM"/>
  </r>
  <r>
    <s v="Edward Torres"/>
    <x v="22"/>
    <x v="11"/>
    <n v="480"/>
    <s v="Visita a terreno incial para fijar contexto del estudio"/>
    <s v="Reporte Visita"/>
    <s v="POM"/>
  </r>
  <r>
    <s v="Edward Torres"/>
    <x v="22"/>
    <x v="0"/>
    <n v="480"/>
    <s v="Visita a terreno incial para fijar contexto del estudio"/>
    <s v="Reporte Visita"/>
    <s v="POM"/>
  </r>
  <r>
    <s v="Claudio Hernandez"/>
    <x v="22"/>
    <x v="11"/>
    <n v="480"/>
    <s v="Visita a terreno incial para fijar contexto del estudio"/>
    <s v="Reporte Visita"/>
    <s v="POM"/>
  </r>
  <r>
    <s v="Claudio Hernandez"/>
    <x v="22"/>
    <x v="0"/>
    <n v="480"/>
    <s v="Visita a terreno incial para fijar contexto del estudio"/>
    <s v="Reporte Visita"/>
    <s v="POM"/>
  </r>
  <r>
    <s v="Miguel Cuadros"/>
    <x v="22"/>
    <x v="10"/>
    <n v="480"/>
    <s v="Captura de información geomecánica (logueo 7000 m de sondajes)"/>
    <s v="Base de datos"/>
    <s v="POM"/>
  </r>
  <r>
    <s v="Miguel Cuadros"/>
    <x v="22"/>
    <x v="11"/>
    <n v="480"/>
    <s v="Captura de información geomecánica (logueo 7000 m de sondajes)"/>
    <s v="Base de datos"/>
    <s v="POM"/>
  </r>
  <r>
    <s v="Miguel Cuadros"/>
    <x v="22"/>
    <x v="0"/>
    <n v="480"/>
    <s v="Captura de información geomecánica (logueo 7000 m de sondajes)"/>
    <s v="Base de datos"/>
    <s v="POM"/>
  </r>
  <r>
    <s v="Miguel Cuadros"/>
    <x v="22"/>
    <x v="12"/>
    <n v="480"/>
    <s v="Captura de información geomecánica (logueo 7000 m de sondajes)"/>
    <s v="Base de datos"/>
    <s v="POM"/>
  </r>
  <r>
    <s v="Miguel Cuadros"/>
    <x v="22"/>
    <x v="13"/>
    <n v="360"/>
    <s v="Captura de información geomecánica (logueo 7000 m de sondajes)"/>
    <s v="Base de datos"/>
    <s v="POM"/>
  </r>
  <r>
    <s v="Miguel Cuadros"/>
    <x v="22"/>
    <x v="18"/>
    <n v="480"/>
    <s v="Captura de información geomecánica (logueo 7000 m de sondajes)"/>
    <s v="Base de datos"/>
    <s v="POM"/>
  </r>
  <r>
    <s v="Miguel Cuadros"/>
    <x v="22"/>
    <x v="19"/>
    <n v="480"/>
    <s v="Captura de información geomecánica (logueo 7000 m de sondajes)"/>
    <s v="Base de datos"/>
    <s v="POM"/>
  </r>
  <r>
    <s v="Miguel Cuadros"/>
    <x v="22"/>
    <x v="2"/>
    <n v="480"/>
    <s v="Captura de información geomecánica (logueo 7000 m de sondajes)"/>
    <s v="Base de datos"/>
    <s v="POM"/>
  </r>
  <r>
    <s v="Miguel Cuadros"/>
    <x v="22"/>
    <x v="20"/>
    <n v="480"/>
    <s v="Captura de información geomecánica (logueo 7000 m de sondajes)"/>
    <s v="Base de datos"/>
    <s v="POM"/>
  </r>
  <r>
    <s v="Miguel Cuadros"/>
    <x v="22"/>
    <x v="21"/>
    <n v="360"/>
    <s v="Captura de información geomecánica (logueo 7000 m de sondajes)"/>
    <s v="Base de datos"/>
    <s v="POM"/>
  </r>
  <r>
    <s v="Nicolas Diaz Ramos"/>
    <x v="22"/>
    <x v="10"/>
    <n v="480"/>
    <s v="Captura de información geomecánica (logueo 7000 m de sondajes)"/>
    <s v="Base de datos"/>
    <s v="POM"/>
  </r>
  <r>
    <s v="Nicolas Diaz Ramos"/>
    <x v="22"/>
    <x v="11"/>
    <n v="480"/>
    <s v="Captura de información geomecánica (logueo 7000 m de sondajes)"/>
    <s v="Base de datos"/>
    <s v="POM"/>
  </r>
  <r>
    <s v="Nicolas Diaz Ramos"/>
    <x v="22"/>
    <x v="0"/>
    <n v="480"/>
    <s v="Captura de información geomecánica (logueo 7000 m de sondajes)"/>
    <s v="Base de datos"/>
    <s v="POM"/>
  </r>
  <r>
    <s v="Nicolas Diaz Ramos"/>
    <x v="22"/>
    <x v="12"/>
    <n v="480"/>
    <s v="Captura de información geomecánica (logueo 7000 m de sondajes)"/>
    <s v="Base de datos"/>
    <s v="POM"/>
  </r>
  <r>
    <s v="Nicolas Diaz Ramos"/>
    <x v="22"/>
    <x v="13"/>
    <n v="360"/>
    <s v="Captura de información geomecánica (logueo 7000 m de sondajes)"/>
    <s v="Base de datos"/>
    <s v="POM"/>
  </r>
  <r>
    <s v="Nicolas Diaz Ramos"/>
    <x v="22"/>
    <x v="14"/>
    <n v="480"/>
    <s v="Captura de información geomecánica (logueo 7000 m de sondajes)"/>
    <s v="Base de datos"/>
    <s v="POM"/>
  </r>
  <r>
    <s v="Nicolas Diaz Ramos"/>
    <x v="22"/>
    <x v="15"/>
    <n v="480"/>
    <s v="Captura de información geomecánica (logueo 7000 m de sondajes)"/>
    <s v="Base de datos"/>
    <s v="POM"/>
  </r>
  <r>
    <s v="Nicolas Diaz Ramos"/>
    <x v="22"/>
    <x v="1"/>
    <n v="480"/>
    <s v="Captura de información geomecánica (logueo 7000 m de sondajes)"/>
    <s v="Base de datos"/>
    <s v="POM"/>
  </r>
  <r>
    <s v="Nicolas Diaz Ramos"/>
    <x v="22"/>
    <x v="16"/>
    <n v="480"/>
    <s v="Captura de información geomecánica (logueo 7000 m de sondajes)"/>
    <s v="Base de datos"/>
    <s v="POM"/>
  </r>
  <r>
    <s v="Nicolas Diaz Ramos"/>
    <x v="22"/>
    <x v="17"/>
    <n v="360"/>
    <s v="Captura de información geomecánica (logueo 7000 m de sondajes)"/>
    <s v="Base de datos"/>
    <s v="POM"/>
  </r>
  <r>
    <s v="Nicolas Diaz Ramos"/>
    <x v="22"/>
    <x v="18"/>
    <n v="480"/>
    <s v="Captura de información geomecánica (logueo 7000 m de sondajes)"/>
    <s v="Base de datos"/>
    <s v="POM"/>
  </r>
  <r>
    <s v="Nicolas Diaz Ramos"/>
    <x v="22"/>
    <x v="19"/>
    <n v="480"/>
    <s v="Captura de información geomecánica (logueo 7000 m de sondajes)"/>
    <s v="Base de datos"/>
    <s v="POM"/>
  </r>
  <r>
    <s v="Nicolas Diaz Ramos"/>
    <x v="22"/>
    <x v="2"/>
    <n v="480"/>
    <s v="Captura de información geomecánica (logueo 7000 m de sondajes)"/>
    <s v="Base de datos"/>
    <s v="POM"/>
  </r>
  <r>
    <s v="Nicolas Diaz Ramos"/>
    <x v="22"/>
    <x v="20"/>
    <n v="480"/>
    <s v="Captura de información geomecánica (logueo 7000 m de sondajes)"/>
    <s v="Base de datos"/>
    <s v="POM"/>
  </r>
  <r>
    <s v="Nicolas Diaz Ramos"/>
    <x v="22"/>
    <x v="21"/>
    <n v="360"/>
    <s v="Captura de información geomecánica (logueo 7000 m de sondajes)"/>
    <s v="Base de datos"/>
    <s v="POM"/>
  </r>
  <r>
    <s v="Martin Robles"/>
    <x v="22"/>
    <x v="10"/>
    <n v="480"/>
    <s v="Captura de información geomecánica (logueo 7000 m de sondajes)"/>
    <s v="Base de datos"/>
    <s v="POM"/>
  </r>
  <r>
    <s v="Martin Robles"/>
    <x v="22"/>
    <x v="11"/>
    <n v="480"/>
    <s v="Captura de información geomecánica (logueo 7000 m de sondajes)"/>
    <s v="Base de datos"/>
    <s v="POM"/>
  </r>
  <r>
    <s v="Martin Robles"/>
    <x v="22"/>
    <x v="0"/>
    <n v="480"/>
    <s v="Captura de información geomecánica (logueo 7000 m de sondajes)"/>
    <s v="Base de datos"/>
    <s v="POM"/>
  </r>
  <r>
    <s v="Martin Robles"/>
    <x v="22"/>
    <x v="12"/>
    <n v="480"/>
    <s v="Captura de información geomecánica (logueo 7000 m de sondajes)"/>
    <s v="Base de datos"/>
    <s v="POM"/>
  </r>
  <r>
    <s v="Martin Robles"/>
    <x v="22"/>
    <x v="13"/>
    <n v="360"/>
    <s v="Captura de información geomecánica (logueo 7000 m de sondajes)"/>
    <s v="Base de datos"/>
    <s v="POM"/>
  </r>
  <r>
    <s v="Martin Robles"/>
    <x v="22"/>
    <x v="14"/>
    <n v="480"/>
    <s v="Captura de información geomecánica (logueo 7000 m de sondajes)"/>
    <s v="Base de datos"/>
    <s v="POM"/>
  </r>
  <r>
    <s v="Martin Robles"/>
    <x v="22"/>
    <x v="15"/>
    <n v="480"/>
    <s v="Captura de información geomecánica (logueo 7000 m de sondajes)"/>
    <s v="Base de datos"/>
    <s v="POM"/>
  </r>
  <r>
    <s v="Martin Robles"/>
    <x v="22"/>
    <x v="1"/>
    <n v="480"/>
    <s v="Captura de información geomecánica (logueo 7000 m de sondajes)"/>
    <s v="Base de datos"/>
    <s v="POM"/>
  </r>
  <r>
    <s v="Martin Robles"/>
    <x v="22"/>
    <x v="16"/>
    <n v="480"/>
    <s v="Captura de información geomecánica (logueo 7000 m de sondajes)"/>
    <s v="Base de datos"/>
    <s v="POM"/>
  </r>
  <r>
    <s v="Martin Robles"/>
    <x v="22"/>
    <x v="17"/>
    <n v="360"/>
    <s v="Captura de información geomecánica (logueo 7000 m de sondajes)"/>
    <s v="Base de datos"/>
    <s v="POM"/>
  </r>
  <r>
    <s v="Martin Robles"/>
    <x v="22"/>
    <x v="18"/>
    <n v="480"/>
    <s v="Captura de información geomecánica (logueo 7000 m de sondajes)"/>
    <s v="Base de datos"/>
    <s v="POM"/>
  </r>
  <r>
    <s v="Martin Robles"/>
    <x v="22"/>
    <x v="19"/>
    <n v="480"/>
    <s v="Captura de información geomecánica (logueo 7000 m de sondajes)"/>
    <s v="Base de datos"/>
    <s v="POM"/>
  </r>
  <r>
    <s v="Martin Robles"/>
    <x v="22"/>
    <x v="2"/>
    <n v="480"/>
    <s v="Captura de información geomecánica (logueo 7000 m de sondajes)"/>
    <s v="Base de datos"/>
    <s v="POM"/>
  </r>
  <r>
    <s v="Martin Robles"/>
    <x v="22"/>
    <x v="20"/>
    <n v="480"/>
    <s v="Captura de información geomecánica (logueo 7000 m de sondajes)"/>
    <s v="Base de datos"/>
    <s v="POM"/>
  </r>
  <r>
    <s v="Martin Robles"/>
    <x v="22"/>
    <x v="21"/>
    <n v="360"/>
    <s v="Captura de información geomecánica (logueo 7000 m de sondajes)"/>
    <s v="Base de datos"/>
    <s v="POM"/>
  </r>
  <r>
    <s v="María Huamán"/>
    <x v="22"/>
    <x v="10"/>
    <n v="480"/>
    <s v="Captura de información geomecánica (logueo 7000 m de sondajes)"/>
    <s v="Base de datos"/>
    <s v="POM"/>
  </r>
  <r>
    <s v="María Huamán"/>
    <x v="22"/>
    <x v="11"/>
    <n v="480"/>
    <s v="Captura de información geomecánica (logueo 7000 m de sondajes)"/>
    <s v="Base de datos"/>
    <s v="POM"/>
  </r>
  <r>
    <s v="María Huamán"/>
    <x v="22"/>
    <x v="0"/>
    <n v="480"/>
    <s v="Captura de información geomecánica (logueo 7000 m de sondajes)"/>
    <s v="Base de datos"/>
    <s v="POM"/>
  </r>
  <r>
    <s v="María Huamán"/>
    <x v="22"/>
    <x v="12"/>
    <n v="480"/>
    <s v="Captura de información geomecánica (logueo 7000 m de sondajes)"/>
    <s v="Base de datos"/>
    <s v="POM"/>
  </r>
  <r>
    <s v="María Huamán"/>
    <x v="22"/>
    <x v="13"/>
    <n v="360"/>
    <s v="Captura de información geomecánica (logueo 7000 m de sondajes)"/>
    <s v="Base de datos"/>
    <s v="POM"/>
  </r>
  <r>
    <s v="María Huamán"/>
    <x v="22"/>
    <x v="14"/>
    <n v="480"/>
    <s v="Captura de información geomecánica (logueo 7000 m de sondajes)"/>
    <s v="Base de datos"/>
    <s v="POM"/>
  </r>
  <r>
    <s v="María Huamán"/>
    <x v="22"/>
    <x v="15"/>
    <n v="480"/>
    <s v="Captura de información geomecánica (logueo 7000 m de sondajes)"/>
    <s v="Base de datos"/>
    <s v="POM"/>
  </r>
  <r>
    <s v="María Huamán"/>
    <x v="22"/>
    <x v="1"/>
    <n v="480"/>
    <s v="Captura de información geomecánica (logueo 7000 m de sondajes)"/>
    <s v="Base de datos"/>
    <s v="POM"/>
  </r>
  <r>
    <s v="María Huamán"/>
    <x v="22"/>
    <x v="16"/>
    <n v="480"/>
    <s v="Captura de información geomecánica (logueo 7000 m de sondajes)"/>
    <s v="Base de datos"/>
    <s v="POM"/>
  </r>
  <r>
    <s v="María Huamán"/>
    <x v="22"/>
    <x v="17"/>
    <n v="360"/>
    <s v="Captura de información geomecánica (logueo 7000 m de sondajes)"/>
    <s v="Base de datos"/>
    <s v="POM"/>
  </r>
  <r>
    <s v="María Huamán"/>
    <x v="22"/>
    <x v="18"/>
    <n v="480"/>
    <s v="Captura de información geomecánica (logueo 7000 m de sondajes)"/>
    <s v="Base de datos"/>
    <s v="POM"/>
  </r>
  <r>
    <s v="María Huamán"/>
    <x v="22"/>
    <x v="19"/>
    <n v="480"/>
    <s v="Captura de información geomecánica (logueo 7000 m de sondajes)"/>
    <s v="Base de datos"/>
    <s v="POM"/>
  </r>
  <r>
    <s v="María Huamán"/>
    <x v="22"/>
    <x v="2"/>
    <n v="480"/>
    <s v="Captura de información geomecánica (logueo 7000 m de sondajes)"/>
    <s v="Base de datos"/>
    <s v="POM"/>
  </r>
  <r>
    <s v="María Huamán"/>
    <x v="22"/>
    <x v="20"/>
    <n v="480"/>
    <s v="Captura de información geomecánica (logueo 7000 m de sondajes)"/>
    <s v="Base de datos"/>
    <s v="POM"/>
  </r>
  <r>
    <s v="María Huamán"/>
    <x v="22"/>
    <x v="21"/>
    <n v="360"/>
    <s v="Captura de información geomecánica (logueo 7000 m de sondajes)"/>
    <s v="Base de datos"/>
    <s v="POM"/>
  </r>
  <r>
    <s v="Jorman Barrera"/>
    <x v="23"/>
    <x v="3"/>
    <n v="300"/>
    <s v="Definición de escenarios a evaluar (con pique, con faja, con TBM, capacidades máximas para SLC, BC, otros)."/>
    <s v="_x000a_Development Options &amp; Economic Envelopes"/>
    <s v="POM"/>
  </r>
  <r>
    <s v="Jhonatan Huaynate"/>
    <x v="23"/>
    <x v="3"/>
    <n v="540"/>
    <s v="Estimación de ratios de metros de desarrollo y preparación para envolvente adicional al caso PFS@34 ktpd (SLC)."/>
    <s v="_x000a_Development Options &amp; Economic Envelopes"/>
    <s v="POM"/>
  </r>
  <r>
    <s v="Jhonatan Huaynate"/>
    <x v="23"/>
    <x v="4"/>
    <n v="360"/>
    <s v="Estimación de ratios de metros de desarrollo y preparación para caso BC"/>
    <s v="_x000a_Development Options &amp; Economic Envelopes"/>
    <s v="POM"/>
  </r>
  <r>
    <s v="Jhonatan Huaynate"/>
    <x v="23"/>
    <x v="5"/>
    <n v="540"/>
    <s v="Estimación de capacidad máxima SLC"/>
    <s v="_x000a_Development Options &amp; Economic Envelopes"/>
    <s v="POM"/>
  </r>
  <r>
    <s v="Jorman Barrera"/>
    <x v="23"/>
    <x v="6"/>
    <n v="300"/>
    <s v="Estimación de capacidad máxima BC"/>
    <s v="_x000a_Development Options &amp; Economic Envelopes"/>
    <s v="POM"/>
  </r>
  <r>
    <s v="Jhonatan Huaynate"/>
    <x v="23"/>
    <x v="6"/>
    <n v="240"/>
    <s v="Construcción de plan minero SLC con máximas capacidades estimada según escenario"/>
    <s v="Mine Planning &amp; Scheduling"/>
    <s v="POM"/>
  </r>
  <r>
    <s v="Jhonatan Huaynate"/>
    <x v="23"/>
    <x v="7"/>
    <n v="540"/>
    <s v="Construcción de plan minero SLC con máximas capacidades estimada según escenario"/>
    <s v="Mine Planning &amp; Scheduling"/>
    <s v="POM"/>
  </r>
  <r>
    <s v="Jhonatan Huaynate"/>
    <x v="23"/>
    <x v="8"/>
    <n v="540"/>
    <s v="Construcción de plan minero BC con máximas capacidades estimada según escenario"/>
    <s v="Mine Planning &amp; Scheduling"/>
    <s v="POM"/>
  </r>
  <r>
    <s v="Jorman Barrera"/>
    <x v="23"/>
    <x v="6"/>
    <n v="300"/>
    <s v="Dimensionamiento de habilitadores de crecimiento (tecnología, infraestructura) SLC."/>
    <s v="Mine Planning &amp; Scheduling"/>
    <s v="POM"/>
  </r>
  <r>
    <s v="Jorman Barrera"/>
    <x v="23"/>
    <x v="7"/>
    <n v="300"/>
    <s v="Dimensionamiento de habilitadores de crecimiento (tecnología, infraestructura) SLC."/>
    <s v="Mine Planning &amp; Scheduling"/>
    <s v="POM"/>
  </r>
  <r>
    <s v="Jorman Barrera"/>
    <x v="23"/>
    <x v="8"/>
    <n v="300"/>
    <s v="Dimensionamiento de habilitadores de crecimiento (tecnología, infraestructura) SLC."/>
    <s v="Mine Planning &amp; Scheduling"/>
    <s v="POM"/>
  </r>
  <r>
    <s v="Jhonatan Huaynate"/>
    <x v="23"/>
    <x v="9"/>
    <n v="360"/>
    <s v="Dimensionamiento de flota manteniendo configuración planilla económica PFS@34ktpd"/>
    <s v="Mine Planning &amp; Scheduling"/>
    <s v="POM"/>
  </r>
  <r>
    <s v="Jhonatan Huaynate"/>
    <x v="23"/>
    <x v="10"/>
    <n v="240"/>
    <s v="Dimensionamiento de flota manteniendo configuración planilla económica PFS@34ktpd"/>
    <s v="Mine Planning &amp; Scheduling"/>
    <s v="POM"/>
  </r>
  <r>
    <s v="Jhonatan Huaynate"/>
    <x v="23"/>
    <x v="11"/>
    <n v="360"/>
    <s v="Dimensionamiento de sistema de drenaje (escaladores)"/>
    <s v="Growth Enablers, Infrastructure &amp; Technologies"/>
    <s v="POM"/>
  </r>
  <r>
    <s v="Arnold Tadeo"/>
    <x v="23"/>
    <x v="11"/>
    <n v="240"/>
    <s v="Dimensionamiento de sistema de ventilación (escaladores)"/>
    <s v="Growth Enablers, Infrastructure &amp; Technologies"/>
    <s v="POM"/>
  </r>
  <r>
    <s v="Marcelo Mendoza"/>
    <x v="23"/>
    <x v="11"/>
    <n v="240"/>
    <s v="Dimensionamiento de sistema de energía (escaladores)"/>
    <s v="Growth Enablers, Infrastructure &amp; Technologies"/>
    <s v="POM"/>
  </r>
  <r>
    <s v="Marcelo Mendoza"/>
    <x v="23"/>
    <x v="0"/>
    <n v="240"/>
    <s v="Dimensionamiento de sistema de energía (escaladores)"/>
    <s v="Growth Enablers, Infrastructure &amp; Technologies"/>
    <s v="POM"/>
  </r>
  <r>
    <s v="Cristóbal Ventura"/>
    <x v="23"/>
    <x v="11"/>
    <n v="240"/>
    <s v="Dimensionamiento de capacidades pipeline."/>
    <s v="Growth Enablers, Infrastructure &amp; Technologies"/>
    <s v="POM"/>
  </r>
  <r>
    <s v="Cristóbal Ventura"/>
    <x v="23"/>
    <x v="0"/>
    <n v="240"/>
    <s v="Dimensionamiento de capacidades pipeline."/>
    <s v="Growth Enablers, Infrastructure &amp; Technologies"/>
    <s v="POM"/>
  </r>
  <r>
    <s v="Emilio Sánchez"/>
    <x v="23"/>
    <x v="0"/>
    <n v="240"/>
    <s v="Dimensionamiento de capacidades relavera."/>
    <s v="Growth Enablers, Infrastructure &amp; Technologies"/>
    <s v="POM"/>
  </r>
  <r>
    <s v="Emilio Sánchez"/>
    <x v="23"/>
    <x v="12"/>
    <n v="240"/>
    <s v="Dimensionamiento de capacidades relavera."/>
    <s v="Growth Enablers, Infrastructure &amp; Technologies"/>
    <s v="POM"/>
  </r>
  <r>
    <s v="Jorman Barrera"/>
    <x v="23"/>
    <x v="0"/>
    <n v="300"/>
    <s v="Dimensionamiento de capacidades planta."/>
    <s v="Growth Enablers, Infrastructure &amp; Technologies"/>
    <s v="POM"/>
  </r>
  <r>
    <s v="Jorman Barrera"/>
    <x v="23"/>
    <x v="12"/>
    <n v="300"/>
    <s v="Dimensionamiento de capacidades planta."/>
    <s v="Growth Enablers, Infrastructure &amp; Technologies"/>
    <s v="POM"/>
  </r>
  <r>
    <s v="Jhonatan Huaynate"/>
    <x v="23"/>
    <x v="10"/>
    <n v="300"/>
    <s v="Estimación de Capex (2 escenarios)"/>
    <s v="Capital, Operating Costs &amp; Economic Evaluation"/>
    <s v="POM"/>
  </r>
  <r>
    <s v="Jhonatan Huaynate"/>
    <x v="23"/>
    <x v="11"/>
    <n v="540"/>
    <s v="Estimación de Capex (2 escenarios)"/>
    <s v="Capital, Operating Costs &amp; Economic Evaluation"/>
    <s v="POM"/>
  </r>
  <r>
    <s v="Jhonatan Huaynate"/>
    <x v="23"/>
    <x v="0"/>
    <n v="300"/>
    <s v="Estimación de Capex (2 escenarios)"/>
    <s v="Capital, Operating Costs &amp; Economic Evaluation"/>
    <s v="POM"/>
  </r>
  <r>
    <s v="Arnold Tadeo"/>
    <x v="23"/>
    <x v="0"/>
    <n v="240"/>
    <s v="Estimación de Opex (2 escenarios)"/>
    <s v="Capital, Operating Costs &amp; Economic Evaluation"/>
    <s v="POM"/>
  </r>
  <r>
    <s v="Arnold Tadeo"/>
    <x v="23"/>
    <x v="12"/>
    <n v="240"/>
    <s v="Configuración de Modelo Económico (2 escenarios)"/>
    <s v="Capital, Operating Costs &amp; Economic Evaluation"/>
    <s v="POM"/>
  </r>
  <r>
    <s v="Arnold Tadeo"/>
    <x v="23"/>
    <x v="13"/>
    <n v="240"/>
    <s v="Configuración de Modelo Económico (2 escenarios)"/>
    <s v="Capital, Operating Costs &amp; Economic Evaluation"/>
    <s v="POM"/>
  </r>
  <r>
    <s v="Jhonatan Huaynate"/>
    <x v="23"/>
    <x v="0"/>
    <n v="240"/>
    <s v="Construcción de cronograma PEP RDP"/>
    <s v="Execution Roadmap (RDA)"/>
    <s v="POM"/>
  </r>
  <r>
    <s v="Jorman Barrera"/>
    <x v="23"/>
    <x v="12"/>
    <n v="240"/>
    <s v="Presentación Ejecutiva"/>
    <s v="Reporting"/>
    <s v="POM"/>
  </r>
  <r>
    <s v="Jhonatan Huaynate"/>
    <x v="23"/>
    <x v="14"/>
    <n v="540"/>
    <s v="Informe Memo"/>
    <s v="Reporting"/>
    <s v="POM"/>
  </r>
  <r>
    <s v="Jhonatan Huaynate"/>
    <x v="23"/>
    <x v="15"/>
    <n v="540"/>
    <s v="Informe Memo"/>
    <s v="Reporting"/>
    <s v="POM"/>
  </r>
  <r>
    <s v="Jhonatan Huaynate"/>
    <x v="23"/>
    <x v="1"/>
    <n v="540"/>
    <s v="Informe Memo"/>
    <s v="Reporting"/>
    <s v="POM"/>
  </r>
  <r>
    <s v="Jhonatan Huaynate"/>
    <x v="23"/>
    <x v="16"/>
    <n v="540"/>
    <s v="Informe Memo"/>
    <s v="Reporting"/>
    <s v="POM"/>
  </r>
  <r>
    <s v="Jorman Barrera"/>
    <x v="23"/>
    <x v="3"/>
    <n v="60"/>
    <s v="Reuniones de reporte semanal y revisión interna"/>
    <s v="Meeting and coordination with CD Capitals teams"/>
    <s v="POM"/>
  </r>
  <r>
    <s v="Jorman Barrera"/>
    <x v="23"/>
    <x v="4"/>
    <n v="60"/>
    <s v="Reuniones de reporte semanal y revisión interna"/>
    <s v="Meeting and coordination with CD Capitals teams"/>
    <s v="POM"/>
  </r>
  <r>
    <s v="Jorman Barrera"/>
    <x v="23"/>
    <x v="5"/>
    <n v="60"/>
    <s v="Reuniones de reporte semanal y revisión interna"/>
    <s v="Meeting and coordination with CD Capitals teams"/>
    <s v="POM"/>
  </r>
  <r>
    <s v="Jorman Barrera"/>
    <x v="23"/>
    <x v="6"/>
    <n v="60"/>
    <s v="Reuniones de reporte semanal y revisión interna"/>
    <s v="Meeting and coordination with CD Capitals teams"/>
    <s v="POM"/>
  </r>
  <r>
    <s v="Jorman Barrera"/>
    <x v="23"/>
    <x v="7"/>
    <n v="60"/>
    <s v="Reuniones de reporte semanal y revisión interna"/>
    <s v="Meeting and coordination with CD Capitals teams"/>
    <s v="POM"/>
  </r>
  <r>
    <s v="Jorman Barrera"/>
    <x v="23"/>
    <x v="8"/>
    <n v="60"/>
    <s v="Reuniones de reporte semanal y revisión interna"/>
    <s v="Meeting and coordination with CD Capitals teams"/>
    <s v="POM"/>
  </r>
  <r>
    <s v="Jorman Barrera"/>
    <x v="23"/>
    <x v="9"/>
    <n v="60"/>
    <s v="Reuniones de reporte semanal y revisión interna"/>
    <s v="Meeting and coordination with CD Capitals teams"/>
    <s v="POM"/>
  </r>
  <r>
    <s v="Jorman Barrera"/>
    <x v="23"/>
    <x v="10"/>
    <n v="60"/>
    <s v="Reuniones de reporte semanal y revisión interna"/>
    <s v="Meeting and coordination with CD Capitals teams"/>
    <s v="POM"/>
  </r>
  <r>
    <s v="Jorman Barrera"/>
    <x v="23"/>
    <x v="11"/>
    <n v="60"/>
    <s v="Reuniones de reporte semanal y revisión interna"/>
    <s v="Meeting and coordination with CD Capitals teams"/>
    <s v="POM"/>
  </r>
  <r>
    <s v="Jorman Barrera"/>
    <x v="23"/>
    <x v="0"/>
    <n v="60"/>
    <s v="Reuniones de reporte semanal y revisión interna"/>
    <s v="Meeting and coordination with CD Capitals teams"/>
    <s v="POM"/>
  </r>
  <r>
    <s v="Jorman Barrera"/>
    <x v="23"/>
    <x v="12"/>
    <n v="60"/>
    <s v="Reuniones de reporte semanal y revisión interna"/>
    <s v="Meeting and coordination with CD Capitals teams"/>
    <s v="POM"/>
  </r>
  <r>
    <s v="Jorman Barrera"/>
    <x v="23"/>
    <x v="13"/>
    <n v="60"/>
    <s v="Reuniones de reporte semanal y revisión interna"/>
    <s v="Meeting and coordination with CD Capitals teams"/>
    <s v="POM"/>
  </r>
  <r>
    <s v="Jorman Barrera"/>
    <x v="23"/>
    <x v="14"/>
    <n v="120"/>
    <s v="Reuniones de reporte semanal y revisión interna"/>
    <s v="Meeting and coordination with CD Capitals teams"/>
    <s v="POM"/>
  </r>
  <r>
    <s v="Jorman Barrera"/>
    <x v="23"/>
    <x v="15"/>
    <n v="120"/>
    <s v="Reuniones de reporte semanal y revisión interna"/>
    <s v="Meeting and coordination with CD Capitals teams"/>
    <s v="POM"/>
  </r>
  <r>
    <s v="Jorman Barrera"/>
    <x v="23"/>
    <x v="1"/>
    <n v="120"/>
    <s v="Reuniones de reporte semanal y revisión interna"/>
    <s v="Meeting and coordination with CD Capitals teams"/>
    <s v="POM"/>
  </r>
  <r>
    <s v="Jorman Barrera"/>
    <x v="23"/>
    <x v="16"/>
    <n v="120"/>
    <s v="Reuniones de reporte semanal y revisión interna"/>
    <s v="Meeting and coordination with CD Capitals teams"/>
    <s v="POM"/>
  </r>
  <r>
    <s v="Kevin Rios"/>
    <x v="24"/>
    <x v="3"/>
    <n v="240"/>
    <s v="Revisión de información base para desarrollo proyecto"/>
    <m/>
    <s v="POM"/>
  </r>
  <r>
    <s v="Kevin Rios"/>
    <x v="24"/>
    <x v="4"/>
    <n v="240"/>
    <s v="Revisión de información base para desarrollo proyecto"/>
    <m/>
    <s v="POM"/>
  </r>
  <r>
    <s v="Kevin Rios"/>
    <x v="24"/>
    <x v="5"/>
    <n v="240"/>
    <s v="Revisión de información base para desarrollo proyecto"/>
    <m/>
    <s v="POM"/>
  </r>
  <r>
    <s v="Kevin Rios"/>
    <x v="24"/>
    <x v="6"/>
    <n v="240"/>
    <s v="Revisión de información base para desarrollo proyecto"/>
    <m/>
    <s v="POM"/>
  </r>
  <r>
    <s v="Kevin Rios"/>
    <x v="24"/>
    <x v="7"/>
    <n v="240"/>
    <s v="Revisión de información base para desarrollo proyecto"/>
    <m/>
    <s v="POM"/>
  </r>
  <r>
    <s v="Kevin Rios"/>
    <x v="24"/>
    <x v="8"/>
    <n v="240"/>
    <s v="Revisión de información base para desarrollo proyecto"/>
    <m/>
    <s v="POM"/>
  </r>
  <r>
    <s v="Kevin Rios"/>
    <x v="24"/>
    <x v="9"/>
    <n v="240"/>
    <s v="Revisión de información base para desarrollo proyecto"/>
    <m/>
    <s v="POM"/>
  </r>
  <r>
    <s v="Kevin Rios"/>
    <x v="24"/>
    <x v="10"/>
    <n v="240"/>
    <s v="Revisión de información base para desarrollo proyecto"/>
    <m/>
    <s v="POM"/>
  </r>
  <r>
    <s v="Kevin Rios"/>
    <x v="24"/>
    <x v="11"/>
    <n v="240"/>
    <s v="Revisión de información base para desarrollo proyecto"/>
    <m/>
    <s v="POM"/>
  </r>
  <r>
    <s v="Kevin Rios"/>
    <x v="24"/>
    <x v="0"/>
    <n v="240"/>
    <s v="Revisión de información base para desarrollo proyecto"/>
    <m/>
    <s v="POM"/>
  </r>
  <r>
    <s v="Kevin Rios"/>
    <x v="24"/>
    <x v="12"/>
    <n v="240"/>
    <s v="Revisión de información base para desarrollo proyecto"/>
    <m/>
    <s v="POM"/>
  </r>
  <r>
    <s v="Kevin Rios"/>
    <x v="24"/>
    <x v="13"/>
    <n v="240"/>
    <s v="Revisión de información base para desarrollo proyecto"/>
    <m/>
    <s v="POM"/>
  </r>
  <r>
    <s v="Kevin Rios"/>
    <x v="24"/>
    <x v="14"/>
    <n v="240"/>
    <s v="Revisión de información base para desarrollo proyecto"/>
    <m/>
    <s v="POM"/>
  </r>
  <r>
    <s v="Kevin Rios"/>
    <x v="24"/>
    <x v="15"/>
    <n v="240"/>
    <s v="Revisión de información base para desarrollo proyecto"/>
    <m/>
    <s v="POM"/>
  </r>
  <r>
    <s v="Kevin Rios"/>
    <x v="24"/>
    <x v="1"/>
    <n v="240"/>
    <s v="Revisión de información base para desarrollo proyecto"/>
    <m/>
    <s v="POM"/>
  </r>
  <r>
    <s v="Kevin Rios"/>
    <x v="24"/>
    <x v="16"/>
    <n v="240"/>
    <s v="Revisión de información base para desarrollo proyecto"/>
    <m/>
    <s v="POM"/>
  </r>
  <r>
    <s v="Kevin Rios"/>
    <x v="24"/>
    <x v="17"/>
    <n v="240"/>
    <s v="Revisión de información base para desarrollo proyecto"/>
    <m/>
    <s v="POM"/>
  </r>
  <r>
    <s v="Kevin Rios"/>
    <x v="24"/>
    <x v="18"/>
    <n v="240"/>
    <s v="Revisión de información base para desarrollo proyecto"/>
    <m/>
    <s v="POM"/>
  </r>
  <r>
    <s v="Kevin Rios"/>
    <x v="24"/>
    <x v="19"/>
    <n v="240"/>
    <s v="Revisión de información base para desarrollo proyecto"/>
    <m/>
    <s v="POM"/>
  </r>
  <r>
    <s v="Kevin Rios"/>
    <x v="24"/>
    <x v="2"/>
    <n v="240"/>
    <s v="Revisión de información base para desarrollo proyecto"/>
    <m/>
    <s v="POM"/>
  </r>
  <r>
    <s v="Kevin Rios"/>
    <x v="24"/>
    <x v="20"/>
    <n v="240"/>
    <s v="Revisión de información base para desarrollo proyecto"/>
    <m/>
    <s v="POM"/>
  </r>
  <r>
    <s v="Kevin Rios"/>
    <x v="24"/>
    <x v="21"/>
    <n v="240"/>
    <s v="Revisión de información base para desarrollo proyecto"/>
    <m/>
    <s v="POM"/>
  </r>
  <r>
    <s v="Renan Argandoña"/>
    <x v="24"/>
    <x v="3"/>
    <n v="240"/>
    <s v="Revisión de información base para desarrollo proyecto"/>
    <m/>
    <s v="POM"/>
  </r>
  <r>
    <s v="Renan Argandoña"/>
    <x v="24"/>
    <x v="4"/>
    <n v="240"/>
    <s v="Revisión de información base para desarrollo proyecto"/>
    <m/>
    <s v="POM"/>
  </r>
  <r>
    <s v="Renan Argandoña"/>
    <x v="24"/>
    <x v="5"/>
    <n v="240"/>
    <s v="Revisión de información base para desarrollo proyecto"/>
    <m/>
    <s v="POM"/>
  </r>
  <r>
    <s v="Renan Argandoña"/>
    <x v="24"/>
    <x v="6"/>
    <n v="240"/>
    <s v="Revisión de información base para desarrollo proyecto"/>
    <m/>
    <s v="POM"/>
  </r>
  <r>
    <s v="Renan Argandoña"/>
    <x v="24"/>
    <x v="7"/>
    <n v="240"/>
    <s v="Revisión de información base para desarrollo proyecto"/>
    <m/>
    <s v="POM"/>
  </r>
  <r>
    <s v="Renan Argandoña"/>
    <x v="24"/>
    <x v="8"/>
    <n v="240"/>
    <s v="Revisión de información base para desarrollo proyecto"/>
    <m/>
    <s v="POM"/>
  </r>
  <r>
    <s v="Renan Argandoña"/>
    <x v="24"/>
    <x v="9"/>
    <n v="240"/>
    <s v="Revisión de información base para desarrollo proyecto"/>
    <m/>
    <s v="POM"/>
  </r>
  <r>
    <s v="Renan Argandoña"/>
    <x v="24"/>
    <x v="10"/>
    <n v="240"/>
    <s v="Revisión de información base para desarrollo proyecto"/>
    <m/>
    <s v="POM"/>
  </r>
  <r>
    <s v="Renan Argandoña"/>
    <x v="24"/>
    <x v="11"/>
    <n v="240"/>
    <s v="Revisión de información base para desarrollo proyecto"/>
    <m/>
    <s v="POM"/>
  </r>
  <r>
    <s v="Renan Argandoña"/>
    <x v="24"/>
    <x v="0"/>
    <n v="240"/>
    <s v="Revisión de información base para desarrollo proyecto"/>
    <m/>
    <s v="POM"/>
  </r>
  <r>
    <s v="Renan Argandoña"/>
    <x v="24"/>
    <x v="12"/>
    <n v="240"/>
    <s v="Revisión de información base para desarrollo proyecto"/>
    <m/>
    <s v="POM"/>
  </r>
  <r>
    <s v="Renan Argandoña"/>
    <x v="24"/>
    <x v="13"/>
    <n v="240"/>
    <s v="Revisión de información base para desarrollo proyecto"/>
    <m/>
    <s v="POM"/>
  </r>
  <r>
    <s v="Renan Argandoña"/>
    <x v="24"/>
    <x v="14"/>
    <n v="240"/>
    <s v="Revisión de información base para desarrollo proyecto"/>
    <m/>
    <s v="POM"/>
  </r>
  <r>
    <s v="Renan Argandoña"/>
    <x v="24"/>
    <x v="15"/>
    <n v="240"/>
    <s v="Revisión de información base para desarrollo proyecto"/>
    <m/>
    <s v="POM"/>
  </r>
  <r>
    <s v="Renan Argandoña"/>
    <x v="24"/>
    <x v="1"/>
    <n v="240"/>
    <s v="Revisión de información base para desarrollo proyecto"/>
    <m/>
    <s v="POM"/>
  </r>
  <r>
    <s v="Renan Argandoña"/>
    <x v="24"/>
    <x v="16"/>
    <n v="240"/>
    <s v="Revisión de información base para desarrollo proyecto"/>
    <m/>
    <s v="POM"/>
  </r>
  <r>
    <s v="Renan Argandoña"/>
    <x v="24"/>
    <x v="17"/>
    <n v="240"/>
    <s v="Revisión de información base para desarrollo proyecto"/>
    <m/>
    <s v="POM"/>
  </r>
  <r>
    <s v="Renan Argandoña"/>
    <x v="24"/>
    <x v="18"/>
    <n v="240"/>
    <s v="Revisión de información base para desarrollo proyecto"/>
    <m/>
    <s v="POM"/>
  </r>
  <r>
    <s v="Renan Argandoña"/>
    <x v="24"/>
    <x v="19"/>
    <n v="240"/>
    <s v="Revisión de información base para desarrollo proyecto"/>
    <m/>
    <s v="POM"/>
  </r>
  <r>
    <s v="Renan Argandoña"/>
    <x v="24"/>
    <x v="2"/>
    <n v="240"/>
    <s v="Revisión de información base para desarrollo proyecto"/>
    <m/>
    <s v="POM"/>
  </r>
  <r>
    <s v="Renan Argandoña"/>
    <x v="24"/>
    <x v="20"/>
    <n v="240"/>
    <s v="Revisión de información base para desarrollo proyecto"/>
    <m/>
    <s v="POM"/>
  </r>
  <r>
    <s v="Renan Argandoña"/>
    <x v="24"/>
    <x v="21"/>
    <n v="240"/>
    <s v="Revisión de información base para desarrollo proyecto"/>
    <m/>
    <s v="POM"/>
  </r>
  <r>
    <s v="Gonzalo Diaz"/>
    <x v="24"/>
    <x v="3"/>
    <n v="120"/>
    <s v="Dirección de proyecto"/>
    <m/>
    <s v="POM"/>
  </r>
  <r>
    <s v="Gonzalo Diaz"/>
    <x v="24"/>
    <x v="4"/>
    <n v="120"/>
    <s v="Dirección de proyecto"/>
    <m/>
    <s v="POM"/>
  </r>
  <r>
    <s v="Gonzalo Diaz"/>
    <x v="24"/>
    <x v="5"/>
    <n v="120"/>
    <s v="Dirección de proyecto"/>
    <m/>
    <s v="POM"/>
  </r>
  <r>
    <s v="Gonzalo Diaz"/>
    <x v="24"/>
    <x v="6"/>
    <n v="120"/>
    <s v="Dirección de proyecto"/>
    <m/>
    <s v="POM"/>
  </r>
  <r>
    <s v="Gonzalo Diaz"/>
    <x v="24"/>
    <x v="7"/>
    <n v="120"/>
    <s v="Dirección de proyecto"/>
    <m/>
    <s v="POM"/>
  </r>
  <r>
    <s v="Gonzalo Diaz"/>
    <x v="24"/>
    <x v="8"/>
    <n v="120"/>
    <s v="Dirección de proyecto"/>
    <m/>
    <s v="POM"/>
  </r>
  <r>
    <s v="Gonzalo Diaz"/>
    <x v="24"/>
    <x v="9"/>
    <n v="120"/>
    <s v="Dirección de proyecto"/>
    <m/>
    <s v="POM"/>
  </r>
  <r>
    <s v="Gonzalo Diaz"/>
    <x v="24"/>
    <x v="10"/>
    <n v="120"/>
    <s v="Dirección de proyecto"/>
    <m/>
    <s v="POM"/>
  </r>
  <r>
    <s v="Gonzalo Diaz"/>
    <x v="24"/>
    <x v="11"/>
    <n v="120"/>
    <s v="Dirección de proyecto"/>
    <m/>
    <s v="POM"/>
  </r>
  <r>
    <s v="Gonzalo Diaz"/>
    <x v="24"/>
    <x v="0"/>
    <n v="120"/>
    <s v="Dirección de proyecto"/>
    <m/>
    <s v="POM"/>
  </r>
  <r>
    <s v="Gonzalo Diaz"/>
    <x v="24"/>
    <x v="12"/>
    <n v="120"/>
    <s v="Dirección de proyecto"/>
    <m/>
    <s v="POM"/>
  </r>
  <r>
    <s v="Gonzalo Diaz"/>
    <x v="24"/>
    <x v="13"/>
    <n v="120"/>
    <s v="Dirección de proyecto"/>
    <m/>
    <s v="POM"/>
  </r>
  <r>
    <s v="Gonzalo Diaz"/>
    <x v="24"/>
    <x v="14"/>
    <n v="120"/>
    <s v="Dirección de proyecto"/>
    <m/>
    <s v="POM"/>
  </r>
  <r>
    <s v="Gonzalo Diaz"/>
    <x v="24"/>
    <x v="15"/>
    <n v="120"/>
    <s v="Dirección de proyecto"/>
    <m/>
    <s v="POM"/>
  </r>
  <r>
    <s v="Gonzalo Diaz"/>
    <x v="24"/>
    <x v="1"/>
    <n v="120"/>
    <s v="Dirección de proyecto"/>
    <m/>
    <s v="POM"/>
  </r>
  <r>
    <s v="Gonzalo Diaz"/>
    <x v="24"/>
    <x v="16"/>
    <n v="120"/>
    <s v="Dirección de proyecto"/>
    <m/>
    <s v="POM"/>
  </r>
  <r>
    <s v="Gonzalo Diaz"/>
    <x v="24"/>
    <x v="17"/>
    <n v="120"/>
    <s v="Dirección de proyecto"/>
    <m/>
    <s v="POM"/>
  </r>
  <r>
    <s v="Gonzalo Diaz"/>
    <x v="24"/>
    <x v="18"/>
    <n v="120"/>
    <s v="Dirección de proyecto"/>
    <m/>
    <s v="POM"/>
  </r>
  <r>
    <s v="Gonzalo Diaz"/>
    <x v="24"/>
    <x v="19"/>
    <n v="120"/>
    <s v="Dirección de proyecto"/>
    <m/>
    <s v="POM"/>
  </r>
  <r>
    <s v="Gonzalo Diaz"/>
    <x v="24"/>
    <x v="2"/>
    <n v="120"/>
    <s v="Dirección de proyecto"/>
    <m/>
    <s v="POM"/>
  </r>
  <r>
    <s v="Gonzalo Diaz"/>
    <x v="24"/>
    <x v="20"/>
    <n v="120"/>
    <s v="Dirección de proyecto"/>
    <m/>
    <s v="POM"/>
  </r>
  <r>
    <s v="Gonzalo Diaz"/>
    <x v="24"/>
    <x v="21"/>
    <n v="120"/>
    <s v="Dirección de proyecto"/>
    <m/>
    <s v="POM"/>
  </r>
  <r>
    <s v="Eugenio Santander"/>
    <x v="24"/>
    <x v="3"/>
    <n v="60"/>
    <s v="Revisión de información base para desarrollo proyecto"/>
    <m/>
    <s v="POM"/>
  </r>
  <r>
    <s v="Eugenio Santander"/>
    <x v="24"/>
    <x v="4"/>
    <n v="60"/>
    <s v="Revisión de información base para desarrollo proyecto"/>
    <m/>
    <s v="POM"/>
  </r>
  <r>
    <s v="Eugenio Santander"/>
    <x v="24"/>
    <x v="5"/>
    <n v="60"/>
    <s v="Revisión de información base para desarrollo proyecto"/>
    <m/>
    <s v="POM"/>
  </r>
  <r>
    <s v="Eugenio Santander"/>
    <x v="24"/>
    <x v="6"/>
    <n v="60"/>
    <s v="Revisión de información base para desarrollo proyecto"/>
    <m/>
    <s v="POM"/>
  </r>
  <r>
    <s v="Eugenio Santander"/>
    <x v="24"/>
    <x v="7"/>
    <n v="60"/>
    <s v="Revisión de información base para desarrollo proyecto"/>
    <m/>
    <s v="POM"/>
  </r>
  <r>
    <s v="Eugenio Santander"/>
    <x v="24"/>
    <x v="8"/>
    <n v="60"/>
    <s v="Revisión de información base para desarrollo proyecto"/>
    <m/>
    <s v="POM"/>
  </r>
  <r>
    <s v="Eugenio Santander"/>
    <x v="24"/>
    <x v="9"/>
    <n v="60"/>
    <s v="Revisión de información base para desarrollo proyecto"/>
    <m/>
    <s v="POM"/>
  </r>
  <r>
    <s v="Eugenio Santander"/>
    <x v="24"/>
    <x v="10"/>
    <n v="60"/>
    <s v="Revisión de información base para desarrollo proyecto"/>
    <m/>
    <s v="POM"/>
  </r>
  <r>
    <s v="Eugenio Santander"/>
    <x v="24"/>
    <x v="11"/>
    <n v="60"/>
    <s v="Revisión de información base para desarrollo proyecto"/>
    <m/>
    <s v="POM"/>
  </r>
  <r>
    <s v="Eugenio Santander"/>
    <x v="24"/>
    <x v="0"/>
    <n v="60"/>
    <s v="Revisión de información base para desarrollo proyecto"/>
    <m/>
    <s v="POM"/>
  </r>
  <r>
    <s v="Eugenio Santander"/>
    <x v="24"/>
    <x v="12"/>
    <n v="60"/>
    <s v="Revisión de información base para desarrollo proyecto"/>
    <m/>
    <s v="POM"/>
  </r>
  <r>
    <s v="Eugenio Santander"/>
    <x v="24"/>
    <x v="13"/>
    <n v="60"/>
    <s v="Revisión de información base para desarrollo proyecto"/>
    <m/>
    <s v="POM"/>
  </r>
  <r>
    <s v="Eugenio Santander"/>
    <x v="24"/>
    <x v="14"/>
    <n v="60"/>
    <s v="Revisión de información base para desarrollo proyecto"/>
    <m/>
    <s v="POM"/>
  </r>
  <r>
    <s v="Eugenio Santander"/>
    <x v="24"/>
    <x v="15"/>
    <n v="60"/>
    <s v="Revisión de información base para desarrollo proyecto"/>
    <m/>
    <s v="POM"/>
  </r>
  <r>
    <s v="Eugenio Santander"/>
    <x v="24"/>
    <x v="1"/>
    <n v="60"/>
    <s v="Revisión de información base para desarrollo proyecto"/>
    <m/>
    <s v="POM"/>
  </r>
  <r>
    <s v="Eugenio Santander"/>
    <x v="24"/>
    <x v="16"/>
    <n v="60"/>
    <s v="Revisión de información base para desarrollo proyecto"/>
    <m/>
    <s v="POM"/>
  </r>
  <r>
    <s v="Eugenio Santander"/>
    <x v="24"/>
    <x v="17"/>
    <n v="60"/>
    <s v="Revisión de información base para desarrollo proyecto"/>
    <m/>
    <s v="POM"/>
  </r>
  <r>
    <s v="Eugenio Santander"/>
    <x v="24"/>
    <x v="18"/>
    <n v="60"/>
    <s v="Revisión de información base para desarrollo proyecto"/>
    <m/>
    <s v="POM"/>
  </r>
  <r>
    <s v="Eugenio Santander"/>
    <x v="24"/>
    <x v="19"/>
    <n v="60"/>
    <s v="Revisión de información base para desarrollo proyecto"/>
    <m/>
    <s v="POM"/>
  </r>
  <r>
    <s v="Eugenio Santander"/>
    <x v="24"/>
    <x v="2"/>
    <n v="60"/>
    <s v="Revisión de información base para desarrollo proyecto"/>
    <m/>
    <s v="POM"/>
  </r>
  <r>
    <s v="Eugenio Santander"/>
    <x v="24"/>
    <x v="20"/>
    <n v="60"/>
    <s v="Revisión de información base para desarrollo proyecto"/>
    <m/>
    <s v="POM"/>
  </r>
  <r>
    <s v="Eugenio Santander"/>
    <x v="24"/>
    <x v="21"/>
    <n v="60"/>
    <s v="Revisión de información base para desarrollo proyecto"/>
    <m/>
    <s v="POM"/>
  </r>
  <r>
    <s v="Eduardo Morales"/>
    <x v="24"/>
    <x v="3"/>
    <n v="180"/>
    <s v="Revisión de información base para desarrollo proyecto"/>
    <m/>
    <s v="POM"/>
  </r>
  <r>
    <s v="Eduardo Morales"/>
    <x v="24"/>
    <x v="4"/>
    <n v="180"/>
    <s v="Revisión de información base para desarrollo proyecto"/>
    <m/>
    <s v="POM"/>
  </r>
  <r>
    <s v="Eduardo Morales"/>
    <x v="24"/>
    <x v="5"/>
    <n v="180"/>
    <s v="Revisión de información base para desarrollo proyecto"/>
    <m/>
    <s v="POM"/>
  </r>
  <r>
    <s v="Eduardo Morales"/>
    <x v="24"/>
    <x v="6"/>
    <n v="180"/>
    <s v="Revisión de información base para desarrollo proyecto"/>
    <m/>
    <s v="POM"/>
  </r>
  <r>
    <s v="Eduardo Morales"/>
    <x v="24"/>
    <x v="7"/>
    <n v="180"/>
    <s v="Revisión de información base para desarrollo proyecto"/>
    <m/>
    <s v="POM"/>
  </r>
  <r>
    <s v="Eduardo Morales"/>
    <x v="24"/>
    <x v="8"/>
    <n v="180"/>
    <s v="Revisión de información base para desarrollo proyecto"/>
    <m/>
    <s v="POM"/>
  </r>
  <r>
    <s v="Eduardo Morales"/>
    <x v="24"/>
    <x v="9"/>
    <n v="180"/>
    <s v="Revisión de información base para desarrollo proyecto"/>
    <m/>
    <s v="POM"/>
  </r>
  <r>
    <s v="Eduardo Morales"/>
    <x v="24"/>
    <x v="10"/>
    <n v="180"/>
    <s v="Revisión de información base para desarrollo proyecto"/>
    <m/>
    <s v="POM"/>
  </r>
  <r>
    <s v="Eduardo Morales"/>
    <x v="24"/>
    <x v="11"/>
    <n v="180"/>
    <s v="Revisión de información base para desarrollo proyecto"/>
    <m/>
    <s v="POM"/>
  </r>
  <r>
    <s v="Eduardo Morales"/>
    <x v="24"/>
    <x v="0"/>
    <n v="180"/>
    <s v="Revisión de información base para desarrollo proyecto"/>
    <m/>
    <s v="POM"/>
  </r>
  <r>
    <s v="Eduardo Morales"/>
    <x v="24"/>
    <x v="12"/>
    <n v="180"/>
    <s v="Revisión de información base para desarrollo proyecto"/>
    <m/>
    <s v="POM"/>
  </r>
  <r>
    <s v="Eduardo Morales"/>
    <x v="24"/>
    <x v="13"/>
    <n v="180"/>
    <s v="Revisión de información base para desarrollo proyecto"/>
    <m/>
    <s v="POM"/>
  </r>
  <r>
    <s v="Eduardo Morales"/>
    <x v="24"/>
    <x v="14"/>
    <n v="180"/>
    <s v="Revisión de información base para desarrollo proyecto"/>
    <m/>
    <s v="POM"/>
  </r>
  <r>
    <s v="Eduardo Morales"/>
    <x v="24"/>
    <x v="15"/>
    <n v="180"/>
    <s v="Revisión de información base para desarrollo proyecto"/>
    <m/>
    <s v="POM"/>
  </r>
  <r>
    <s v="Eduardo Morales"/>
    <x v="24"/>
    <x v="1"/>
    <n v="180"/>
    <s v="Revisión de información base para desarrollo proyecto"/>
    <m/>
    <s v="POM"/>
  </r>
  <r>
    <s v="Eduardo Morales"/>
    <x v="24"/>
    <x v="16"/>
    <n v="180"/>
    <s v="Revisión de información base para desarrollo proyecto"/>
    <m/>
    <s v="POM"/>
  </r>
  <r>
    <s v="Eduardo Morales"/>
    <x v="24"/>
    <x v="17"/>
    <n v="180"/>
    <s v="Revisión de información base para desarrollo proyecto"/>
    <m/>
    <s v="POM"/>
  </r>
  <r>
    <s v="Eduardo Morales"/>
    <x v="24"/>
    <x v="18"/>
    <n v="180"/>
    <s v="Revisión de información base para desarrollo proyecto"/>
    <m/>
    <s v="POM"/>
  </r>
  <r>
    <s v="Eduardo Morales"/>
    <x v="24"/>
    <x v="19"/>
    <n v="180"/>
    <s v="Revisión de información base para desarrollo proyecto"/>
    <m/>
    <s v="POM"/>
  </r>
  <r>
    <s v="Eduardo Morales"/>
    <x v="24"/>
    <x v="2"/>
    <n v="180"/>
    <s v="Revisión de información base para desarrollo proyecto"/>
    <m/>
    <s v="POM"/>
  </r>
  <r>
    <s v="Eduardo Morales"/>
    <x v="24"/>
    <x v="20"/>
    <n v="180"/>
    <s v="Revisión de información base para desarrollo proyecto"/>
    <m/>
    <s v="POM"/>
  </r>
  <r>
    <s v="Eduardo Morales"/>
    <x v="24"/>
    <x v="21"/>
    <n v="180"/>
    <s v="Revisión de información base para desarrollo proyecto"/>
    <m/>
    <s v="POM"/>
  </r>
  <r>
    <s v="N/A"/>
    <x v="25"/>
    <x v="3"/>
    <n v="0"/>
    <s v="Crear POM"/>
    <m/>
    <s v="PO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r>
    <m/>
    <x v="26"/>
    <x v="22"/>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4">
  <r>
    <x v="0"/>
    <x v="0"/>
    <x v="0"/>
    <n v="120"/>
    <s v="Solicitudes aisladas de AMSA para postulación ITL/CORFO"/>
    <m/>
    <s v="POM"/>
  </r>
  <r>
    <x v="0"/>
    <x v="0"/>
    <x v="1"/>
    <n v="120"/>
    <s v="Solicitudes aisladas de AMSA para postulación ITL/CORFO"/>
    <m/>
    <s v="POM"/>
  </r>
  <r>
    <x v="0"/>
    <x v="0"/>
    <x v="2"/>
    <n v="120"/>
    <s v="Solicitudes aisladas de AMSA para postulación ITL/CORFO"/>
    <m/>
    <s v="POM"/>
  </r>
  <r>
    <x v="1"/>
    <x v="0"/>
    <x v="0"/>
    <n v="180"/>
    <s v="Solicitudes aisladas de AMSA para postulación ITL/CORFO"/>
    <m/>
    <s v="POM"/>
  </r>
  <r>
    <x v="1"/>
    <x v="0"/>
    <x v="1"/>
    <n v="180"/>
    <s v="Solicitudes aisladas de AMSA para postulación ITL/CORFO"/>
    <m/>
    <s v="POM"/>
  </r>
  <r>
    <x v="1"/>
    <x v="0"/>
    <x v="2"/>
    <n v="180"/>
    <s v="Solicitudes aisladas de AMSA para postulación ITL/CORFO"/>
    <m/>
    <s v="POM"/>
  </r>
  <r>
    <x v="2"/>
    <x v="1"/>
    <x v="3"/>
    <n v="300"/>
    <s v="Construcción Modelo 3D"/>
    <m/>
    <s v="POM"/>
  </r>
  <r>
    <x v="2"/>
    <x v="1"/>
    <x v="4"/>
    <n v="180"/>
    <s v="Construcción Modelo 3D"/>
    <m/>
    <s v="POM"/>
  </r>
  <r>
    <x v="2"/>
    <x v="1"/>
    <x v="5"/>
    <n v="300"/>
    <s v="Construcción Modelo 3D"/>
    <m/>
    <s v="POM"/>
  </r>
  <r>
    <x v="2"/>
    <x v="1"/>
    <x v="6"/>
    <n v="300"/>
    <s v="Construcción Modelo 3D"/>
    <m/>
    <s v="POM"/>
  </r>
  <r>
    <x v="2"/>
    <x v="1"/>
    <x v="7"/>
    <n v="300"/>
    <s v="Construcción Modelo 3D"/>
    <m/>
    <s v="POM"/>
  </r>
  <r>
    <x v="2"/>
    <x v="1"/>
    <x v="8"/>
    <n v="300"/>
    <s v="Construcción Modelo 3D"/>
    <m/>
    <s v="POM"/>
  </r>
  <r>
    <x v="2"/>
    <x v="1"/>
    <x v="9"/>
    <n v="300"/>
    <s v="Construcción Modelo 3D"/>
    <m/>
    <s v="POM"/>
  </r>
  <r>
    <x v="2"/>
    <x v="1"/>
    <x v="10"/>
    <n v="300"/>
    <s v="Construcción Modelo 3D"/>
    <m/>
    <s v="POM"/>
  </r>
  <r>
    <x v="2"/>
    <x v="1"/>
    <x v="11"/>
    <n v="300"/>
    <s v="Construcción Modelo 3D"/>
    <m/>
    <s v="POM"/>
  </r>
  <r>
    <x v="2"/>
    <x v="1"/>
    <x v="0"/>
    <n v="300"/>
    <s v="Construcción Modelo 3D"/>
    <m/>
    <s v="POM"/>
  </r>
  <r>
    <x v="2"/>
    <x v="1"/>
    <x v="12"/>
    <n v="300"/>
    <s v="Construcción Modelo 3D"/>
    <m/>
    <s v="POM"/>
  </r>
  <r>
    <x v="2"/>
    <x v="1"/>
    <x v="13"/>
    <n v="300"/>
    <s v="Construcción Modelo 3D"/>
    <m/>
    <s v="POM"/>
  </r>
  <r>
    <x v="2"/>
    <x v="1"/>
    <x v="14"/>
    <n v="300"/>
    <s v="Construcción Modelo 3D"/>
    <m/>
    <s v="POM"/>
  </r>
  <r>
    <x v="2"/>
    <x v="1"/>
    <x v="15"/>
    <n v="300"/>
    <s v="Construcción Modelo 3D"/>
    <m/>
    <s v="POM"/>
  </r>
  <r>
    <x v="2"/>
    <x v="1"/>
    <x v="1"/>
    <n v="300"/>
    <s v="Construcción Modelo 3D"/>
    <m/>
    <s v="POM"/>
  </r>
  <r>
    <x v="2"/>
    <x v="1"/>
    <x v="16"/>
    <n v="300"/>
    <s v="Construcción Modelo 3D"/>
    <m/>
    <s v="POM"/>
  </r>
  <r>
    <x v="2"/>
    <x v="1"/>
    <x v="17"/>
    <n v="300"/>
    <s v="Construcción Modelo 3D"/>
    <m/>
    <s v="POM"/>
  </r>
  <r>
    <x v="2"/>
    <x v="1"/>
    <x v="18"/>
    <n v="300"/>
    <s v="Construcción Modelo 3D"/>
    <m/>
    <s v="POM"/>
  </r>
  <r>
    <x v="2"/>
    <x v="1"/>
    <x v="19"/>
    <n v="300"/>
    <s v="Construcción Modelo 3D"/>
    <m/>
    <s v="POM"/>
  </r>
  <r>
    <x v="2"/>
    <x v="1"/>
    <x v="2"/>
    <n v="300"/>
    <s v="Construcción Modelo 3D"/>
    <m/>
    <s v="POM"/>
  </r>
  <r>
    <x v="2"/>
    <x v="1"/>
    <x v="20"/>
    <n v="300"/>
    <s v="Construcción Modelo 3D"/>
    <m/>
    <s v="POM"/>
  </r>
  <r>
    <x v="2"/>
    <x v="1"/>
    <x v="21"/>
    <n v="300"/>
    <s v="Construcción Modelo 3D"/>
    <m/>
    <s v="POM"/>
  </r>
  <r>
    <x v="3"/>
    <x v="1"/>
    <x v="3"/>
    <n v="300"/>
    <s v="Calibración Modelo 3D"/>
    <m/>
    <s v="POM"/>
  </r>
  <r>
    <x v="3"/>
    <x v="1"/>
    <x v="4"/>
    <n v="180"/>
    <s v="Calibración Modelo 3D"/>
    <m/>
    <s v="POM"/>
  </r>
  <r>
    <x v="3"/>
    <x v="1"/>
    <x v="5"/>
    <n v="300"/>
    <s v="Calibración Modelo 3D"/>
    <m/>
    <s v="POM"/>
  </r>
  <r>
    <x v="3"/>
    <x v="1"/>
    <x v="6"/>
    <n v="300"/>
    <s v="Calibración Modelo 3D"/>
    <m/>
    <s v="POM"/>
  </r>
  <r>
    <x v="3"/>
    <x v="1"/>
    <x v="7"/>
    <n v="300"/>
    <s v="Calibración Modelo 3D"/>
    <m/>
    <s v="POM"/>
  </r>
  <r>
    <x v="3"/>
    <x v="1"/>
    <x v="8"/>
    <n v="300"/>
    <s v="Calibración Modelo 3D"/>
    <m/>
    <s v="POM"/>
  </r>
  <r>
    <x v="3"/>
    <x v="1"/>
    <x v="9"/>
    <n v="300"/>
    <s v="Calibración Modelo 3D"/>
    <m/>
    <s v="POM"/>
  </r>
  <r>
    <x v="3"/>
    <x v="1"/>
    <x v="10"/>
    <n v="300"/>
    <s v="Calibración Modelo 3D"/>
    <m/>
    <s v="POM"/>
  </r>
  <r>
    <x v="3"/>
    <x v="1"/>
    <x v="11"/>
    <n v="300"/>
    <s v="Calibración Modelo 3D"/>
    <m/>
    <s v="POM"/>
  </r>
  <r>
    <x v="3"/>
    <x v="1"/>
    <x v="0"/>
    <n v="300"/>
    <s v="Calibración Modelo 3D"/>
    <m/>
    <s v="POM"/>
  </r>
  <r>
    <x v="3"/>
    <x v="1"/>
    <x v="12"/>
    <n v="300"/>
    <s v="Calibración Modelo 3D"/>
    <m/>
    <s v="POM"/>
  </r>
  <r>
    <x v="3"/>
    <x v="1"/>
    <x v="13"/>
    <n v="300"/>
    <s v="Calibración Modelo 3D"/>
    <m/>
    <s v="POM"/>
  </r>
  <r>
    <x v="3"/>
    <x v="1"/>
    <x v="14"/>
    <n v="300"/>
    <s v="Calibración Modelo 3D"/>
    <m/>
    <s v="POM"/>
  </r>
  <r>
    <x v="3"/>
    <x v="1"/>
    <x v="15"/>
    <n v="300"/>
    <s v="Calibración Modelo 3D"/>
    <m/>
    <s v="POM"/>
  </r>
  <r>
    <x v="3"/>
    <x v="1"/>
    <x v="1"/>
    <n v="300"/>
    <s v="Calibración Modelo 3D"/>
    <m/>
    <s v="POM"/>
  </r>
  <r>
    <x v="3"/>
    <x v="1"/>
    <x v="16"/>
    <n v="300"/>
    <s v="Calibración Modelo 3D"/>
    <m/>
    <s v="POM"/>
  </r>
  <r>
    <x v="3"/>
    <x v="1"/>
    <x v="17"/>
    <n v="300"/>
    <s v="Calibración Modelo 3D"/>
    <m/>
    <s v="POM"/>
  </r>
  <r>
    <x v="3"/>
    <x v="1"/>
    <x v="18"/>
    <n v="300"/>
    <s v="Calibración Modelo 3D"/>
    <m/>
    <s v="POM"/>
  </r>
  <r>
    <x v="3"/>
    <x v="1"/>
    <x v="19"/>
    <n v="300"/>
    <s v="Calibración Modelo 3D"/>
    <m/>
    <s v="POM"/>
  </r>
  <r>
    <x v="3"/>
    <x v="1"/>
    <x v="2"/>
    <n v="300"/>
    <s v="Calibración Modelo 3D"/>
    <m/>
    <s v="POM"/>
  </r>
  <r>
    <x v="3"/>
    <x v="1"/>
    <x v="20"/>
    <n v="300"/>
    <s v="Calibración Modelo 3D"/>
    <m/>
    <s v="POM"/>
  </r>
  <r>
    <x v="3"/>
    <x v="1"/>
    <x v="21"/>
    <n v="300"/>
    <s v="Calibración Modelo 3D"/>
    <m/>
    <s v="POM"/>
  </r>
  <r>
    <x v="4"/>
    <x v="1"/>
    <x v="3"/>
    <n v="180"/>
    <s v="Revisión y consultoria del modelo 3D"/>
    <m/>
    <s v="POM"/>
  </r>
  <r>
    <x v="4"/>
    <x v="1"/>
    <x v="4"/>
    <n v="120"/>
    <s v="Revisión y consultoria del modelo 3D"/>
    <m/>
    <s v="POM"/>
  </r>
  <r>
    <x v="4"/>
    <x v="1"/>
    <x v="5"/>
    <n v="180"/>
    <s v="Revisión y consultoria del modelo 3D"/>
    <m/>
    <s v="POM"/>
  </r>
  <r>
    <x v="4"/>
    <x v="1"/>
    <x v="6"/>
    <n v="180"/>
    <s v="Revisión y consultoria del modelo 3D"/>
    <m/>
    <s v="POM"/>
  </r>
  <r>
    <x v="4"/>
    <x v="1"/>
    <x v="7"/>
    <n v="180"/>
    <s v="Revisión y consultoria del modelo 3D"/>
    <m/>
    <s v="POM"/>
  </r>
  <r>
    <x v="4"/>
    <x v="1"/>
    <x v="8"/>
    <n v="180"/>
    <s v="Revisión y consultoria del modelo 3D"/>
    <m/>
    <s v="POM"/>
  </r>
  <r>
    <x v="4"/>
    <x v="1"/>
    <x v="9"/>
    <n v="120"/>
    <s v="Revisión y consultoria del modelo 3D"/>
    <m/>
    <s v="POM"/>
  </r>
  <r>
    <x v="4"/>
    <x v="1"/>
    <x v="10"/>
    <n v="180"/>
    <s v="Revisión y consultoria del modelo 3D"/>
    <m/>
    <s v="POM"/>
  </r>
  <r>
    <x v="4"/>
    <x v="1"/>
    <x v="11"/>
    <n v="180"/>
    <s v="Revisión y consultoria del modelo 3D"/>
    <m/>
    <s v="POM"/>
  </r>
  <r>
    <x v="4"/>
    <x v="1"/>
    <x v="0"/>
    <n v="180"/>
    <s v="Revisión y consultoria del modelo 3D"/>
    <m/>
    <s v="POM"/>
  </r>
  <r>
    <x v="4"/>
    <x v="1"/>
    <x v="12"/>
    <n v="180"/>
    <s v="Revisión y consultoria del modelo 3D"/>
    <m/>
    <s v="POM"/>
  </r>
  <r>
    <x v="4"/>
    <x v="1"/>
    <x v="13"/>
    <n v="120"/>
    <s v="Revisión y consultoria del modelo 3D"/>
    <m/>
    <s v="POM"/>
  </r>
  <r>
    <x v="4"/>
    <x v="1"/>
    <x v="14"/>
    <n v="180"/>
    <s v="Revisión y consultoria del modelo 3D"/>
    <m/>
    <s v="POM"/>
  </r>
  <r>
    <x v="4"/>
    <x v="1"/>
    <x v="15"/>
    <n v="180"/>
    <s v="Revisión y consultoria del modelo 3D"/>
    <m/>
    <s v="POM"/>
  </r>
  <r>
    <x v="4"/>
    <x v="1"/>
    <x v="1"/>
    <n v="180"/>
    <s v="Revisión y consultoria del modelo 3D"/>
    <m/>
    <s v="POM"/>
  </r>
  <r>
    <x v="4"/>
    <x v="1"/>
    <x v="16"/>
    <n v="180"/>
    <s v="Revisión y consultoria del modelo 3D"/>
    <m/>
    <s v="POM"/>
  </r>
  <r>
    <x v="4"/>
    <x v="1"/>
    <x v="17"/>
    <n v="120"/>
    <s v="Revisión y consultoria del modelo 3D"/>
    <m/>
    <s v="POM"/>
  </r>
  <r>
    <x v="4"/>
    <x v="1"/>
    <x v="18"/>
    <n v="180"/>
    <s v="Revisión y consultoria del modelo 3D"/>
    <m/>
    <s v="POM"/>
  </r>
  <r>
    <x v="4"/>
    <x v="1"/>
    <x v="19"/>
    <n v="180"/>
    <s v="Revisión y consultoria del modelo 3D"/>
    <m/>
    <s v="POM"/>
  </r>
  <r>
    <x v="4"/>
    <x v="1"/>
    <x v="2"/>
    <n v="180"/>
    <s v="Revisión y consultoria del modelo 3D"/>
    <m/>
    <s v="POM"/>
  </r>
  <r>
    <x v="4"/>
    <x v="1"/>
    <x v="20"/>
    <n v="180"/>
    <s v="Revisión y consultoria del modelo 3D"/>
    <m/>
    <s v="POM"/>
  </r>
  <r>
    <x v="4"/>
    <x v="1"/>
    <x v="21"/>
    <n v="120"/>
    <s v="Revisión y consultoria del modelo 3D"/>
    <m/>
    <s v="POM"/>
  </r>
  <r>
    <x v="5"/>
    <x v="1"/>
    <x v="3"/>
    <n v="180"/>
    <s v="Definición de envolvente econ recursos"/>
    <m/>
    <s v="POM"/>
  </r>
  <r>
    <x v="5"/>
    <x v="1"/>
    <x v="4"/>
    <n v="120"/>
    <s v="Definición de envolvente econ recursos"/>
    <m/>
    <s v="POM"/>
  </r>
  <r>
    <x v="5"/>
    <x v="1"/>
    <x v="5"/>
    <n v="300"/>
    <s v="Definición de envolvente econ recursos"/>
    <m/>
    <s v="POM"/>
  </r>
  <r>
    <x v="5"/>
    <x v="1"/>
    <x v="6"/>
    <n v="300"/>
    <s v="Definición de envolvente econ recursos"/>
    <m/>
    <s v="POM"/>
  </r>
  <r>
    <x v="5"/>
    <x v="1"/>
    <x v="7"/>
    <n v="300"/>
    <s v="Definición de envolvente econ recursos"/>
    <m/>
    <s v="POM"/>
  </r>
  <r>
    <x v="5"/>
    <x v="1"/>
    <x v="8"/>
    <n v="300"/>
    <s v="Definición de envolvente econ recursos"/>
    <m/>
    <s v="POM"/>
  </r>
  <r>
    <x v="5"/>
    <x v="1"/>
    <x v="9"/>
    <n v="180"/>
    <s v="Definición de envolvente econ recursos"/>
    <m/>
    <s v="POM"/>
  </r>
  <r>
    <x v="5"/>
    <x v="1"/>
    <x v="3"/>
    <n v="180"/>
    <s v="Corridas MSO de Recursos"/>
    <m/>
    <s v="POM"/>
  </r>
  <r>
    <x v="5"/>
    <x v="1"/>
    <x v="4"/>
    <n v="60"/>
    <s v="Corridas MSO de Recursos"/>
    <m/>
    <s v="POM"/>
  </r>
  <r>
    <x v="5"/>
    <x v="1"/>
    <x v="5"/>
    <n v="240"/>
    <s v="Corridas MSO de Recursos"/>
    <m/>
    <s v="POM"/>
  </r>
  <r>
    <x v="5"/>
    <x v="1"/>
    <x v="6"/>
    <n v="240"/>
    <s v="Corridas MSO de Recursos"/>
    <m/>
    <s v="POM"/>
  </r>
  <r>
    <x v="5"/>
    <x v="1"/>
    <x v="7"/>
    <n v="240"/>
    <s v="Corridas MSO de Recursos"/>
    <m/>
    <s v="POM"/>
  </r>
  <r>
    <x v="5"/>
    <x v="1"/>
    <x v="10"/>
    <n v="180"/>
    <s v="Diseño de desarrollos y producción envolvente de reservas"/>
    <m/>
    <s v="POM"/>
  </r>
  <r>
    <x v="5"/>
    <x v="1"/>
    <x v="11"/>
    <n v="180"/>
    <s v="Diseño de desarrollos y producción envolvente de reservas"/>
    <m/>
    <s v="POM"/>
  </r>
  <r>
    <x v="5"/>
    <x v="1"/>
    <x v="0"/>
    <n v="180"/>
    <s v="Diseño de desarrollos y producción envolvente de reservas"/>
    <m/>
    <s v="POM"/>
  </r>
  <r>
    <x v="5"/>
    <x v="1"/>
    <x v="12"/>
    <n v="180"/>
    <s v="Diseño de desarrollos y producción envolvente de reservas"/>
    <m/>
    <s v="POM"/>
  </r>
  <r>
    <x v="5"/>
    <x v="1"/>
    <x v="13"/>
    <n v="120"/>
    <s v="Diseño de desarrollos y producción envolvente de reservas"/>
    <m/>
    <s v="POM"/>
  </r>
  <r>
    <x v="5"/>
    <x v="1"/>
    <x v="10"/>
    <n v="180"/>
    <s v="Prepración de PPT avance"/>
    <m/>
    <s v="POM"/>
  </r>
  <r>
    <x v="5"/>
    <x v="1"/>
    <x v="11"/>
    <n v="180"/>
    <s v="Prepración de PPT avance"/>
    <m/>
    <s v="POM"/>
  </r>
  <r>
    <x v="5"/>
    <x v="1"/>
    <x v="0"/>
    <n v="180"/>
    <s v="Prepración de PPT avance"/>
    <m/>
    <s v="POM"/>
  </r>
  <r>
    <x v="5"/>
    <x v="1"/>
    <x v="12"/>
    <n v="180"/>
    <s v="Prepración de PPT avance"/>
    <m/>
    <s v="POM"/>
  </r>
  <r>
    <x v="5"/>
    <x v="1"/>
    <x v="13"/>
    <n v="120"/>
    <s v="Prepración de PPT avance"/>
    <m/>
    <s v="POM"/>
  </r>
  <r>
    <x v="5"/>
    <x v="1"/>
    <x v="10"/>
    <n v="180"/>
    <s v="Secuenciamiento en deswik"/>
    <m/>
    <s v="POM"/>
  </r>
  <r>
    <x v="5"/>
    <x v="1"/>
    <x v="11"/>
    <n v="180"/>
    <s v="Secuenciamiento en deswik"/>
    <m/>
    <s v="POM"/>
  </r>
  <r>
    <x v="5"/>
    <x v="1"/>
    <x v="0"/>
    <n v="180"/>
    <s v="Secuenciamiento en deswik"/>
    <m/>
    <s v="POM"/>
  </r>
  <r>
    <x v="5"/>
    <x v="1"/>
    <x v="12"/>
    <n v="180"/>
    <s v="Secuenciamiento en deswik"/>
    <m/>
    <s v="POM"/>
  </r>
  <r>
    <x v="5"/>
    <x v="1"/>
    <x v="13"/>
    <n v="120"/>
    <s v="Secuenciamiento en deswik"/>
    <m/>
    <s v="POM"/>
  </r>
  <r>
    <x v="5"/>
    <x v="1"/>
    <x v="14"/>
    <n v="540"/>
    <s v="Construcción de reporte en Deswik y apoyo servicios"/>
    <m/>
    <s v="POM"/>
  </r>
  <r>
    <x v="5"/>
    <x v="1"/>
    <x v="15"/>
    <n v="540"/>
    <s v="Construcción de reporte en Deswik y apoyo servicios"/>
    <m/>
    <s v="POM"/>
  </r>
  <r>
    <x v="5"/>
    <x v="1"/>
    <x v="1"/>
    <n v="540"/>
    <s v="Construcción de reporte en Deswik y apoyo servicios"/>
    <m/>
    <s v="POM"/>
  </r>
  <r>
    <x v="5"/>
    <x v="1"/>
    <x v="16"/>
    <n v="540"/>
    <s v="Construcción de reporte en Deswik y apoyo servicios"/>
    <m/>
    <s v="POM"/>
  </r>
  <r>
    <x v="5"/>
    <x v="1"/>
    <x v="17"/>
    <n v="360"/>
    <s v="Construcción de reporte en Deswik y apoyo servicios"/>
    <m/>
    <s v="POM"/>
  </r>
  <r>
    <x v="6"/>
    <x v="1"/>
    <x v="14"/>
    <n v="300"/>
    <s v="Calculo de flota y Dotación"/>
    <m/>
    <s v="POM"/>
  </r>
  <r>
    <x v="6"/>
    <x v="1"/>
    <x v="15"/>
    <n v="300"/>
    <s v="Calculo de flota y Dotación"/>
    <m/>
    <s v="POM"/>
  </r>
  <r>
    <x v="6"/>
    <x v="1"/>
    <x v="1"/>
    <n v="300"/>
    <s v="Calculo de flota y Dotación"/>
    <m/>
    <s v="POM"/>
  </r>
  <r>
    <x v="6"/>
    <x v="1"/>
    <x v="16"/>
    <n v="300"/>
    <s v="Calculo de flota y Dotación"/>
    <m/>
    <s v="POM"/>
  </r>
  <r>
    <x v="6"/>
    <x v="1"/>
    <x v="17"/>
    <n v="180"/>
    <s v="Calculo de flota y Dotación"/>
    <m/>
    <s v="POM"/>
  </r>
  <r>
    <x v="7"/>
    <x v="1"/>
    <x v="14"/>
    <n v="180"/>
    <s v="Unifilar ventsim"/>
    <m/>
    <s v="POM"/>
  </r>
  <r>
    <x v="7"/>
    <x v="1"/>
    <x v="15"/>
    <n v="180"/>
    <s v="Unifilar ventsim"/>
    <m/>
    <s v="POM"/>
  </r>
  <r>
    <x v="7"/>
    <x v="1"/>
    <x v="1"/>
    <n v="180"/>
    <s v="Unifilar ventsim"/>
    <m/>
    <s v="POM"/>
  </r>
  <r>
    <x v="7"/>
    <x v="1"/>
    <x v="16"/>
    <n v="180"/>
    <s v="Unifilar ventsim"/>
    <m/>
    <s v="POM"/>
  </r>
  <r>
    <x v="7"/>
    <x v="1"/>
    <x v="17"/>
    <n v="120"/>
    <s v="Unifilar ventsim"/>
    <m/>
    <s v="POM"/>
  </r>
  <r>
    <x v="7"/>
    <x v="1"/>
    <x v="14"/>
    <n v="180"/>
    <s v="Simulación ventsim"/>
    <m/>
    <s v="POM"/>
  </r>
  <r>
    <x v="7"/>
    <x v="1"/>
    <x v="15"/>
    <n v="180"/>
    <s v="Simulación ventsim"/>
    <m/>
    <s v="POM"/>
  </r>
  <r>
    <x v="7"/>
    <x v="1"/>
    <x v="1"/>
    <n v="180"/>
    <s v="Simulación ventsim"/>
    <m/>
    <s v="POM"/>
  </r>
  <r>
    <x v="7"/>
    <x v="1"/>
    <x v="16"/>
    <n v="180"/>
    <s v="Simulación ventsim"/>
    <m/>
    <s v="POM"/>
  </r>
  <r>
    <x v="7"/>
    <x v="1"/>
    <x v="17"/>
    <n v="120"/>
    <s v="Simulación ventsim"/>
    <m/>
    <s v="POM"/>
  </r>
  <r>
    <x v="7"/>
    <x v="1"/>
    <x v="14"/>
    <n v="180"/>
    <s v="Cálculo de recursos para ventiilación"/>
    <m/>
    <s v="POM"/>
  </r>
  <r>
    <x v="7"/>
    <x v="1"/>
    <x v="15"/>
    <n v="180"/>
    <s v="Cálculo de recursos para ventiilación"/>
    <m/>
    <s v="POM"/>
  </r>
  <r>
    <x v="7"/>
    <x v="1"/>
    <x v="1"/>
    <n v="180"/>
    <s v="Cálculo de recursos para ventiilación"/>
    <m/>
    <s v="POM"/>
  </r>
  <r>
    <x v="7"/>
    <x v="1"/>
    <x v="16"/>
    <n v="180"/>
    <s v="Cálculo de recursos para ventiilación"/>
    <m/>
    <s v="POM"/>
  </r>
  <r>
    <x v="7"/>
    <x v="1"/>
    <x v="17"/>
    <n v="120"/>
    <s v="Cálculo de recursos para ventiilación"/>
    <m/>
    <s v="POM"/>
  </r>
  <r>
    <x v="8"/>
    <x v="1"/>
    <x v="14"/>
    <n v="240"/>
    <s v="Unifilar dewatering"/>
    <m/>
    <s v="POM"/>
  </r>
  <r>
    <x v="8"/>
    <x v="1"/>
    <x v="15"/>
    <n v="240"/>
    <s v="Unifilar dewatering"/>
    <m/>
    <s v="POM"/>
  </r>
  <r>
    <x v="8"/>
    <x v="1"/>
    <x v="1"/>
    <n v="240"/>
    <s v="Unifilar dewatering"/>
    <m/>
    <s v="POM"/>
  </r>
  <r>
    <x v="8"/>
    <x v="1"/>
    <x v="16"/>
    <n v="240"/>
    <s v="Unifilar dewatering"/>
    <m/>
    <s v="POM"/>
  </r>
  <r>
    <x v="8"/>
    <x v="1"/>
    <x v="17"/>
    <n v="120"/>
    <s v="Unifilar dewatering"/>
    <m/>
    <s v="POM"/>
  </r>
  <r>
    <x v="8"/>
    <x v="1"/>
    <x v="18"/>
    <n v="240"/>
    <s v="Unifilar dewatering"/>
    <m/>
    <s v="POM"/>
  </r>
  <r>
    <x v="8"/>
    <x v="1"/>
    <x v="19"/>
    <n v="240"/>
    <s v="Unifilar dewatering"/>
    <m/>
    <s v="POM"/>
  </r>
  <r>
    <x v="8"/>
    <x v="1"/>
    <x v="2"/>
    <n v="240"/>
    <s v="Unifilar dewatering"/>
    <m/>
    <s v="POM"/>
  </r>
  <r>
    <x v="8"/>
    <x v="1"/>
    <x v="20"/>
    <n v="240"/>
    <s v="Unifilar dewatering"/>
    <m/>
    <s v="POM"/>
  </r>
  <r>
    <x v="8"/>
    <x v="1"/>
    <x v="21"/>
    <n v="120"/>
    <s v="Unifilar dewatering"/>
    <m/>
    <s v="POM"/>
  </r>
  <r>
    <x v="8"/>
    <x v="1"/>
    <x v="14"/>
    <n v="240"/>
    <s v="Simulación epanet"/>
    <m/>
    <s v="POM"/>
  </r>
  <r>
    <x v="8"/>
    <x v="1"/>
    <x v="15"/>
    <n v="240"/>
    <s v="Simulación epanet"/>
    <m/>
    <s v="POM"/>
  </r>
  <r>
    <x v="8"/>
    <x v="1"/>
    <x v="1"/>
    <n v="240"/>
    <s v="Simulación epanet"/>
    <m/>
    <s v="POM"/>
  </r>
  <r>
    <x v="8"/>
    <x v="1"/>
    <x v="16"/>
    <n v="240"/>
    <s v="Simulación epanet"/>
    <m/>
    <s v="POM"/>
  </r>
  <r>
    <x v="8"/>
    <x v="1"/>
    <x v="17"/>
    <n v="180"/>
    <s v="Simulación epanet"/>
    <m/>
    <s v="POM"/>
  </r>
  <r>
    <x v="8"/>
    <x v="1"/>
    <x v="18"/>
    <n v="240"/>
    <s v="Simulación epanet"/>
    <m/>
    <s v="POM"/>
  </r>
  <r>
    <x v="8"/>
    <x v="1"/>
    <x v="19"/>
    <n v="240"/>
    <s v="Simulación epanet"/>
    <m/>
    <s v="POM"/>
  </r>
  <r>
    <x v="8"/>
    <x v="1"/>
    <x v="2"/>
    <n v="240"/>
    <s v="Simulación epanet"/>
    <m/>
    <s v="POM"/>
  </r>
  <r>
    <x v="8"/>
    <x v="1"/>
    <x v="20"/>
    <n v="240"/>
    <s v="Simulación epanet"/>
    <m/>
    <s v="POM"/>
  </r>
  <r>
    <x v="8"/>
    <x v="1"/>
    <x v="21"/>
    <n v="180"/>
    <s v="Simulación epanet"/>
    <m/>
    <s v="POM"/>
  </r>
  <r>
    <x v="9"/>
    <x v="1"/>
    <x v="18"/>
    <n v="120"/>
    <s v="Cotizaciones Epiroc y Manitou"/>
    <m/>
    <s v="POM"/>
  </r>
  <r>
    <x v="9"/>
    <x v="1"/>
    <x v="19"/>
    <n v="120"/>
    <s v="Cotizaciones Epiroc y Manitou"/>
    <m/>
    <s v="POM"/>
  </r>
  <r>
    <x v="9"/>
    <x v="1"/>
    <x v="2"/>
    <n v="120"/>
    <s v="Cotizaciones Epiroc y Manitou"/>
    <m/>
    <s v="POM"/>
  </r>
  <r>
    <x v="9"/>
    <x v="1"/>
    <x v="20"/>
    <n v="120"/>
    <s v="Cotizaciones Epiroc y Manitou"/>
    <m/>
    <s v="POM"/>
  </r>
  <r>
    <x v="9"/>
    <x v="1"/>
    <x v="21"/>
    <n v="120"/>
    <s v="Cotizaciones Epiroc y Manitou"/>
    <m/>
    <s v="POM"/>
  </r>
  <r>
    <x v="8"/>
    <x v="1"/>
    <x v="3"/>
    <n v="240"/>
    <s v="Revisión senior ingenieria y servicios del proyecto"/>
    <m/>
    <s v="POM"/>
  </r>
  <r>
    <x v="8"/>
    <x v="1"/>
    <x v="4"/>
    <n v="180"/>
    <s v="Revisión senior ingenieria y servicios del proyecto"/>
    <m/>
    <s v="POM"/>
  </r>
  <r>
    <x v="8"/>
    <x v="1"/>
    <x v="5"/>
    <n v="240"/>
    <s v="Revisión senior ingenieria y servicios del proyecto"/>
    <m/>
    <s v="POM"/>
  </r>
  <r>
    <x v="8"/>
    <x v="1"/>
    <x v="6"/>
    <n v="240"/>
    <s v="Revisión senior ingenieria y servicios del proyecto"/>
    <m/>
    <s v="POM"/>
  </r>
  <r>
    <x v="8"/>
    <x v="1"/>
    <x v="7"/>
    <n v="240"/>
    <s v="Revisión senior ingenieria y servicios del proyecto"/>
    <m/>
    <s v="POM"/>
  </r>
  <r>
    <x v="8"/>
    <x v="1"/>
    <x v="8"/>
    <n v="240"/>
    <s v="Revisión senior ingenieria y servicios del proyecto"/>
    <m/>
    <s v="POM"/>
  </r>
  <r>
    <x v="8"/>
    <x v="1"/>
    <x v="9"/>
    <n v="120"/>
    <s v="Revisión senior ingenieria y servicios del proyecto"/>
    <m/>
    <s v="POM"/>
  </r>
  <r>
    <x v="8"/>
    <x v="1"/>
    <x v="10"/>
    <n v="240"/>
    <s v="Revisión senior ingenieria y servicios del proyecto"/>
    <m/>
    <s v="POM"/>
  </r>
  <r>
    <x v="8"/>
    <x v="1"/>
    <x v="11"/>
    <n v="240"/>
    <s v="Revisión senior ingenieria y servicios del proyecto"/>
    <m/>
    <s v="POM"/>
  </r>
  <r>
    <x v="8"/>
    <x v="1"/>
    <x v="0"/>
    <n v="240"/>
    <s v="Revisión senior ingenieria y servicios del proyecto"/>
    <m/>
    <s v="POM"/>
  </r>
  <r>
    <x v="8"/>
    <x v="1"/>
    <x v="12"/>
    <n v="240"/>
    <s v="Revisión senior ingenieria y servicios del proyecto"/>
    <m/>
    <s v="POM"/>
  </r>
  <r>
    <x v="8"/>
    <x v="1"/>
    <x v="13"/>
    <n v="120"/>
    <s v="Revisión senior ingenieria y servicios del proyecto"/>
    <m/>
    <s v="POM"/>
  </r>
  <r>
    <x v="10"/>
    <x v="2"/>
    <x v="4"/>
    <n v="360"/>
    <s v=" Development and Integrated Mine Plan"/>
    <m/>
    <s v="POM"/>
  </r>
  <r>
    <x v="8"/>
    <x v="2"/>
    <x v="4"/>
    <n v="120"/>
    <s v="Infrastructure and Mine Services Definition"/>
    <m/>
    <s v="POM"/>
  </r>
  <r>
    <x v="11"/>
    <x v="2"/>
    <x v="4"/>
    <n v="180"/>
    <s v="Underground Infrastructure Layout Drawings"/>
    <m/>
    <s v="POM"/>
  </r>
  <r>
    <x v="11"/>
    <x v="2"/>
    <x v="5"/>
    <n v="180"/>
    <s v="Underground Infrastructure Layout Drawings"/>
    <m/>
    <s v="POM"/>
  </r>
  <r>
    <x v="11"/>
    <x v="2"/>
    <x v="6"/>
    <n v="180"/>
    <s v="Underground Infrastructure Layout Drawings"/>
    <m/>
    <s v="POM"/>
  </r>
  <r>
    <x v="11"/>
    <x v="2"/>
    <x v="7"/>
    <n v="180"/>
    <s v="Underground Infrastructure Layout Drawings"/>
    <m/>
    <s v="POM"/>
  </r>
  <r>
    <x v="11"/>
    <x v="2"/>
    <x v="8"/>
    <n v="180"/>
    <s v="Underground Infrastructure Layout Drawings"/>
    <m/>
    <s v="POM"/>
  </r>
  <r>
    <x v="11"/>
    <x v="2"/>
    <x v="9"/>
    <n v="180"/>
    <s v="Underground Infrastructure Layout Drawings"/>
    <m/>
    <s v="POM"/>
  </r>
  <r>
    <x v="10"/>
    <x v="2"/>
    <x v="5"/>
    <n v="180"/>
    <s v="      Sequencing and Production Plan Spreadsheet"/>
    <m/>
    <s v="POM"/>
  </r>
  <r>
    <x v="10"/>
    <x v="2"/>
    <x v="6"/>
    <n v="180"/>
    <s v="      Sequencing and Production Plan Spreadsheet"/>
    <m/>
    <s v="POM"/>
  </r>
  <r>
    <x v="10"/>
    <x v="2"/>
    <x v="7"/>
    <n v="180"/>
    <s v="      Sequencing and Production Plan Spreadsheet"/>
    <m/>
    <s v="POM"/>
  </r>
  <r>
    <x v="10"/>
    <x v="2"/>
    <x v="8"/>
    <n v="180"/>
    <s v="      Sequencing and Production Plan Spreadsheet"/>
    <m/>
    <s v="POM"/>
  </r>
  <r>
    <x v="10"/>
    <x v="2"/>
    <x v="9"/>
    <n v="180"/>
    <s v="      Sequencing and Production Plan Spreadsheet"/>
    <m/>
    <s v="POM"/>
  </r>
  <r>
    <x v="10"/>
    <x v="2"/>
    <x v="5"/>
    <n v="180"/>
    <s v="      Mine Plan and Sequence Summary Report"/>
    <m/>
    <s v="POM"/>
  </r>
  <r>
    <x v="10"/>
    <x v="2"/>
    <x v="6"/>
    <n v="180"/>
    <s v="      Mine Plan and Sequence Summary Report"/>
    <m/>
    <s v="POM"/>
  </r>
  <r>
    <x v="10"/>
    <x v="2"/>
    <x v="7"/>
    <n v="180"/>
    <s v="      Mine Plan and Sequence Summary Report"/>
    <m/>
    <s v="POM"/>
  </r>
  <r>
    <x v="10"/>
    <x v="2"/>
    <x v="8"/>
    <n v="180"/>
    <s v="      Mine Plan and Sequence Summary Report"/>
    <m/>
    <s v="POM"/>
  </r>
  <r>
    <x v="10"/>
    <x v="2"/>
    <x v="9"/>
    <n v="180"/>
    <s v="      Mine Plan and Sequence Summary Report"/>
    <m/>
    <s v="POM"/>
  </r>
  <r>
    <x v="8"/>
    <x v="2"/>
    <x v="4"/>
    <n v="60"/>
    <s v="      Validación de tareas Mina"/>
    <m/>
    <s v="POM"/>
  </r>
  <r>
    <x v="8"/>
    <x v="2"/>
    <x v="5"/>
    <n v="60"/>
    <s v="      Validación de tareas Mina"/>
    <m/>
    <s v="POM"/>
  </r>
  <r>
    <x v="12"/>
    <x v="2"/>
    <x v="4"/>
    <n v="180"/>
    <s v="      Water Supply and Treatment Systems"/>
    <m/>
    <s v="POM"/>
  </r>
  <r>
    <x v="12"/>
    <x v="2"/>
    <x v="5"/>
    <n v="180"/>
    <s v="      Water Supply and Treatment Systems"/>
    <m/>
    <s v="POM"/>
  </r>
  <r>
    <x v="13"/>
    <x v="2"/>
    <x v="4"/>
    <n v="180"/>
    <s v="      Power Supply Definition and Distribution"/>
    <m/>
    <s v="POM"/>
  </r>
  <r>
    <x v="12"/>
    <x v="2"/>
    <x v="5"/>
    <n v="360"/>
    <s v="      Water and Power Supply Technical Memo"/>
    <m/>
    <s v="POM"/>
  </r>
  <r>
    <x v="12"/>
    <x v="2"/>
    <x v="6"/>
    <n v="360"/>
    <s v="      Water and Power Supply Technical Memo"/>
    <m/>
    <s v="POM"/>
  </r>
  <r>
    <x v="12"/>
    <x v="2"/>
    <x v="7"/>
    <n v="360"/>
    <s v="      Water and Power Supply Technical Memo"/>
    <m/>
    <s v="POM"/>
  </r>
  <r>
    <x v="12"/>
    <x v="2"/>
    <x v="8"/>
    <n v="360"/>
    <s v="      Water and Power Supply Technical Memo"/>
    <m/>
    <s v="POM"/>
  </r>
  <r>
    <x v="12"/>
    <x v="2"/>
    <x v="9"/>
    <n v="360"/>
    <s v="      Water and Power Supply Technical Memo"/>
    <m/>
    <s v="POM"/>
  </r>
  <r>
    <x v="12"/>
    <x v="2"/>
    <x v="10"/>
    <n v="360"/>
    <s v="      Water and Power Supply Technical Memo"/>
    <m/>
    <s v="POM"/>
  </r>
  <r>
    <x v="12"/>
    <x v="2"/>
    <x v="11"/>
    <n v="360"/>
    <s v="      Water and Power Supply Technical Memo"/>
    <m/>
    <s v="POM"/>
  </r>
  <r>
    <x v="12"/>
    <x v="2"/>
    <x v="0"/>
    <n v="360"/>
    <s v="      Water and Power Supply Technical Memo"/>
    <m/>
    <s v="POM"/>
  </r>
  <r>
    <x v="12"/>
    <x v="2"/>
    <x v="12"/>
    <n v="360"/>
    <s v="      Water and Power Supply Technical Memo"/>
    <m/>
    <s v="POM"/>
  </r>
  <r>
    <x v="12"/>
    <x v="2"/>
    <x v="13"/>
    <n v="360"/>
    <s v="      Water and Power Supply Technical Memo"/>
    <m/>
    <s v="POM"/>
  </r>
  <r>
    <x v="11"/>
    <x v="2"/>
    <x v="5"/>
    <n v="180"/>
    <s v="      Dumps and Stockpiles Definition"/>
    <m/>
    <s v="POM"/>
  </r>
  <r>
    <x v="11"/>
    <x v="2"/>
    <x v="6"/>
    <n v="180"/>
    <s v="      Dumps and Stockpiles Definition"/>
    <m/>
    <s v="POM"/>
  </r>
  <r>
    <x v="11"/>
    <x v="2"/>
    <x v="7"/>
    <n v="180"/>
    <s v="      Dumps and Stockpiles Definition"/>
    <m/>
    <s v="POM"/>
  </r>
  <r>
    <x v="8"/>
    <x v="2"/>
    <x v="5"/>
    <n v="60"/>
    <s v="      Backfill Plant Definition"/>
    <m/>
    <s v="POM"/>
  </r>
  <r>
    <x v="8"/>
    <x v="2"/>
    <x v="6"/>
    <n v="60"/>
    <s v="      Backfill Plant Definition"/>
    <m/>
    <s v="POM"/>
  </r>
  <r>
    <x v="8"/>
    <x v="2"/>
    <x v="7"/>
    <n v="60"/>
    <s v="      Backfill Plant Definition"/>
    <m/>
    <s v="POM"/>
  </r>
  <r>
    <x v="11"/>
    <x v="2"/>
    <x v="5"/>
    <n v="60"/>
    <s v="      Roads and Access Layout"/>
    <m/>
    <s v="POM"/>
  </r>
  <r>
    <x v="11"/>
    <x v="2"/>
    <x v="6"/>
    <n v="60"/>
    <s v="      Roads and Access Layout"/>
    <m/>
    <s v="POM"/>
  </r>
  <r>
    <x v="11"/>
    <x v="2"/>
    <x v="7"/>
    <n v="60"/>
    <s v="      Roads and Access Layout"/>
    <m/>
    <s v="POM"/>
  </r>
  <r>
    <x v="14"/>
    <x v="2"/>
    <x v="5"/>
    <n v="180"/>
    <s v="      Tailings Management Facilities"/>
    <m/>
    <s v="POM"/>
  </r>
  <r>
    <x v="14"/>
    <x v="2"/>
    <x v="6"/>
    <n v="180"/>
    <s v="      Tailings Management Facilities"/>
    <m/>
    <s v="POM"/>
  </r>
  <r>
    <x v="14"/>
    <x v="2"/>
    <x v="7"/>
    <n v="180"/>
    <s v="      Tailings Management Facilities"/>
    <m/>
    <s v="POM"/>
  </r>
  <r>
    <x v="14"/>
    <x v="2"/>
    <x v="8"/>
    <n v="180"/>
    <s v="      Tailings Management Facilities"/>
    <m/>
    <s v="POM"/>
  </r>
  <r>
    <x v="14"/>
    <x v="2"/>
    <x v="9"/>
    <n v="180"/>
    <s v="      Tailings Management Facilities"/>
    <m/>
    <s v="POM"/>
  </r>
  <r>
    <x v="14"/>
    <x v="2"/>
    <x v="10"/>
    <n v="360"/>
    <s v="      Tailings and Waste Layout Summary Report"/>
    <m/>
    <s v="POM"/>
  </r>
  <r>
    <x v="14"/>
    <x v="2"/>
    <x v="11"/>
    <n v="360"/>
    <s v="      Tailings and Waste Layout Summary Report"/>
    <m/>
    <s v="POM"/>
  </r>
  <r>
    <x v="14"/>
    <x v="2"/>
    <x v="0"/>
    <n v="360"/>
    <s v="      Tailings and Waste Layout Summary Report"/>
    <m/>
    <s v="POM"/>
  </r>
  <r>
    <x v="14"/>
    <x v="2"/>
    <x v="12"/>
    <n v="360"/>
    <s v="      Tailings and Waste Layout Summary Report"/>
    <m/>
    <s v="POM"/>
  </r>
  <r>
    <x v="14"/>
    <x v="2"/>
    <x v="13"/>
    <n v="360"/>
    <s v="      Tailings and Waste Layout Summary Report"/>
    <m/>
    <s v="POM"/>
  </r>
  <r>
    <x v="11"/>
    <x v="2"/>
    <x v="8"/>
    <n v="120"/>
    <s v="      Infrastructure Design Spreadsheets"/>
    <m/>
    <s v="POM"/>
  </r>
  <r>
    <x v="11"/>
    <x v="2"/>
    <x v="9"/>
    <n v="120"/>
    <s v="      Infrastructure Design Spreadsheets"/>
    <m/>
    <s v="POM"/>
  </r>
  <r>
    <x v="11"/>
    <x v="2"/>
    <x v="10"/>
    <n v="240"/>
    <s v="      Infrastructure Design Spreadsheets"/>
    <m/>
    <s v="POM"/>
  </r>
  <r>
    <x v="11"/>
    <x v="2"/>
    <x v="11"/>
    <n v="240"/>
    <s v="      Infrastructure Design Spreadsheets"/>
    <m/>
    <s v="POM"/>
  </r>
  <r>
    <x v="11"/>
    <x v="2"/>
    <x v="0"/>
    <n v="240"/>
    <s v="      Infrastructure Design Spreadsheets"/>
    <m/>
    <s v="POM"/>
  </r>
  <r>
    <x v="11"/>
    <x v="2"/>
    <x v="12"/>
    <n v="240"/>
    <s v="      Infrastructure Design Spreadsheets"/>
    <m/>
    <s v="POM"/>
  </r>
  <r>
    <x v="11"/>
    <x v="2"/>
    <x v="13"/>
    <n v="180"/>
    <s v="      Infrastructure Design Spreadsheets"/>
    <m/>
    <s v="POM"/>
  </r>
  <r>
    <x v="11"/>
    <x v="2"/>
    <x v="8"/>
    <n v="120"/>
    <s v="      General Infrastructure Layout Drawings"/>
    <m/>
    <s v="POM"/>
  </r>
  <r>
    <x v="11"/>
    <x v="2"/>
    <x v="9"/>
    <n v="120"/>
    <s v="      General Infrastructure Layout Drawings"/>
    <m/>
    <s v="POM"/>
  </r>
  <r>
    <x v="11"/>
    <x v="2"/>
    <x v="10"/>
    <n v="300"/>
    <s v="      General Infrastructure Layout Drawings"/>
    <m/>
    <s v="POM"/>
  </r>
  <r>
    <x v="11"/>
    <x v="2"/>
    <x v="11"/>
    <n v="300"/>
    <s v="      General Infrastructure Layout Drawings"/>
    <m/>
    <s v="POM"/>
  </r>
  <r>
    <x v="11"/>
    <x v="2"/>
    <x v="0"/>
    <n v="300"/>
    <s v="      General Infrastructure Layout Drawings"/>
    <m/>
    <s v="POM"/>
  </r>
  <r>
    <x v="11"/>
    <x v="2"/>
    <x v="12"/>
    <n v="300"/>
    <s v="      General Infrastructure Layout Drawings"/>
    <m/>
    <s v="POM"/>
  </r>
  <r>
    <x v="11"/>
    <x v="2"/>
    <x v="13"/>
    <n v="180"/>
    <s v="      General Infrastructure Layout Drawings"/>
    <m/>
    <s v="POM"/>
  </r>
  <r>
    <x v="8"/>
    <x v="2"/>
    <x v="5"/>
    <n v="60"/>
    <s v="      Validación de tareas Infraestructura"/>
    <m/>
    <s v="POM"/>
  </r>
  <r>
    <x v="8"/>
    <x v="2"/>
    <x v="6"/>
    <n v="60"/>
    <s v="      Validación de tareas Infraestructura"/>
    <m/>
    <s v="POM"/>
  </r>
  <r>
    <x v="8"/>
    <x v="2"/>
    <x v="7"/>
    <n v="60"/>
    <s v="      Validación de tareas Infraestructura"/>
    <m/>
    <s v="POM"/>
  </r>
  <r>
    <x v="8"/>
    <x v="2"/>
    <x v="8"/>
    <n v="60"/>
    <s v="      Validación de tareas Infraestructura"/>
    <m/>
    <s v="POM"/>
  </r>
  <r>
    <x v="8"/>
    <x v="2"/>
    <x v="9"/>
    <n v="60"/>
    <s v="      Validación de tareas Infraestructura"/>
    <m/>
    <s v="POM"/>
  </r>
  <r>
    <x v="6"/>
    <x v="2"/>
    <x v="4"/>
    <n v="180"/>
    <s v="      OPEX Estimation UG"/>
    <m/>
    <s v="POM"/>
  </r>
  <r>
    <x v="6"/>
    <x v="2"/>
    <x v="5"/>
    <n v="240"/>
    <s v="      OPEX Estimation UG"/>
    <m/>
    <s v="POM"/>
  </r>
  <r>
    <x v="6"/>
    <x v="2"/>
    <x v="6"/>
    <n v="240"/>
    <s v="      OPEX Estimation UG"/>
    <m/>
    <s v="POM"/>
  </r>
  <r>
    <x v="6"/>
    <x v="2"/>
    <x v="4"/>
    <n v="180"/>
    <s v="      CAPEX Estimation UG"/>
    <m/>
    <s v="POM"/>
  </r>
  <r>
    <x v="6"/>
    <x v="2"/>
    <x v="5"/>
    <n v="300"/>
    <s v="      CAPEX Estimation UG"/>
    <m/>
    <s v="POM"/>
  </r>
  <r>
    <x v="6"/>
    <x v="2"/>
    <x v="6"/>
    <n v="300"/>
    <s v="      CAPEX Estimation UG"/>
    <m/>
    <s v="POM"/>
  </r>
  <r>
    <x v="1"/>
    <x v="2"/>
    <x v="4"/>
    <n v="180"/>
    <s v="      OPEX Estimation OP"/>
    <m/>
    <s v="POM"/>
  </r>
  <r>
    <x v="1"/>
    <x v="2"/>
    <x v="5"/>
    <n v="240"/>
    <s v="      OPEX Estimation OP"/>
    <m/>
    <s v="POM"/>
  </r>
  <r>
    <x v="1"/>
    <x v="2"/>
    <x v="6"/>
    <n v="240"/>
    <s v="      OPEX Estimation OP"/>
    <m/>
    <s v="POM"/>
  </r>
  <r>
    <x v="1"/>
    <x v="2"/>
    <x v="4"/>
    <n v="180"/>
    <s v="      CAPEX Estimation OP"/>
    <m/>
    <s v="POM"/>
  </r>
  <r>
    <x v="1"/>
    <x v="2"/>
    <x v="5"/>
    <n v="300"/>
    <s v="      CAPEX Estimation OP"/>
    <m/>
    <s v="POM"/>
  </r>
  <r>
    <x v="1"/>
    <x v="2"/>
    <x v="6"/>
    <n v="300"/>
    <s v="      CAPEX Estimation OP"/>
    <m/>
    <s v="POM"/>
  </r>
  <r>
    <x v="15"/>
    <x v="2"/>
    <x v="4"/>
    <n v="180"/>
    <s v="      OPEX Estimation Infra"/>
    <m/>
    <s v="POM"/>
  </r>
  <r>
    <x v="15"/>
    <x v="2"/>
    <x v="5"/>
    <n v="240"/>
    <s v="      OPEX Estimation Infra"/>
    <m/>
    <s v="POM"/>
  </r>
  <r>
    <x v="15"/>
    <x v="2"/>
    <x v="6"/>
    <n v="240"/>
    <s v="      OPEX Estimation Infra"/>
    <m/>
    <s v="POM"/>
  </r>
  <r>
    <x v="15"/>
    <x v="2"/>
    <x v="4"/>
    <n v="180"/>
    <s v="      CAPEX Estimation Infra"/>
    <m/>
    <s v="POM"/>
  </r>
  <r>
    <x v="15"/>
    <x v="2"/>
    <x v="5"/>
    <n v="300"/>
    <s v="      CAPEX Estimation Infra"/>
    <m/>
    <s v="POM"/>
  </r>
  <r>
    <x v="15"/>
    <x v="2"/>
    <x v="6"/>
    <n v="300"/>
    <s v="      CAPEX Estimation Infra"/>
    <m/>
    <s v="POM"/>
  </r>
  <r>
    <x v="6"/>
    <x v="2"/>
    <x v="7"/>
    <n v="240"/>
    <s v="      OPEX Estimation Consolidated"/>
    <m/>
    <s v="POM"/>
  </r>
  <r>
    <x v="6"/>
    <x v="2"/>
    <x v="7"/>
    <n v="300"/>
    <s v="      CAPEX Estimation Consolidated"/>
    <m/>
    <s v="POM"/>
  </r>
  <r>
    <x v="6"/>
    <x v="2"/>
    <x v="10"/>
    <n v="180"/>
    <s v="      CAPEX &amp; OPEX Technical Memo"/>
    <m/>
    <s v="POM"/>
  </r>
  <r>
    <x v="6"/>
    <x v="2"/>
    <x v="11"/>
    <n v="180"/>
    <s v="      CAPEX &amp; OPEX Technical Memo"/>
    <m/>
    <s v="POM"/>
  </r>
  <r>
    <x v="6"/>
    <x v="2"/>
    <x v="0"/>
    <n v="180"/>
    <s v="      CAPEX &amp; OPEX Technical Memo"/>
    <m/>
    <s v="POM"/>
  </r>
  <r>
    <x v="6"/>
    <x v="2"/>
    <x v="12"/>
    <n v="180"/>
    <s v="      CAPEX &amp; OPEX Technical Memo"/>
    <m/>
    <s v="POM"/>
  </r>
  <r>
    <x v="6"/>
    <x v="2"/>
    <x v="13"/>
    <n v="180"/>
    <s v="      CAPEX &amp; OPEX Technical Memo"/>
    <m/>
    <s v="POM"/>
  </r>
  <r>
    <x v="16"/>
    <x v="2"/>
    <x v="4"/>
    <n v="360"/>
    <s v="      Integrated Economic Evaluation"/>
    <m/>
    <s v="POM"/>
  </r>
  <r>
    <x v="16"/>
    <x v="2"/>
    <x v="5"/>
    <n v="540"/>
    <s v="      Integrated Economic Evaluation"/>
    <m/>
    <s v="POM"/>
  </r>
  <r>
    <x v="16"/>
    <x v="2"/>
    <x v="6"/>
    <n v="540"/>
    <s v="      Integrated Economic Evaluation"/>
    <m/>
    <s v="POM"/>
  </r>
  <r>
    <x v="16"/>
    <x v="2"/>
    <x v="7"/>
    <n v="540"/>
    <s v="      Economic Model Spreadsheet"/>
    <m/>
    <s v="POM"/>
  </r>
  <r>
    <x v="16"/>
    <x v="2"/>
    <x v="8"/>
    <n v="540"/>
    <s v="      Economic Model Spreadsheet"/>
    <m/>
    <s v="POM"/>
  </r>
  <r>
    <x v="16"/>
    <x v="2"/>
    <x v="9"/>
    <n v="360"/>
    <s v="      Economic Model Spreadsheet"/>
    <m/>
    <s v="POM"/>
  </r>
  <r>
    <x v="6"/>
    <x v="2"/>
    <x v="8"/>
    <n v="240"/>
    <s v="      Risk and Reliability Analysis"/>
    <m/>
    <s v="POM"/>
  </r>
  <r>
    <x v="6"/>
    <x v="2"/>
    <x v="9"/>
    <n v="180"/>
    <s v="      Risk and Reliability Analysis"/>
    <m/>
    <s v="POM"/>
  </r>
  <r>
    <x v="6"/>
    <x v="2"/>
    <x v="8"/>
    <n v="300"/>
    <s v="      Risk Analysis Results"/>
    <m/>
    <s v="POM"/>
  </r>
  <r>
    <x v="6"/>
    <x v="2"/>
    <x v="9"/>
    <n v="180"/>
    <s v="      Risk Analysis Results"/>
    <m/>
    <s v="POM"/>
  </r>
  <r>
    <x v="17"/>
    <x v="2"/>
    <x v="4"/>
    <n v="180"/>
    <s v="      Master Implementation Schedule"/>
    <m/>
    <s v="POM"/>
  </r>
  <r>
    <x v="17"/>
    <x v="2"/>
    <x v="5"/>
    <n v="240"/>
    <s v="      Master Implementation Schedule"/>
    <m/>
    <s v="POM"/>
  </r>
  <r>
    <x v="17"/>
    <x v="2"/>
    <x v="6"/>
    <n v="240"/>
    <s v="      Master Implementation Schedule"/>
    <m/>
    <s v="POM"/>
  </r>
  <r>
    <x v="17"/>
    <x v="2"/>
    <x v="7"/>
    <n v="240"/>
    <s v="      Master Implementation Schedule"/>
    <m/>
    <s v="POM"/>
  </r>
  <r>
    <x v="17"/>
    <x v="2"/>
    <x v="8"/>
    <n v="240"/>
    <s v="      Master Implementation Schedule"/>
    <m/>
    <s v="POM"/>
  </r>
  <r>
    <x v="17"/>
    <x v="2"/>
    <x v="9"/>
    <n v="180"/>
    <s v="      Master Implementation Schedule"/>
    <m/>
    <s v="POM"/>
  </r>
  <r>
    <x v="8"/>
    <x v="2"/>
    <x v="10"/>
    <n v="180"/>
    <s v="      Conceptual Closure Plan Preparation"/>
    <m/>
    <s v="POM"/>
  </r>
  <r>
    <x v="8"/>
    <x v="2"/>
    <x v="11"/>
    <n v="180"/>
    <s v="      Conceptual Closure Plan Preparation"/>
    <m/>
    <s v="POM"/>
  </r>
  <r>
    <x v="8"/>
    <x v="2"/>
    <x v="10"/>
    <n v="180"/>
    <s v="      Future Data Collection Plan"/>
    <m/>
    <s v="POM"/>
  </r>
  <r>
    <x v="8"/>
    <x v="2"/>
    <x v="11"/>
    <n v="180"/>
    <s v="      Future Data Collection Plan"/>
    <m/>
    <s v="POM"/>
  </r>
  <r>
    <x v="17"/>
    <x v="2"/>
    <x v="4"/>
    <n v="180"/>
    <s v="      Master Gantt Schedule"/>
    <m/>
    <s v="POM"/>
  </r>
  <r>
    <x v="17"/>
    <x v="2"/>
    <x v="5"/>
    <n v="300"/>
    <s v="      Master Gantt Schedule"/>
    <m/>
    <s v="POM"/>
  </r>
  <r>
    <x v="17"/>
    <x v="2"/>
    <x v="6"/>
    <n v="300"/>
    <s v="      Master Gantt Schedule"/>
    <m/>
    <s v="POM"/>
  </r>
  <r>
    <x v="17"/>
    <x v="2"/>
    <x v="7"/>
    <n v="300"/>
    <s v="      Master Gantt Schedule"/>
    <m/>
    <s v="POM"/>
  </r>
  <r>
    <x v="17"/>
    <x v="2"/>
    <x v="8"/>
    <n v="300"/>
    <s v="      Master Gantt Schedule"/>
    <m/>
    <s v="POM"/>
  </r>
  <r>
    <x v="17"/>
    <x v="2"/>
    <x v="9"/>
    <n v="180"/>
    <s v="      Master Gantt Schedule"/>
    <m/>
    <s v="POM"/>
  </r>
  <r>
    <x v="16"/>
    <x v="2"/>
    <x v="10"/>
    <n v="180"/>
    <s v="      Closure Planning Guidelines Memo"/>
    <m/>
    <s v="POM"/>
  </r>
  <r>
    <x v="16"/>
    <x v="2"/>
    <x v="11"/>
    <n v="180"/>
    <s v="      Closure Planning Guidelines Memo"/>
    <m/>
    <s v="POM"/>
  </r>
  <r>
    <x v="16"/>
    <x v="2"/>
    <x v="0"/>
    <n v="180"/>
    <s v="      Closure Planning Guidelines Memo"/>
    <m/>
    <s v="POM"/>
  </r>
  <r>
    <x v="16"/>
    <x v="2"/>
    <x v="12"/>
    <n v="180"/>
    <s v="      Closure Planning Guidelines Memo"/>
    <m/>
    <s v="POM"/>
  </r>
  <r>
    <x v="16"/>
    <x v="2"/>
    <x v="13"/>
    <n v="180"/>
    <s v="      Closure Planning Guidelines Memo"/>
    <m/>
    <s v="POM"/>
  </r>
  <r>
    <x v="16"/>
    <x v="2"/>
    <x v="10"/>
    <n v="180"/>
    <s v="      Future Study Planning Report"/>
    <m/>
    <s v="POM"/>
  </r>
  <r>
    <x v="16"/>
    <x v="2"/>
    <x v="11"/>
    <n v="180"/>
    <s v="      Future Study Planning Report"/>
    <m/>
    <s v="POM"/>
  </r>
  <r>
    <x v="16"/>
    <x v="2"/>
    <x v="0"/>
    <n v="180"/>
    <s v="      Future Study Planning Report"/>
    <m/>
    <s v="POM"/>
  </r>
  <r>
    <x v="16"/>
    <x v="2"/>
    <x v="12"/>
    <n v="180"/>
    <s v="      Future Study Planning Report"/>
    <m/>
    <s v="POM"/>
  </r>
  <r>
    <x v="16"/>
    <x v="2"/>
    <x v="13"/>
    <n v="180"/>
    <s v="      Future Study Planning Report"/>
    <m/>
    <s v="POM"/>
  </r>
  <r>
    <x v="8"/>
    <x v="2"/>
    <x v="5"/>
    <n v="60"/>
    <s v="      Control y Seguimiento de tareas"/>
    <m/>
    <s v="POM"/>
  </r>
  <r>
    <x v="8"/>
    <x v="2"/>
    <x v="6"/>
    <n v="60"/>
    <s v="      Control y Seguimiento de tareas"/>
    <m/>
    <s v="POM"/>
  </r>
  <r>
    <x v="8"/>
    <x v="2"/>
    <x v="7"/>
    <n v="60"/>
    <s v="      Control y Seguimiento de tareas"/>
    <m/>
    <s v="POM"/>
  </r>
  <r>
    <x v="8"/>
    <x v="2"/>
    <x v="8"/>
    <n v="60"/>
    <s v="      Control y Seguimiento de tareas"/>
    <m/>
    <s v="POM"/>
  </r>
  <r>
    <x v="8"/>
    <x v="2"/>
    <x v="9"/>
    <n v="60"/>
    <s v="      Control y Seguimiento de tareas"/>
    <m/>
    <s v="POM"/>
  </r>
  <r>
    <x v="8"/>
    <x v="2"/>
    <x v="10"/>
    <n v="60"/>
    <s v="      Control y Seguimiento de tareas"/>
    <m/>
    <s v="POM"/>
  </r>
  <r>
    <x v="8"/>
    <x v="2"/>
    <x v="11"/>
    <n v="60"/>
    <s v="      Control y Seguimiento de tareas"/>
    <m/>
    <s v="POM"/>
  </r>
  <r>
    <x v="8"/>
    <x v="2"/>
    <x v="0"/>
    <n v="60"/>
    <s v="      Control y Seguimiento de tareas"/>
    <m/>
    <s v="POM"/>
  </r>
  <r>
    <x v="8"/>
    <x v="2"/>
    <x v="12"/>
    <n v="60"/>
    <s v="      Control y Seguimiento de tareas"/>
    <m/>
    <s v="POM"/>
  </r>
  <r>
    <x v="8"/>
    <x v="2"/>
    <x v="13"/>
    <n v="60"/>
    <s v="      Control y Seguimiento de tareas"/>
    <m/>
    <s v="POM"/>
  </r>
  <r>
    <x v="8"/>
    <x v="2"/>
    <x v="14"/>
    <n v="60"/>
    <s v="      Control y Seguimiento de tareas"/>
    <m/>
    <s v="POM"/>
  </r>
  <r>
    <x v="8"/>
    <x v="2"/>
    <x v="15"/>
    <n v="60"/>
    <s v="      Control y Seguimiento de tareas"/>
    <m/>
    <s v="POM"/>
  </r>
  <r>
    <x v="8"/>
    <x v="2"/>
    <x v="1"/>
    <n v="60"/>
    <s v="      Control y Seguimiento de tareas"/>
    <m/>
    <s v="POM"/>
  </r>
  <r>
    <x v="8"/>
    <x v="2"/>
    <x v="16"/>
    <n v="60"/>
    <s v="      Control y Seguimiento de tareas"/>
    <m/>
    <s v="POM"/>
  </r>
  <r>
    <x v="8"/>
    <x v="2"/>
    <x v="17"/>
    <n v="60"/>
    <s v="      Control y Seguimiento de tareas"/>
    <m/>
    <s v="POM"/>
  </r>
  <r>
    <x v="8"/>
    <x v="2"/>
    <x v="18"/>
    <n v="60"/>
    <s v="      Control y Seguimiento de tareas"/>
    <m/>
    <s v="POM"/>
  </r>
  <r>
    <x v="8"/>
    <x v="2"/>
    <x v="19"/>
    <n v="60"/>
    <s v="      Control y Seguimiento de tareas"/>
    <m/>
    <s v="POM"/>
  </r>
  <r>
    <x v="8"/>
    <x v="2"/>
    <x v="2"/>
    <n v="60"/>
    <s v="      Control y Seguimiento de tareas"/>
    <m/>
    <s v="POM"/>
  </r>
  <r>
    <x v="8"/>
    <x v="2"/>
    <x v="20"/>
    <n v="60"/>
    <s v="      Control y Seguimiento de tareas"/>
    <m/>
    <s v="POM"/>
  </r>
  <r>
    <x v="8"/>
    <x v="2"/>
    <x v="21"/>
    <n v="60"/>
    <s v="      Control y Seguimiento de tareas"/>
    <m/>
    <s v="POM"/>
  </r>
  <r>
    <x v="18"/>
    <x v="2"/>
    <x v="5"/>
    <n v="240"/>
    <s v="Presentación Diseño, secuencia y Plan Minero"/>
    <m/>
    <s v="POM"/>
  </r>
  <r>
    <x v="18"/>
    <x v="2"/>
    <x v="6"/>
    <n v="240"/>
    <s v="Presentación Diseño, secuencia y Plan Minero"/>
    <m/>
    <s v="POM"/>
  </r>
  <r>
    <x v="18"/>
    <x v="2"/>
    <x v="7"/>
    <n v="240"/>
    <s v="Presentación Diseño, secuencia y Plan Minero"/>
    <m/>
    <s v="POM"/>
  </r>
  <r>
    <x v="18"/>
    <x v="2"/>
    <x v="8"/>
    <n v="240"/>
    <s v="Presentación Diseño, secuencia y Plan Minero"/>
    <m/>
    <s v="POM"/>
  </r>
  <r>
    <x v="18"/>
    <x v="2"/>
    <x v="9"/>
    <n v="180"/>
    <s v="Presentación Diseño, secuencia y Plan Minero"/>
    <m/>
    <s v="POM"/>
  </r>
  <r>
    <x v="10"/>
    <x v="2"/>
    <x v="5"/>
    <n v="180"/>
    <s v="Presentación Diseño, secuencia y Plan Minero"/>
    <m/>
    <s v="POM"/>
  </r>
  <r>
    <x v="10"/>
    <x v="2"/>
    <x v="6"/>
    <n v="180"/>
    <s v="Presentación Diseño, secuencia y Plan Minero"/>
    <m/>
    <s v="POM"/>
  </r>
  <r>
    <x v="10"/>
    <x v="2"/>
    <x v="7"/>
    <n v="180"/>
    <s v="Presentación Diseño, secuencia y Plan Minero"/>
    <m/>
    <s v="POM"/>
  </r>
  <r>
    <x v="10"/>
    <x v="2"/>
    <x v="8"/>
    <n v="180"/>
    <s v="Presentación Diseño, secuencia y Plan Minero"/>
    <m/>
    <s v="POM"/>
  </r>
  <r>
    <x v="19"/>
    <x v="2"/>
    <x v="5"/>
    <n v="60"/>
    <s v="Presentación Diseño, secuencia y Plan Minero"/>
    <m/>
    <s v="POM"/>
  </r>
  <r>
    <x v="19"/>
    <x v="2"/>
    <x v="6"/>
    <n v="60"/>
    <s v="Presentación Diseño, secuencia y Plan Minero"/>
    <m/>
    <s v="POM"/>
  </r>
  <r>
    <x v="19"/>
    <x v="2"/>
    <x v="7"/>
    <n v="60"/>
    <s v="Presentación Diseño, secuencia y Plan Minero"/>
    <m/>
    <s v="POM"/>
  </r>
  <r>
    <x v="19"/>
    <x v="2"/>
    <x v="8"/>
    <n v="60"/>
    <s v="Presentación Diseño, secuencia y Plan Minero"/>
    <m/>
    <s v="POM"/>
  </r>
  <r>
    <x v="19"/>
    <x v="2"/>
    <x v="9"/>
    <n v="60"/>
    <s v="Presentación Diseño, secuencia y Plan Minero"/>
    <m/>
    <s v="POM"/>
  </r>
  <r>
    <x v="20"/>
    <x v="3"/>
    <x v="4"/>
    <n v="240"/>
    <s v="         Revisión de la secuencia de avance y parámetros operativos."/>
    <m/>
    <s v="POM"/>
  </r>
  <r>
    <x v="20"/>
    <x v="3"/>
    <x v="5"/>
    <n v="240"/>
    <s v="         Revisión de la secuencia de avance y parámetros operativos."/>
    <m/>
    <s v="POM"/>
  </r>
  <r>
    <x v="20"/>
    <x v="3"/>
    <x v="6"/>
    <n v="240"/>
    <s v="         Revisión de la secuencia de avance y parámetros operativos."/>
    <m/>
    <s v="POM"/>
  </r>
  <r>
    <x v="20"/>
    <x v="3"/>
    <x v="7"/>
    <n v="240"/>
    <s v="         Revisión de la secuencia de avance y parámetros operativos."/>
    <m/>
    <s v="POM"/>
  </r>
  <r>
    <x v="20"/>
    <x v="3"/>
    <x v="8"/>
    <n v="240"/>
    <s v="         Revisión de la secuencia de avance y parámetros operativos."/>
    <m/>
    <s v="POM"/>
  </r>
  <r>
    <x v="20"/>
    <x v="3"/>
    <x v="9"/>
    <n v="240"/>
    <s v="         Revisión de la secuencia de avance y parámetros operativos."/>
    <m/>
    <s v="POM"/>
  </r>
  <r>
    <x v="21"/>
    <x v="3"/>
    <x v="4"/>
    <n v="240"/>
    <s v="         Simulación de diferentes escenarios de minado. Se consideran 2 escenarios, el actual o LOM y una alternativa optimizada."/>
    <m/>
    <s v="POM"/>
  </r>
  <r>
    <x v="21"/>
    <x v="3"/>
    <x v="5"/>
    <n v="240"/>
    <s v="         Simulación de diferentes escenarios de minado. Se consideran 2 escenarios, el actual o LOM y una alternativa optimizada."/>
    <m/>
    <s v="POM"/>
  </r>
  <r>
    <x v="21"/>
    <x v="3"/>
    <x v="6"/>
    <n v="240"/>
    <s v="         Simulación de diferentes escenarios de minado. Se consideran 2 escenarios, el actual o LOM y una alternativa optimizada."/>
    <m/>
    <s v="POM"/>
  </r>
  <r>
    <x v="21"/>
    <x v="3"/>
    <x v="7"/>
    <n v="240"/>
    <s v="         Simulación de diferentes escenarios de minado. Se consideran 2 escenarios, el actual o LOM y una alternativa optimizada."/>
    <m/>
    <s v="POM"/>
  </r>
  <r>
    <x v="21"/>
    <x v="3"/>
    <x v="8"/>
    <n v="240"/>
    <s v="         Simulación de diferentes escenarios de minado. Se consideran 2 escenarios, el actual o LOM y una alternativa optimizada."/>
    <m/>
    <s v="POM"/>
  </r>
  <r>
    <x v="21"/>
    <x v="3"/>
    <x v="9"/>
    <n v="240"/>
    <s v="         Simulación de diferentes escenarios de minado. Se consideran 2 escenarios, el actual o LOM y una alternativa optimizada."/>
    <m/>
    <s v="POM"/>
  </r>
  <r>
    <x v="21"/>
    <x v="3"/>
    <x v="5"/>
    <n v="240"/>
    <s v="         Identificación de zonas con concentración tensional asociada a diseño actual."/>
    <m/>
    <s v="POM"/>
  </r>
  <r>
    <x v="21"/>
    <x v="3"/>
    <x v="6"/>
    <n v="240"/>
    <s v="         Identificación de zonas con concentración tensional asociada a diseño actual."/>
    <m/>
    <s v="POM"/>
  </r>
  <r>
    <x v="21"/>
    <x v="3"/>
    <x v="7"/>
    <n v="240"/>
    <s v="         Identificación de zonas con concentración tensional asociada a diseño actual."/>
    <m/>
    <s v="POM"/>
  </r>
  <r>
    <x v="21"/>
    <x v="3"/>
    <x v="8"/>
    <n v="240"/>
    <s v="         Identificación de zonas con concentración tensional asociada a diseño actual."/>
    <m/>
    <s v="POM"/>
  </r>
  <r>
    <x v="21"/>
    <x v="3"/>
    <x v="9"/>
    <n v="120"/>
    <s v="         Identificación de zonas con concentración tensional asociada a diseño actual."/>
    <m/>
    <s v="POM"/>
  </r>
  <r>
    <x v="20"/>
    <x v="3"/>
    <x v="7"/>
    <n v="240"/>
    <s v="         Propuesta de ajustes secuenciales o espaciales."/>
    <m/>
    <s v="POM"/>
  </r>
  <r>
    <x v="20"/>
    <x v="3"/>
    <x v="8"/>
    <n v="240"/>
    <s v="         Propuesta de ajustes secuenciales o espaciales."/>
    <m/>
    <s v="POM"/>
  </r>
  <r>
    <x v="20"/>
    <x v="3"/>
    <x v="9"/>
    <n v="120"/>
    <s v="         Propuesta de ajustes secuenciales o espaciales."/>
    <m/>
    <s v="POM"/>
  </r>
  <r>
    <x v="22"/>
    <x v="3"/>
    <x v="7"/>
    <n v="120"/>
    <s v="         Revisión de Propuesta de ajustes secuenciales o espaciales."/>
    <m/>
    <s v="POM"/>
  </r>
  <r>
    <x v="22"/>
    <x v="3"/>
    <x v="9"/>
    <n v="120"/>
    <s v="         Revisión de Propuesta de ajustes secuenciales o espaciales."/>
    <m/>
    <s v="POM"/>
  </r>
  <r>
    <x v="20"/>
    <x v="3"/>
    <x v="10"/>
    <n v="240"/>
    <s v="         Entregables: Parámetros de diseño optimizados (pilares, sill pillar, dimensiones de stopes)"/>
    <m/>
    <s v="POM"/>
  </r>
  <r>
    <x v="22"/>
    <x v="3"/>
    <x v="10"/>
    <n v="120"/>
    <s v="         Revisión Parámetros de diseño optimizados (pilares, sill pillar, dimensiones de stopes)"/>
    <m/>
    <s v="POM"/>
  </r>
  <r>
    <x v="20"/>
    <x v="3"/>
    <x v="10"/>
    <n v="240"/>
    <s v="         Entregables: Alternativas de secuencia de minado optimizada."/>
    <m/>
    <s v="POM"/>
  </r>
  <r>
    <x v="22"/>
    <x v="3"/>
    <x v="10"/>
    <n v="120"/>
    <s v="         Revisión de Alternativas de secuencia de minado optimizada."/>
    <m/>
    <s v="POM"/>
  </r>
  <r>
    <x v="20"/>
    <x v="3"/>
    <x v="11"/>
    <n v="240"/>
    <s v="         Revisión del sistema actual (malla, pernos, cables, shotcrete)."/>
    <m/>
    <s v="POM"/>
  </r>
  <r>
    <x v="20"/>
    <x v="3"/>
    <x v="11"/>
    <n v="240"/>
    <s v="         Aplicación del enfoque DBSD (Deformation-Based Support Design)."/>
    <m/>
    <s v="POM"/>
  </r>
  <r>
    <x v="20"/>
    <x v="3"/>
    <x v="0"/>
    <n v="480"/>
    <s v="         Simulación de escenarios con PGV = 0–1 m/s."/>
    <m/>
    <s v="POM"/>
  </r>
  <r>
    <x v="21"/>
    <x v="3"/>
    <x v="0"/>
    <n v="240"/>
    <s v="         Propuesta de refuerzos con pernos de fluencia, refuerzo areal y secuencias de instalación."/>
    <m/>
    <s v="POM"/>
  </r>
  <r>
    <x v="22"/>
    <x v="3"/>
    <x v="0"/>
    <n v="120"/>
    <s v="         Propuesta de refuerzos con pernos de fluencia, refuerzo areal y secuencias de instalación."/>
    <m/>
    <s v="POM"/>
  </r>
  <r>
    <x v="20"/>
    <x v="3"/>
    <x v="12"/>
    <n v="480"/>
    <s v="         Entregables: Recomendaciones de sostenimiento"/>
    <m/>
    <s v="POM"/>
  </r>
  <r>
    <x v="22"/>
    <x v="3"/>
    <x v="12"/>
    <n v="120"/>
    <s v="         Revisión de Recomendaciones de sostenimiento"/>
    <m/>
    <s v="POM"/>
  </r>
  <r>
    <x v="20"/>
    <x v="3"/>
    <x v="13"/>
    <n v="240"/>
    <s v="         Entregables: Mapas de compatibilidad soporte–riesgo."/>
    <m/>
    <s v="POM"/>
  </r>
  <r>
    <x v="22"/>
    <x v="3"/>
    <x v="13"/>
    <n v="120"/>
    <s v="         Revisión de Mapas de compatibilidad soporte–riesgo."/>
    <m/>
    <s v="POM"/>
  </r>
  <r>
    <x v="20"/>
    <x v="3"/>
    <x v="14"/>
    <n v="240"/>
    <s v="         Identificación de zonas con alta exposición."/>
    <m/>
    <s v="POM"/>
  </r>
  <r>
    <x v="21"/>
    <x v="3"/>
    <x v="14"/>
    <n v="240"/>
    <s v="         Identificación de zonas con alta exposición."/>
    <m/>
    <s v="POM"/>
  </r>
  <r>
    <x v="20"/>
    <x v="3"/>
    <x v="15"/>
    <n v="240"/>
    <s v="         Propuesta de medidas: refuerzo preventivo, control de acceso, tronaduras amortiguadas, monitoreo en tiempo real."/>
    <m/>
    <s v="POM"/>
  </r>
  <r>
    <x v="22"/>
    <x v="3"/>
    <x v="15"/>
    <n v="240"/>
    <s v="         Revisión de Propuesta de medidas: refuerzo preventivo, control de acceso, tronaduras amortiguadas, monitoreo en tiempo real."/>
    <m/>
    <s v="POM"/>
  </r>
  <r>
    <x v="20"/>
    <x v="3"/>
    <x v="1"/>
    <n v="240"/>
    <s v="         Diseño de protocolo operativo ante eventos sísmicos."/>
    <m/>
    <s v="POM"/>
  </r>
  <r>
    <x v="21"/>
    <x v="3"/>
    <x v="1"/>
    <n v="240"/>
    <s v="         Diseño de protocolo operativo ante eventos sísmicos."/>
    <m/>
    <s v="POM"/>
  </r>
  <r>
    <x v="20"/>
    <x v="3"/>
    <x v="16"/>
    <n v="240"/>
    <s v="         Entregables: Guías para establecer un sistema de gestión de riesgos sísmicos."/>
    <m/>
    <s v="POM"/>
  </r>
  <r>
    <x v="20"/>
    <x v="3"/>
    <x v="17"/>
    <n v="120"/>
    <s v="         Entregables: Guías para establecer un sistema de gestión de riesgos sísmicos."/>
    <m/>
    <s v="POM"/>
  </r>
  <r>
    <x v="22"/>
    <x v="3"/>
    <x v="16"/>
    <n v="240"/>
    <s v="         Revisión de Guías para establecer un sistema de gestión de riesgos sísmicos."/>
    <m/>
    <s v="POM"/>
  </r>
  <r>
    <x v="22"/>
    <x v="3"/>
    <x v="17"/>
    <n v="120"/>
    <s v="         Revisión de Guías para establecer un sistema de gestión de riesgos sísmicos."/>
    <m/>
    <s v="POM"/>
  </r>
  <r>
    <x v="21"/>
    <x v="3"/>
    <x v="14"/>
    <n v="240"/>
    <s v="Elaboración de Informe "/>
    <m/>
    <s v="POM"/>
  </r>
  <r>
    <x v="21"/>
    <x v="3"/>
    <x v="15"/>
    <n v="240"/>
    <s v="Elaboración de Informe "/>
    <m/>
    <s v="POM"/>
  </r>
  <r>
    <x v="21"/>
    <x v="3"/>
    <x v="1"/>
    <n v="240"/>
    <s v="Elaboración de Informe "/>
    <m/>
    <s v="POM"/>
  </r>
  <r>
    <x v="21"/>
    <x v="3"/>
    <x v="16"/>
    <n v="240"/>
    <s v="Elaboración de Informe "/>
    <m/>
    <s v="POM"/>
  </r>
  <r>
    <x v="21"/>
    <x v="3"/>
    <x v="17"/>
    <n v="240"/>
    <s v="Elaboración de Informe "/>
    <m/>
    <s v="POM"/>
  </r>
  <r>
    <x v="21"/>
    <x v="3"/>
    <x v="18"/>
    <n v="240"/>
    <s v="Elaboración de Informe "/>
    <m/>
    <s v="POM"/>
  </r>
  <r>
    <x v="21"/>
    <x v="3"/>
    <x v="19"/>
    <n v="240"/>
    <s v="Elaboración de Informe "/>
    <m/>
    <s v="POM"/>
  </r>
  <r>
    <x v="21"/>
    <x v="3"/>
    <x v="2"/>
    <n v="240"/>
    <s v="Elaboración de Informe "/>
    <m/>
    <s v="POM"/>
  </r>
  <r>
    <x v="21"/>
    <x v="3"/>
    <x v="20"/>
    <n v="240"/>
    <s v="Elaboración de Informe "/>
    <m/>
    <s v="POM"/>
  </r>
  <r>
    <x v="21"/>
    <x v="3"/>
    <x v="21"/>
    <n v="240"/>
    <s v="Elaboración de Informe "/>
    <m/>
    <s v="POM"/>
  </r>
  <r>
    <x v="20"/>
    <x v="3"/>
    <x v="14"/>
    <n v="240"/>
    <s v="Elaboración de Informe "/>
    <m/>
    <s v="POM"/>
  </r>
  <r>
    <x v="20"/>
    <x v="3"/>
    <x v="15"/>
    <n v="240"/>
    <s v="Elaboración de Informe "/>
    <m/>
    <s v="POM"/>
  </r>
  <r>
    <x v="20"/>
    <x v="3"/>
    <x v="1"/>
    <n v="240"/>
    <s v="Elaboración de Informe "/>
    <m/>
    <s v="POM"/>
  </r>
  <r>
    <x v="20"/>
    <x v="3"/>
    <x v="16"/>
    <n v="240"/>
    <s v="Elaboración de Informe "/>
    <m/>
    <s v="POM"/>
  </r>
  <r>
    <x v="20"/>
    <x v="3"/>
    <x v="17"/>
    <n v="240"/>
    <s v="Elaboración de Informe "/>
    <m/>
    <s v="POM"/>
  </r>
  <r>
    <x v="20"/>
    <x v="3"/>
    <x v="18"/>
    <n v="240"/>
    <s v="Elaboración de Informe "/>
    <m/>
    <s v="POM"/>
  </r>
  <r>
    <x v="20"/>
    <x v="3"/>
    <x v="19"/>
    <n v="240"/>
    <s v="Elaboración de Informe "/>
    <m/>
    <s v="POM"/>
  </r>
  <r>
    <x v="20"/>
    <x v="3"/>
    <x v="2"/>
    <n v="240"/>
    <s v="Elaboración de Informe "/>
    <m/>
    <s v="POM"/>
  </r>
  <r>
    <x v="20"/>
    <x v="3"/>
    <x v="20"/>
    <n v="240"/>
    <s v="Elaboración de Informe "/>
    <m/>
    <s v="POM"/>
  </r>
  <r>
    <x v="20"/>
    <x v="3"/>
    <x v="21"/>
    <n v="240"/>
    <s v="Elaboración de Informe "/>
    <m/>
    <s v="POM"/>
  </r>
  <r>
    <x v="22"/>
    <x v="3"/>
    <x v="14"/>
    <n v="120"/>
    <s v="         Entregables: Informe Integral"/>
    <m/>
    <s v="POM"/>
  </r>
  <r>
    <x v="22"/>
    <x v="3"/>
    <x v="15"/>
    <n v="120"/>
    <s v="         Entregables: Informe Integral"/>
    <m/>
    <s v="POM"/>
  </r>
  <r>
    <x v="22"/>
    <x v="3"/>
    <x v="1"/>
    <n v="120"/>
    <s v="         Entregables: Informe Integral"/>
    <m/>
    <s v="POM"/>
  </r>
  <r>
    <x v="22"/>
    <x v="3"/>
    <x v="16"/>
    <n v="120"/>
    <s v="         Entregables: Informe Integral"/>
    <m/>
    <s v="POM"/>
  </r>
  <r>
    <x v="22"/>
    <x v="3"/>
    <x v="17"/>
    <n v="120"/>
    <s v="         Entregables: Informe Integral"/>
    <m/>
    <s v="POM"/>
  </r>
  <r>
    <x v="22"/>
    <x v="3"/>
    <x v="18"/>
    <n v="120"/>
    <s v="         Entregables: Informe Integral"/>
    <m/>
    <s v="POM"/>
  </r>
  <r>
    <x v="22"/>
    <x v="3"/>
    <x v="19"/>
    <n v="120"/>
    <s v="         Entregables: Informe Integral"/>
    <m/>
    <s v="POM"/>
  </r>
  <r>
    <x v="22"/>
    <x v="3"/>
    <x v="2"/>
    <n v="120"/>
    <s v="         Entregables: Informe Integral"/>
    <m/>
    <s v="POM"/>
  </r>
  <r>
    <x v="22"/>
    <x v="3"/>
    <x v="20"/>
    <n v="120"/>
    <s v="         Entregables: Informe Integral"/>
    <m/>
    <s v="POM"/>
  </r>
  <r>
    <x v="22"/>
    <x v="3"/>
    <x v="21"/>
    <n v="120"/>
    <s v="         Entregables: Informe Integral"/>
    <m/>
    <s v="POM"/>
  </r>
  <r>
    <x v="23"/>
    <x v="4"/>
    <x v="3"/>
    <n v="0"/>
    <s v="Crear POM"/>
    <m/>
    <s v="POM"/>
  </r>
  <r>
    <x v="24"/>
    <x v="5"/>
    <x v="4"/>
    <n v="360"/>
    <s v="Redacción de Reporte de Cierre"/>
    <m/>
    <s v="POM"/>
  </r>
  <r>
    <x v="24"/>
    <x v="5"/>
    <x v="5"/>
    <n v="540"/>
    <s v="Redacción de Reporte de Cierre"/>
    <m/>
    <s v="POM"/>
  </r>
  <r>
    <x v="24"/>
    <x v="5"/>
    <x v="6"/>
    <n v="240"/>
    <s v="Redacción de Reporte de Cierre"/>
    <m/>
    <s v="POM"/>
  </r>
  <r>
    <x v="25"/>
    <x v="5"/>
    <x v="4"/>
    <n v="120"/>
    <s v="Redacción de Reporte de Cierre"/>
    <m/>
    <s v="POM"/>
  </r>
  <r>
    <x v="25"/>
    <x v="5"/>
    <x v="5"/>
    <n v="300"/>
    <s v="Redacción de Reporte de Cierre"/>
    <m/>
    <s v="POM"/>
  </r>
  <r>
    <x v="25"/>
    <x v="5"/>
    <x v="6"/>
    <n v="300"/>
    <s v="Redacción de Reporte de Cierre"/>
    <m/>
    <s v="POM"/>
  </r>
  <r>
    <x v="25"/>
    <x v="5"/>
    <x v="7"/>
    <n v="300"/>
    <s v="Redacción de Reporte de Cierre"/>
    <m/>
    <s v="POM"/>
  </r>
  <r>
    <x v="25"/>
    <x v="5"/>
    <x v="8"/>
    <n v="300"/>
    <s v="Redacción de Reporte de Cierre"/>
    <m/>
    <s v="POM"/>
  </r>
  <r>
    <x v="25"/>
    <x v="5"/>
    <x v="9"/>
    <n v="360"/>
    <s v="Redacción de Reporte de Cierre"/>
    <m/>
    <s v="POM"/>
  </r>
  <r>
    <x v="26"/>
    <x v="6"/>
    <x v="4"/>
    <n v="360"/>
    <s v="Completar modelo 3D - Revisión final"/>
    <s v="Modelo Porvenir - Éxito "/>
    <s v="POM"/>
  </r>
  <r>
    <x v="26"/>
    <x v="6"/>
    <x v="5"/>
    <n v="480"/>
    <s v="Completar modelo 3D - Revisión final"/>
    <s v="Modelo Porvenir - Éxito "/>
    <s v="POM"/>
  </r>
  <r>
    <x v="26"/>
    <x v="6"/>
    <x v="6"/>
    <n v="480"/>
    <s v="Completar modelo 3D - Revisión final"/>
    <s v="Modelo Porvenir - Éxito "/>
    <s v="POM"/>
  </r>
  <r>
    <x v="26"/>
    <x v="6"/>
    <x v="7"/>
    <n v="480"/>
    <s v="Completar modelo 3D - Revisión final"/>
    <s v="Modelo Porvenir - Éxito "/>
    <s v="POM"/>
  </r>
  <r>
    <x v="26"/>
    <x v="6"/>
    <x v="8"/>
    <n v="480"/>
    <s v="Completar modelo 3D - Revisión final"/>
    <s v="Modelo Porvenir - Éxito "/>
    <s v="POM"/>
  </r>
  <r>
    <x v="26"/>
    <x v="6"/>
    <x v="9"/>
    <n v="360"/>
    <s v="Completar modelo 3D - Revisión final"/>
    <s v="Modelo Porvenir - Éxito "/>
    <s v="POM"/>
  </r>
  <r>
    <x v="27"/>
    <x v="6"/>
    <x v="4"/>
    <n v="360"/>
    <s v="Actualizar informe túnel Atacocha"/>
    <s v="pdf"/>
    <s v="POM"/>
  </r>
  <r>
    <x v="27"/>
    <x v="6"/>
    <x v="5"/>
    <n v="360"/>
    <s v="Actualizar informe túnel Atacocha"/>
    <s v="pdf"/>
    <s v="POM"/>
  </r>
  <r>
    <x v="27"/>
    <x v="6"/>
    <x v="6"/>
    <n v="240"/>
    <s v="Actualizar informe túnel Atacocha"/>
    <s v="pdf"/>
    <s v="POM"/>
  </r>
  <r>
    <x v="27"/>
    <x v="6"/>
    <x v="7"/>
    <n v="240"/>
    <s v="Actualizar informe túnel Atacocha"/>
    <s v="pdf"/>
    <s v="POM"/>
  </r>
  <r>
    <x v="27"/>
    <x v="6"/>
    <x v="8"/>
    <n v="240"/>
    <s v="Actualizar informe túnel Atacocha"/>
    <s v="pdf"/>
    <s v="POM"/>
  </r>
  <r>
    <x v="27"/>
    <x v="6"/>
    <x v="9"/>
    <n v="360"/>
    <s v="Actualizar informe túnel Atacocha"/>
    <s v="pdf"/>
    <s v="POM"/>
  </r>
  <r>
    <x v="28"/>
    <x v="6"/>
    <x v="5"/>
    <n v="360"/>
    <s v="Corregir observaciones Veta Éxito - Porvenir"/>
    <s v=".pdf"/>
    <s v="POM"/>
  </r>
  <r>
    <x v="28"/>
    <x v="6"/>
    <x v="6"/>
    <n v="240"/>
    <s v="Corregir observaciones Veta Éxito - Porvenir"/>
    <s v=".pdf"/>
    <s v="POM"/>
  </r>
  <r>
    <x v="28"/>
    <x v="6"/>
    <x v="7"/>
    <n v="240"/>
    <s v="Corregir observaciones Veta Éxito - Porvenir"/>
    <s v=".pdf"/>
    <s v="POM"/>
  </r>
  <r>
    <x v="28"/>
    <x v="6"/>
    <x v="8"/>
    <n v="240"/>
    <s v="Corregir observaciones Veta Éxito - Porvenir"/>
    <s v=".pdf"/>
    <s v="POM"/>
  </r>
  <r>
    <x v="28"/>
    <x v="6"/>
    <x v="9"/>
    <n v="360"/>
    <s v="Corregir observaciones Veta Éxito - Porvenir"/>
    <s v=".pdf"/>
    <s v="POM"/>
  </r>
  <r>
    <x v="29"/>
    <x v="6"/>
    <x v="4"/>
    <n v="120"/>
    <s v="Reporte final"/>
    <s v="Informe finnal"/>
    <s v="POM"/>
  </r>
  <r>
    <x v="29"/>
    <x v="6"/>
    <x v="7"/>
    <n v="120"/>
    <s v="Reporte final"/>
    <s v="Informe finnal"/>
    <s v="POM"/>
  </r>
  <r>
    <x v="29"/>
    <x v="6"/>
    <x v="8"/>
    <n v="120"/>
    <s v="Reporte final"/>
    <s v="Informe finnal"/>
    <s v="POM"/>
  </r>
  <r>
    <x v="29"/>
    <x v="6"/>
    <x v="9"/>
    <n v="120"/>
    <s v="Reporte final"/>
    <s v="Informe finnal"/>
    <s v="POM"/>
  </r>
  <r>
    <x v="30"/>
    <x v="7"/>
    <x v="10"/>
    <n v="120"/>
    <s v="Informe final"/>
    <m/>
    <s v="POM"/>
  </r>
  <r>
    <x v="30"/>
    <x v="7"/>
    <x v="11"/>
    <n v="120"/>
    <s v="Informe final"/>
    <m/>
    <s v="POM"/>
  </r>
  <r>
    <x v="30"/>
    <x v="7"/>
    <x v="0"/>
    <n v="120"/>
    <s v="Informe final"/>
    <m/>
    <s v="POM"/>
  </r>
  <r>
    <x v="30"/>
    <x v="7"/>
    <x v="14"/>
    <n v="120"/>
    <s v="Informe final"/>
    <m/>
    <s v="POM"/>
  </r>
  <r>
    <x v="30"/>
    <x v="7"/>
    <x v="15"/>
    <n v="120"/>
    <s v="Informe final"/>
    <m/>
    <s v="POM"/>
  </r>
  <r>
    <x v="30"/>
    <x v="7"/>
    <x v="1"/>
    <n v="120"/>
    <s v="Informe final"/>
    <m/>
    <s v="POM"/>
  </r>
  <r>
    <x v="31"/>
    <x v="8"/>
    <x v="6"/>
    <n v="180"/>
    <s v="Revisión del comparativo de Worley Gemin de Juan de Vera."/>
    <s v="Comparative review with previous engineering (Worley / GEMIN)_RevB"/>
    <s v="POM"/>
  </r>
  <r>
    <x v="31"/>
    <x v="8"/>
    <x v="6"/>
    <n v="240"/>
    <s v="Análisis comparativo waterfall de variaciones de Capex y Opex y NPV desde AGP a Gemin"/>
    <s v="Comparative review with previous engineering (Worley / GEMIN)_RevB"/>
    <s v="POM"/>
  </r>
  <r>
    <x v="31"/>
    <x v="8"/>
    <x v="4"/>
    <n v="360"/>
    <s v="Capítulo Economics NI43101"/>
    <s v="Updated Technical Report (NI 43-101 format)_RevB"/>
    <s v="POM"/>
  </r>
  <r>
    <x v="31"/>
    <x v="8"/>
    <x v="5"/>
    <n v="420"/>
    <s v="Capítulo Economics NI43101"/>
    <s v="Updated Technical Report (NI 43-101 format)_RevB"/>
    <s v="POM"/>
  </r>
  <r>
    <x v="32"/>
    <x v="8"/>
    <x v="4"/>
    <n v="360"/>
    <s v="Tabla comparativa de AGP, envolvente, factores, diseño, costos mina, planta, etc."/>
    <s v="Comparative review with previous engineering (Worley / GEMIN)_RevB"/>
    <s v="POM"/>
  </r>
  <r>
    <x v="31"/>
    <x v="8"/>
    <x v="7"/>
    <n v="420"/>
    <s v="Informe comparativo Worley, AGP, Gemin"/>
    <s v="Comparative review with previous engineering (Worley / GEMIN)_RevB"/>
    <s v="POM"/>
  </r>
  <r>
    <x v="7"/>
    <x v="8"/>
    <x v="5"/>
    <n v="300"/>
    <s v="Technical Validation Report - Ventilation and Fleet"/>
    <s v="Technical validation report of base models_RevB"/>
    <s v="POM"/>
  </r>
  <r>
    <x v="19"/>
    <x v="8"/>
    <x v="4"/>
    <n v="360"/>
    <s v="Definición de inputs mínimos y máximos para análisis montecarlo"/>
    <s v="Risk analysis (Monte Carlo or equivalent)_RevB"/>
    <s v="POM"/>
  </r>
  <r>
    <x v="19"/>
    <x v="8"/>
    <x v="5"/>
    <n v="120"/>
    <s v="Análisis montecarlo"/>
    <s v="Risk analysis (Monte Carlo or equivalent)_RevB"/>
    <s v="POM"/>
  </r>
  <r>
    <x v="19"/>
    <x v="8"/>
    <x v="6"/>
    <n v="60"/>
    <s v="Quality control and validation strategy_RevB"/>
    <s v="Quality control and validation strategy_RevB"/>
    <s v="POM"/>
  </r>
  <r>
    <x v="19"/>
    <x v="8"/>
    <x v="6"/>
    <n v="60"/>
    <s v="Deliverables and internal/external review proposal_RevB"/>
    <s v="Deliverables and internal/external review proposal_RevB"/>
    <s v="POM"/>
  </r>
  <r>
    <x v="7"/>
    <x v="8"/>
    <x v="7"/>
    <n v="240"/>
    <s v="Introduction"/>
    <s v="Updated Technical Report (NI 43-101 format)_RevB"/>
    <s v="POM"/>
  </r>
  <r>
    <x v="7"/>
    <x v="8"/>
    <x v="5"/>
    <n v="240"/>
    <s v="Incorporar capítulos de worley"/>
    <s v="Updated Technical Report (NI 43-101 format)_RevB"/>
    <s v="POM"/>
  </r>
  <r>
    <x v="7"/>
    <x v="8"/>
    <x v="6"/>
    <n v="240"/>
    <s v="Incorporar capítulos de worley"/>
    <s v="Updated Technical Report (NI 43-101 format)_RevB"/>
    <s v="POM"/>
  </r>
  <r>
    <x v="20"/>
    <x v="8"/>
    <x v="6"/>
    <n v="120"/>
    <s v="Informe en inglés capítulo geomecánica"/>
    <s v="Updated Technical Report (NI 43-101 format)_RevB"/>
    <s v="POM"/>
  </r>
  <r>
    <x v="7"/>
    <x v="8"/>
    <x v="6"/>
    <n v="120"/>
    <s v="capítulo hidrogeología"/>
    <s v="Updated Technical Report (NI 43-101 format)_RevB"/>
    <s v="POM"/>
  </r>
  <r>
    <x v="7"/>
    <x v="8"/>
    <x v="6"/>
    <n v="120"/>
    <s v="Incorporar capítulo de ventilación"/>
    <s v="Updated Technical Report (NI 43-101 format)_RevB"/>
    <s v="POM"/>
  </r>
  <r>
    <x v="32"/>
    <x v="8"/>
    <x v="5"/>
    <n v="120"/>
    <s v="Industrial Water"/>
    <s v="Updated Technical Report (NI 43-101 format)_RevB"/>
    <s v="POM"/>
  </r>
  <r>
    <x v="32"/>
    <x v="8"/>
    <x v="5"/>
    <n v="420"/>
    <s v="Power supply Cap 18"/>
    <s v="Updated Technical Report (NI 43-101 format)_RevB"/>
    <s v="POM"/>
  </r>
  <r>
    <x v="7"/>
    <x v="8"/>
    <x v="6"/>
    <n v="60"/>
    <s v="Tailings Management"/>
    <s v="Updated Technical Report (NI 43-101 format)_RevB"/>
    <s v="POM"/>
  </r>
  <r>
    <x v="19"/>
    <x v="8"/>
    <x v="7"/>
    <n v="180"/>
    <s v="Conclusiones"/>
    <s v="Updated Technical Report (NI 43-101 format)_RevB"/>
    <s v="POM"/>
  </r>
  <r>
    <x v="7"/>
    <x v="8"/>
    <x v="7"/>
    <n v="300"/>
    <s v="Recomendaciones y referencias"/>
    <s v="Updated Technical Report (NI 43-101 format)_RevB"/>
    <s v="POM"/>
  </r>
  <r>
    <x v="33"/>
    <x v="9"/>
    <x v="4"/>
    <n v="120"/>
    <s v="Revisión informes QA/QC para envío a traducción"/>
    <s v="TODOS (13)"/>
    <s v="POM"/>
  </r>
  <r>
    <x v="33"/>
    <x v="9"/>
    <x v="5"/>
    <n v="120"/>
    <s v="Revisión informes QA/QC para envío a traducción"/>
    <s v="TODOS (13)"/>
    <s v="POM"/>
  </r>
  <r>
    <x v="33"/>
    <x v="9"/>
    <x v="6"/>
    <n v="120"/>
    <s v="Revisión informes QA/QC para envío a traducción"/>
    <s v="TODOS (13)"/>
    <s v="POM"/>
  </r>
  <r>
    <x v="33"/>
    <x v="9"/>
    <x v="7"/>
    <n v="120"/>
    <s v="Revisión informes QA/QC para envío a traducción"/>
    <s v="TODOS (13)"/>
    <s v="POM"/>
  </r>
  <r>
    <x v="33"/>
    <x v="9"/>
    <x v="8"/>
    <n v="120"/>
    <s v="Revisión informes QA/QC para envío a traducción"/>
    <s v="TODOS (13)"/>
    <s v="POM"/>
  </r>
  <r>
    <x v="33"/>
    <x v="9"/>
    <x v="9"/>
    <n v="120"/>
    <s v="Revisión informes QA/QC para envío a traducción"/>
    <s v="TODOS (13)"/>
    <s v="POM"/>
  </r>
  <r>
    <x v="33"/>
    <x v="9"/>
    <x v="10"/>
    <n v="120"/>
    <s v="Revisión informes QA/QC para envío a traducción"/>
    <s v="TODOS (13)"/>
    <s v="POM"/>
  </r>
  <r>
    <x v="33"/>
    <x v="9"/>
    <x v="11"/>
    <n v="120"/>
    <s v="Revisión informes QA/QC para envío a traducción"/>
    <s v="TODOS (13)"/>
    <s v="POM"/>
  </r>
  <r>
    <x v="33"/>
    <x v="9"/>
    <x v="0"/>
    <n v="120"/>
    <s v="Revisión informes QA/QC para envío a traducción"/>
    <s v="TODOS (13)"/>
    <s v="POM"/>
  </r>
  <r>
    <x v="33"/>
    <x v="9"/>
    <x v="12"/>
    <n v="120"/>
    <s v="Revisión informes QA/QC para envío a traducción"/>
    <s v="TODOS (13)"/>
    <s v="POM"/>
  </r>
  <r>
    <x v="33"/>
    <x v="9"/>
    <x v="13"/>
    <n v="120"/>
    <s v="Revisión informes QA/QC para envío a traducción"/>
    <s v="TODOS (13)"/>
    <s v="POM"/>
  </r>
  <r>
    <x v="33"/>
    <x v="9"/>
    <x v="14"/>
    <n v="120"/>
    <s v="Revisión informes QA/QC para envío a traducción"/>
    <s v="TODOS (13)"/>
    <s v="POM"/>
  </r>
  <r>
    <x v="33"/>
    <x v="9"/>
    <x v="15"/>
    <n v="120"/>
    <s v="Revisión informes QA/QC para envío a traducción"/>
    <s v="TODOS (13)"/>
    <s v="POM"/>
  </r>
  <r>
    <x v="33"/>
    <x v="9"/>
    <x v="1"/>
    <n v="120"/>
    <s v="Revisión informes QA/QC para envío a traducción"/>
    <s v="TODOS (13)"/>
    <s v="POM"/>
  </r>
  <r>
    <x v="33"/>
    <x v="9"/>
    <x v="16"/>
    <n v="120"/>
    <s v="Revisión informes QA/QC para envío a traducción"/>
    <s v="TODOS (13)"/>
    <s v="POM"/>
  </r>
  <r>
    <x v="33"/>
    <x v="9"/>
    <x v="17"/>
    <n v="120"/>
    <s v="Revisión informes QA/QC para envío a traducción"/>
    <s v="TODOS (13)"/>
    <s v="POM"/>
  </r>
  <r>
    <x v="33"/>
    <x v="9"/>
    <x v="18"/>
    <n v="120"/>
    <s v="Revisión informes QA/QC para envío a traducción"/>
    <s v="TODOS (13)"/>
    <s v="POM"/>
  </r>
  <r>
    <x v="33"/>
    <x v="9"/>
    <x v="19"/>
    <n v="120"/>
    <s v="Revisión informes QA/QC para envío a traducción"/>
    <s v="TODOS (13)"/>
    <s v="POM"/>
  </r>
  <r>
    <x v="33"/>
    <x v="9"/>
    <x v="2"/>
    <n v="120"/>
    <s v="Revisión informes QA/QC para envío a traducción"/>
    <s v="TODOS (13)"/>
    <s v="POM"/>
  </r>
  <r>
    <x v="33"/>
    <x v="9"/>
    <x v="20"/>
    <n v="120"/>
    <s v="Revisión informes QA/QC para envío a traducción"/>
    <s v="TODOS (13)"/>
    <s v="POM"/>
  </r>
  <r>
    <x v="33"/>
    <x v="9"/>
    <x v="21"/>
    <n v="120"/>
    <s v="Revisión informes QA/QC para envío a traducción"/>
    <s v="TODOS (13)"/>
    <s v="POM"/>
  </r>
  <r>
    <x v="15"/>
    <x v="9"/>
    <x v="4"/>
    <n v="120"/>
    <s v="Revisión cruzada documentos infraestructura y servicios"/>
    <n v="10"/>
    <s v="POM"/>
  </r>
  <r>
    <x v="15"/>
    <x v="9"/>
    <x v="5"/>
    <n v="120"/>
    <s v="Revisión cruzada documentos infraestructura y servicios"/>
    <n v="10"/>
    <s v="POM"/>
  </r>
  <r>
    <x v="15"/>
    <x v="9"/>
    <x v="6"/>
    <n v="120"/>
    <s v="Revisión cruzada documentos infraestructura y servicios"/>
    <n v="10"/>
    <s v="POM"/>
  </r>
  <r>
    <x v="15"/>
    <x v="9"/>
    <x v="7"/>
    <n v="120"/>
    <s v="Revisión cruzada documentos infraestructura y servicios"/>
    <n v="10"/>
    <s v="POM"/>
  </r>
  <r>
    <x v="15"/>
    <x v="9"/>
    <x v="8"/>
    <n v="120"/>
    <s v="Revisión cruzada documentos infraestructura y servicios"/>
    <n v="10"/>
    <s v="POM"/>
  </r>
  <r>
    <x v="15"/>
    <x v="9"/>
    <x v="9"/>
    <n v="120"/>
    <s v="Revisión cruzada documentos infraestructura y servicios"/>
    <n v="10"/>
    <s v="POM"/>
  </r>
  <r>
    <x v="15"/>
    <x v="9"/>
    <x v="10"/>
    <n v="120"/>
    <s v="Revisión cruzada documentos infraestructura y servicios"/>
    <n v="10"/>
    <s v="POM"/>
  </r>
  <r>
    <x v="15"/>
    <x v="9"/>
    <x v="11"/>
    <n v="120"/>
    <s v="Revisión cruzada documentos infraestructura y servicios"/>
    <n v="10"/>
    <s v="POM"/>
  </r>
  <r>
    <x v="15"/>
    <x v="9"/>
    <x v="0"/>
    <n v="120"/>
    <s v="Revisión cruzada documentos infraestructura y servicios"/>
    <n v="10"/>
    <s v="POM"/>
  </r>
  <r>
    <x v="15"/>
    <x v="9"/>
    <x v="12"/>
    <n v="120"/>
    <s v="Revisión cruzada documentos infraestructura y servicios"/>
    <n v="10"/>
    <s v="POM"/>
  </r>
  <r>
    <x v="15"/>
    <x v="9"/>
    <x v="13"/>
    <n v="120"/>
    <s v="Revisión cruzada documentos infraestructura y servicios"/>
    <n v="10"/>
    <s v="POM"/>
  </r>
  <r>
    <x v="15"/>
    <x v="9"/>
    <x v="14"/>
    <n v="120"/>
    <s v="Revisión cruzada documentos infraestructura y servicios"/>
    <n v="10"/>
    <s v="POM"/>
  </r>
  <r>
    <x v="15"/>
    <x v="9"/>
    <x v="15"/>
    <n v="120"/>
    <s v="Revisión cruzada documentos infraestructura y servicios"/>
    <n v="10"/>
    <s v="POM"/>
  </r>
  <r>
    <x v="15"/>
    <x v="9"/>
    <x v="1"/>
    <n v="120"/>
    <s v="Revisión cruzada documentos infraestructura y servicios"/>
    <n v="10"/>
    <s v="POM"/>
  </r>
  <r>
    <x v="15"/>
    <x v="9"/>
    <x v="16"/>
    <n v="120"/>
    <s v="Revisión cruzada documentos infraestructura y servicios"/>
    <n v="10"/>
    <s v="POM"/>
  </r>
  <r>
    <x v="15"/>
    <x v="9"/>
    <x v="17"/>
    <n v="120"/>
    <s v="Revisión cruzada documentos infraestructura y servicios"/>
    <n v="10"/>
    <s v="POM"/>
  </r>
  <r>
    <x v="15"/>
    <x v="9"/>
    <x v="18"/>
    <n v="120"/>
    <s v="Revisión cruzada documentos infraestructura y servicios"/>
    <n v="10"/>
    <s v="POM"/>
  </r>
  <r>
    <x v="15"/>
    <x v="9"/>
    <x v="19"/>
    <n v="120"/>
    <s v="Revisión cruzada documentos infraestructura y servicios"/>
    <n v="10"/>
    <s v="POM"/>
  </r>
  <r>
    <x v="15"/>
    <x v="9"/>
    <x v="2"/>
    <n v="120"/>
    <s v="Revisión cruzada documentos infraestructura y servicios"/>
    <n v="10"/>
    <s v="POM"/>
  </r>
  <r>
    <x v="15"/>
    <x v="9"/>
    <x v="20"/>
    <n v="120"/>
    <s v="Revisión cruzada documentos infraestructura y servicios"/>
    <n v="10"/>
    <s v="POM"/>
  </r>
  <r>
    <x v="15"/>
    <x v="9"/>
    <x v="21"/>
    <n v="120"/>
    <s v="Revisión cruzada documentos infraestructura y servicios"/>
    <n v="10"/>
    <s v="POM"/>
  </r>
  <r>
    <x v="34"/>
    <x v="9"/>
    <x v="4"/>
    <n v="120"/>
    <s v="Cierre informes finales proyecto"/>
    <s v="Reporte Ev. Económica_x000a_Reporte Análisis de sensibilidad_x000a_Informe final"/>
    <s v="POM"/>
  </r>
  <r>
    <x v="34"/>
    <x v="9"/>
    <x v="5"/>
    <n v="180"/>
    <s v="Cierre informes finales proyecto"/>
    <s v="Reporte Ev. Económica_x000a_Reporte Análisis de sensibilidad_x000a_Informe final"/>
    <s v="POM"/>
  </r>
  <r>
    <x v="34"/>
    <x v="9"/>
    <x v="6"/>
    <n v="180"/>
    <s v="Cierre informes finales proyecto"/>
    <s v="Reporte Ev. Económica_x000a_Reporte Análisis de sensibilidad_x000a_Informe final"/>
    <s v="POM"/>
  </r>
  <r>
    <x v="34"/>
    <x v="9"/>
    <x v="7"/>
    <n v="180"/>
    <s v="Cierre informes finales proyecto"/>
    <s v="Reporte Ev. Económica_x000a_Reporte Análisis de sensibilidad_x000a_Informe final"/>
    <s v="POM"/>
  </r>
  <r>
    <x v="34"/>
    <x v="9"/>
    <x v="8"/>
    <n v="180"/>
    <s v="Cierre informes finales proyecto"/>
    <s v="Reporte Ev. Económica_x000a_Reporte Análisis de sensibilidad_x000a_Informe final"/>
    <s v="POM"/>
  </r>
  <r>
    <x v="34"/>
    <x v="9"/>
    <x v="9"/>
    <n v="120"/>
    <s v="Cierre informes finales proyecto"/>
    <s v="Reporte Ev. Económica_x000a_Reporte Análisis de sensibilidad_x000a_Informe final"/>
    <s v="POM"/>
  </r>
  <r>
    <x v="34"/>
    <x v="9"/>
    <x v="10"/>
    <n v="240"/>
    <s v="Cierre informes finales proyecto"/>
    <s v="Reporte Ev. Económica_x000a_Reporte Análisis de sensibilidad_x000a_Informe final"/>
    <s v="POM"/>
  </r>
  <r>
    <x v="34"/>
    <x v="9"/>
    <x v="11"/>
    <n v="240"/>
    <s v="Cierre informes finales proyecto"/>
    <s v="Reporte Ev. Económica_x000a_Reporte Análisis de sensibilidad_x000a_Informe final"/>
    <s v="POM"/>
  </r>
  <r>
    <x v="34"/>
    <x v="9"/>
    <x v="0"/>
    <n v="240"/>
    <s v="Cierre informes finales proyecto"/>
    <s v="Reporte Ev. Económica_x000a_Reporte Análisis de sensibilidad_x000a_Informe final"/>
    <s v="POM"/>
  </r>
  <r>
    <x v="34"/>
    <x v="9"/>
    <x v="12"/>
    <n v="240"/>
    <s v="Cierre informes finales proyecto"/>
    <s v="Reporte Ev. Económica_x000a_Reporte Análisis de sensibilidad_x000a_Informe final"/>
    <s v="POM"/>
  </r>
  <r>
    <x v="34"/>
    <x v="9"/>
    <x v="13"/>
    <n v="240"/>
    <s v="Cierre informes finales proyecto"/>
    <s v="Reporte Ev. Económica_x000a_Reporte Análisis de sensibilidad_x000a_Informe final"/>
    <s v="POM"/>
  </r>
  <r>
    <x v="34"/>
    <x v="9"/>
    <x v="14"/>
    <n v="240"/>
    <s v="Cierre informes finales proyecto"/>
    <s v="Reporte Ev. Económica_x000a_Reporte Análisis de sensibilidad_x000a_Informe final"/>
    <s v="POM"/>
  </r>
  <r>
    <x v="34"/>
    <x v="9"/>
    <x v="15"/>
    <n v="240"/>
    <s v="Cierre informes finales proyecto"/>
    <s v="Reporte Ev. Económica_x000a_Reporte Análisis de sensibilidad_x000a_Informe final"/>
    <s v="POM"/>
  </r>
  <r>
    <x v="34"/>
    <x v="9"/>
    <x v="1"/>
    <n v="240"/>
    <s v="Cierre informes finales proyecto"/>
    <s v="Reporte Ev. Económica_x000a_Reporte Análisis de sensibilidad_x000a_Informe final"/>
    <s v="POM"/>
  </r>
  <r>
    <x v="34"/>
    <x v="9"/>
    <x v="16"/>
    <n v="240"/>
    <s v="Cierre informes finales proyecto"/>
    <s v="Reporte Ev. Económica_x000a_Reporte Análisis de sensibilidad_x000a_Informe final"/>
    <s v="POM"/>
  </r>
  <r>
    <x v="34"/>
    <x v="9"/>
    <x v="17"/>
    <n v="240"/>
    <s v="Cierre informes finales proyecto"/>
    <s v="Reporte Ev. Económica_x000a_Reporte Análisis de sensibilidad_x000a_Informe final"/>
    <s v="POM"/>
  </r>
  <r>
    <x v="34"/>
    <x v="9"/>
    <x v="18"/>
    <n v="240"/>
    <s v="Cierre informes finales proyecto"/>
    <s v="Reporte Ev. Económica_x000a_Reporte Análisis de sensibilidad_x000a_Informe final"/>
    <s v="POM"/>
  </r>
  <r>
    <x v="34"/>
    <x v="9"/>
    <x v="19"/>
    <n v="240"/>
    <s v="Cierre informes finales proyecto"/>
    <s v="Reporte Ev. Económica_x000a_Reporte Análisis de sensibilidad_x000a_Informe final"/>
    <s v="POM"/>
  </r>
  <r>
    <x v="34"/>
    <x v="9"/>
    <x v="2"/>
    <n v="240"/>
    <s v="Cierre informes finales proyecto"/>
    <s v="Reporte Ev. Económica_x000a_Reporte Análisis de sensibilidad_x000a_Informe final"/>
    <s v="POM"/>
  </r>
  <r>
    <x v="34"/>
    <x v="9"/>
    <x v="20"/>
    <n v="240"/>
    <s v="Cierre informes finales proyecto"/>
    <s v="Reporte Ev. Económica_x000a_Reporte Análisis de sensibilidad_x000a_Informe final"/>
    <s v="POM"/>
  </r>
  <r>
    <x v="34"/>
    <x v="9"/>
    <x v="21"/>
    <n v="240"/>
    <s v="Cierre informes finales proyecto"/>
    <s v="Reporte Ev. Económica_x000a_Reporte Análisis de sensibilidad_x000a_Informe final"/>
    <s v="POM"/>
  </r>
  <r>
    <x v="12"/>
    <x v="9"/>
    <x v="4"/>
    <n v="120"/>
    <s v="Cierre informes finales proyecto"/>
    <s v="Informe extendido infraestructura de apoyo_x000a_Informe final"/>
    <s v="POM"/>
  </r>
  <r>
    <x v="12"/>
    <x v="9"/>
    <x v="5"/>
    <n v="180"/>
    <s v="Cierre informes finales proyecto"/>
    <s v="Informe extendido infraestructura de apoyo_x000a_Informe final"/>
    <s v="POM"/>
  </r>
  <r>
    <x v="12"/>
    <x v="9"/>
    <x v="6"/>
    <n v="180"/>
    <s v="Cierre informes finales proyecto"/>
    <s v="Informe extendido infraestructura de apoyo_x000a_Informe final"/>
    <s v="POM"/>
  </r>
  <r>
    <x v="12"/>
    <x v="9"/>
    <x v="7"/>
    <n v="180"/>
    <s v="Cierre informes finales proyecto"/>
    <s v="Informe extendido infraestructura de apoyo_x000a_Informe final"/>
    <s v="POM"/>
  </r>
  <r>
    <x v="12"/>
    <x v="9"/>
    <x v="8"/>
    <n v="180"/>
    <s v="Cierre informes finales proyecto"/>
    <s v="Informe extendido infraestructura de apoyo_x000a_Informe final"/>
    <s v="POM"/>
  </r>
  <r>
    <x v="12"/>
    <x v="9"/>
    <x v="9"/>
    <n v="120"/>
    <s v="Cierre informes finales proyecto"/>
    <s v="Informe extendido infraestructura de apoyo_x000a_Informe final"/>
    <s v="POM"/>
  </r>
  <r>
    <x v="12"/>
    <x v="9"/>
    <x v="10"/>
    <n v="120"/>
    <s v="Cierre informes finales proyecto"/>
    <s v="Informe extendido infraestructura de apoyo_x000a_Informe final"/>
    <s v="POM"/>
  </r>
  <r>
    <x v="12"/>
    <x v="9"/>
    <x v="11"/>
    <n v="120"/>
    <s v="Cierre informes finales proyecto"/>
    <s v="Informe extendido infraestructura de apoyo_x000a_Informe final"/>
    <s v="POM"/>
  </r>
  <r>
    <x v="12"/>
    <x v="9"/>
    <x v="0"/>
    <n v="120"/>
    <s v="Cierre informes finales proyecto"/>
    <s v="Informe extendido infraestructura de apoyo_x000a_Informe final"/>
    <s v="POM"/>
  </r>
  <r>
    <x v="12"/>
    <x v="9"/>
    <x v="12"/>
    <n v="120"/>
    <s v="Cierre informes finales proyecto"/>
    <s v="Informe extendido infraestructura de apoyo_x000a_Informe final"/>
    <s v="POM"/>
  </r>
  <r>
    <x v="12"/>
    <x v="9"/>
    <x v="13"/>
    <n v="120"/>
    <s v="Cierre informes finales proyecto"/>
    <s v="Informe extendido infraestructura de apoyo_x000a_Informe final"/>
    <s v="POM"/>
  </r>
  <r>
    <x v="12"/>
    <x v="9"/>
    <x v="14"/>
    <n v="120"/>
    <s v="Cierre informes finales proyecto"/>
    <s v="Informe extendido infraestructura de apoyo_x000a_Informe final"/>
    <s v="POM"/>
  </r>
  <r>
    <x v="12"/>
    <x v="9"/>
    <x v="15"/>
    <n v="120"/>
    <s v="Cierre informes finales proyecto"/>
    <s v="Informe extendido infraestructura de apoyo_x000a_Informe final"/>
    <s v="POM"/>
  </r>
  <r>
    <x v="12"/>
    <x v="9"/>
    <x v="1"/>
    <n v="120"/>
    <s v="Cierre informes finales proyecto"/>
    <s v="Informe extendido infraestructura de apoyo_x000a_Informe final"/>
    <s v="POM"/>
  </r>
  <r>
    <x v="12"/>
    <x v="9"/>
    <x v="16"/>
    <n v="120"/>
    <s v="Cierre informes finales proyecto"/>
    <s v="Informe extendido infraestructura de apoyo_x000a_Informe final"/>
    <s v="POM"/>
  </r>
  <r>
    <x v="12"/>
    <x v="9"/>
    <x v="17"/>
    <n v="120"/>
    <s v="Cierre informes finales proyecto"/>
    <s v="Informe extendido infraestructura de apoyo_x000a_Informe final"/>
    <s v="POM"/>
  </r>
  <r>
    <x v="12"/>
    <x v="9"/>
    <x v="18"/>
    <n v="120"/>
    <s v="Cierre informes finales proyecto"/>
    <s v="Informe extendido infraestructura de apoyo_x000a_Informe final"/>
    <s v="POM"/>
  </r>
  <r>
    <x v="12"/>
    <x v="9"/>
    <x v="19"/>
    <n v="120"/>
    <s v="Cierre informes finales proyecto"/>
    <s v="Informe extendido infraestructura de apoyo_x000a_Informe final"/>
    <s v="POM"/>
  </r>
  <r>
    <x v="12"/>
    <x v="9"/>
    <x v="2"/>
    <n v="120"/>
    <s v="Cierre informes finales proyecto"/>
    <s v="Informe extendido infraestructura de apoyo_x000a_Informe final"/>
    <s v="POM"/>
  </r>
  <r>
    <x v="12"/>
    <x v="9"/>
    <x v="20"/>
    <n v="120"/>
    <s v="Cierre informes finales proyecto"/>
    <s v="Informe extendido infraestructura de apoyo_x000a_Informe final"/>
    <s v="POM"/>
  </r>
  <r>
    <x v="12"/>
    <x v="9"/>
    <x v="21"/>
    <n v="120"/>
    <s v="Cierre informes finales proyecto"/>
    <s v="Informe extendido infraestructura de apoyo_x000a_Informe final"/>
    <s v="POM"/>
  </r>
  <r>
    <x v="11"/>
    <x v="9"/>
    <x v="4"/>
    <n v="120"/>
    <s v="Cierre informes finales proyecto"/>
    <s v="Informe extendido infraestructura de proyecto_x000a_Informe final"/>
    <s v="POM"/>
  </r>
  <r>
    <x v="11"/>
    <x v="9"/>
    <x v="5"/>
    <n v="120"/>
    <s v="Cierre informes finales proyecto"/>
    <s v="Informe extendido infraestructura de proyecto_x000a_Informe final"/>
    <s v="POM"/>
  </r>
  <r>
    <x v="11"/>
    <x v="9"/>
    <x v="6"/>
    <n v="120"/>
    <s v="Cierre informes finales proyecto"/>
    <s v="Informe extendido infraestructura de proyecto_x000a_Informe final"/>
    <s v="POM"/>
  </r>
  <r>
    <x v="11"/>
    <x v="9"/>
    <x v="7"/>
    <n v="120"/>
    <s v="Cierre informes finales proyecto"/>
    <s v="Informe extendido infraestructura de proyecto_x000a_Informe final"/>
    <s v="POM"/>
  </r>
  <r>
    <x v="11"/>
    <x v="9"/>
    <x v="8"/>
    <n v="120"/>
    <s v="Cierre informes finales proyecto"/>
    <s v="Informe extendido infraestructura de proyecto_x000a_Informe final"/>
    <s v="POM"/>
  </r>
  <r>
    <x v="11"/>
    <x v="9"/>
    <x v="9"/>
    <n v="120"/>
    <s v="Cierre informes finales proyecto"/>
    <s v="Informe extendido infraestructura de proyecto_x000a_Informe final"/>
    <s v="POM"/>
  </r>
  <r>
    <x v="11"/>
    <x v="9"/>
    <x v="10"/>
    <n v="60"/>
    <s v="Cierre informes finales proyecto"/>
    <s v="Informe extendido infraestructura de proyecto_x000a_Informe final"/>
    <s v="POM"/>
  </r>
  <r>
    <x v="11"/>
    <x v="9"/>
    <x v="11"/>
    <n v="60"/>
    <s v="Cierre informes finales proyecto"/>
    <s v="Informe extendido infraestructura de proyecto_x000a_Informe final"/>
    <s v="POM"/>
  </r>
  <r>
    <x v="11"/>
    <x v="9"/>
    <x v="0"/>
    <n v="60"/>
    <s v="Cierre informes finales proyecto"/>
    <s v="Informe extendido infraestructura de proyecto_x000a_Informe final"/>
    <s v="POM"/>
  </r>
  <r>
    <x v="11"/>
    <x v="9"/>
    <x v="12"/>
    <n v="60"/>
    <s v="Cierre informes finales proyecto"/>
    <s v="Informe extendido infraestructura de proyecto_x000a_Informe final"/>
    <s v="POM"/>
  </r>
  <r>
    <x v="11"/>
    <x v="9"/>
    <x v="13"/>
    <n v="60"/>
    <s v="Cierre informes finales proyecto"/>
    <s v="Informe extendido infraestructura de proyecto_x000a_Informe final"/>
    <s v="POM"/>
  </r>
  <r>
    <x v="11"/>
    <x v="9"/>
    <x v="14"/>
    <n v="60"/>
    <s v="Cierre informes finales proyecto"/>
    <s v="Informe extendido infraestructura de proyecto_x000a_Informe final"/>
    <s v="POM"/>
  </r>
  <r>
    <x v="11"/>
    <x v="9"/>
    <x v="15"/>
    <n v="60"/>
    <s v="Cierre informes finales proyecto"/>
    <s v="Informe extendido infraestructura de proyecto_x000a_Informe final"/>
    <s v="POM"/>
  </r>
  <r>
    <x v="11"/>
    <x v="9"/>
    <x v="1"/>
    <n v="60"/>
    <s v="Cierre informes finales proyecto"/>
    <s v="Informe extendido infraestructura de proyecto_x000a_Informe final"/>
    <s v="POM"/>
  </r>
  <r>
    <x v="11"/>
    <x v="9"/>
    <x v="16"/>
    <n v="60"/>
    <s v="Cierre informes finales proyecto"/>
    <s v="Informe extendido infraestructura de proyecto_x000a_Informe final"/>
    <s v="POM"/>
  </r>
  <r>
    <x v="11"/>
    <x v="9"/>
    <x v="17"/>
    <n v="60"/>
    <s v="Cierre informes finales proyecto"/>
    <s v="Informe extendido infraestructura de proyecto_x000a_Informe final"/>
    <s v="POM"/>
  </r>
  <r>
    <x v="11"/>
    <x v="9"/>
    <x v="18"/>
    <n v="60"/>
    <s v="Cierre informes finales proyecto"/>
    <s v="Informe extendido infraestructura de proyecto_x000a_Informe final"/>
    <s v="POM"/>
  </r>
  <r>
    <x v="11"/>
    <x v="9"/>
    <x v="19"/>
    <n v="60"/>
    <s v="Cierre informes finales proyecto"/>
    <s v="Informe extendido infraestructura de proyecto_x000a_Informe final"/>
    <s v="POM"/>
  </r>
  <r>
    <x v="11"/>
    <x v="9"/>
    <x v="2"/>
    <n v="60"/>
    <s v="Cierre informes finales proyecto"/>
    <s v="Informe extendido infraestructura de proyecto_x000a_Informe final"/>
    <s v="POM"/>
  </r>
  <r>
    <x v="11"/>
    <x v="9"/>
    <x v="20"/>
    <n v="60"/>
    <s v="Cierre informes finales proyecto"/>
    <s v="Informe extendido infraestructura de proyecto_x000a_Informe final"/>
    <s v="POM"/>
  </r>
  <r>
    <x v="11"/>
    <x v="9"/>
    <x v="21"/>
    <n v="60"/>
    <s v="Cierre informes finales proyecto"/>
    <s v="Informe extendido infraestructura de proyecto_x000a_Informe final"/>
    <s v="POM"/>
  </r>
  <r>
    <x v="35"/>
    <x v="9"/>
    <x v="4"/>
    <n v="120"/>
    <s v="Cierre informes finales proyecto"/>
    <s v="Informe extendido infraestructura proyecto_x000a_Informe planta_x000a_Cronograma de implementación y ramp up_x000a_Plan de acción de etapa futura_x000a_Informe final"/>
    <s v="POM"/>
  </r>
  <r>
    <x v="35"/>
    <x v="9"/>
    <x v="5"/>
    <n v="300"/>
    <s v="Cierre informes finales proyecto"/>
    <s v="Informe extendido infraestructura proyecto_x000a_Informe planta_x000a_Cronograma de implementación y ramp up_x000a_Plan de acción de etapa futura_x000a_Informe final"/>
    <s v="POM"/>
  </r>
  <r>
    <x v="35"/>
    <x v="9"/>
    <x v="6"/>
    <n v="300"/>
    <s v="Cierre informes finales proyecto"/>
    <s v="Informe extendido infraestructura proyecto_x000a_Informe planta_x000a_Cronograma de implementación y ramp up_x000a_Plan de acción de etapa futura_x000a_Informe final"/>
    <s v="POM"/>
  </r>
  <r>
    <x v="35"/>
    <x v="9"/>
    <x v="7"/>
    <n v="300"/>
    <s v="Cierre informes finales proyecto"/>
    <s v="Informe extendido infraestructura proyecto_x000a_Informe planta_x000a_Cronograma de implementación y ramp up_x000a_Plan de acción de etapa futura_x000a_Informe final"/>
    <s v="POM"/>
  </r>
  <r>
    <x v="35"/>
    <x v="9"/>
    <x v="8"/>
    <n v="300"/>
    <s v="Cierre informes finales proyecto"/>
    <s v="Informe extendido infraestructura proyecto_x000a_Informe planta_x000a_Cronograma de implementación y ramp up_x000a_Plan de acción de etapa futura_x000a_Informe final"/>
    <s v="POM"/>
  </r>
  <r>
    <x v="35"/>
    <x v="9"/>
    <x v="9"/>
    <n v="180"/>
    <s v="Cierre informes finales proyecto"/>
    <s v="Informe extendido infraestructura proyecto_x000a_Informe planta_x000a_Cronograma de implementación y ramp up_x000a_Plan de acción de etapa futura_x000a_Informe final"/>
    <s v="POM"/>
  </r>
  <r>
    <x v="35"/>
    <x v="9"/>
    <x v="10"/>
    <n v="240"/>
    <s v="Cierre informes finales proyecto"/>
    <s v="Informe extendido infraestructura proyecto_x000a_Informe planta_x000a_Cronograma de implementación y ramp up_x000a_Plan de acción de etapa futura_x000a_Informe final"/>
    <s v="POM"/>
  </r>
  <r>
    <x v="35"/>
    <x v="9"/>
    <x v="11"/>
    <n v="240"/>
    <s v="Cierre informes finales proyecto"/>
    <s v="Informe extendido infraestructura proyecto_x000a_Informe planta_x000a_Cronograma de implementación y ramp up_x000a_Plan de acción de etapa futura_x000a_Informe final"/>
    <s v="POM"/>
  </r>
  <r>
    <x v="35"/>
    <x v="9"/>
    <x v="0"/>
    <n v="240"/>
    <s v="Cierre informes finales proyecto"/>
    <s v="Informe extendido infraestructura proyecto_x000a_Informe planta_x000a_Cronograma de implementación y ramp up_x000a_Plan de acción de etapa futura_x000a_Informe final"/>
    <s v="POM"/>
  </r>
  <r>
    <x v="35"/>
    <x v="9"/>
    <x v="12"/>
    <n v="240"/>
    <s v="Cierre informes finales proyecto"/>
    <s v="Informe extendido infraestructura proyecto_x000a_Informe planta_x000a_Cronograma de implementación y ramp up_x000a_Plan de acción de etapa futura_x000a_Informe final"/>
    <s v="POM"/>
  </r>
  <r>
    <x v="35"/>
    <x v="9"/>
    <x v="13"/>
    <n v="240"/>
    <s v="Cierre informes finales proyecto"/>
    <s v="Informe extendido infraestructura proyecto_x000a_Informe planta_x000a_Cronograma de implementación y ramp up_x000a_Plan de acción de etapa futura_x000a_Informe final"/>
    <s v="POM"/>
  </r>
  <r>
    <x v="35"/>
    <x v="9"/>
    <x v="14"/>
    <n v="240"/>
    <s v="Cierre informes finales proyecto"/>
    <s v="Informe extendido infraestructura proyecto_x000a_Informe planta_x000a_Cronograma de implementación y ramp up_x000a_Plan de acción de etapa futura_x000a_Informe final"/>
    <s v="POM"/>
  </r>
  <r>
    <x v="35"/>
    <x v="9"/>
    <x v="15"/>
    <n v="240"/>
    <s v="Cierre informes finales proyecto"/>
    <s v="Informe extendido infraestructura proyecto_x000a_Informe planta_x000a_Cronograma de implementación y ramp up_x000a_Plan de acción de etapa futura_x000a_Informe final"/>
    <s v="POM"/>
  </r>
  <r>
    <x v="35"/>
    <x v="9"/>
    <x v="1"/>
    <n v="240"/>
    <s v="Cierre informes finales proyecto"/>
    <s v="Informe extendido infraestructura proyecto_x000a_Informe planta_x000a_Cronograma de implementación y ramp up_x000a_Plan de acción de etapa futura_x000a_Informe final"/>
    <s v="POM"/>
  </r>
  <r>
    <x v="35"/>
    <x v="9"/>
    <x v="16"/>
    <n v="240"/>
    <s v="Cierre informes finales proyecto"/>
    <s v="Informe extendido infraestructura proyecto_x000a_Informe planta_x000a_Cronograma de implementación y ramp up_x000a_Plan de acción de etapa futura_x000a_Informe final"/>
    <s v="POM"/>
  </r>
  <r>
    <x v="35"/>
    <x v="9"/>
    <x v="17"/>
    <n v="240"/>
    <s v="Cierre informes finales proyecto"/>
    <s v="Informe extendido infraestructura proyecto_x000a_Informe planta_x000a_Cronograma de implementación y ramp up_x000a_Plan de acción de etapa futura_x000a_Informe final"/>
    <s v="POM"/>
  </r>
  <r>
    <x v="35"/>
    <x v="9"/>
    <x v="18"/>
    <n v="240"/>
    <s v="Cierre informes finales proyecto"/>
    <s v="Informe extendido infraestructura proyecto_x000a_Informe planta_x000a_Cronograma de implementación y ramp up_x000a_Plan de acción de etapa futura_x000a_Informe final"/>
    <s v="POM"/>
  </r>
  <r>
    <x v="35"/>
    <x v="9"/>
    <x v="19"/>
    <n v="240"/>
    <s v="Cierre informes finales proyecto"/>
    <s v="Informe extendido infraestructura proyecto_x000a_Informe planta_x000a_Cronograma de implementación y ramp up_x000a_Plan de acción de etapa futura_x000a_Informe final"/>
    <s v="POM"/>
  </r>
  <r>
    <x v="35"/>
    <x v="9"/>
    <x v="2"/>
    <n v="240"/>
    <s v="Cierre informes finales proyecto"/>
    <s v="Informe extendido infraestructura proyecto_x000a_Informe planta_x000a_Cronograma de implementación y ramp up_x000a_Plan de acción de etapa futura_x000a_Informe final"/>
    <s v="POM"/>
  </r>
  <r>
    <x v="35"/>
    <x v="9"/>
    <x v="20"/>
    <n v="240"/>
    <s v="Cierre informes finales proyecto"/>
    <s v="Informe extendido infraestructura proyecto_x000a_Informe planta_x000a_Cronograma de implementación y ramp up_x000a_Plan de acción de etapa futura_x000a_Informe final"/>
    <s v="POM"/>
  </r>
  <r>
    <x v="35"/>
    <x v="9"/>
    <x v="21"/>
    <n v="240"/>
    <s v="Cierre informes finales proyecto"/>
    <s v="Informe extendido infraestructura proyecto_x000a_Informe planta_x000a_Cronograma de implementación y ramp up_x000a_Plan de acción de etapa futura_x000a_Informe final"/>
    <s v="POM"/>
  </r>
  <r>
    <x v="36"/>
    <x v="9"/>
    <x v="4"/>
    <n v="120"/>
    <s v="Cierre informes finales proyecto"/>
    <s v="Informe extendido infraestructura proyecto_x000a_Informe planta_x000a_HAZOP planta_x000a_Cronograma de implementación y ramp up_x000a_Plan de acción de etapa futura_x000a_Informe final"/>
    <s v="POM"/>
  </r>
  <r>
    <x v="36"/>
    <x v="9"/>
    <x v="5"/>
    <n v="240"/>
    <s v="Cierre informes finales proyecto"/>
    <s v="Informe extendido infraestructura proyecto_x000a_Informe planta_x000a_HAZOP planta_x000a_Cronograma de implementación y ramp up_x000a_Plan de acción de etapa futura_x000a_Informe final"/>
    <s v="POM"/>
  </r>
  <r>
    <x v="36"/>
    <x v="9"/>
    <x v="6"/>
    <n v="240"/>
    <s v="Cierre informes finales proyecto"/>
    <s v="Informe extendido infraestructura proyecto_x000a_Informe planta_x000a_HAZOP planta_x000a_Cronograma de implementación y ramp up_x000a_Plan de acción de etapa futura_x000a_Informe final"/>
    <s v="POM"/>
  </r>
  <r>
    <x v="36"/>
    <x v="9"/>
    <x v="7"/>
    <n v="240"/>
    <s v="Cierre informes finales proyecto"/>
    <s v="Informe extendido infraestructura proyecto_x000a_Informe planta_x000a_HAZOP planta_x000a_Cronograma de implementación y ramp up_x000a_Plan de acción de etapa futura_x000a_Informe final"/>
    <s v="POM"/>
  </r>
  <r>
    <x v="36"/>
    <x v="9"/>
    <x v="8"/>
    <n v="240"/>
    <s v="Cierre informes finales proyecto"/>
    <s v="Informe extendido infraestructura proyecto_x000a_Informe planta_x000a_HAZOP planta_x000a_Cronograma de implementación y ramp up_x000a_Plan de acción de etapa futura_x000a_Informe final"/>
    <s v="POM"/>
  </r>
  <r>
    <x v="36"/>
    <x v="9"/>
    <x v="9"/>
    <n v="180"/>
    <s v="Cierre informes finales proyecto"/>
    <s v="Informe extendido infraestructura proyecto_x000a_Informe planta_x000a_HAZOP planta_x000a_Cronograma de implementación y ramp up_x000a_Plan de acción de etapa futura_x000a_Informe final"/>
    <s v="POM"/>
  </r>
  <r>
    <x v="36"/>
    <x v="9"/>
    <x v="10"/>
    <n v="180"/>
    <s v="Cierre informes finales proyecto"/>
    <s v="Informe extendido infraestructura proyecto_x000a_Informe planta_x000a_HAZOP planta_x000a_Cronograma de implementación y ramp up_x000a_Plan de acción de etapa futura_x000a_Informe final"/>
    <s v="POM"/>
  </r>
  <r>
    <x v="36"/>
    <x v="9"/>
    <x v="11"/>
    <n v="180"/>
    <s v="Cierre informes finales proyecto"/>
    <s v="Informe extendido infraestructura proyecto_x000a_Informe planta_x000a_HAZOP planta_x000a_Cronograma de implementación y ramp up_x000a_Plan de acción de etapa futura_x000a_Informe final"/>
    <s v="POM"/>
  </r>
  <r>
    <x v="36"/>
    <x v="9"/>
    <x v="0"/>
    <n v="180"/>
    <s v="Cierre informes finales proyecto"/>
    <s v="Informe extendido infraestructura proyecto_x000a_Informe planta_x000a_HAZOP planta_x000a_Cronograma de implementación y ramp up_x000a_Plan de acción de etapa futura_x000a_Informe final"/>
    <s v="POM"/>
  </r>
  <r>
    <x v="36"/>
    <x v="9"/>
    <x v="12"/>
    <n v="180"/>
    <s v="Cierre informes finales proyecto"/>
    <s v="Informe extendido infraestructura proyecto_x000a_Informe planta_x000a_HAZOP planta_x000a_Cronograma de implementación y ramp up_x000a_Plan de acción de etapa futura_x000a_Informe final"/>
    <s v="POM"/>
  </r>
  <r>
    <x v="36"/>
    <x v="9"/>
    <x v="13"/>
    <n v="180"/>
    <s v="Cierre informes finales proyecto"/>
    <s v="Informe extendido infraestructura proyecto_x000a_Informe planta_x000a_HAZOP planta_x000a_Cronograma de implementación y ramp up_x000a_Plan de acción de etapa futura_x000a_Informe final"/>
    <s v="POM"/>
  </r>
  <r>
    <x v="36"/>
    <x v="9"/>
    <x v="14"/>
    <n v="180"/>
    <s v="Cierre informes finales proyecto"/>
    <s v="Informe extendido infraestructura proyecto_x000a_Informe planta_x000a_HAZOP planta_x000a_Cronograma de implementación y ramp up_x000a_Plan de acción de etapa futura_x000a_Informe final"/>
    <s v="POM"/>
  </r>
  <r>
    <x v="36"/>
    <x v="9"/>
    <x v="15"/>
    <n v="180"/>
    <s v="Cierre informes finales proyecto"/>
    <s v="Informe extendido infraestructura proyecto_x000a_Informe planta_x000a_HAZOP planta_x000a_Cronograma de implementación y ramp up_x000a_Plan de acción de etapa futura_x000a_Informe final"/>
    <s v="POM"/>
  </r>
  <r>
    <x v="36"/>
    <x v="9"/>
    <x v="1"/>
    <n v="180"/>
    <s v="Cierre informes finales proyecto"/>
    <s v="Informe extendido infraestructura proyecto_x000a_Informe planta_x000a_HAZOP planta_x000a_Cronograma de implementación y ramp up_x000a_Plan de acción de etapa futura_x000a_Informe final"/>
    <s v="POM"/>
  </r>
  <r>
    <x v="36"/>
    <x v="9"/>
    <x v="16"/>
    <n v="180"/>
    <s v="Cierre informes finales proyecto"/>
    <s v="Informe extendido infraestructura proyecto_x000a_Informe planta_x000a_HAZOP planta_x000a_Cronograma de implementación y ramp up_x000a_Plan de acción de etapa futura_x000a_Informe final"/>
    <s v="POM"/>
  </r>
  <r>
    <x v="36"/>
    <x v="9"/>
    <x v="17"/>
    <n v="180"/>
    <s v="Cierre informes finales proyecto"/>
    <s v="Informe extendido infraestructura proyecto_x000a_Informe planta_x000a_HAZOP planta_x000a_Cronograma de implementación y ramp up_x000a_Plan de acción de etapa futura_x000a_Informe final"/>
    <s v="POM"/>
  </r>
  <r>
    <x v="36"/>
    <x v="9"/>
    <x v="18"/>
    <n v="180"/>
    <s v="Cierre informes finales proyecto"/>
    <s v="Informe extendido infraestructura proyecto_x000a_Informe planta_x000a_HAZOP planta_x000a_Cronograma de implementación y ramp up_x000a_Plan de acción de etapa futura_x000a_Informe final"/>
    <s v="POM"/>
  </r>
  <r>
    <x v="36"/>
    <x v="9"/>
    <x v="19"/>
    <n v="180"/>
    <s v="Cierre informes finales proyecto"/>
    <s v="Informe extendido infraestructura proyecto_x000a_Informe planta_x000a_HAZOP planta_x000a_Cronograma de implementación y ramp up_x000a_Plan de acción de etapa futura_x000a_Informe final"/>
    <s v="POM"/>
  </r>
  <r>
    <x v="36"/>
    <x v="9"/>
    <x v="2"/>
    <n v="180"/>
    <s v="Cierre informes finales proyecto"/>
    <s v="Informe extendido infraestructura proyecto_x000a_Informe planta_x000a_HAZOP planta_x000a_Cronograma de implementación y ramp up_x000a_Plan de acción de etapa futura_x000a_Informe final"/>
    <s v="POM"/>
  </r>
  <r>
    <x v="36"/>
    <x v="9"/>
    <x v="20"/>
    <n v="180"/>
    <s v="Cierre informes finales proyecto"/>
    <s v="Informe extendido infraestructura proyecto_x000a_Informe planta_x000a_HAZOP planta_x000a_Cronograma de implementación y ramp up_x000a_Plan de acción de etapa futura_x000a_Informe final"/>
    <s v="POM"/>
  </r>
  <r>
    <x v="36"/>
    <x v="9"/>
    <x v="21"/>
    <n v="180"/>
    <s v="Cierre informes finales proyecto"/>
    <s v="Informe extendido infraestructura proyecto_x000a_Informe planta_x000a_HAZOP planta_x000a_Cronograma de implementación y ramp up_x000a_Plan de acción de etapa futura_x000a_Informe final"/>
    <s v="POM"/>
  </r>
  <r>
    <x v="37"/>
    <x v="9"/>
    <x v="4"/>
    <n v="120"/>
    <s v="Cierre informes finales proyecto"/>
    <s v="Informe Final"/>
    <s v="POM"/>
  </r>
  <r>
    <x v="37"/>
    <x v="9"/>
    <x v="5"/>
    <n v="180"/>
    <s v="Cierre informes finales proyecto"/>
    <s v="Informe Final"/>
    <s v="POM"/>
  </r>
  <r>
    <x v="37"/>
    <x v="9"/>
    <x v="6"/>
    <n v="180"/>
    <s v="Cierre informes finales proyecto"/>
    <s v="Informe Final"/>
    <s v="POM"/>
  </r>
  <r>
    <x v="37"/>
    <x v="9"/>
    <x v="7"/>
    <n v="180"/>
    <s v="Cierre informes finales proyecto"/>
    <s v="Informe Final"/>
    <s v="POM"/>
  </r>
  <r>
    <x v="37"/>
    <x v="9"/>
    <x v="8"/>
    <n v="180"/>
    <s v="Cierre informes finales proyecto"/>
    <s v="Informe Final"/>
    <s v="POM"/>
  </r>
  <r>
    <x v="37"/>
    <x v="9"/>
    <x v="9"/>
    <n v="120"/>
    <s v="Cierre informes finales proyecto"/>
    <s v="Informe Final"/>
    <s v="POM"/>
  </r>
  <r>
    <x v="37"/>
    <x v="9"/>
    <x v="10"/>
    <n v="240"/>
    <s v="Cierre informes finales proyecto"/>
    <s v="Informe Final"/>
    <s v="POM"/>
  </r>
  <r>
    <x v="37"/>
    <x v="9"/>
    <x v="11"/>
    <n v="240"/>
    <s v="Cierre informes finales proyecto"/>
    <s v="Informe Final"/>
    <s v="POM"/>
  </r>
  <r>
    <x v="37"/>
    <x v="9"/>
    <x v="0"/>
    <n v="240"/>
    <s v="Cierre informes finales proyecto"/>
    <s v="Informe Final"/>
    <s v="POM"/>
  </r>
  <r>
    <x v="37"/>
    <x v="9"/>
    <x v="12"/>
    <n v="240"/>
    <s v="Cierre informes finales proyecto"/>
    <s v="Informe Final"/>
    <s v="POM"/>
  </r>
  <r>
    <x v="37"/>
    <x v="9"/>
    <x v="13"/>
    <n v="240"/>
    <s v="Cierre informes finales proyecto"/>
    <s v="Informe Final"/>
    <s v="POM"/>
  </r>
  <r>
    <x v="37"/>
    <x v="9"/>
    <x v="14"/>
    <n v="240"/>
    <s v="Cierre informes finales proyecto"/>
    <s v="Informe Final"/>
    <s v="POM"/>
  </r>
  <r>
    <x v="37"/>
    <x v="9"/>
    <x v="15"/>
    <n v="240"/>
    <s v="Cierre informes finales proyecto"/>
    <s v="Informe Final"/>
    <s v="POM"/>
  </r>
  <r>
    <x v="37"/>
    <x v="9"/>
    <x v="1"/>
    <n v="240"/>
    <s v="Cierre informes finales proyecto"/>
    <s v="Informe Final"/>
    <s v="POM"/>
  </r>
  <r>
    <x v="37"/>
    <x v="9"/>
    <x v="16"/>
    <n v="240"/>
    <s v="Cierre informes finales proyecto"/>
    <s v="Informe Final"/>
    <s v="POM"/>
  </r>
  <r>
    <x v="37"/>
    <x v="9"/>
    <x v="17"/>
    <n v="240"/>
    <s v="Cierre informes finales proyecto"/>
    <s v="Informe Final"/>
    <s v="POM"/>
  </r>
  <r>
    <x v="37"/>
    <x v="9"/>
    <x v="18"/>
    <n v="240"/>
    <s v="Cierre informes finales proyecto"/>
    <s v="Informe Final"/>
    <s v="POM"/>
  </r>
  <r>
    <x v="37"/>
    <x v="9"/>
    <x v="19"/>
    <n v="240"/>
    <s v="Cierre informes finales proyecto"/>
    <s v="Informe Final"/>
    <s v="POM"/>
  </r>
  <r>
    <x v="37"/>
    <x v="9"/>
    <x v="2"/>
    <n v="240"/>
    <s v="Cierre informes finales proyecto"/>
    <s v="Informe Final"/>
    <s v="POM"/>
  </r>
  <r>
    <x v="37"/>
    <x v="9"/>
    <x v="20"/>
    <n v="240"/>
    <s v="Cierre informes finales proyecto"/>
    <s v="Informe Final"/>
    <s v="POM"/>
  </r>
  <r>
    <x v="37"/>
    <x v="9"/>
    <x v="21"/>
    <n v="240"/>
    <s v="Cierre informes finales proyecto"/>
    <s v="Informe Final"/>
    <s v="POM"/>
  </r>
  <r>
    <x v="38"/>
    <x v="9"/>
    <x v="4"/>
    <n v="360"/>
    <s v="Cierre informes finales proyecto"/>
    <s v="PEP_x000a_Informe final"/>
    <s v="POM"/>
  </r>
  <r>
    <x v="38"/>
    <x v="9"/>
    <x v="5"/>
    <n v="540"/>
    <s v="Cierre informes finales proyecto"/>
    <s v="PEP_x000a_Informe final"/>
    <s v="POM"/>
  </r>
  <r>
    <x v="38"/>
    <x v="9"/>
    <x v="6"/>
    <n v="540"/>
    <s v="Cierre informes finales proyecto"/>
    <s v="PEP_x000a_Informe final"/>
    <s v="POM"/>
  </r>
  <r>
    <x v="38"/>
    <x v="9"/>
    <x v="7"/>
    <n v="540"/>
    <s v="Cierre informes finales proyecto"/>
    <s v="PEP_x000a_Informe final"/>
    <s v="POM"/>
  </r>
  <r>
    <x v="38"/>
    <x v="9"/>
    <x v="8"/>
    <n v="540"/>
    <s v="Cierre informes finales proyecto"/>
    <s v="PEP_x000a_Informe final"/>
    <s v="POM"/>
  </r>
  <r>
    <x v="38"/>
    <x v="9"/>
    <x v="9"/>
    <n v="360"/>
    <s v="Cierre informes finales proyecto"/>
    <s v="PEP_x000a_Informe final"/>
    <s v="POM"/>
  </r>
  <r>
    <x v="38"/>
    <x v="9"/>
    <x v="10"/>
    <n v="540"/>
    <s v="Cierre informes finales proyecto"/>
    <s v="PEP_x000a_Informe final"/>
    <s v="POM"/>
  </r>
  <r>
    <x v="38"/>
    <x v="9"/>
    <x v="11"/>
    <n v="540"/>
    <s v="Cierre informes finales proyecto"/>
    <s v="PEP_x000a_Informe final"/>
    <s v="POM"/>
  </r>
  <r>
    <x v="38"/>
    <x v="9"/>
    <x v="0"/>
    <n v="540"/>
    <s v="Cierre informes finales proyecto"/>
    <s v="PEP_x000a_Informe final"/>
    <s v="POM"/>
  </r>
  <r>
    <x v="38"/>
    <x v="9"/>
    <x v="12"/>
    <n v="540"/>
    <s v="Cierre informes finales proyecto"/>
    <s v="PEP_x000a_Informe final"/>
    <s v="POM"/>
  </r>
  <r>
    <x v="38"/>
    <x v="9"/>
    <x v="13"/>
    <n v="360"/>
    <s v="Cierre informes finales proyecto"/>
    <s v="PEP_x000a_Informe final"/>
    <s v="POM"/>
  </r>
  <r>
    <x v="38"/>
    <x v="9"/>
    <x v="14"/>
    <n v="540"/>
    <s v="Cierre informes finales proyecto"/>
    <s v="PEP_x000a_Informe final"/>
    <s v="POM"/>
  </r>
  <r>
    <x v="38"/>
    <x v="9"/>
    <x v="15"/>
    <n v="540"/>
    <s v="Cierre informes finales proyecto"/>
    <s v="PEP_x000a_Informe final"/>
    <s v="POM"/>
  </r>
  <r>
    <x v="38"/>
    <x v="9"/>
    <x v="1"/>
    <n v="540"/>
    <s v="Cierre informes finales proyecto"/>
    <s v="PEP_x000a_Informe final"/>
    <s v="POM"/>
  </r>
  <r>
    <x v="38"/>
    <x v="9"/>
    <x v="16"/>
    <n v="540"/>
    <s v="Cierre informes finales proyecto"/>
    <s v="PEP_x000a_Informe final"/>
    <s v="POM"/>
  </r>
  <r>
    <x v="38"/>
    <x v="9"/>
    <x v="17"/>
    <n v="360"/>
    <s v="Cierre informes finales proyecto"/>
    <s v="PEP_x000a_Informe final"/>
    <s v="POM"/>
  </r>
  <r>
    <x v="38"/>
    <x v="9"/>
    <x v="18"/>
    <n v="540"/>
    <s v="Cierre informes finales proyecto"/>
    <s v="PEP_x000a_Informe final"/>
    <s v="POM"/>
  </r>
  <r>
    <x v="38"/>
    <x v="9"/>
    <x v="19"/>
    <n v="540"/>
    <s v="Cierre informes finales proyecto"/>
    <s v="PEP_x000a_Informe final"/>
    <s v="POM"/>
  </r>
  <r>
    <x v="38"/>
    <x v="9"/>
    <x v="2"/>
    <n v="540"/>
    <s v="Cierre informes finales proyecto"/>
    <s v="PEP_x000a_Informe final"/>
    <s v="POM"/>
  </r>
  <r>
    <x v="38"/>
    <x v="9"/>
    <x v="20"/>
    <n v="540"/>
    <s v="Cierre informes finales proyecto"/>
    <s v="PEP_x000a_Informe final"/>
    <s v="POM"/>
  </r>
  <r>
    <x v="38"/>
    <x v="9"/>
    <x v="21"/>
    <n v="360"/>
    <s v="Cierre informes finales proyecto"/>
    <s v="PEP_x000a_Informe final"/>
    <s v="POM"/>
  </r>
  <r>
    <x v="14"/>
    <x v="9"/>
    <x v="4"/>
    <n v="120"/>
    <s v="Cierre informes finales proyecto"/>
    <s v="Informe infraestructura planta_x000a_Informe final"/>
    <s v="POM"/>
  </r>
  <r>
    <x v="14"/>
    <x v="9"/>
    <x v="5"/>
    <n v="60"/>
    <s v="Cierre informes finales proyecto"/>
    <s v="Informe infraestructura planta_x000a_Informe final"/>
    <s v="POM"/>
  </r>
  <r>
    <x v="14"/>
    <x v="9"/>
    <x v="6"/>
    <n v="60"/>
    <s v="Cierre informes finales proyecto"/>
    <s v="Informe infraestructura planta_x000a_Informe final"/>
    <s v="POM"/>
  </r>
  <r>
    <x v="14"/>
    <x v="9"/>
    <x v="7"/>
    <n v="60"/>
    <s v="Cierre informes finales proyecto"/>
    <s v="Informe infraestructura planta_x000a_Informe final"/>
    <s v="POM"/>
  </r>
  <r>
    <x v="14"/>
    <x v="9"/>
    <x v="8"/>
    <n v="60"/>
    <s v="Cierre informes finales proyecto"/>
    <s v="Informe infraestructura planta_x000a_Informe final"/>
    <s v="POM"/>
  </r>
  <r>
    <x v="14"/>
    <x v="9"/>
    <x v="9"/>
    <n v="120"/>
    <s v="Cierre informes finales proyecto"/>
    <s v="Informe infraestructura planta_x000a_Informe final"/>
    <s v="POM"/>
  </r>
  <r>
    <x v="14"/>
    <x v="9"/>
    <x v="10"/>
    <n v="120"/>
    <s v="Cierre informes finales proyecto"/>
    <s v="Informe infraestructura planta_x000a_Informe final"/>
    <s v="POM"/>
  </r>
  <r>
    <x v="14"/>
    <x v="9"/>
    <x v="11"/>
    <n v="120"/>
    <s v="Cierre informes finales proyecto"/>
    <s v="Informe infraestructura planta_x000a_Informe final"/>
    <s v="POM"/>
  </r>
  <r>
    <x v="14"/>
    <x v="9"/>
    <x v="0"/>
    <n v="120"/>
    <s v="Cierre informes finales proyecto"/>
    <s v="Informe infraestructura planta_x000a_Informe final"/>
    <s v="POM"/>
  </r>
  <r>
    <x v="14"/>
    <x v="9"/>
    <x v="12"/>
    <n v="120"/>
    <s v="Cierre informes finales proyecto"/>
    <s v="Informe infraestructura planta_x000a_Informe final"/>
    <s v="POM"/>
  </r>
  <r>
    <x v="14"/>
    <x v="9"/>
    <x v="13"/>
    <n v="120"/>
    <s v="Cierre informes finales proyecto"/>
    <s v="Informe infraestructura planta_x000a_Informe final"/>
    <s v="POM"/>
  </r>
  <r>
    <x v="14"/>
    <x v="9"/>
    <x v="14"/>
    <n v="120"/>
    <s v="Cierre informes finales proyecto"/>
    <s v="Informe infraestructura planta_x000a_Informe final"/>
    <s v="POM"/>
  </r>
  <r>
    <x v="14"/>
    <x v="9"/>
    <x v="15"/>
    <n v="120"/>
    <s v="Cierre informes finales proyecto"/>
    <s v="Informe infraestructura planta_x000a_Informe final"/>
    <s v="POM"/>
  </r>
  <r>
    <x v="14"/>
    <x v="9"/>
    <x v="1"/>
    <n v="120"/>
    <s v="Cierre informes finales proyecto"/>
    <s v="Informe infraestructura planta_x000a_Informe final"/>
    <s v="POM"/>
  </r>
  <r>
    <x v="14"/>
    <x v="9"/>
    <x v="16"/>
    <n v="120"/>
    <s v="Cierre informes finales proyecto"/>
    <s v="Informe infraestructura planta_x000a_Informe final"/>
    <s v="POM"/>
  </r>
  <r>
    <x v="14"/>
    <x v="9"/>
    <x v="17"/>
    <n v="120"/>
    <s v="Cierre informes finales proyecto"/>
    <s v="Informe infraestructura planta_x000a_Informe final"/>
    <s v="POM"/>
  </r>
  <r>
    <x v="14"/>
    <x v="9"/>
    <x v="18"/>
    <n v="120"/>
    <s v="Cierre informes finales proyecto"/>
    <s v="Informe infraestructura planta_x000a_Informe final"/>
    <s v="POM"/>
  </r>
  <r>
    <x v="14"/>
    <x v="9"/>
    <x v="19"/>
    <n v="120"/>
    <s v="Cierre informes finales proyecto"/>
    <s v="Informe infraestructura planta_x000a_Informe final"/>
    <s v="POM"/>
  </r>
  <r>
    <x v="14"/>
    <x v="9"/>
    <x v="2"/>
    <n v="120"/>
    <s v="Cierre informes finales proyecto"/>
    <s v="Informe infraestructura planta_x000a_Informe final"/>
    <s v="POM"/>
  </r>
  <r>
    <x v="14"/>
    <x v="9"/>
    <x v="20"/>
    <n v="120"/>
    <s v="Cierre informes finales proyecto"/>
    <s v="Informe infraestructura planta_x000a_Informe final"/>
    <s v="POM"/>
  </r>
  <r>
    <x v="14"/>
    <x v="9"/>
    <x v="21"/>
    <n v="120"/>
    <s v="Cierre informes finales proyecto"/>
    <s v="Informe infraestructura planta_x000a_Informe final"/>
    <s v="POM"/>
  </r>
  <r>
    <x v="39"/>
    <x v="9"/>
    <x v="8"/>
    <n v="120"/>
    <s v="Cierre informes finales proyecto"/>
    <s v="Informe extendido infraestructura de apoyo_x000a_Especificaciones técnicas equipos tecnológicos total proyecto_x000a_Informe final"/>
    <s v="POM"/>
  </r>
  <r>
    <x v="39"/>
    <x v="9"/>
    <x v="9"/>
    <n v="120"/>
    <s v="Cierre informes finales proyecto"/>
    <s v="Informe extendido infraestructura de apoyo_x000a_Especificaciones técnicas equipos tecnológicos total proyecto_x000a_Informe final"/>
    <s v="POM"/>
  </r>
  <r>
    <x v="39"/>
    <x v="9"/>
    <x v="10"/>
    <n v="240"/>
    <s v="Cierre informes finales proyecto"/>
    <s v="Informe extendido infraestructura de apoyo_x000a_Especificaciones técnicas equipos tecnológicos total proyecto_x000a_Informe final"/>
    <s v="POM"/>
  </r>
  <r>
    <x v="39"/>
    <x v="9"/>
    <x v="11"/>
    <n v="240"/>
    <s v="Cierre informes finales proyecto"/>
    <s v="Informe extendido infraestructura de apoyo_x000a_Especificaciones técnicas equipos tecnológicos total proyecto_x000a_Informe final"/>
    <s v="POM"/>
  </r>
  <r>
    <x v="39"/>
    <x v="9"/>
    <x v="0"/>
    <n v="240"/>
    <s v="Cierre informes finales proyecto"/>
    <s v="Informe extendido infraestructura de apoyo_x000a_Especificaciones técnicas equipos tecnológicos total proyecto_x000a_Informe final"/>
    <s v="POM"/>
  </r>
  <r>
    <x v="39"/>
    <x v="9"/>
    <x v="12"/>
    <n v="240"/>
    <s v="Cierre informes finales proyecto"/>
    <s v="Informe extendido infraestructura de apoyo_x000a_Especificaciones técnicas equipos tecnológicos total proyecto_x000a_Informe final"/>
    <s v="POM"/>
  </r>
  <r>
    <x v="39"/>
    <x v="9"/>
    <x v="13"/>
    <n v="240"/>
    <s v="Cierre informes finales proyecto"/>
    <s v="Informe extendido infraestructura de apoyo_x000a_Especificaciones técnicas equipos tecnológicos total proyecto_x000a_Informe final"/>
    <s v="POM"/>
  </r>
  <r>
    <x v="39"/>
    <x v="9"/>
    <x v="14"/>
    <n v="240"/>
    <s v="Cierre informes finales proyecto"/>
    <s v="Informe extendido infraestructura de apoyo_x000a_Especificaciones técnicas equipos tecnológicos total proyecto_x000a_Informe final"/>
    <s v="POM"/>
  </r>
  <r>
    <x v="39"/>
    <x v="9"/>
    <x v="15"/>
    <n v="240"/>
    <s v="Cierre informes finales proyecto"/>
    <s v="Informe extendido infraestructura de apoyo_x000a_Especificaciones técnicas equipos tecnológicos total proyecto_x000a_Informe final"/>
    <s v="POM"/>
  </r>
  <r>
    <x v="39"/>
    <x v="9"/>
    <x v="1"/>
    <n v="240"/>
    <s v="Cierre informes finales proyecto"/>
    <s v="Informe extendido infraestructura de apoyo_x000a_Especificaciones técnicas equipos tecnológicos total proyecto_x000a_Informe final"/>
    <s v="POM"/>
  </r>
  <r>
    <x v="39"/>
    <x v="9"/>
    <x v="16"/>
    <n v="240"/>
    <s v="Cierre informes finales proyecto"/>
    <s v="Informe extendido infraestructura de apoyo_x000a_Especificaciones técnicas equipos tecnológicos total proyecto_x000a_Informe final"/>
    <s v="POM"/>
  </r>
  <r>
    <x v="39"/>
    <x v="9"/>
    <x v="17"/>
    <n v="240"/>
    <s v="Cierre informes finales proyecto"/>
    <s v="Informe extendido infraestructura de apoyo_x000a_Especificaciones técnicas equipos tecnológicos total proyecto_x000a_Informe final"/>
    <s v="POM"/>
  </r>
  <r>
    <x v="39"/>
    <x v="9"/>
    <x v="18"/>
    <n v="240"/>
    <s v="Cierre informes finales proyecto"/>
    <s v="Informe extendido infraestructura de apoyo_x000a_Especificaciones técnicas equipos tecnológicos total proyecto_x000a_Informe final"/>
    <s v="POM"/>
  </r>
  <r>
    <x v="39"/>
    <x v="9"/>
    <x v="19"/>
    <n v="240"/>
    <s v="Cierre informes finales proyecto"/>
    <s v="Informe extendido infraestructura de apoyo_x000a_Especificaciones técnicas equipos tecnológicos total proyecto_x000a_Informe final"/>
    <s v="POM"/>
  </r>
  <r>
    <x v="39"/>
    <x v="9"/>
    <x v="2"/>
    <n v="240"/>
    <s v="Cierre informes finales proyecto"/>
    <s v="Informe extendido infraestructura de apoyo_x000a_Especificaciones técnicas equipos tecnológicos total proyecto_x000a_Informe final"/>
    <s v="POM"/>
  </r>
  <r>
    <x v="39"/>
    <x v="9"/>
    <x v="20"/>
    <n v="240"/>
    <s v="Cierre informes finales proyecto"/>
    <s v="Informe extendido infraestructura de apoyo_x000a_Especificaciones técnicas equipos tecnológicos total proyecto_x000a_Informe final"/>
    <s v="POM"/>
  </r>
  <r>
    <x v="39"/>
    <x v="9"/>
    <x v="21"/>
    <n v="240"/>
    <s v="Cierre informes finales proyecto"/>
    <s v="Informe extendido infraestructura de apoyo_x000a_Especificaciones técnicas equipos tecnológicos total proyecto_x000a_Informe final"/>
    <s v="POM"/>
  </r>
  <r>
    <x v="40"/>
    <x v="9"/>
    <x v="4"/>
    <n v="12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5"/>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6"/>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7"/>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8"/>
    <n v="18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9"/>
    <n v="12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0"/>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1"/>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0"/>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2"/>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3"/>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4"/>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5"/>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6"/>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7"/>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8"/>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19"/>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2"/>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20"/>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0"/>
    <x v="9"/>
    <x v="21"/>
    <n v="240"/>
    <s v="Cierre informes finales proyecto"/>
    <s v="Generación planos respaldo proyecto (sistema de traspaso, chimeneas superficie, galerías, ubicaciones estocadas de servicio interior mina, barrio cívico, perfil túnel de acceso, planta de relleno, nivel de producción, secuencia de explotación caserones)"/>
    <s v="POM"/>
  </r>
  <r>
    <x v="41"/>
    <x v="9"/>
    <x v="4"/>
    <n v="120"/>
    <s v="Cierre informes finales proyecto"/>
    <s v="Informe Final"/>
    <s v="POM"/>
  </r>
  <r>
    <x v="41"/>
    <x v="9"/>
    <x v="5"/>
    <n v="120"/>
    <s v="Cierre informes finales proyecto"/>
    <s v="Informe Final"/>
    <s v="POM"/>
  </r>
  <r>
    <x v="41"/>
    <x v="9"/>
    <x v="6"/>
    <n v="120"/>
    <s v="Cierre informes finales proyecto"/>
    <s v="Informe Final"/>
    <s v="POM"/>
  </r>
  <r>
    <x v="41"/>
    <x v="9"/>
    <x v="7"/>
    <n v="120"/>
    <s v="Cierre informes finales proyecto"/>
    <s v="Informe Final"/>
    <s v="POM"/>
  </r>
  <r>
    <x v="41"/>
    <x v="9"/>
    <x v="8"/>
    <n v="120"/>
    <s v="Cierre informes finales proyecto"/>
    <s v="Informe Final"/>
    <s v="POM"/>
  </r>
  <r>
    <x v="41"/>
    <x v="9"/>
    <x v="9"/>
    <n v="120"/>
    <s v="Cierre informes finales proyecto"/>
    <s v="Informe Final"/>
    <s v="POM"/>
  </r>
  <r>
    <x v="41"/>
    <x v="9"/>
    <x v="10"/>
    <n v="180"/>
    <s v="Cierre informes finales proyecto"/>
    <s v="Informe Final"/>
    <s v="POM"/>
  </r>
  <r>
    <x v="41"/>
    <x v="9"/>
    <x v="11"/>
    <n v="180"/>
    <s v="Cierre informes finales proyecto"/>
    <s v="Informe Final"/>
    <s v="POM"/>
  </r>
  <r>
    <x v="41"/>
    <x v="9"/>
    <x v="0"/>
    <n v="180"/>
    <s v="Cierre informes finales proyecto"/>
    <s v="Informe Final"/>
    <s v="POM"/>
  </r>
  <r>
    <x v="41"/>
    <x v="9"/>
    <x v="12"/>
    <n v="180"/>
    <s v="Cierre informes finales proyecto"/>
    <s v="Informe Final"/>
    <s v="POM"/>
  </r>
  <r>
    <x v="41"/>
    <x v="9"/>
    <x v="13"/>
    <n v="180"/>
    <s v="Cierre informes finales proyecto"/>
    <s v="Informe Final"/>
    <s v="POM"/>
  </r>
  <r>
    <x v="41"/>
    <x v="9"/>
    <x v="14"/>
    <n v="180"/>
    <s v="Cierre informes finales proyecto"/>
    <s v="Informe Final"/>
    <s v="POM"/>
  </r>
  <r>
    <x v="41"/>
    <x v="9"/>
    <x v="15"/>
    <n v="180"/>
    <s v="Cierre informes finales proyecto"/>
    <s v="Informe Final"/>
    <s v="POM"/>
  </r>
  <r>
    <x v="41"/>
    <x v="9"/>
    <x v="1"/>
    <n v="180"/>
    <s v="Cierre informes finales proyecto"/>
    <s v="Informe Final"/>
    <s v="POM"/>
  </r>
  <r>
    <x v="41"/>
    <x v="9"/>
    <x v="16"/>
    <n v="180"/>
    <s v="Cierre informes finales proyecto"/>
    <s v="Informe Final"/>
    <s v="POM"/>
  </r>
  <r>
    <x v="41"/>
    <x v="9"/>
    <x v="17"/>
    <n v="180"/>
    <s v="Cierre informes finales proyecto"/>
    <s v="Informe Final"/>
    <s v="POM"/>
  </r>
  <r>
    <x v="41"/>
    <x v="9"/>
    <x v="18"/>
    <n v="180"/>
    <s v="Cierre informes finales proyecto"/>
    <s v="Informe Final"/>
    <s v="POM"/>
  </r>
  <r>
    <x v="41"/>
    <x v="9"/>
    <x v="19"/>
    <n v="180"/>
    <s v="Cierre informes finales proyecto"/>
    <s v="Informe Final"/>
    <s v="POM"/>
  </r>
  <r>
    <x v="41"/>
    <x v="9"/>
    <x v="2"/>
    <n v="180"/>
    <s v="Cierre informes finales proyecto"/>
    <s v="Informe Final"/>
    <s v="POM"/>
  </r>
  <r>
    <x v="41"/>
    <x v="9"/>
    <x v="20"/>
    <n v="180"/>
    <s v="Cierre informes finales proyecto"/>
    <s v="Informe Final"/>
    <s v="POM"/>
  </r>
  <r>
    <x v="41"/>
    <x v="9"/>
    <x v="21"/>
    <n v="180"/>
    <s v="Cierre informes finales proyecto"/>
    <s v="Informe Final"/>
    <s v="POM"/>
  </r>
  <r>
    <x v="42"/>
    <x v="10"/>
    <x v="5"/>
    <n v="540"/>
    <s v=" Evaluación Económica"/>
    <m/>
    <s v="POM"/>
  </r>
  <r>
    <x v="42"/>
    <x v="10"/>
    <x v="6"/>
    <n v="540"/>
    <s v=" Evaluación Económica"/>
    <m/>
    <s v="POM"/>
  </r>
  <r>
    <x v="42"/>
    <x v="10"/>
    <x v="7"/>
    <n v="270"/>
    <s v=" Evaluación Económica"/>
    <m/>
    <s v="POM"/>
  </r>
  <r>
    <x v="34"/>
    <x v="10"/>
    <x v="5"/>
    <n v="360"/>
    <s v="Diseño Final Relave"/>
    <m/>
    <s v="POM"/>
  </r>
  <r>
    <x v="34"/>
    <x v="10"/>
    <x v="6"/>
    <n v="270"/>
    <s v="Diseño Final Relave"/>
    <m/>
    <s v="POM"/>
  </r>
  <r>
    <x v="42"/>
    <x v="10"/>
    <x v="7"/>
    <n v="270"/>
    <s v="Informe Etapas II y III"/>
    <m/>
    <s v="POM"/>
  </r>
  <r>
    <x v="42"/>
    <x v="10"/>
    <x v="8"/>
    <n v="540"/>
    <s v="Informe Etapas II y III"/>
    <m/>
    <s v="POM"/>
  </r>
  <r>
    <x v="42"/>
    <x v="10"/>
    <x v="9"/>
    <n v="360"/>
    <s v="Informe Etapas II y III"/>
    <m/>
    <s v="POM"/>
  </r>
  <r>
    <x v="34"/>
    <x v="10"/>
    <x v="7"/>
    <n v="270"/>
    <s v="Informe Etapas II y III"/>
    <m/>
    <s v="POM"/>
  </r>
  <r>
    <x v="34"/>
    <x v="10"/>
    <x v="8"/>
    <n v="270"/>
    <s v="Informe Etapas II y III"/>
    <m/>
    <s v="POM"/>
  </r>
  <r>
    <x v="34"/>
    <x v="10"/>
    <x v="9"/>
    <n v="180"/>
    <s v="Informe Etapas II y III"/>
    <m/>
    <s v="POM"/>
  </r>
  <r>
    <x v="43"/>
    <x v="10"/>
    <x v="7"/>
    <n v="540"/>
    <s v="Informe Etapas II y III"/>
    <m/>
    <s v="POM"/>
  </r>
  <r>
    <x v="43"/>
    <x v="10"/>
    <x v="8"/>
    <n v="540"/>
    <s v="Informe Etapas II y III"/>
    <m/>
    <s v="POM"/>
  </r>
  <r>
    <x v="43"/>
    <x v="10"/>
    <x v="9"/>
    <n v="360"/>
    <s v="Informe Etapas II y III"/>
    <m/>
    <s v="POM"/>
  </r>
  <r>
    <x v="43"/>
    <x v="10"/>
    <x v="5"/>
    <n v="540"/>
    <s v="Depurado Deswik LHS"/>
    <m/>
    <s v="POM"/>
  </r>
  <r>
    <x v="43"/>
    <x v="10"/>
    <x v="6"/>
    <n v="540"/>
    <s v="Depurado Deswik LHS"/>
    <m/>
    <s v="POM"/>
  </r>
  <r>
    <x v="34"/>
    <x v="10"/>
    <x v="7"/>
    <n v="270"/>
    <s v="Desvío Cauce"/>
    <m/>
    <s v="POM"/>
  </r>
  <r>
    <x v="34"/>
    <x v="10"/>
    <x v="8"/>
    <n v="270"/>
    <s v="Desvío Cauce"/>
    <m/>
    <s v="POM"/>
  </r>
  <r>
    <x v="34"/>
    <x v="10"/>
    <x v="9"/>
    <n v="180"/>
    <s v="Desvío Cauce"/>
    <m/>
    <s v="POM"/>
  </r>
  <r>
    <x v="43"/>
    <x v="10"/>
    <x v="10"/>
    <n v="540"/>
    <s v="Informe Etapa IV"/>
    <m/>
    <s v="POM"/>
  </r>
  <r>
    <x v="43"/>
    <x v="10"/>
    <x v="11"/>
    <n v="540"/>
    <s v="Informe Etapa IV"/>
    <m/>
    <s v="POM"/>
  </r>
  <r>
    <x v="43"/>
    <x v="10"/>
    <x v="0"/>
    <n v="270"/>
    <s v="Informe Etapa IV"/>
    <m/>
    <s v="POM"/>
  </r>
  <r>
    <x v="42"/>
    <x v="10"/>
    <x v="10"/>
    <n v="540"/>
    <s v="Informe Final"/>
    <m/>
    <s v="POM"/>
  </r>
  <r>
    <x v="42"/>
    <x v="10"/>
    <x v="11"/>
    <n v="540"/>
    <s v="Informe Final"/>
    <m/>
    <s v="POM"/>
  </r>
  <r>
    <x v="42"/>
    <x v="10"/>
    <x v="0"/>
    <n v="540"/>
    <s v="Informe Final"/>
    <m/>
    <s v="POM"/>
  </r>
  <r>
    <x v="42"/>
    <x v="10"/>
    <x v="12"/>
    <n v="540"/>
    <s v="Informe Final"/>
    <m/>
    <s v="POM"/>
  </r>
  <r>
    <x v="43"/>
    <x v="10"/>
    <x v="0"/>
    <n v="270"/>
    <s v="Informe Final"/>
    <m/>
    <s v="POM"/>
  </r>
  <r>
    <x v="43"/>
    <x v="10"/>
    <x v="12"/>
    <n v="540"/>
    <s v="Informe Final"/>
    <m/>
    <s v="POM"/>
  </r>
  <r>
    <x v="2"/>
    <x v="11"/>
    <x v="4"/>
    <n v="180"/>
    <s v="Contorno final open pit (parámetros de diseños resultantes etapa II)"/>
    <m/>
    <s v="POM"/>
  </r>
  <r>
    <x v="2"/>
    <x v="11"/>
    <x v="5"/>
    <n v="240"/>
    <s v="Contornos intermedios "/>
    <m/>
    <s v="POM"/>
  </r>
  <r>
    <x v="2"/>
    <x v="11"/>
    <x v="6"/>
    <n v="240"/>
    <s v="Contornos intermedios "/>
    <m/>
    <s v="POM"/>
  </r>
  <r>
    <x v="2"/>
    <x v="11"/>
    <x v="7"/>
    <n v="240"/>
    <s v="Contornos históricos reales"/>
    <m/>
    <s v="POM"/>
  </r>
  <r>
    <x v="2"/>
    <x v="11"/>
    <x v="8"/>
    <n v="240"/>
    <s v="Contornos históricos reales"/>
    <m/>
    <s v="POM"/>
  </r>
  <r>
    <x v="2"/>
    <x v="11"/>
    <x v="9"/>
    <n v="180"/>
    <s v="Contornos históricos reales"/>
    <m/>
    <s v="POM"/>
  </r>
  <r>
    <x v="2"/>
    <x v="11"/>
    <x v="10"/>
    <n v="240"/>
    <s v="Evaluación de Factor de seguridad (FS)"/>
    <m/>
    <s v="POM"/>
  </r>
  <r>
    <x v="2"/>
    <x v="11"/>
    <x v="11"/>
    <n v="240"/>
    <s v="Evaluación de Factor de seguridad (FS)"/>
    <m/>
    <s v="POM"/>
  </r>
  <r>
    <x v="2"/>
    <x v="11"/>
    <x v="0"/>
    <n v="240"/>
    <s v="Evaluación de Factor de seguridad (FS)"/>
    <m/>
    <s v="POM"/>
  </r>
  <r>
    <x v="2"/>
    <x v="11"/>
    <x v="12"/>
    <n v="240"/>
    <s v="Cálculo de probabilidad de colapso"/>
    <m/>
    <s v="POM"/>
  </r>
  <r>
    <x v="2"/>
    <x v="11"/>
    <x v="13"/>
    <n v="180"/>
    <s v="Cálculo de probabilidad de colapso"/>
    <m/>
    <s v="POM"/>
  </r>
  <r>
    <x v="2"/>
    <x v="11"/>
    <x v="14"/>
    <n v="240"/>
    <s v="Determinación de desplazamientos totales y deformaciones"/>
    <m/>
    <s v="POM"/>
  </r>
  <r>
    <x v="2"/>
    <x v="11"/>
    <x v="15"/>
    <n v="240"/>
    <s v="Determinación de desplazamientos totales y deformaciones"/>
    <m/>
    <s v="POM"/>
  </r>
  <r>
    <x v="4"/>
    <x v="11"/>
    <x v="4"/>
    <n v="120"/>
    <s v="Determinación de desplazamientos totales y deformaciones"/>
    <m/>
    <s v="POM"/>
  </r>
  <r>
    <x v="4"/>
    <x v="11"/>
    <x v="5"/>
    <n v="180"/>
    <s v="Determinación de desplazamientos totales y deformaciones"/>
    <m/>
    <s v="POM"/>
  </r>
  <r>
    <x v="4"/>
    <x v="11"/>
    <x v="6"/>
    <n v="180"/>
    <s v="Determinación de desplazamientos totales y deformaciones"/>
    <m/>
    <s v="POM"/>
  </r>
  <r>
    <x v="4"/>
    <x v="11"/>
    <x v="7"/>
    <n v="180"/>
    <s v="Determinación de desplazamientos totales y deformaciones"/>
    <m/>
    <s v="POM"/>
  </r>
  <r>
    <x v="4"/>
    <x v="11"/>
    <x v="8"/>
    <n v="120"/>
    <s v="Determinación de desplazamientos totales y deformaciones"/>
    <m/>
    <s v="POM"/>
  </r>
  <r>
    <x v="4"/>
    <x v="11"/>
    <x v="9"/>
    <n v="120"/>
    <s v="Determinación de desplazamientos totales y deformaciones"/>
    <m/>
    <s v="POM"/>
  </r>
  <r>
    <x v="2"/>
    <x v="11"/>
    <x v="1"/>
    <n v="240"/>
    <s v="Análisis de la estabilidad en función de distintos escenarios hidrogeológicos"/>
    <m/>
    <s v="POM"/>
  </r>
  <r>
    <x v="2"/>
    <x v="11"/>
    <x v="16"/>
    <n v="240"/>
    <s v="Análisis de la estabilidad en función de distintos escenarios hidrogeológicos"/>
    <m/>
    <s v="POM"/>
  </r>
  <r>
    <x v="2"/>
    <x v="11"/>
    <x v="17"/>
    <n v="180"/>
    <s v="Identificación de zonas inestables"/>
    <m/>
    <s v="POM"/>
  </r>
  <r>
    <x v="2"/>
    <x v="11"/>
    <x v="18"/>
    <n v="240"/>
    <s v="Identificación de zonas inestables"/>
    <m/>
    <s v="POM"/>
  </r>
  <r>
    <x v="4"/>
    <x v="11"/>
    <x v="10"/>
    <n v="180"/>
    <s v="Identificación de zonas inestables"/>
    <m/>
    <s v="POM"/>
  </r>
  <r>
    <x v="4"/>
    <x v="11"/>
    <x v="11"/>
    <n v="180"/>
    <s v="Identificación de zonas inestables"/>
    <m/>
    <s v="POM"/>
  </r>
  <r>
    <x v="4"/>
    <x v="11"/>
    <x v="0"/>
    <n v="180"/>
    <s v="Identificación de zonas inestables"/>
    <m/>
    <s v="POM"/>
  </r>
  <r>
    <x v="4"/>
    <x v="11"/>
    <x v="12"/>
    <n v="120"/>
    <s v="Identificación de zonas inestables"/>
    <m/>
    <s v="POM"/>
  </r>
  <r>
    <x v="4"/>
    <x v="11"/>
    <x v="13"/>
    <n v="120"/>
    <s v="Identificación de zonas inestables"/>
    <m/>
    <s v="POM"/>
  </r>
  <r>
    <x v="2"/>
    <x v="11"/>
    <x v="19"/>
    <n v="240"/>
    <s v="Análisis de los mecanismos de falla observados en cada zona inestable"/>
    <m/>
    <s v="POM"/>
  </r>
  <r>
    <x v="4"/>
    <x v="11"/>
    <x v="14"/>
    <n v="180"/>
    <s v="Análisis de los mecanismos de falla observados en cada zona inestable"/>
    <m/>
    <s v="POM"/>
  </r>
  <r>
    <x v="4"/>
    <x v="11"/>
    <x v="15"/>
    <n v="180"/>
    <s v="Análisis de los mecanismos de falla observados en cada zona inestable"/>
    <m/>
    <s v="POM"/>
  </r>
  <r>
    <x v="4"/>
    <x v="11"/>
    <x v="1"/>
    <n v="180"/>
    <s v="Análisis de los mecanismos de falla observados en cada zona inestable"/>
    <m/>
    <s v="POM"/>
  </r>
  <r>
    <x v="4"/>
    <x v="11"/>
    <x v="16"/>
    <n v="120"/>
    <s v="Análisis de los mecanismos de falla observados en cada zona inestable"/>
    <m/>
    <s v="POM"/>
  </r>
  <r>
    <x v="4"/>
    <x v="11"/>
    <x v="17"/>
    <n v="120"/>
    <s v="Análisis de los mecanismos de falla observados en cada zona inestable"/>
    <m/>
    <s v="POM"/>
  </r>
  <r>
    <x v="2"/>
    <x v="11"/>
    <x v="2"/>
    <n v="240"/>
    <s v="Informe Analisis Predictivo"/>
    <m/>
    <s v="POM"/>
  </r>
  <r>
    <x v="2"/>
    <x v="11"/>
    <x v="20"/>
    <n v="240"/>
    <s v="Informe Analisis Predictivo"/>
    <m/>
    <s v="POM"/>
  </r>
  <r>
    <x v="2"/>
    <x v="11"/>
    <x v="21"/>
    <n v="180"/>
    <s v="Informe Analisis Predictivo"/>
    <m/>
    <s v="POM"/>
  </r>
  <r>
    <x v="4"/>
    <x v="11"/>
    <x v="18"/>
    <n v="180"/>
    <s v="Informe Analisis Predictivo"/>
    <s v="Informe Analisis Predictivo"/>
    <s v="POM"/>
  </r>
  <r>
    <x v="4"/>
    <x v="11"/>
    <x v="19"/>
    <n v="180"/>
    <s v="Informe Analisis Predictivo"/>
    <s v="Informe Analisis Predictivo"/>
    <s v="POM"/>
  </r>
  <r>
    <x v="4"/>
    <x v="11"/>
    <x v="2"/>
    <n v="180"/>
    <s v="Informe Analisis Predictivo"/>
    <s v="Informe Analisis Predictivo"/>
    <s v="POM"/>
  </r>
  <r>
    <x v="4"/>
    <x v="11"/>
    <x v="20"/>
    <n v="120"/>
    <s v="Informe Analisis Predictivo"/>
    <s v="Informe Analisis Predictivo"/>
    <s v="POM"/>
  </r>
  <r>
    <x v="4"/>
    <x v="11"/>
    <x v="21"/>
    <n v="120"/>
    <s v="Informe Analisis Predictivo"/>
    <s v="Informe Analisis Predictivo"/>
    <s v="POM"/>
  </r>
  <r>
    <x v="29"/>
    <x v="11"/>
    <x v="4"/>
    <n v="240"/>
    <s v="Apoyo Tecnico"/>
    <m/>
    <s v="POM"/>
  </r>
  <r>
    <x v="29"/>
    <x v="11"/>
    <x v="9"/>
    <n v="240"/>
    <s v="Apoyo Tecnico"/>
    <m/>
    <s v="POM"/>
  </r>
  <r>
    <x v="29"/>
    <x v="11"/>
    <x v="13"/>
    <n v="240"/>
    <s v="Apoyo Tecnico"/>
    <m/>
    <s v="POM"/>
  </r>
  <r>
    <x v="29"/>
    <x v="11"/>
    <x v="17"/>
    <n v="240"/>
    <s v="Apoyo Tecnico"/>
    <m/>
    <s v="POM"/>
  </r>
  <r>
    <x v="29"/>
    <x v="11"/>
    <x v="21"/>
    <n v="240"/>
    <s v="Apoyo Tecnico"/>
    <m/>
    <s v="POM"/>
  </r>
  <r>
    <x v="44"/>
    <x v="12"/>
    <x v="4"/>
    <n v="360"/>
    <s v="Contorno final open pit "/>
    <m/>
    <s v="POM"/>
  </r>
  <r>
    <x v="3"/>
    <x v="12"/>
    <x v="4"/>
    <n v="180"/>
    <s v="Contornos intermedios "/>
    <m/>
    <s v="POM"/>
  </r>
  <r>
    <x v="44"/>
    <x v="12"/>
    <x v="5"/>
    <n v="540"/>
    <s v="Contornos históricos reales"/>
    <m/>
    <s v="POM"/>
  </r>
  <r>
    <x v="44"/>
    <x v="12"/>
    <x v="6"/>
    <n v="540"/>
    <s v="Contornos históricos reales"/>
    <m/>
    <s v="POM"/>
  </r>
  <r>
    <x v="3"/>
    <x v="12"/>
    <x v="5"/>
    <n v="300"/>
    <s v="Evaluación de Factor de seguridad (FS)"/>
    <m/>
    <s v="POM"/>
  </r>
  <r>
    <x v="3"/>
    <x v="12"/>
    <x v="6"/>
    <n v="300"/>
    <s v="Evaluación de Factor de seguridad (FS)"/>
    <m/>
    <s v="POM"/>
  </r>
  <r>
    <x v="3"/>
    <x v="12"/>
    <x v="7"/>
    <n v="300"/>
    <s v="Evaluación de Factor de seguridad (FS)"/>
    <m/>
    <s v="POM"/>
  </r>
  <r>
    <x v="3"/>
    <x v="12"/>
    <x v="8"/>
    <n v="300"/>
    <s v="Evaluación de Factor de seguridad (FS)"/>
    <m/>
    <s v="POM"/>
  </r>
  <r>
    <x v="3"/>
    <x v="12"/>
    <x v="9"/>
    <n v="180"/>
    <s v="Evaluación de Factor de seguridad (FS)"/>
    <m/>
    <s v="POM"/>
  </r>
  <r>
    <x v="44"/>
    <x v="12"/>
    <x v="7"/>
    <n v="540"/>
    <s v="Cálculo de probabilidad de colapso"/>
    <m/>
    <s v="POM"/>
  </r>
  <r>
    <x v="44"/>
    <x v="12"/>
    <x v="8"/>
    <n v="540"/>
    <s v="Cálculo de probabilidad de colapso"/>
    <m/>
    <s v="POM"/>
  </r>
  <r>
    <x v="44"/>
    <x v="12"/>
    <x v="9"/>
    <n v="360"/>
    <s v="Cálculo de probabilidad de colapso"/>
    <m/>
    <s v="POM"/>
  </r>
  <r>
    <x v="3"/>
    <x v="12"/>
    <x v="10"/>
    <n v="300"/>
    <s v="Determinación de desplazamientos totales y deformaciones"/>
    <m/>
    <s v="POM"/>
  </r>
  <r>
    <x v="3"/>
    <x v="12"/>
    <x v="11"/>
    <n v="300"/>
    <s v="Determinación de desplazamientos totales y deformaciones"/>
    <m/>
    <s v="POM"/>
  </r>
  <r>
    <x v="4"/>
    <x v="12"/>
    <x v="4"/>
    <n v="180"/>
    <s v="Análisis de la estabilidad en función de distintos escenarios hidrogeológicos"/>
    <m/>
    <s v="POM"/>
  </r>
  <r>
    <x v="3"/>
    <x v="12"/>
    <x v="0"/>
    <n v="300"/>
    <s v="Identificación de zonas inestables"/>
    <m/>
    <s v="POM"/>
  </r>
  <r>
    <x v="3"/>
    <x v="12"/>
    <x v="12"/>
    <n v="300"/>
    <s v="Identificación de zonas inestables"/>
    <m/>
    <s v="POM"/>
  </r>
  <r>
    <x v="3"/>
    <x v="12"/>
    <x v="13"/>
    <n v="180"/>
    <s v="Identificación de zonas inestables"/>
    <m/>
    <s v="POM"/>
  </r>
  <r>
    <x v="44"/>
    <x v="12"/>
    <x v="10"/>
    <n v="540"/>
    <s v="Análisis de los mecanismos de falla observados en cada zona inestable"/>
    <m/>
    <s v="POM"/>
  </r>
  <r>
    <x v="4"/>
    <x v="12"/>
    <x v="5"/>
    <n v="240"/>
    <s v="Generación de recomendaciones de ajuste en el diseño "/>
    <m/>
    <s v="POM"/>
  </r>
  <r>
    <x v="4"/>
    <x v="12"/>
    <x v="6"/>
    <n v="240"/>
    <s v="Generación de recomendaciones de ajuste en el diseño "/>
    <m/>
    <s v="POM"/>
  </r>
  <r>
    <x v="4"/>
    <x v="12"/>
    <x v="7"/>
    <n v="180"/>
    <s v="Generación de recomendaciones de ajuste en el diseño "/>
    <m/>
    <s v="POM"/>
  </r>
  <r>
    <x v="44"/>
    <x v="12"/>
    <x v="11"/>
    <n v="540"/>
    <s v="Evaluación del modelo Cutback 5  corregido"/>
    <m/>
    <s v="POM"/>
  </r>
  <r>
    <x v="44"/>
    <x v="12"/>
    <x v="0"/>
    <n v="540"/>
    <s v="Contorno final open pit "/>
    <m/>
    <s v="POM"/>
  </r>
  <r>
    <x v="44"/>
    <x v="12"/>
    <x v="12"/>
    <n v="540"/>
    <s v="Contorno final open pit "/>
    <m/>
    <s v="POM"/>
  </r>
  <r>
    <x v="4"/>
    <x v="12"/>
    <x v="8"/>
    <n v="180"/>
    <s v="Contorno final open pit "/>
    <m/>
    <s v="POM"/>
  </r>
  <r>
    <x v="4"/>
    <x v="12"/>
    <x v="9"/>
    <n v="180"/>
    <s v="Contorno final open pit "/>
    <m/>
    <s v="POM"/>
  </r>
  <r>
    <x v="3"/>
    <x v="12"/>
    <x v="14"/>
    <n v="300"/>
    <s v="Contornos intermedios "/>
    <m/>
    <s v="POM"/>
  </r>
  <r>
    <x v="3"/>
    <x v="12"/>
    <x v="15"/>
    <n v="300"/>
    <s v="Contornos intermedios "/>
    <m/>
    <s v="POM"/>
  </r>
  <r>
    <x v="3"/>
    <x v="12"/>
    <x v="1"/>
    <n v="300"/>
    <s v="Contornos intermedios "/>
    <m/>
    <s v="POM"/>
  </r>
  <r>
    <x v="4"/>
    <x v="12"/>
    <x v="10"/>
    <n v="240"/>
    <s v="Contornos intermedios "/>
    <m/>
    <s v="POM"/>
  </r>
  <r>
    <x v="4"/>
    <x v="12"/>
    <x v="11"/>
    <n v="240"/>
    <s v="Contornos intermedios "/>
    <m/>
    <s v="POM"/>
  </r>
  <r>
    <x v="44"/>
    <x v="12"/>
    <x v="13"/>
    <n v="360"/>
    <s v="Contornos históricos reales"/>
    <m/>
    <s v="POM"/>
  </r>
  <r>
    <x v="44"/>
    <x v="12"/>
    <x v="14"/>
    <n v="540"/>
    <s v="Contornos históricos reales"/>
    <m/>
    <s v="POM"/>
  </r>
  <r>
    <x v="4"/>
    <x v="12"/>
    <x v="0"/>
    <n v="180"/>
    <s v="Contornos históricos reales"/>
    <m/>
    <s v="POM"/>
  </r>
  <r>
    <x v="4"/>
    <x v="12"/>
    <x v="12"/>
    <n v="180"/>
    <s v="Contornos históricos reales"/>
    <m/>
    <s v="POM"/>
  </r>
  <r>
    <x v="44"/>
    <x v="12"/>
    <x v="15"/>
    <n v="540"/>
    <s v="Evaluación de Factor de seguridad (FS)"/>
    <m/>
    <s v="POM"/>
  </r>
  <r>
    <x v="44"/>
    <x v="12"/>
    <x v="1"/>
    <n v="540"/>
    <s v="Evaluación de Factor de seguridad (FS)"/>
    <m/>
    <s v="POM"/>
  </r>
  <r>
    <x v="44"/>
    <x v="12"/>
    <x v="16"/>
    <n v="540"/>
    <s v="Cálculo de probabilidad de colapso"/>
    <m/>
    <s v="POM"/>
  </r>
  <r>
    <x v="44"/>
    <x v="12"/>
    <x v="17"/>
    <n v="360"/>
    <s v="Cálculo de probabilidad de colapso"/>
    <m/>
    <s v="POM"/>
  </r>
  <r>
    <x v="44"/>
    <x v="12"/>
    <x v="18"/>
    <n v="540"/>
    <s v="Cálculo de probabilidad de colapso"/>
    <m/>
    <s v="POM"/>
  </r>
  <r>
    <x v="3"/>
    <x v="12"/>
    <x v="16"/>
    <n v="300"/>
    <s v="Determinación de desplazamientos totales y deformaciones"/>
    <m/>
    <s v="POM"/>
  </r>
  <r>
    <x v="3"/>
    <x v="12"/>
    <x v="17"/>
    <n v="180"/>
    <s v="Determinación de desplazamientos totales y deformaciones"/>
    <m/>
    <s v="POM"/>
  </r>
  <r>
    <x v="44"/>
    <x v="12"/>
    <x v="19"/>
    <n v="540"/>
    <s v="Análisis de la estabilidad en función de distintos escenarios hidrogeológicos"/>
    <m/>
    <s v="POM"/>
  </r>
  <r>
    <x v="3"/>
    <x v="12"/>
    <x v="18"/>
    <n v="300"/>
    <s v="Identificación de zonas inestables"/>
    <m/>
    <s v="POM"/>
  </r>
  <r>
    <x v="3"/>
    <x v="12"/>
    <x v="19"/>
    <n v="300"/>
    <s v="Identificación de zonas inestables"/>
    <m/>
    <s v="POM"/>
  </r>
  <r>
    <x v="44"/>
    <x v="12"/>
    <x v="2"/>
    <n v="540"/>
    <s v="Análisis de los mecanismos de falla observados en cada zona inestable"/>
    <m/>
    <s v="POM"/>
  </r>
  <r>
    <x v="4"/>
    <x v="12"/>
    <x v="13"/>
    <n v="180"/>
    <s v="Generación de recomendaciones de ajuste en el diseño "/>
    <m/>
    <s v="POM"/>
  </r>
  <r>
    <x v="4"/>
    <x v="12"/>
    <x v="14"/>
    <n v="240"/>
    <s v="Generación de recomendaciones de ajuste en el diseño "/>
    <m/>
    <s v="POM"/>
  </r>
  <r>
    <x v="4"/>
    <x v="12"/>
    <x v="15"/>
    <n v="240"/>
    <s v="Generación de recomendaciones de ajuste en el diseño "/>
    <m/>
    <s v="POM"/>
  </r>
  <r>
    <x v="4"/>
    <x v="12"/>
    <x v="1"/>
    <n v="180"/>
    <s v="Revision de modelo"/>
    <m/>
    <s v="POM"/>
  </r>
  <r>
    <x v="4"/>
    <x v="12"/>
    <x v="16"/>
    <n v="180"/>
    <s v="Revision de modelo"/>
    <m/>
    <s v="POM"/>
  </r>
  <r>
    <x v="4"/>
    <x v="12"/>
    <x v="17"/>
    <n v="180"/>
    <s v="Revision de modelo"/>
    <m/>
    <s v="POM"/>
  </r>
  <r>
    <x v="4"/>
    <x v="12"/>
    <x v="18"/>
    <n v="240"/>
    <s v="Informe de Calibracion"/>
    <s v="Informe de Calibración"/>
    <s v="POM"/>
  </r>
  <r>
    <x v="4"/>
    <x v="12"/>
    <x v="19"/>
    <n v="240"/>
    <s v="Informe de Calibracion"/>
    <s v="Informe de Calibración"/>
    <s v="POM"/>
  </r>
  <r>
    <x v="4"/>
    <x v="12"/>
    <x v="2"/>
    <n v="180"/>
    <s v="Informe de Calibracion"/>
    <s v="Informe de Calibración"/>
    <s v="POM"/>
  </r>
  <r>
    <x v="4"/>
    <x v="12"/>
    <x v="20"/>
    <n v="180"/>
    <s v="Informe de Calibracion"/>
    <s v="Informe de Calibración"/>
    <s v="POM"/>
  </r>
  <r>
    <x v="4"/>
    <x v="12"/>
    <x v="21"/>
    <n v="180"/>
    <s v="Informe de Calibracion"/>
    <s v="Informe de Calibración"/>
    <s v="POM"/>
  </r>
  <r>
    <x v="3"/>
    <x v="12"/>
    <x v="2"/>
    <n v="300"/>
    <s v="Informe de Calibracion"/>
    <m/>
    <s v="POM"/>
  </r>
  <r>
    <x v="3"/>
    <x v="12"/>
    <x v="20"/>
    <n v="300"/>
    <s v="Informe de Calibracion"/>
    <m/>
    <s v="POM"/>
  </r>
  <r>
    <x v="3"/>
    <x v="12"/>
    <x v="21"/>
    <n v="180"/>
    <s v="Informe de Calibracion"/>
    <m/>
    <s v="POM"/>
  </r>
  <r>
    <x v="44"/>
    <x v="12"/>
    <x v="20"/>
    <n v="540"/>
    <s v="Informe de Calibracion"/>
    <m/>
    <s v="POM"/>
  </r>
  <r>
    <x v="44"/>
    <x v="12"/>
    <x v="21"/>
    <n v="360"/>
    <s v="Informe de Calibracion"/>
    <m/>
    <s v="POM"/>
  </r>
  <r>
    <x v="29"/>
    <x v="12"/>
    <x v="4"/>
    <n v="360"/>
    <s v="Apoyo Tecnico"/>
    <m/>
    <s v="POM"/>
  </r>
  <r>
    <x v="29"/>
    <x v="12"/>
    <x v="9"/>
    <n v="360"/>
    <s v="Apoyo Tecnico"/>
    <m/>
    <s v="POM"/>
  </r>
  <r>
    <x v="29"/>
    <x v="12"/>
    <x v="13"/>
    <n v="360"/>
    <s v="Apoyo Tecnico"/>
    <m/>
    <s v="POM"/>
  </r>
  <r>
    <x v="29"/>
    <x v="12"/>
    <x v="17"/>
    <n v="360"/>
    <s v="Apoyo Tecnico"/>
    <m/>
    <s v="POM"/>
  </r>
  <r>
    <x v="29"/>
    <x v="12"/>
    <x v="21"/>
    <n v="360"/>
    <s v="Apoyo Tecnico"/>
    <m/>
    <s v="POM"/>
  </r>
  <r>
    <x v="45"/>
    <x v="13"/>
    <x v="5"/>
    <n v="120"/>
    <s v="Generacion y redacción informe NPC"/>
    <m/>
    <s v="POM"/>
  </r>
  <r>
    <x v="45"/>
    <x v="13"/>
    <x v="6"/>
    <n v="120"/>
    <s v="Generacion y redacción informe NPC"/>
    <m/>
    <s v="POM"/>
  </r>
  <r>
    <x v="45"/>
    <x v="13"/>
    <x v="7"/>
    <n v="120"/>
    <s v="Generacion y redacción informe NPC"/>
    <m/>
    <s v="POM"/>
  </r>
  <r>
    <x v="45"/>
    <x v="13"/>
    <x v="8"/>
    <n v="60"/>
    <s v="Generacion y redacción informe NPC"/>
    <m/>
    <s v="POM"/>
  </r>
  <r>
    <x v="46"/>
    <x v="13"/>
    <x v="4"/>
    <n v="120"/>
    <s v="Generacion y redacción informe NPC"/>
    <m/>
    <s v="POM"/>
  </r>
  <r>
    <x v="46"/>
    <x v="13"/>
    <x v="5"/>
    <n v="120"/>
    <s v="Generacion y redacción informe NPC"/>
    <m/>
    <s v="POM"/>
  </r>
  <r>
    <x v="46"/>
    <x v="13"/>
    <x v="6"/>
    <n v="120"/>
    <s v="Generacion y redacción informe NPC"/>
    <m/>
    <s v="POM"/>
  </r>
  <r>
    <x v="46"/>
    <x v="13"/>
    <x v="7"/>
    <n v="120"/>
    <s v="Generacion y redacción informe NPC"/>
    <m/>
    <s v="POM"/>
  </r>
  <r>
    <x v="46"/>
    <x v="13"/>
    <x v="8"/>
    <n v="120"/>
    <s v="Generacion y redacción informe NPC"/>
    <m/>
    <s v="POM"/>
  </r>
  <r>
    <x v="46"/>
    <x v="13"/>
    <x v="10"/>
    <n v="180"/>
    <s v="Generacion y redacción informe NPC"/>
    <m/>
    <s v="POM"/>
  </r>
  <r>
    <x v="46"/>
    <x v="13"/>
    <x v="11"/>
    <n v="180"/>
    <s v="Generacion y redacción informe NPC"/>
    <m/>
    <s v="POM"/>
  </r>
  <r>
    <x v="46"/>
    <x v="13"/>
    <x v="0"/>
    <n v="180"/>
    <s v="Generacion y redacción informe NPC"/>
    <m/>
    <s v="POM"/>
  </r>
  <r>
    <x v="46"/>
    <x v="13"/>
    <x v="12"/>
    <n v="180"/>
    <s v="Generacion y redacción informe NPC"/>
    <m/>
    <s v="POM"/>
  </r>
  <r>
    <x v="46"/>
    <x v="13"/>
    <x v="13"/>
    <n v="180"/>
    <s v="Generacion y redacción informe NPC"/>
    <m/>
    <s v="POM"/>
  </r>
  <r>
    <x v="46"/>
    <x v="13"/>
    <x v="14"/>
    <n v="180"/>
    <s v="Generacion y redacción informe NPC"/>
    <m/>
    <s v="POM"/>
  </r>
  <r>
    <x v="46"/>
    <x v="13"/>
    <x v="15"/>
    <n v="180"/>
    <s v="Generacion y redacción informe NPC"/>
    <m/>
    <s v="POM"/>
  </r>
  <r>
    <x v="46"/>
    <x v="13"/>
    <x v="1"/>
    <n v="180"/>
    <s v="Generacion y redacción informe NPC"/>
    <m/>
    <s v="POM"/>
  </r>
  <r>
    <x v="46"/>
    <x v="13"/>
    <x v="16"/>
    <n v="180"/>
    <s v="Generacion y redacción informe NPC"/>
    <m/>
    <s v="POM"/>
  </r>
  <r>
    <x v="46"/>
    <x v="13"/>
    <x v="17"/>
    <n v="180"/>
    <s v="Generacion y redacción informe NPC"/>
    <m/>
    <s v="POM"/>
  </r>
  <r>
    <x v="29"/>
    <x v="13"/>
    <x v="5"/>
    <n v="120"/>
    <s v="Redaccion y revision informe NPC"/>
    <m/>
    <s v="POM"/>
  </r>
  <r>
    <x v="29"/>
    <x v="13"/>
    <x v="7"/>
    <n v="120"/>
    <s v="Redaccion y revision informe NPC"/>
    <m/>
    <s v="POM"/>
  </r>
  <r>
    <x v="29"/>
    <x v="13"/>
    <x v="9"/>
    <n v="120"/>
    <s v="Redaccion y revision informe NPC"/>
    <m/>
    <s v="POM"/>
  </r>
  <r>
    <x v="29"/>
    <x v="13"/>
    <x v="10"/>
    <n v="120"/>
    <s v="Redaccion y revision informe NPC"/>
    <m/>
    <s v="POM"/>
  </r>
  <r>
    <x v="29"/>
    <x v="13"/>
    <x v="11"/>
    <n v="120"/>
    <s v="Redaccion y revision informe NPC"/>
    <m/>
    <s v="POM"/>
  </r>
  <r>
    <x v="29"/>
    <x v="13"/>
    <x v="12"/>
    <n v="120"/>
    <s v="Redaccion y revision informe NPC"/>
    <m/>
    <s v="POM"/>
  </r>
  <r>
    <x v="29"/>
    <x v="13"/>
    <x v="14"/>
    <n v="120"/>
    <s v="Redaccion y revision informe NPC"/>
    <m/>
    <s v="POM"/>
  </r>
  <r>
    <x v="29"/>
    <x v="13"/>
    <x v="15"/>
    <n v="120"/>
    <s v="Redaccion y revision informe NPC"/>
    <m/>
    <s v="POM"/>
  </r>
  <r>
    <x v="29"/>
    <x v="13"/>
    <x v="16"/>
    <n v="120"/>
    <s v="Redaccion y revision informe NPC"/>
    <m/>
    <s v="POM"/>
  </r>
  <r>
    <x v="47"/>
    <x v="13"/>
    <x v="4"/>
    <n v="120"/>
    <s v="Redaccion y revision informe NPC"/>
    <m/>
    <s v="POM"/>
  </r>
  <r>
    <x v="47"/>
    <x v="13"/>
    <x v="5"/>
    <n v="120"/>
    <s v="Redaccion y revision informe NPC"/>
    <m/>
    <s v="POM"/>
  </r>
  <r>
    <x v="47"/>
    <x v="13"/>
    <x v="6"/>
    <n v="120"/>
    <s v="Redaccion y revision informe NPC"/>
    <m/>
    <s v="POM"/>
  </r>
  <r>
    <x v="47"/>
    <x v="13"/>
    <x v="7"/>
    <n v="120"/>
    <s v="Redaccion y revision informe NPC"/>
    <m/>
    <s v="POM"/>
  </r>
  <r>
    <x v="47"/>
    <x v="13"/>
    <x v="8"/>
    <n v="120"/>
    <s v="Redaccion y revision informe NPC"/>
    <m/>
    <s v="POM"/>
  </r>
  <r>
    <x v="47"/>
    <x v="13"/>
    <x v="9"/>
    <n v="120"/>
    <s v="Redaccion y revision informe NPC"/>
    <m/>
    <s v="POM"/>
  </r>
  <r>
    <x v="47"/>
    <x v="13"/>
    <x v="10"/>
    <n v="120"/>
    <s v="Redaccion y revision informe NPC"/>
    <m/>
    <s v="POM"/>
  </r>
  <r>
    <x v="47"/>
    <x v="13"/>
    <x v="11"/>
    <n v="120"/>
    <s v="Redaccion y revision informe NPC"/>
    <m/>
    <s v="POM"/>
  </r>
  <r>
    <x v="47"/>
    <x v="13"/>
    <x v="12"/>
    <n v="120"/>
    <s v="Redaccion y revision informe NPC"/>
    <m/>
    <s v="POM"/>
  </r>
  <r>
    <x v="47"/>
    <x v="13"/>
    <x v="14"/>
    <n v="120"/>
    <s v="Redaccion y revision informe NPC"/>
    <m/>
    <s v="POM"/>
  </r>
  <r>
    <x v="47"/>
    <x v="13"/>
    <x v="15"/>
    <n v="120"/>
    <s v="Redaccion y revision informe NPC"/>
    <m/>
    <s v="POM"/>
  </r>
  <r>
    <x v="47"/>
    <x v="13"/>
    <x v="16"/>
    <n v="120"/>
    <s v="Redaccion y revision informe NPC"/>
    <m/>
    <s v="POM"/>
  </r>
  <r>
    <x v="48"/>
    <x v="13"/>
    <x v="5"/>
    <n v="120"/>
    <s v="Revision informe NPC"/>
    <m/>
    <s v="POM"/>
  </r>
  <r>
    <x v="48"/>
    <x v="13"/>
    <x v="6"/>
    <n v="120"/>
    <s v="Revision informe NPC"/>
    <m/>
    <s v="POM"/>
  </r>
  <r>
    <x v="48"/>
    <x v="13"/>
    <x v="7"/>
    <n v="120"/>
    <s v="Revision informe NPC"/>
    <m/>
    <s v="POM"/>
  </r>
  <r>
    <x v="48"/>
    <x v="13"/>
    <x v="8"/>
    <n v="120"/>
    <s v="Revision informe NPC"/>
    <m/>
    <s v="POM"/>
  </r>
  <r>
    <x v="48"/>
    <x v="13"/>
    <x v="9"/>
    <n v="120"/>
    <s v="Revision informe NPC"/>
    <m/>
    <s v="POM"/>
  </r>
  <r>
    <x v="48"/>
    <x v="13"/>
    <x v="10"/>
    <n v="120"/>
    <s v="Revision informe NPC"/>
    <m/>
    <s v="POM"/>
  </r>
  <r>
    <x v="48"/>
    <x v="13"/>
    <x v="11"/>
    <n v="120"/>
    <s v="Revision informe NPC"/>
    <m/>
    <s v="POM"/>
  </r>
  <r>
    <x v="48"/>
    <x v="13"/>
    <x v="12"/>
    <n v="120"/>
    <s v="Revision informe NPC"/>
    <m/>
    <s v="POM"/>
  </r>
  <r>
    <x v="48"/>
    <x v="13"/>
    <x v="14"/>
    <n v="120"/>
    <s v="Revision informe NPC"/>
    <m/>
    <s v="POM"/>
  </r>
  <r>
    <x v="48"/>
    <x v="13"/>
    <x v="15"/>
    <n v="120"/>
    <s v="Revision informe NPC"/>
    <m/>
    <s v="POM"/>
  </r>
  <r>
    <x v="48"/>
    <x v="13"/>
    <x v="16"/>
    <n v="120"/>
    <s v="Revision informe NPC"/>
    <m/>
    <s v="POM"/>
  </r>
  <r>
    <x v="49"/>
    <x v="13"/>
    <x v="5"/>
    <n v="240"/>
    <s v="Estimacion Capex, Opex"/>
    <m/>
    <s v="POM"/>
  </r>
  <r>
    <x v="49"/>
    <x v="13"/>
    <x v="6"/>
    <n v="240"/>
    <s v="Estimacion Capex, Opex"/>
    <m/>
    <s v="POM"/>
  </r>
  <r>
    <x v="49"/>
    <x v="13"/>
    <x v="7"/>
    <n v="240"/>
    <s v="Estimacion Capex, Opex"/>
    <m/>
    <s v="POM"/>
  </r>
  <r>
    <x v="49"/>
    <x v="13"/>
    <x v="8"/>
    <n v="180"/>
    <s v="Estimacion Capex, Opex"/>
    <m/>
    <s v="POM"/>
  </r>
  <r>
    <x v="49"/>
    <x v="13"/>
    <x v="9"/>
    <n v="240"/>
    <s v="Estimacion Capex, Opex"/>
    <m/>
    <s v="POM"/>
  </r>
  <r>
    <x v="46"/>
    <x v="13"/>
    <x v="5"/>
    <n v="180"/>
    <s v="Estimacion equipos y apoyo general Capex y Opex"/>
    <m/>
    <s v="POM"/>
  </r>
  <r>
    <x v="46"/>
    <x v="13"/>
    <x v="6"/>
    <n v="180"/>
    <s v="Estimacion equipos y apoyo general Capex y Opex"/>
    <m/>
    <s v="POM"/>
  </r>
  <r>
    <x v="46"/>
    <x v="13"/>
    <x v="7"/>
    <n v="240"/>
    <s v="Estimacion equipos y apoyo general Capex y Opex"/>
    <m/>
    <s v="POM"/>
  </r>
  <r>
    <x v="46"/>
    <x v="13"/>
    <x v="8"/>
    <n v="180"/>
    <s v="Estimacion equipos y apoyo general Capex y Opex"/>
    <m/>
    <s v="POM"/>
  </r>
  <r>
    <x v="46"/>
    <x v="13"/>
    <x v="9"/>
    <n v="180"/>
    <s v="Estimacion equipos y apoyo general Capex y Opex"/>
    <m/>
    <s v="POM"/>
  </r>
  <r>
    <x v="45"/>
    <x v="13"/>
    <x v="5"/>
    <n v="180"/>
    <s v="Estimacion equipos y apoyo general Capex y Opex"/>
    <m/>
    <s v="POM"/>
  </r>
  <r>
    <x v="45"/>
    <x v="13"/>
    <x v="6"/>
    <n v="180"/>
    <s v="Estimacion equipos y apoyo general Capex y Opex"/>
    <m/>
    <s v="POM"/>
  </r>
  <r>
    <x v="45"/>
    <x v="13"/>
    <x v="7"/>
    <n v="240"/>
    <s v="Estimacion equipos y apoyo general Capex y Opex"/>
    <m/>
    <s v="POM"/>
  </r>
  <r>
    <x v="45"/>
    <x v="13"/>
    <x v="8"/>
    <n v="240"/>
    <s v="Estimacion equipos y apoyo general Capex y Opex"/>
    <m/>
    <s v="POM"/>
  </r>
  <r>
    <x v="45"/>
    <x v="13"/>
    <x v="9"/>
    <n v="180"/>
    <s v="Estimacion equipos y apoyo general Capex y Opex"/>
    <m/>
    <s v="POM"/>
  </r>
  <r>
    <x v="47"/>
    <x v="13"/>
    <x v="5"/>
    <n v="120"/>
    <s v="Revision y acompañamiento Capex y Opex"/>
    <m/>
    <s v="POM"/>
  </r>
  <r>
    <x v="47"/>
    <x v="13"/>
    <x v="6"/>
    <n v="120"/>
    <s v="Revision y acompañamiento Capex y Opex"/>
    <m/>
    <s v="POM"/>
  </r>
  <r>
    <x v="47"/>
    <x v="13"/>
    <x v="7"/>
    <n v="120"/>
    <s v="Revision y acompañamiento Capex y Opex"/>
    <m/>
    <s v="POM"/>
  </r>
  <r>
    <x v="47"/>
    <x v="13"/>
    <x v="8"/>
    <n v="120"/>
    <s v="Revision y acompañamiento Capex y Opex"/>
    <m/>
    <s v="POM"/>
  </r>
  <r>
    <x v="47"/>
    <x v="13"/>
    <x v="9"/>
    <n v="120"/>
    <s v="Revision y acompañamiento Capex y Opex"/>
    <m/>
    <s v="POM"/>
  </r>
  <r>
    <x v="48"/>
    <x v="13"/>
    <x v="5"/>
    <n v="120"/>
    <s v="Revision y acompañamiento Capex y Opex"/>
    <m/>
    <s v="POM"/>
  </r>
  <r>
    <x v="48"/>
    <x v="13"/>
    <x v="6"/>
    <n v="120"/>
    <s v="Revision y acompañamiento Capex y Opex"/>
    <m/>
    <s v="POM"/>
  </r>
  <r>
    <x v="48"/>
    <x v="13"/>
    <x v="7"/>
    <n v="120"/>
    <s v="Revision y acompañamiento Capex y Opex"/>
    <m/>
    <s v="POM"/>
  </r>
  <r>
    <x v="48"/>
    <x v="13"/>
    <x v="8"/>
    <n v="120"/>
    <s v="Revision y acompañamiento Capex y Opex"/>
    <m/>
    <s v="POM"/>
  </r>
  <r>
    <x v="48"/>
    <x v="13"/>
    <x v="9"/>
    <n v="120"/>
    <s v="Revision y acompañamiento Capex y Opex"/>
    <m/>
    <s v="POM"/>
  </r>
  <r>
    <x v="31"/>
    <x v="13"/>
    <x v="5"/>
    <n v="120"/>
    <s v="Incorporacion comentarios UGC"/>
    <m/>
    <s v="POM"/>
  </r>
  <r>
    <x v="31"/>
    <x v="13"/>
    <x v="6"/>
    <n v="120"/>
    <s v="Incorporacion comentarios UGC"/>
    <m/>
    <s v="POM"/>
  </r>
  <r>
    <x v="31"/>
    <x v="13"/>
    <x v="7"/>
    <n v="120"/>
    <s v="Incorporacion comentarios UGC"/>
    <m/>
    <s v="POM"/>
  </r>
  <r>
    <x v="31"/>
    <x v="13"/>
    <x v="8"/>
    <n v="120"/>
    <s v="Incorporacion comentarios UGC"/>
    <m/>
    <s v="POM"/>
  </r>
  <r>
    <x v="31"/>
    <x v="13"/>
    <x v="9"/>
    <n v="120"/>
    <s v="Incorporacion comentarios UGC"/>
    <m/>
    <s v="POM"/>
  </r>
  <r>
    <x v="31"/>
    <x v="13"/>
    <x v="10"/>
    <n v="120"/>
    <s v="Incorporacion comentarios UGC"/>
    <m/>
    <s v="POM"/>
  </r>
  <r>
    <x v="31"/>
    <x v="13"/>
    <x v="11"/>
    <n v="120"/>
    <s v="Incorporacion comentarios UGC"/>
    <m/>
    <s v="POM"/>
  </r>
  <r>
    <x v="31"/>
    <x v="13"/>
    <x v="0"/>
    <n v="120"/>
    <s v="Incorporacion comentarios UGC"/>
    <m/>
    <s v="POM"/>
  </r>
  <r>
    <x v="31"/>
    <x v="13"/>
    <x v="12"/>
    <n v="120"/>
    <s v="Incorporacion comentarios UGC"/>
    <m/>
    <s v="POM"/>
  </r>
  <r>
    <x v="31"/>
    <x v="13"/>
    <x v="13"/>
    <n v="120"/>
    <s v="Incorporacion comentarios UGC"/>
    <m/>
    <s v="POM"/>
  </r>
  <r>
    <x v="31"/>
    <x v="13"/>
    <x v="14"/>
    <n v="120"/>
    <s v="Incorporacion comentarios UGC"/>
    <m/>
    <s v="POM"/>
  </r>
  <r>
    <x v="31"/>
    <x v="13"/>
    <x v="15"/>
    <n v="120"/>
    <s v="Incorporacion comentarios UGC"/>
    <m/>
    <s v="POM"/>
  </r>
  <r>
    <x v="31"/>
    <x v="13"/>
    <x v="1"/>
    <n v="120"/>
    <s v="Incorporacion comentarios UGC"/>
    <m/>
    <s v="POM"/>
  </r>
  <r>
    <x v="31"/>
    <x v="13"/>
    <x v="16"/>
    <n v="120"/>
    <s v="Incorporacion comentarios UGC"/>
    <m/>
    <s v="POM"/>
  </r>
  <r>
    <x v="31"/>
    <x v="13"/>
    <x v="17"/>
    <n v="120"/>
    <s v="Incorporacion comentarios UGC"/>
    <m/>
    <s v="POM"/>
  </r>
  <r>
    <x v="31"/>
    <x v="13"/>
    <x v="18"/>
    <n v="120"/>
    <s v="Incorporacion comentarios UGC"/>
    <m/>
    <s v="POM"/>
  </r>
  <r>
    <x v="31"/>
    <x v="13"/>
    <x v="19"/>
    <n v="120"/>
    <s v="Incorporacion comentarios UGC"/>
    <m/>
    <s v="POM"/>
  </r>
  <r>
    <x v="31"/>
    <x v="13"/>
    <x v="2"/>
    <n v="120"/>
    <s v="Incorporacion comentarios UGC"/>
    <m/>
    <s v="POM"/>
  </r>
  <r>
    <x v="31"/>
    <x v="13"/>
    <x v="20"/>
    <n v="120"/>
    <s v="Incorporacion comentarios UGC"/>
    <m/>
    <s v="POM"/>
  </r>
  <r>
    <x v="31"/>
    <x v="13"/>
    <x v="21"/>
    <n v="120"/>
    <s v="Incorporacion comentarios UGC"/>
    <m/>
    <s v="POM"/>
  </r>
  <r>
    <x v="29"/>
    <x v="13"/>
    <x v="5"/>
    <n v="120"/>
    <s v="Redaccion y revision informe  UGC"/>
    <m/>
    <s v="POM"/>
  </r>
  <r>
    <x v="29"/>
    <x v="13"/>
    <x v="6"/>
    <n v="120"/>
    <s v="Redaccion y revision informe  UGC"/>
    <m/>
    <s v="POM"/>
  </r>
  <r>
    <x v="29"/>
    <x v="13"/>
    <x v="7"/>
    <n v="120"/>
    <s v="Redaccion y revision informe  UGC"/>
    <m/>
    <s v="POM"/>
  </r>
  <r>
    <x v="29"/>
    <x v="13"/>
    <x v="8"/>
    <n v="120"/>
    <s v="Redaccion y revision informe  UGC"/>
    <m/>
    <s v="POM"/>
  </r>
  <r>
    <x v="29"/>
    <x v="13"/>
    <x v="9"/>
    <n v="120"/>
    <s v="Redaccion y revision informe  UGC"/>
    <m/>
    <s v="POM"/>
  </r>
  <r>
    <x v="29"/>
    <x v="13"/>
    <x v="10"/>
    <n v="120"/>
    <s v="Redaccion y revision informe  UGC"/>
    <m/>
    <s v="POM"/>
  </r>
  <r>
    <x v="29"/>
    <x v="13"/>
    <x v="11"/>
    <n v="120"/>
    <s v="Redaccion y revision informe  UGC"/>
    <m/>
    <s v="POM"/>
  </r>
  <r>
    <x v="29"/>
    <x v="13"/>
    <x v="12"/>
    <n v="120"/>
    <s v="Redaccion y revision informe  UGC"/>
    <m/>
    <s v="POM"/>
  </r>
  <r>
    <x v="29"/>
    <x v="13"/>
    <x v="14"/>
    <n v="120"/>
    <s v="Redaccion y revision informe  UGC"/>
    <m/>
    <s v="POM"/>
  </r>
  <r>
    <x v="29"/>
    <x v="13"/>
    <x v="15"/>
    <n v="120"/>
    <s v="Redaccion y revision informe  UGC"/>
    <m/>
    <s v="POM"/>
  </r>
  <r>
    <x v="29"/>
    <x v="13"/>
    <x v="16"/>
    <n v="120"/>
    <s v="Redaccion y revision informe  UGC"/>
    <m/>
    <s v="POM"/>
  </r>
  <r>
    <x v="47"/>
    <x v="13"/>
    <x v="5"/>
    <n v="120"/>
    <s v="Redaccion y revision informe UGC"/>
    <m/>
    <s v="POM"/>
  </r>
  <r>
    <x v="47"/>
    <x v="13"/>
    <x v="6"/>
    <n v="120"/>
    <s v="Redaccion y revision informe UGC"/>
    <m/>
    <s v="POM"/>
  </r>
  <r>
    <x v="47"/>
    <x v="13"/>
    <x v="7"/>
    <n v="120"/>
    <s v="Redaccion y revision informe UGC"/>
    <m/>
    <s v="POM"/>
  </r>
  <r>
    <x v="47"/>
    <x v="13"/>
    <x v="8"/>
    <n v="120"/>
    <s v="Redaccion y revision informe UGC"/>
    <m/>
    <s v="POM"/>
  </r>
  <r>
    <x v="47"/>
    <x v="13"/>
    <x v="9"/>
    <n v="60"/>
    <s v="Redaccion y revision informe UGC"/>
    <m/>
    <s v="POM"/>
  </r>
  <r>
    <x v="47"/>
    <x v="13"/>
    <x v="10"/>
    <n v="120"/>
    <s v="Redaccion y revision informe UGC"/>
    <m/>
    <s v="POM"/>
  </r>
  <r>
    <x v="47"/>
    <x v="13"/>
    <x v="11"/>
    <n v="120"/>
    <s v="Redaccion y revision informe UGC"/>
    <m/>
    <s v="POM"/>
  </r>
  <r>
    <x v="47"/>
    <x v="13"/>
    <x v="12"/>
    <n v="120"/>
    <s v="Redaccion y revision informe UGC"/>
    <m/>
    <s v="POM"/>
  </r>
  <r>
    <x v="47"/>
    <x v="13"/>
    <x v="14"/>
    <n v="120"/>
    <s v="Redaccion y revision informe UGC"/>
    <m/>
    <s v="POM"/>
  </r>
  <r>
    <x v="47"/>
    <x v="13"/>
    <x v="15"/>
    <n v="120"/>
    <s v="Redaccion y revision informe UGC"/>
    <m/>
    <s v="POM"/>
  </r>
  <r>
    <x v="47"/>
    <x v="13"/>
    <x v="16"/>
    <n v="120"/>
    <s v="Redaccion y revision informe UGC"/>
    <m/>
    <s v="POM"/>
  </r>
  <r>
    <x v="48"/>
    <x v="13"/>
    <x v="5"/>
    <n v="120"/>
    <s v="Revisión informe UGC"/>
    <m/>
    <s v="POM"/>
  </r>
  <r>
    <x v="48"/>
    <x v="13"/>
    <x v="6"/>
    <n v="120"/>
    <s v="Revisión informe UGC"/>
    <m/>
    <s v="POM"/>
  </r>
  <r>
    <x v="48"/>
    <x v="13"/>
    <x v="7"/>
    <n v="120"/>
    <s v="Revisión informe UGC"/>
    <m/>
    <s v="POM"/>
  </r>
  <r>
    <x v="48"/>
    <x v="13"/>
    <x v="8"/>
    <n v="120"/>
    <s v="Revisión informe UGC"/>
    <m/>
    <s v="POM"/>
  </r>
  <r>
    <x v="48"/>
    <x v="13"/>
    <x v="9"/>
    <n v="120"/>
    <s v="Revisión informe UGC"/>
    <m/>
    <s v="POM"/>
  </r>
  <r>
    <x v="48"/>
    <x v="13"/>
    <x v="10"/>
    <n v="120"/>
    <s v="Revisión informe UGC"/>
    <m/>
    <s v="POM"/>
  </r>
  <r>
    <x v="48"/>
    <x v="13"/>
    <x v="11"/>
    <n v="120"/>
    <s v="Revisión informe UGC"/>
    <m/>
    <s v="POM"/>
  </r>
  <r>
    <x v="48"/>
    <x v="13"/>
    <x v="12"/>
    <n v="120"/>
    <s v="Revisión informe UGC"/>
    <m/>
    <s v="POM"/>
  </r>
  <r>
    <x v="48"/>
    <x v="13"/>
    <x v="14"/>
    <n v="120"/>
    <s v="Revisión informe UGC"/>
    <m/>
    <s v="POM"/>
  </r>
  <r>
    <x v="48"/>
    <x v="13"/>
    <x v="15"/>
    <n v="120"/>
    <s v="Revisión informe UGC"/>
    <m/>
    <s v="POM"/>
  </r>
  <r>
    <x v="48"/>
    <x v="13"/>
    <x v="16"/>
    <n v="120"/>
    <s v="Revisión informe UGC"/>
    <m/>
    <s v="POM"/>
  </r>
  <r>
    <x v="47"/>
    <x v="13"/>
    <x v="5"/>
    <n v="60"/>
    <s v="Actualizacion inforgrafia"/>
    <m/>
    <s v="POM"/>
  </r>
  <r>
    <x v="47"/>
    <x v="13"/>
    <x v="6"/>
    <n v="60"/>
    <s v="Actualizacion inforgrafia"/>
    <m/>
    <s v="POM"/>
  </r>
  <r>
    <x v="47"/>
    <x v="13"/>
    <x v="7"/>
    <n v="60"/>
    <s v="Actualizacion inforgrafia"/>
    <m/>
    <s v="POM"/>
  </r>
  <r>
    <x v="47"/>
    <x v="13"/>
    <x v="8"/>
    <n v="60"/>
    <s v="Actualizacion inforgrafia"/>
    <m/>
    <s v="POM"/>
  </r>
  <r>
    <x v="47"/>
    <x v="13"/>
    <x v="9"/>
    <n v="60"/>
    <s v="Actualizacion inforgrafia"/>
    <m/>
    <s v="POM"/>
  </r>
  <r>
    <x v="46"/>
    <x v="13"/>
    <x v="4"/>
    <n v="240"/>
    <s v="Revision y entendimiento PCBC"/>
    <m/>
    <s v="POM"/>
  </r>
  <r>
    <x v="46"/>
    <x v="13"/>
    <x v="5"/>
    <n v="180"/>
    <s v="Revision y entendimiento PCBC"/>
    <m/>
    <s v="POM"/>
  </r>
  <r>
    <x v="46"/>
    <x v="13"/>
    <x v="6"/>
    <n v="180"/>
    <s v="Revision y entendimiento PCBC"/>
    <m/>
    <s v="POM"/>
  </r>
  <r>
    <x v="46"/>
    <x v="13"/>
    <x v="7"/>
    <n v="180"/>
    <s v="Revision y entendimiento PCBC"/>
    <m/>
    <s v="POM"/>
  </r>
  <r>
    <x v="46"/>
    <x v="13"/>
    <x v="8"/>
    <n v="180"/>
    <s v="Revision y entendimiento PCBC"/>
    <m/>
    <s v="POM"/>
  </r>
  <r>
    <x v="46"/>
    <x v="13"/>
    <x v="9"/>
    <n v="180"/>
    <s v="Revision y entendimiento PCBC"/>
    <m/>
    <s v="POM"/>
  </r>
  <r>
    <x v="45"/>
    <x v="13"/>
    <x v="5"/>
    <n v="180"/>
    <s v="Revision y entendimiento PCBC"/>
    <m/>
    <s v="POM"/>
  </r>
  <r>
    <x v="45"/>
    <x v="13"/>
    <x v="6"/>
    <n v="180"/>
    <s v="Revision y entendimiento PCBC"/>
    <m/>
    <s v="POM"/>
  </r>
  <r>
    <x v="45"/>
    <x v="13"/>
    <x v="7"/>
    <n v="180"/>
    <s v="Revision y entendimiento PCBC"/>
    <m/>
    <s v="POM"/>
  </r>
  <r>
    <x v="45"/>
    <x v="13"/>
    <x v="8"/>
    <n v="180"/>
    <s v="Revision y entendimiento PCBC"/>
    <m/>
    <s v="POM"/>
  </r>
  <r>
    <x v="45"/>
    <x v="13"/>
    <x v="9"/>
    <n v="180"/>
    <s v="Revision y entendimiento PCBC"/>
    <m/>
    <s v="POM"/>
  </r>
  <r>
    <x v="45"/>
    <x v="13"/>
    <x v="5"/>
    <n v="60"/>
    <s v="Reuniones "/>
    <m/>
    <s v="POM"/>
  </r>
  <r>
    <x v="45"/>
    <x v="13"/>
    <x v="6"/>
    <n v="60"/>
    <s v="Reuniones "/>
    <m/>
    <s v="POM"/>
  </r>
  <r>
    <x v="45"/>
    <x v="13"/>
    <x v="8"/>
    <n v="60"/>
    <s v="Reuniones "/>
    <m/>
    <s v="POM"/>
  </r>
  <r>
    <x v="46"/>
    <x v="13"/>
    <x v="5"/>
    <n v="60"/>
    <s v="Reuniones "/>
    <m/>
    <s v="POM"/>
  </r>
  <r>
    <x v="46"/>
    <x v="13"/>
    <x v="6"/>
    <n v="60"/>
    <s v="Reuniones "/>
    <m/>
    <s v="POM"/>
  </r>
  <r>
    <x v="46"/>
    <x v="13"/>
    <x v="8"/>
    <n v="60"/>
    <s v="Reuniones "/>
    <m/>
    <s v="POM"/>
  </r>
  <r>
    <x v="46"/>
    <x v="13"/>
    <x v="10"/>
    <n v="60"/>
    <s v="Reuniones "/>
    <m/>
    <s v="POM"/>
  </r>
  <r>
    <x v="46"/>
    <x v="13"/>
    <x v="11"/>
    <n v="60"/>
    <s v="Reuniones "/>
    <m/>
    <s v="POM"/>
  </r>
  <r>
    <x v="46"/>
    <x v="13"/>
    <x v="12"/>
    <n v="60"/>
    <s v="Reuniones "/>
    <m/>
    <s v="POM"/>
  </r>
  <r>
    <x v="46"/>
    <x v="13"/>
    <x v="14"/>
    <n v="60"/>
    <s v="Reuniones "/>
    <m/>
    <s v="POM"/>
  </r>
  <r>
    <x v="46"/>
    <x v="13"/>
    <x v="15"/>
    <n v="60"/>
    <s v="Reuniones "/>
    <m/>
    <s v="POM"/>
  </r>
  <r>
    <x v="46"/>
    <x v="13"/>
    <x v="16"/>
    <n v="60"/>
    <s v="Reuniones "/>
    <m/>
    <s v="POM"/>
  </r>
  <r>
    <x v="46"/>
    <x v="13"/>
    <x v="18"/>
    <n v="60"/>
    <s v="Reuniones "/>
    <m/>
    <s v="POM"/>
  </r>
  <r>
    <x v="46"/>
    <x v="13"/>
    <x v="19"/>
    <n v="60"/>
    <s v="Reuniones "/>
    <m/>
    <s v="POM"/>
  </r>
  <r>
    <x v="46"/>
    <x v="13"/>
    <x v="20"/>
    <n v="60"/>
    <s v="Reuniones "/>
    <m/>
    <s v="POM"/>
  </r>
  <r>
    <x v="48"/>
    <x v="13"/>
    <x v="5"/>
    <n v="60"/>
    <s v="Reuniones "/>
    <m/>
    <s v="POM"/>
  </r>
  <r>
    <x v="48"/>
    <x v="13"/>
    <x v="6"/>
    <n v="60"/>
    <s v="Reuniones "/>
    <m/>
    <s v="POM"/>
  </r>
  <r>
    <x v="48"/>
    <x v="13"/>
    <x v="8"/>
    <n v="60"/>
    <s v="Reuniones "/>
    <m/>
    <s v="POM"/>
  </r>
  <r>
    <x v="48"/>
    <x v="13"/>
    <x v="10"/>
    <n v="60"/>
    <s v="Reuniones "/>
    <m/>
    <s v="POM"/>
  </r>
  <r>
    <x v="48"/>
    <x v="13"/>
    <x v="11"/>
    <n v="60"/>
    <s v="Reuniones "/>
    <m/>
    <s v="POM"/>
  </r>
  <r>
    <x v="48"/>
    <x v="13"/>
    <x v="12"/>
    <n v="60"/>
    <s v="Reuniones "/>
    <m/>
    <s v="POM"/>
  </r>
  <r>
    <x v="48"/>
    <x v="13"/>
    <x v="14"/>
    <n v="60"/>
    <s v="Reuniones "/>
    <m/>
    <s v="POM"/>
  </r>
  <r>
    <x v="48"/>
    <x v="13"/>
    <x v="15"/>
    <n v="60"/>
    <s v="Reuniones "/>
    <m/>
    <s v="POM"/>
  </r>
  <r>
    <x v="48"/>
    <x v="13"/>
    <x v="16"/>
    <n v="60"/>
    <s v="Reuniones "/>
    <m/>
    <s v="POM"/>
  </r>
  <r>
    <x v="48"/>
    <x v="13"/>
    <x v="18"/>
    <n v="60"/>
    <s v="Reuniones "/>
    <m/>
    <s v="POM"/>
  </r>
  <r>
    <x v="48"/>
    <x v="13"/>
    <x v="19"/>
    <n v="60"/>
    <s v="Reuniones "/>
    <m/>
    <s v="POM"/>
  </r>
  <r>
    <x v="48"/>
    <x v="13"/>
    <x v="20"/>
    <n v="60"/>
    <s v="Reuniones "/>
    <m/>
    <s v="POM"/>
  </r>
  <r>
    <x v="29"/>
    <x v="13"/>
    <x v="5"/>
    <n v="60"/>
    <s v="Reuniones "/>
    <m/>
    <s v="POM"/>
  </r>
  <r>
    <x v="29"/>
    <x v="13"/>
    <x v="6"/>
    <n v="60"/>
    <s v="Reuniones "/>
    <m/>
    <s v="POM"/>
  </r>
  <r>
    <x v="29"/>
    <x v="13"/>
    <x v="8"/>
    <n v="60"/>
    <s v="Reuniones "/>
    <m/>
    <s v="POM"/>
  </r>
  <r>
    <x v="29"/>
    <x v="13"/>
    <x v="10"/>
    <n v="60"/>
    <s v="Reuniones "/>
    <m/>
    <s v="POM"/>
  </r>
  <r>
    <x v="29"/>
    <x v="13"/>
    <x v="11"/>
    <n v="60"/>
    <s v="Reuniones "/>
    <m/>
    <s v="POM"/>
  </r>
  <r>
    <x v="29"/>
    <x v="13"/>
    <x v="12"/>
    <n v="60"/>
    <s v="Reuniones "/>
    <m/>
    <s v="POM"/>
  </r>
  <r>
    <x v="29"/>
    <x v="13"/>
    <x v="14"/>
    <n v="60"/>
    <s v="Reuniones "/>
    <m/>
    <s v="POM"/>
  </r>
  <r>
    <x v="29"/>
    <x v="13"/>
    <x v="15"/>
    <n v="60"/>
    <s v="Reuniones "/>
    <m/>
    <s v="POM"/>
  </r>
  <r>
    <x v="29"/>
    <x v="13"/>
    <x v="16"/>
    <n v="60"/>
    <s v="Reuniones "/>
    <m/>
    <s v="POM"/>
  </r>
  <r>
    <x v="29"/>
    <x v="13"/>
    <x v="18"/>
    <n v="60"/>
    <s v="Reuniones "/>
    <m/>
    <s v="POM"/>
  </r>
  <r>
    <x v="29"/>
    <x v="13"/>
    <x v="19"/>
    <n v="60"/>
    <s v="Reuniones "/>
    <m/>
    <s v="POM"/>
  </r>
  <r>
    <x v="29"/>
    <x v="13"/>
    <x v="20"/>
    <n v="60"/>
    <s v="Reuniones "/>
    <m/>
    <s v="POM"/>
  </r>
  <r>
    <x v="31"/>
    <x v="13"/>
    <x v="5"/>
    <n v="60"/>
    <s v="Reuniones "/>
    <m/>
    <s v="POM"/>
  </r>
  <r>
    <x v="31"/>
    <x v="13"/>
    <x v="6"/>
    <n v="60"/>
    <s v="Reuniones "/>
    <m/>
    <s v="POM"/>
  </r>
  <r>
    <x v="31"/>
    <x v="13"/>
    <x v="8"/>
    <n v="60"/>
    <s v="Reuniones "/>
    <m/>
    <s v="POM"/>
  </r>
  <r>
    <x v="31"/>
    <x v="13"/>
    <x v="10"/>
    <n v="60"/>
    <s v="Reuniones "/>
    <m/>
    <s v="POM"/>
  </r>
  <r>
    <x v="31"/>
    <x v="13"/>
    <x v="11"/>
    <n v="60"/>
    <s v="Reuniones "/>
    <m/>
    <s v="POM"/>
  </r>
  <r>
    <x v="31"/>
    <x v="13"/>
    <x v="12"/>
    <n v="60"/>
    <s v="Reuniones "/>
    <m/>
    <s v="POM"/>
  </r>
  <r>
    <x v="31"/>
    <x v="13"/>
    <x v="14"/>
    <n v="60"/>
    <s v="Reuniones "/>
    <m/>
    <s v="POM"/>
  </r>
  <r>
    <x v="31"/>
    <x v="13"/>
    <x v="15"/>
    <n v="60"/>
    <s v="Reuniones "/>
    <m/>
    <s v="POM"/>
  </r>
  <r>
    <x v="31"/>
    <x v="13"/>
    <x v="16"/>
    <n v="60"/>
    <s v="Reuniones "/>
    <m/>
    <s v="POM"/>
  </r>
  <r>
    <x v="31"/>
    <x v="13"/>
    <x v="18"/>
    <n v="60"/>
    <s v="Reuniones "/>
    <m/>
    <s v="POM"/>
  </r>
  <r>
    <x v="31"/>
    <x v="13"/>
    <x v="19"/>
    <n v="60"/>
    <s v="Reuniones "/>
    <m/>
    <s v="POM"/>
  </r>
  <r>
    <x v="31"/>
    <x v="13"/>
    <x v="20"/>
    <n v="60"/>
    <s v="Reuniones "/>
    <m/>
    <s v="POM"/>
  </r>
  <r>
    <x v="47"/>
    <x v="13"/>
    <x v="5"/>
    <n v="60"/>
    <s v="Reuniones "/>
    <m/>
    <s v="POM"/>
  </r>
  <r>
    <x v="47"/>
    <x v="13"/>
    <x v="6"/>
    <n v="60"/>
    <s v="Reuniones "/>
    <m/>
    <s v="POM"/>
  </r>
  <r>
    <x v="47"/>
    <x v="13"/>
    <x v="8"/>
    <n v="60"/>
    <s v="Reuniones "/>
    <m/>
    <s v="POM"/>
  </r>
  <r>
    <x v="47"/>
    <x v="13"/>
    <x v="10"/>
    <n v="60"/>
    <s v="Reuniones "/>
    <m/>
    <s v="POM"/>
  </r>
  <r>
    <x v="47"/>
    <x v="13"/>
    <x v="11"/>
    <n v="60"/>
    <s v="Reuniones "/>
    <m/>
    <s v="POM"/>
  </r>
  <r>
    <x v="47"/>
    <x v="13"/>
    <x v="12"/>
    <n v="60"/>
    <s v="Reuniones "/>
    <m/>
    <s v="POM"/>
  </r>
  <r>
    <x v="47"/>
    <x v="13"/>
    <x v="14"/>
    <n v="60"/>
    <s v="Reuniones "/>
    <m/>
    <s v="POM"/>
  </r>
  <r>
    <x v="47"/>
    <x v="13"/>
    <x v="15"/>
    <n v="60"/>
    <s v="Reuniones "/>
    <m/>
    <s v="POM"/>
  </r>
  <r>
    <x v="47"/>
    <x v="13"/>
    <x v="16"/>
    <n v="60"/>
    <s v="Reuniones "/>
    <m/>
    <s v="POM"/>
  </r>
  <r>
    <x v="47"/>
    <x v="13"/>
    <x v="18"/>
    <n v="60"/>
    <s v="Reuniones "/>
    <m/>
    <s v="POM"/>
  </r>
  <r>
    <x v="47"/>
    <x v="13"/>
    <x v="19"/>
    <n v="60"/>
    <s v="Reuniones "/>
    <m/>
    <s v="POM"/>
  </r>
  <r>
    <x v="47"/>
    <x v="13"/>
    <x v="20"/>
    <n v="60"/>
    <s v="Reuniones "/>
    <m/>
    <s v="POM"/>
  </r>
  <r>
    <x v="49"/>
    <x v="13"/>
    <x v="5"/>
    <n v="60"/>
    <s v="Reuniones "/>
    <m/>
    <s v="POM"/>
  </r>
  <r>
    <x v="49"/>
    <x v="13"/>
    <x v="6"/>
    <n v="60"/>
    <s v="Reuniones "/>
    <m/>
    <s v="POM"/>
  </r>
  <r>
    <x v="49"/>
    <x v="13"/>
    <x v="8"/>
    <n v="60"/>
    <s v="Reuniones "/>
    <m/>
    <s v="POM"/>
  </r>
  <r>
    <x v="49"/>
    <x v="13"/>
    <x v="10"/>
    <n v="60"/>
    <s v="Reuniones "/>
    <m/>
    <s v="POM"/>
  </r>
  <r>
    <x v="49"/>
    <x v="13"/>
    <x v="11"/>
    <n v="60"/>
    <s v="Reuniones "/>
    <m/>
    <s v="POM"/>
  </r>
  <r>
    <x v="49"/>
    <x v="13"/>
    <x v="12"/>
    <n v="60"/>
    <s v="Reuniones "/>
    <m/>
    <s v="POM"/>
  </r>
  <r>
    <x v="49"/>
    <x v="13"/>
    <x v="14"/>
    <n v="60"/>
    <s v="Reuniones "/>
    <m/>
    <s v="POM"/>
  </r>
  <r>
    <x v="49"/>
    <x v="13"/>
    <x v="15"/>
    <n v="60"/>
    <s v="Reuniones "/>
    <m/>
    <s v="POM"/>
  </r>
  <r>
    <x v="49"/>
    <x v="13"/>
    <x v="16"/>
    <n v="60"/>
    <s v="Reuniones "/>
    <m/>
    <s v="POM"/>
  </r>
  <r>
    <x v="49"/>
    <x v="13"/>
    <x v="18"/>
    <n v="60"/>
    <s v="Reuniones "/>
    <m/>
    <s v="POM"/>
  </r>
  <r>
    <x v="49"/>
    <x v="13"/>
    <x v="19"/>
    <n v="60"/>
    <s v="Reuniones "/>
    <m/>
    <s v="POM"/>
  </r>
  <r>
    <x v="49"/>
    <x v="13"/>
    <x v="20"/>
    <n v="60"/>
    <s v="Reuniones "/>
    <m/>
    <s v="POM"/>
  </r>
  <r>
    <x v="50"/>
    <x v="14"/>
    <x v="3"/>
    <n v="540"/>
    <s v="Generación y reportabilidad de nuevos blancos"/>
    <m/>
    <s v="POM"/>
  </r>
  <r>
    <x v="50"/>
    <x v="14"/>
    <x v="4"/>
    <n v="300"/>
    <s v="Generación y reportabilidad de nuevos blancos"/>
    <m/>
    <s v="POM"/>
  </r>
  <r>
    <x v="50"/>
    <x v="14"/>
    <x v="5"/>
    <n v="540"/>
    <s v="Generación y reportabilidad de nuevos blancos"/>
    <m/>
    <s v="POM"/>
  </r>
  <r>
    <x v="50"/>
    <x v="14"/>
    <x v="6"/>
    <n v="540"/>
    <s v="Generación y reportabilidad de nuevos blancos"/>
    <m/>
    <s v="POM"/>
  </r>
  <r>
    <x v="50"/>
    <x v="14"/>
    <x v="7"/>
    <n v="540"/>
    <s v="Generación y reportabilidad de nuevos blancos"/>
    <m/>
    <s v="POM"/>
  </r>
  <r>
    <x v="50"/>
    <x v="14"/>
    <x v="8"/>
    <n v="540"/>
    <s v="Generación y reportabilidad de nuevos blancos"/>
    <m/>
    <s v="POM"/>
  </r>
  <r>
    <x v="50"/>
    <x v="14"/>
    <x v="9"/>
    <n v="300"/>
    <s v="Generación y reportabilidad de nuevos blancos"/>
    <m/>
    <s v="POM"/>
  </r>
  <r>
    <x v="50"/>
    <x v="14"/>
    <x v="10"/>
    <n v="540"/>
    <s v="Generación y reportabilidad de nuevos blancos"/>
    <m/>
    <s v="POM"/>
  </r>
  <r>
    <x v="50"/>
    <x v="14"/>
    <x v="11"/>
    <n v="540"/>
    <s v="Generación y reportabilidad de nuevos blancos"/>
    <m/>
    <s v="POM"/>
  </r>
  <r>
    <x v="50"/>
    <x v="14"/>
    <x v="0"/>
    <n v="540"/>
    <s v="Generación y reportabilidad de nuevos blancos"/>
    <m/>
    <s v="POM"/>
  </r>
  <r>
    <x v="50"/>
    <x v="14"/>
    <x v="12"/>
    <n v="540"/>
    <s v="Generación y reportabilidad de nuevos blancos"/>
    <m/>
    <s v="POM"/>
  </r>
  <r>
    <x v="50"/>
    <x v="14"/>
    <x v="13"/>
    <n v="300"/>
    <s v="Generación y reportabilidad de nuevos blancos"/>
    <m/>
    <s v="POM"/>
  </r>
  <r>
    <x v="50"/>
    <x v="14"/>
    <x v="14"/>
    <n v="540"/>
    <s v="Generación y reportabilidad de nuevos blancos"/>
    <m/>
    <s v="POM"/>
  </r>
  <r>
    <x v="50"/>
    <x v="14"/>
    <x v="15"/>
    <n v="540"/>
    <s v="Generación y reportabilidad de nuevos blancos"/>
    <m/>
    <s v="POM"/>
  </r>
  <r>
    <x v="50"/>
    <x v="14"/>
    <x v="1"/>
    <n v="540"/>
    <s v="Generación y reportabilidad de nuevos blancos"/>
    <m/>
    <s v="POM"/>
  </r>
  <r>
    <x v="50"/>
    <x v="14"/>
    <x v="16"/>
    <n v="540"/>
    <s v="Generación y reportabilidad de nuevos blancos"/>
    <m/>
    <s v="POM"/>
  </r>
  <r>
    <x v="50"/>
    <x v="14"/>
    <x v="17"/>
    <n v="300"/>
    <s v="Generación y reportabilidad de nuevos blancos"/>
    <m/>
    <s v="POM"/>
  </r>
  <r>
    <x v="50"/>
    <x v="14"/>
    <x v="18"/>
    <n v="540"/>
    <s v="Generación y reportabilidad de nuevos blancos"/>
    <m/>
    <s v="POM"/>
  </r>
  <r>
    <x v="50"/>
    <x v="14"/>
    <x v="19"/>
    <n v="540"/>
    <s v="Generación y reportabilidad de nuevos blancos"/>
    <m/>
    <s v="POM"/>
  </r>
  <r>
    <x v="50"/>
    <x v="14"/>
    <x v="2"/>
    <n v="540"/>
    <s v="Generación y reportabilidad de nuevos blancos"/>
    <m/>
    <s v="POM"/>
  </r>
  <r>
    <x v="50"/>
    <x v="14"/>
    <x v="20"/>
    <n v="540"/>
    <s v="Generación y reportabilidad de nuevos blancos"/>
    <m/>
    <s v="POM"/>
  </r>
  <r>
    <x v="50"/>
    <x v="14"/>
    <x v="21"/>
    <n v="300"/>
    <s v="Generación y reportabilidad de nuevos blancos"/>
    <m/>
    <s v="POM"/>
  </r>
  <r>
    <x v="51"/>
    <x v="14"/>
    <x v="3"/>
    <n v="540"/>
    <s v="Generación y reportabilidad de nuevos blancos"/>
    <m/>
    <s v="POM"/>
  </r>
  <r>
    <x v="51"/>
    <x v="14"/>
    <x v="4"/>
    <n v="300"/>
    <s v="Generación y reportabilidad de nuevos blancos"/>
    <m/>
    <s v="POM"/>
  </r>
  <r>
    <x v="51"/>
    <x v="14"/>
    <x v="5"/>
    <n v="540"/>
    <s v="Generación y reportabilidad de nuevos blancos"/>
    <m/>
    <s v="POM"/>
  </r>
  <r>
    <x v="51"/>
    <x v="14"/>
    <x v="6"/>
    <n v="540"/>
    <s v="Generación y reportabilidad de nuevos blancos"/>
    <m/>
    <s v="POM"/>
  </r>
  <r>
    <x v="51"/>
    <x v="14"/>
    <x v="7"/>
    <n v="540"/>
    <s v="Generación y reportabilidad de nuevos blancos"/>
    <m/>
    <s v="POM"/>
  </r>
  <r>
    <x v="51"/>
    <x v="14"/>
    <x v="8"/>
    <n v="540"/>
    <s v="Generación y reportabilidad de nuevos blancos"/>
    <m/>
    <s v="POM"/>
  </r>
  <r>
    <x v="51"/>
    <x v="14"/>
    <x v="9"/>
    <n v="300"/>
    <s v="Generación y reportabilidad de nuevos blancos"/>
    <m/>
    <s v="POM"/>
  </r>
  <r>
    <x v="51"/>
    <x v="14"/>
    <x v="10"/>
    <n v="540"/>
    <s v="Generación y reportabilidad de nuevos blancos"/>
    <m/>
    <s v="POM"/>
  </r>
  <r>
    <x v="51"/>
    <x v="14"/>
    <x v="11"/>
    <n v="540"/>
    <s v="Generación y reportabilidad de nuevos blancos"/>
    <m/>
    <s v="POM"/>
  </r>
  <r>
    <x v="51"/>
    <x v="14"/>
    <x v="0"/>
    <n v="540"/>
    <s v="Generación y reportabilidad de nuevos blancos"/>
    <m/>
    <s v="POM"/>
  </r>
  <r>
    <x v="51"/>
    <x v="14"/>
    <x v="12"/>
    <n v="540"/>
    <s v="Generación y reportabilidad de nuevos blancos"/>
    <m/>
    <s v="POM"/>
  </r>
  <r>
    <x v="51"/>
    <x v="14"/>
    <x v="13"/>
    <n v="300"/>
    <s v="Generación y reportabilidad de nuevos blancos"/>
    <m/>
    <s v="POM"/>
  </r>
  <r>
    <x v="51"/>
    <x v="14"/>
    <x v="14"/>
    <n v="540"/>
    <s v="Generación y reportabilidad de nuevos blancos"/>
    <m/>
    <s v="POM"/>
  </r>
  <r>
    <x v="51"/>
    <x v="14"/>
    <x v="15"/>
    <n v="540"/>
    <s v="Generación y reportabilidad de nuevos blancos"/>
    <m/>
    <s v="POM"/>
  </r>
  <r>
    <x v="51"/>
    <x v="14"/>
    <x v="1"/>
    <n v="540"/>
    <s v="Generación y reportabilidad de nuevos blancos"/>
    <m/>
    <s v="POM"/>
  </r>
  <r>
    <x v="51"/>
    <x v="14"/>
    <x v="16"/>
    <n v="540"/>
    <s v="Generación y reportabilidad de nuevos blancos"/>
    <m/>
    <s v="POM"/>
  </r>
  <r>
    <x v="51"/>
    <x v="14"/>
    <x v="17"/>
    <n v="300"/>
    <s v="Generación y reportabilidad de nuevos blancos"/>
    <m/>
    <s v="POM"/>
  </r>
  <r>
    <x v="51"/>
    <x v="14"/>
    <x v="18"/>
    <n v="540"/>
    <s v="Generación y reportabilidad de nuevos blancos"/>
    <m/>
    <s v="POM"/>
  </r>
  <r>
    <x v="51"/>
    <x v="14"/>
    <x v="19"/>
    <n v="540"/>
    <s v="Generación y reportabilidad de nuevos blancos"/>
    <m/>
    <s v="POM"/>
  </r>
  <r>
    <x v="51"/>
    <x v="14"/>
    <x v="2"/>
    <n v="540"/>
    <s v="Generación y reportabilidad de nuevos blancos"/>
    <m/>
    <s v="POM"/>
  </r>
  <r>
    <x v="51"/>
    <x v="14"/>
    <x v="20"/>
    <n v="540"/>
    <s v="Generación y reportabilidad de nuevos blancos"/>
    <m/>
    <s v="POM"/>
  </r>
  <r>
    <x v="51"/>
    <x v="14"/>
    <x v="21"/>
    <n v="300"/>
    <s v="Generación y reportabilidad de nuevos blancos"/>
    <m/>
    <s v="POM"/>
  </r>
  <r>
    <x v="52"/>
    <x v="15"/>
    <x v="4"/>
    <n v="240"/>
    <s v="Revision de base de datos de despacho - Rev3"/>
    <m/>
    <s v="POM"/>
  </r>
  <r>
    <x v="52"/>
    <x v="15"/>
    <x v="5"/>
    <n v="540"/>
    <s v="Revision de base de datos de despacho - Rev3"/>
    <m/>
    <s v="POM"/>
  </r>
  <r>
    <x v="52"/>
    <x v="15"/>
    <x v="6"/>
    <n v="300"/>
    <s v="Revision de base de datos de despacho - Rev3"/>
    <m/>
    <s v="POM"/>
  </r>
  <r>
    <x v="52"/>
    <x v="15"/>
    <x v="7"/>
    <n v="300"/>
    <s v="Revision de base de datos de despacho - Rev3"/>
    <m/>
    <s v="POM"/>
  </r>
  <r>
    <x v="52"/>
    <x v="15"/>
    <x v="8"/>
    <n v="360"/>
    <s v="Preparacion presentacion de datos de despacho y comparacion Benchmark - Rev3"/>
    <m/>
    <s v="POM"/>
  </r>
  <r>
    <x v="52"/>
    <x v="15"/>
    <x v="9"/>
    <n v="180"/>
    <s v="Preparacion presentacion de datos de despacho y comparacion Benchmark - Rev3"/>
    <m/>
    <s v="POM"/>
  </r>
  <r>
    <x v="0"/>
    <x v="15"/>
    <x v="8"/>
    <n v="120"/>
    <s v="Preparacion presentacion de datos de despacho y comparacion Benchmark - Rev3"/>
    <m/>
    <s v="POM"/>
  </r>
  <r>
    <x v="0"/>
    <x v="15"/>
    <x v="9"/>
    <n v="120"/>
    <s v="Preparacion presentacion de datos de despacho y comparacion Benchmark - Rev3"/>
    <m/>
    <s v="POM"/>
  </r>
  <r>
    <x v="0"/>
    <x v="15"/>
    <x v="4"/>
    <n v="240"/>
    <s v="Termino de modelo de primeros principios"/>
    <m/>
    <s v="POM"/>
  </r>
  <r>
    <x v="0"/>
    <x v="15"/>
    <x v="5"/>
    <n v="240"/>
    <s v="Termino de modelo de primeros principios"/>
    <m/>
    <s v="POM"/>
  </r>
  <r>
    <x v="52"/>
    <x v="15"/>
    <x v="6"/>
    <n v="240"/>
    <s v="Evaluacion de iniciativas con modelo de primeros principios"/>
    <m/>
    <s v="POM"/>
  </r>
  <r>
    <x v="52"/>
    <x v="15"/>
    <x v="7"/>
    <n v="240"/>
    <s v="Evaluacion de iniciativas con modelo de primeros principios"/>
    <m/>
    <s v="POM"/>
  </r>
  <r>
    <x v="52"/>
    <x v="15"/>
    <x v="8"/>
    <n v="180"/>
    <s v="Evaluacion de iniciativas con modelo de primeros principios"/>
    <m/>
    <s v="POM"/>
  </r>
  <r>
    <x v="52"/>
    <x v="15"/>
    <x v="9"/>
    <n v="180"/>
    <s v="Evaluacion de iniciativas con modelo de primeros principios"/>
    <m/>
    <s v="POM"/>
  </r>
  <r>
    <x v="0"/>
    <x v="15"/>
    <x v="6"/>
    <n v="240"/>
    <s v="Evaluacion de iniciativas con modelo de primeros principios"/>
    <m/>
    <s v="POM"/>
  </r>
  <r>
    <x v="0"/>
    <x v="15"/>
    <x v="7"/>
    <n v="240"/>
    <s v="Evaluacion de iniciativas con modelo de primeros principios"/>
    <m/>
    <s v="POM"/>
  </r>
  <r>
    <x v="0"/>
    <x v="15"/>
    <x v="8"/>
    <n v="120"/>
    <s v="Evaluacion de iniciativas con modelo de primeros principios"/>
    <m/>
    <s v="POM"/>
  </r>
  <r>
    <x v="0"/>
    <x v="15"/>
    <x v="9"/>
    <n v="120"/>
    <s v="Evaluacion de iniciativas con modelo de primeros principios"/>
    <m/>
    <s v="POM"/>
  </r>
  <r>
    <x v="52"/>
    <x v="15"/>
    <x v="10"/>
    <n v="540"/>
    <s v="Preparacion de presentacion resultados modelo primeros principios"/>
    <m/>
    <s v="POM"/>
  </r>
  <r>
    <x v="52"/>
    <x v="15"/>
    <x v="11"/>
    <n v="540"/>
    <s v="Preparacion de presentacion resultados modelo primeros principios"/>
    <m/>
    <s v="POM"/>
  </r>
  <r>
    <x v="52"/>
    <x v="15"/>
    <x v="0"/>
    <n v="540"/>
    <s v="Preparacion de presentacion resultados modelo primeros principios"/>
    <m/>
    <s v="POM"/>
  </r>
  <r>
    <x v="0"/>
    <x v="15"/>
    <x v="12"/>
    <n v="240"/>
    <s v="Preparacion de presentacion resultados modelo primeros principios"/>
    <m/>
    <s v="POM"/>
  </r>
  <r>
    <x v="0"/>
    <x v="15"/>
    <x v="13"/>
    <n v="240"/>
    <s v="Preparacion de presentacion resultados modelo primeros principios"/>
    <m/>
    <s v="POM"/>
  </r>
  <r>
    <x v="53"/>
    <x v="15"/>
    <x v="5"/>
    <n v="540"/>
    <s v="Trabajo confeccion modelo simulacion ARENA"/>
    <m/>
    <s v="POM"/>
  </r>
  <r>
    <x v="53"/>
    <x v="15"/>
    <x v="6"/>
    <n v="540"/>
    <s v="Trabajo confeccion modelo simulacion ARENA"/>
    <m/>
    <s v="POM"/>
  </r>
  <r>
    <x v="53"/>
    <x v="15"/>
    <x v="7"/>
    <n v="540"/>
    <s v="Trabajo confeccion modelo simulacion ARENA"/>
    <m/>
    <s v="POM"/>
  </r>
  <r>
    <x v="53"/>
    <x v="15"/>
    <x v="8"/>
    <n v="540"/>
    <s v="Trabajo confeccion modelo simulacion ARENA"/>
    <m/>
    <s v="POM"/>
  </r>
  <r>
    <x v="53"/>
    <x v="15"/>
    <x v="9"/>
    <n v="360"/>
    <s v="Trabajo confeccion modelo simulacion ARENA"/>
    <m/>
    <s v="POM"/>
  </r>
  <r>
    <x v="53"/>
    <x v="15"/>
    <x v="10"/>
    <n v="540"/>
    <s v="Trabajo confeccion modelo simulacion ARENA"/>
    <m/>
    <s v="POM"/>
  </r>
  <r>
    <x v="53"/>
    <x v="15"/>
    <x v="11"/>
    <n v="540"/>
    <s v="Trabajo confeccion modelo simulacion ARENA"/>
    <m/>
    <s v="POM"/>
  </r>
  <r>
    <x v="53"/>
    <x v="15"/>
    <x v="0"/>
    <n v="540"/>
    <s v="Trabajo confeccion modelo simulacion ARENA"/>
    <m/>
    <s v="POM"/>
  </r>
  <r>
    <x v="53"/>
    <x v="15"/>
    <x v="12"/>
    <n v="540"/>
    <s v="Trabajo confeccion modelo simulacion ARENA"/>
    <m/>
    <s v="POM"/>
  </r>
  <r>
    <x v="53"/>
    <x v="15"/>
    <x v="13"/>
    <n v="360"/>
    <s v="Trabajo confeccion modelo simulacion ARENA"/>
    <m/>
    <s v="POM"/>
  </r>
  <r>
    <x v="53"/>
    <x v="15"/>
    <x v="14"/>
    <n v="540"/>
    <s v="Trabajo confeccion modelo simulacion ARENA"/>
    <m/>
    <s v="POM"/>
  </r>
  <r>
    <x v="53"/>
    <x v="15"/>
    <x v="15"/>
    <n v="540"/>
    <s v="Trabajo confeccion modelo simulacion ARENA"/>
    <m/>
    <s v="POM"/>
  </r>
  <r>
    <x v="53"/>
    <x v="15"/>
    <x v="1"/>
    <n v="540"/>
    <s v="Calibracion modelo ARENA"/>
    <m/>
    <s v="POM"/>
  </r>
  <r>
    <x v="53"/>
    <x v="15"/>
    <x v="16"/>
    <n v="540"/>
    <s v="Calibracion modelo ARENA"/>
    <m/>
    <s v="POM"/>
  </r>
  <r>
    <x v="53"/>
    <x v="15"/>
    <x v="17"/>
    <n v="360"/>
    <s v="Calibracion modelo ARENA"/>
    <m/>
    <s v="POM"/>
  </r>
  <r>
    <x v="0"/>
    <x v="15"/>
    <x v="10"/>
    <n v="240"/>
    <s v="Trabajo confeccion modelo simulacion Python"/>
    <m/>
    <s v="POM"/>
  </r>
  <r>
    <x v="0"/>
    <x v="15"/>
    <x v="11"/>
    <n v="240"/>
    <s v="Trabajo confeccion modelo simulacion Python"/>
    <m/>
    <s v="POM"/>
  </r>
  <r>
    <x v="0"/>
    <x v="15"/>
    <x v="0"/>
    <n v="240"/>
    <s v="Trabajo confeccion modelo simulacion Python"/>
    <m/>
    <s v="POM"/>
  </r>
  <r>
    <x v="52"/>
    <x v="15"/>
    <x v="12"/>
    <n v="540"/>
    <s v="Calibracion modelo Python"/>
    <m/>
    <s v="POM"/>
  </r>
  <r>
    <x v="52"/>
    <x v="15"/>
    <x v="13"/>
    <n v="360"/>
    <s v="Calibracion modelo Python"/>
    <m/>
    <s v="POM"/>
  </r>
  <r>
    <x v="52"/>
    <x v="15"/>
    <x v="14"/>
    <n v="540"/>
    <s v="Calibracion modelo Python"/>
    <m/>
    <s v="POM"/>
  </r>
  <r>
    <x v="52"/>
    <x v="15"/>
    <x v="15"/>
    <n v="240"/>
    <s v="Preparacion material para confeccion de taller con cliente"/>
    <m/>
    <s v="POM"/>
  </r>
  <r>
    <x v="52"/>
    <x v="15"/>
    <x v="1"/>
    <n v="240"/>
    <s v="Preparacion material para confeccion de taller con cliente"/>
    <m/>
    <s v="POM"/>
  </r>
  <r>
    <x v="52"/>
    <x v="15"/>
    <x v="16"/>
    <n v="240"/>
    <s v="Preparacion material para confeccion de taller con cliente"/>
    <m/>
    <s v="POM"/>
  </r>
  <r>
    <x v="0"/>
    <x v="15"/>
    <x v="14"/>
    <n v="240"/>
    <s v="Preparacion material para confeccion de taller con cliente"/>
    <m/>
    <s v="POM"/>
  </r>
  <r>
    <x v="0"/>
    <x v="15"/>
    <x v="15"/>
    <n v="240"/>
    <s v="Preparacion material para confeccion de taller con cliente"/>
    <m/>
    <s v="POM"/>
  </r>
  <r>
    <x v="0"/>
    <x v="15"/>
    <x v="1"/>
    <n v="240"/>
    <s v="Preparacion material para confeccion de taller con cliente"/>
    <m/>
    <s v="POM"/>
  </r>
  <r>
    <x v="0"/>
    <x v="15"/>
    <x v="16"/>
    <n v="240"/>
    <s v="Preparacion material para confeccion de taller con cliente"/>
    <m/>
    <s v="POM"/>
  </r>
  <r>
    <x v="0"/>
    <x v="15"/>
    <x v="17"/>
    <n v="240"/>
    <s v="Preparacion material para confeccion de taller con cliente"/>
    <m/>
    <s v="POM"/>
  </r>
  <r>
    <x v="53"/>
    <x v="15"/>
    <x v="18"/>
    <n v="540"/>
    <s v="Simulacion de escnearios 1 - Simulador ARENA"/>
    <m/>
    <s v="POM"/>
  </r>
  <r>
    <x v="53"/>
    <x v="15"/>
    <x v="19"/>
    <n v="540"/>
    <s v="Simulacion de escnearios 1 - Simulador ARENA"/>
    <m/>
    <s v="POM"/>
  </r>
  <r>
    <x v="53"/>
    <x v="15"/>
    <x v="2"/>
    <n v="540"/>
    <s v="Simulacion de escnearios 1 - Simulador ARENA"/>
    <m/>
    <s v="POM"/>
  </r>
  <r>
    <x v="53"/>
    <x v="15"/>
    <x v="20"/>
    <n v="540"/>
    <s v="Simulacion de escnearios 1 - Simulador ARENA"/>
    <m/>
    <s v="POM"/>
  </r>
  <r>
    <x v="53"/>
    <x v="15"/>
    <x v="21"/>
    <n v="360"/>
    <s v="Simulacion de escnearios 1 - Simulador ARENA"/>
    <m/>
    <s v="POM"/>
  </r>
  <r>
    <x v="52"/>
    <x v="15"/>
    <x v="15"/>
    <n v="300"/>
    <s v="Simulacion de escenearios 1 - Simulador Python"/>
    <m/>
    <s v="POM"/>
  </r>
  <r>
    <x v="52"/>
    <x v="15"/>
    <x v="1"/>
    <n v="300"/>
    <s v="Simulacion de escenearios 1 - Simulador Python"/>
    <m/>
    <s v="POM"/>
  </r>
  <r>
    <x v="52"/>
    <x v="15"/>
    <x v="16"/>
    <n v="300"/>
    <s v="Simulacion de escenearios 1 - Simulador Python"/>
    <m/>
    <s v="POM"/>
  </r>
  <r>
    <x v="52"/>
    <x v="15"/>
    <x v="17"/>
    <n v="360"/>
    <s v="Simulacion de escenearios 1 - Simulador Python"/>
    <m/>
    <s v="POM"/>
  </r>
  <r>
    <x v="52"/>
    <x v="15"/>
    <x v="18"/>
    <n v="540"/>
    <s v="Simulacion de escenearios 2 - Simulador Python"/>
    <m/>
    <s v="POM"/>
  </r>
  <r>
    <x v="52"/>
    <x v="15"/>
    <x v="19"/>
    <n v="300"/>
    <s v="Simulacion de escenearios 2 - Simulador Python"/>
    <m/>
    <s v="POM"/>
  </r>
  <r>
    <x v="52"/>
    <x v="15"/>
    <x v="2"/>
    <n v="300"/>
    <s v="Simulacion de escenearios 2 - Simulador Python"/>
    <m/>
    <s v="POM"/>
  </r>
  <r>
    <x v="52"/>
    <x v="15"/>
    <x v="19"/>
    <n v="240"/>
    <s v="Preparacion reporte modelo Python"/>
    <m/>
    <s v="POM"/>
  </r>
  <r>
    <x v="52"/>
    <x v="15"/>
    <x v="2"/>
    <n v="240"/>
    <s v="Preparacion reporte modelo Python"/>
    <m/>
    <s v="POM"/>
  </r>
  <r>
    <x v="52"/>
    <x v="15"/>
    <x v="20"/>
    <n v="540"/>
    <s v="Preparacion reporte modelo Python"/>
    <m/>
    <s v="POM"/>
  </r>
  <r>
    <x v="52"/>
    <x v="15"/>
    <x v="21"/>
    <n v="360"/>
    <s v="Preparacion reporte modelo Python"/>
    <m/>
    <s v="POM"/>
  </r>
  <r>
    <x v="0"/>
    <x v="15"/>
    <x v="18"/>
    <n v="240"/>
    <s v="Preparacion reporte modelo Python"/>
    <m/>
    <s v="POM"/>
  </r>
  <r>
    <x v="0"/>
    <x v="15"/>
    <x v="19"/>
    <n v="240"/>
    <s v="Preparacion reporte modelo Python"/>
    <m/>
    <s v="POM"/>
  </r>
  <r>
    <x v="0"/>
    <x v="15"/>
    <x v="2"/>
    <n v="240"/>
    <s v="Preparacion reporte modelo Python"/>
    <m/>
    <s v="POM"/>
  </r>
  <r>
    <x v="0"/>
    <x v="15"/>
    <x v="20"/>
    <n v="240"/>
    <s v="Preparacion reporte modelo Python"/>
    <m/>
    <s v="POM"/>
  </r>
  <r>
    <x v="0"/>
    <x v="15"/>
    <x v="21"/>
    <n v="240"/>
    <s v="Preparacion reporte modelo Python"/>
    <m/>
    <s v="POM"/>
  </r>
  <r>
    <x v="23"/>
    <x v="16"/>
    <x v="3"/>
    <n v="0"/>
    <s v="Crear POM"/>
    <m/>
    <s v="POM"/>
  </r>
  <r>
    <x v="24"/>
    <x v="17"/>
    <x v="6"/>
    <n v="300"/>
    <s v="KOM e inicio proyecto"/>
    <m/>
    <s v="POM"/>
  </r>
  <r>
    <x v="24"/>
    <x v="17"/>
    <x v="7"/>
    <n v="540"/>
    <s v="Análisis áreas chancado otras operaciones / proyectos"/>
    <m/>
    <s v="POM"/>
  </r>
  <r>
    <x v="24"/>
    <x v="17"/>
    <x v="8"/>
    <n v="540"/>
    <s v="Análisis áreas chancado otras operaciones / proyectos"/>
    <m/>
    <s v="POM"/>
  </r>
  <r>
    <x v="24"/>
    <x v="17"/>
    <x v="9"/>
    <n v="360"/>
    <s v="Revisión general de Información"/>
    <m/>
    <s v="POM"/>
  </r>
  <r>
    <x v="24"/>
    <x v="17"/>
    <x v="10"/>
    <n v="240"/>
    <s v="Revisión general de Información"/>
    <m/>
    <s v="POM"/>
  </r>
  <r>
    <x v="24"/>
    <x v="17"/>
    <x v="10"/>
    <n v="300"/>
    <s v="Resumen de capacidades de diseño componentes aguas arriba y abajo proceso chancado"/>
    <m/>
    <s v="POM"/>
  </r>
  <r>
    <x v="24"/>
    <x v="17"/>
    <x v="11"/>
    <n v="300"/>
    <s v="Resumen de capacidades de diseño componentes aguas arriba y abajo proceso chancado"/>
    <m/>
    <s v="POM"/>
  </r>
  <r>
    <x v="24"/>
    <x v="17"/>
    <x v="11"/>
    <n v="240"/>
    <s v="Levantamiento layout mina y zona de chancado actual (entradas, rutas principales /auxiliares, cruces, otros relevantes)"/>
    <m/>
    <s v="POM"/>
  </r>
  <r>
    <x v="24"/>
    <x v="17"/>
    <x v="0"/>
    <n v="240"/>
    <s v="Obtención de distancias de zonza de chancado actual y nueva propuesta"/>
    <m/>
    <s v="POM"/>
  </r>
  <r>
    <x v="24"/>
    <x v="17"/>
    <x v="0"/>
    <n v="300"/>
    <s v="Mapeo de maniobras de camiones en layout (generar lámina con este y 3 puntos anteriores)"/>
    <m/>
    <s v="POM"/>
  </r>
  <r>
    <x v="24"/>
    <x v="17"/>
    <x v="12"/>
    <n v="540"/>
    <s v="Revisión data dispatch: colas en chancado, frecuencia de llegada, t. de aculatamiento, t. de descarga, t. espera, todo en relación a cantidad de camiones y distancias medias a chancado"/>
    <m/>
    <s v="POM"/>
  </r>
  <r>
    <x v="24"/>
    <x v="17"/>
    <x v="13"/>
    <n v="360"/>
    <s v="Revisión data dispatch: colas en chancado, frecuencia de llegada, t. de aculatamiento, t. de descarga, t. espera, todo en relación a cantidad de camiones y distancias medias a chancado"/>
    <m/>
    <s v="POM"/>
  </r>
  <r>
    <x v="24"/>
    <x v="17"/>
    <x v="14"/>
    <n v="300"/>
    <s v="PPT Resumen data Dispatch de Colas"/>
    <m/>
    <s v="POM"/>
  </r>
  <r>
    <x v="24"/>
    <x v="17"/>
    <x v="14"/>
    <n v="240"/>
    <s v="Análisis de detenciones no programadas en chancado / mantenimientos programados y no programados"/>
    <m/>
    <s v="POM"/>
  </r>
  <r>
    <x v="24"/>
    <x v="17"/>
    <x v="15"/>
    <n v="360"/>
    <s v="Análisis cruzado entre eventos chancado y colas en chancado"/>
    <m/>
    <s v="POM"/>
  </r>
  <r>
    <x v="24"/>
    <x v="17"/>
    <x v="15"/>
    <n v="180"/>
    <s v="Levantamiento de layout nuevo con CH03"/>
    <m/>
    <s v="POM"/>
  </r>
  <r>
    <x v="24"/>
    <x v="17"/>
    <x v="1"/>
    <n v="540"/>
    <s v="Comparación de layout nuevo con antiguo y el de otras operaciones"/>
    <m/>
    <s v="POM"/>
  </r>
  <r>
    <x v="54"/>
    <x v="17"/>
    <x v="12"/>
    <n v="240"/>
    <s v="Proposición de mejoras a áreas circundantes de zona de chancado"/>
    <m/>
    <s v="POM"/>
  </r>
  <r>
    <x v="54"/>
    <x v="17"/>
    <x v="13"/>
    <n v="240"/>
    <s v="Proposición de mejoras a áreas circundantes de zona de chancado"/>
    <m/>
    <s v="POM"/>
  </r>
  <r>
    <x v="54"/>
    <x v="17"/>
    <x v="14"/>
    <n v="240"/>
    <s v="Proposición de mejoras a áreas circundantes de zona de chancado"/>
    <m/>
    <s v="POM"/>
  </r>
  <r>
    <x v="54"/>
    <x v="17"/>
    <x v="16"/>
    <n v="240"/>
    <s v="Proposición de mejoras a áreas circundantes de zona de chancado"/>
    <m/>
    <s v="POM"/>
  </r>
  <r>
    <x v="54"/>
    <x v="17"/>
    <x v="17"/>
    <n v="240"/>
    <s v="Proposición de mejoras a áreas circundantes de zona de chancado"/>
    <m/>
    <s v="POM"/>
  </r>
  <r>
    <x v="24"/>
    <x v="17"/>
    <x v="16"/>
    <n v="540"/>
    <s v="Generación de modelo simplificado para evaluar alternativas de diseño"/>
    <m/>
    <s v="POM"/>
  </r>
  <r>
    <x v="24"/>
    <x v="17"/>
    <x v="17"/>
    <n v="360"/>
    <s v="Generación de modelo simplificado para evaluar alternativas de diseño"/>
    <m/>
    <s v="POM"/>
  </r>
  <r>
    <x v="24"/>
    <x v="17"/>
    <x v="18"/>
    <n v="540"/>
    <s v="Generación de modelo simplificado para evaluar alternativas de diseño"/>
    <m/>
    <s v="POM"/>
  </r>
  <r>
    <x v="24"/>
    <x v="17"/>
    <x v="19"/>
    <n v="540"/>
    <s v="Generación de modelo simplificado para evaluar alternativas de diseño"/>
    <m/>
    <s v="POM"/>
  </r>
  <r>
    <x v="24"/>
    <x v="17"/>
    <x v="2"/>
    <n v="540"/>
    <s v="Generación de modelo simplificado para evaluar alternativas de diseño"/>
    <m/>
    <s v="POM"/>
  </r>
  <r>
    <x v="24"/>
    <x v="17"/>
    <x v="20"/>
    <n v="300"/>
    <s v="Generación de modelo simplificado para evaluar alternativas de diseño"/>
    <m/>
    <s v="POM"/>
  </r>
  <r>
    <x v="24"/>
    <x v="17"/>
    <x v="20"/>
    <n v="240"/>
    <s v="Calibración de modelo con data real"/>
    <m/>
    <s v="POM"/>
  </r>
  <r>
    <x v="24"/>
    <x v="17"/>
    <x v="21"/>
    <n v="180"/>
    <s v="Calibración de modelo con data real"/>
    <m/>
    <s v="POM"/>
  </r>
  <r>
    <x v="24"/>
    <x v="17"/>
    <x v="21"/>
    <n v="180"/>
    <s v="PPT con componentes de modelo y resultados calibración"/>
    <m/>
    <s v="POM"/>
  </r>
  <r>
    <x v="54"/>
    <x v="17"/>
    <x v="7"/>
    <n v="240"/>
    <s v="Análisis áreas chancado otras operaciones / proyectos"/>
    <m/>
    <s v="POM"/>
  </r>
  <r>
    <x v="54"/>
    <x v="17"/>
    <x v="8"/>
    <n v="240"/>
    <s v="Análisis áreas chancado otras operaciones / proyectos"/>
    <m/>
    <s v="POM"/>
  </r>
  <r>
    <x v="54"/>
    <x v="17"/>
    <x v="9"/>
    <n v="120"/>
    <s v="Revisión general de la información"/>
    <m/>
    <s v="POM"/>
  </r>
  <r>
    <x v="54"/>
    <x v="17"/>
    <x v="10"/>
    <n v="240"/>
    <s v="Revisión general de la información"/>
    <m/>
    <s v="POM"/>
  </r>
  <r>
    <x v="54"/>
    <x v="17"/>
    <x v="11"/>
    <n v="240"/>
    <s v="Levantamiento layout mina y zona de chancado actual (entradas, rutas principales /auxiliares, cruces, otros relevantes)"/>
    <m/>
    <s v="POM"/>
  </r>
  <r>
    <x v="54"/>
    <x v="17"/>
    <x v="0"/>
    <n v="240"/>
    <s v="Mapeo de maniobras de camiones en layout (generar lámina con este y 3 puntos anteriores)"/>
    <m/>
    <s v="POM"/>
  </r>
  <r>
    <x v="54"/>
    <x v="17"/>
    <x v="15"/>
    <n v="240"/>
    <s v="Levantamiento de layout nuevo con CH03"/>
    <m/>
    <s v="POM"/>
  </r>
  <r>
    <x v="54"/>
    <x v="17"/>
    <x v="1"/>
    <n v="240"/>
    <s v="Comparación de layout nuevo con antiguo y el de otras operaciones"/>
    <m/>
    <s v="POM"/>
  </r>
  <r>
    <x v="54"/>
    <x v="17"/>
    <x v="18"/>
    <n v="240"/>
    <s v="Horas consultor"/>
    <m/>
    <s v="POM"/>
  </r>
  <r>
    <x v="54"/>
    <x v="17"/>
    <x v="19"/>
    <n v="240"/>
    <s v="Horas consultor"/>
    <m/>
    <s v="POM"/>
  </r>
  <r>
    <x v="54"/>
    <x v="17"/>
    <x v="2"/>
    <n v="240"/>
    <s v="Horas consultor"/>
    <m/>
    <s v="POM"/>
  </r>
  <r>
    <x v="54"/>
    <x v="17"/>
    <x v="20"/>
    <n v="240"/>
    <s v="Horas consultor"/>
    <m/>
    <s v="POM"/>
  </r>
  <r>
    <x v="54"/>
    <x v="17"/>
    <x v="21"/>
    <n v="120"/>
    <s v="Horas consultor"/>
    <m/>
    <s v="POM"/>
  </r>
  <r>
    <x v="0"/>
    <x v="17"/>
    <x v="6"/>
    <n v="180"/>
    <s v="KOM e inicio proyecto"/>
    <m/>
    <s v="POM"/>
  </r>
  <r>
    <x v="0"/>
    <x v="17"/>
    <x v="7"/>
    <n v="180"/>
    <s v="Análisis áreas chancado otras operaciones / proyectos"/>
    <m/>
    <s v="POM"/>
  </r>
  <r>
    <x v="0"/>
    <x v="17"/>
    <x v="8"/>
    <n v="180"/>
    <s v="Análisis áreas chancado otras operaciones / proyectos"/>
    <m/>
    <s v="POM"/>
  </r>
  <r>
    <x v="0"/>
    <x v="17"/>
    <x v="9"/>
    <n v="180"/>
    <s v="Revisión general de Información"/>
    <m/>
    <s v="POM"/>
  </r>
  <r>
    <x v="0"/>
    <x v="17"/>
    <x v="10"/>
    <n v="180"/>
    <s v="Revisión general de Información"/>
    <m/>
    <s v="POM"/>
  </r>
  <r>
    <x v="0"/>
    <x v="17"/>
    <x v="11"/>
    <n v="180"/>
    <s v="Resumen de capacidades de diseño componentes aguas arriba y abajo proceso chancado"/>
    <m/>
    <s v="POM"/>
  </r>
  <r>
    <x v="0"/>
    <x v="17"/>
    <x v="0"/>
    <n v="180"/>
    <s v="Levantamiento layout mina y zona de chancado actual (entradas, rutas principales /auxiliares, cruces, otros relevantes)"/>
    <m/>
    <s v="POM"/>
  </r>
  <r>
    <x v="0"/>
    <x v="17"/>
    <x v="12"/>
    <n v="180"/>
    <s v="Mapeo de maniobras de camiones en layout (generar lámina con este y 3 puntos anteriores)"/>
    <m/>
    <s v="POM"/>
  </r>
  <r>
    <x v="0"/>
    <x v="17"/>
    <x v="13"/>
    <n v="180"/>
    <s v="Revisión data dispatch: colas en chancado, frecuencia de llegada, t. de aculatamiento, t. de descarga, t. espera, todo en relación a cantidad de camiones y distancias medias a chancado"/>
    <m/>
    <s v="POM"/>
  </r>
  <r>
    <x v="0"/>
    <x v="17"/>
    <x v="14"/>
    <n v="180"/>
    <s v="PPT Resumen data Dispatch de Colas"/>
    <m/>
    <s v="POM"/>
  </r>
  <r>
    <x v="0"/>
    <x v="17"/>
    <x v="15"/>
    <n v="180"/>
    <s v="Análisis de detenciones no programadas en chancado / mantenimientos programados y no programados"/>
    <m/>
    <s v="POM"/>
  </r>
  <r>
    <x v="0"/>
    <x v="17"/>
    <x v="1"/>
    <n v="180"/>
    <s v="Comparación de layout nuevo con antiguo y el de otras operaciones"/>
    <m/>
    <s v="POM"/>
  </r>
  <r>
    <x v="0"/>
    <x v="17"/>
    <x v="17"/>
    <n v="180"/>
    <s v="Proposición de mejoras a áreas circundantes de zona de chancado"/>
    <m/>
    <s v="POM"/>
  </r>
  <r>
    <x v="0"/>
    <x v="17"/>
    <x v="16"/>
    <n v="180"/>
    <s v="Generación de modelo simplificado para evaluar alternativas de diseño"/>
    <m/>
    <s v="POM"/>
  </r>
  <r>
    <x v="0"/>
    <x v="17"/>
    <x v="18"/>
    <n v="180"/>
    <s v="Generación de modelo simplificado para evaluar alternativas de diseño"/>
    <m/>
    <s v="POM"/>
  </r>
  <r>
    <x v="0"/>
    <x v="17"/>
    <x v="19"/>
    <n v="180"/>
    <s v="Generación de modelo simplificado para evaluar alternativas de diseño"/>
    <m/>
    <s v="POM"/>
  </r>
  <r>
    <x v="0"/>
    <x v="17"/>
    <x v="2"/>
    <n v="180"/>
    <s v="Generación de modelo simplificado para evaluar alternativas de diseño"/>
    <m/>
    <s v="POM"/>
  </r>
  <r>
    <x v="0"/>
    <x v="17"/>
    <x v="20"/>
    <n v="180"/>
    <s v="Calibración de modelo con data real"/>
    <m/>
    <s v="POM"/>
  </r>
  <r>
    <x v="0"/>
    <x v="17"/>
    <x v="21"/>
    <n v="120"/>
    <s v="PPT con componentes de modelo y resultados calibración"/>
    <m/>
    <s v="POM"/>
  </r>
  <r>
    <x v="29"/>
    <x v="18"/>
    <x v="18"/>
    <n v="240"/>
    <s v="Site visit"/>
    <m/>
    <s v="POM"/>
  </r>
  <r>
    <x v="29"/>
    <x v="18"/>
    <x v="19"/>
    <n v="240"/>
    <s v="Site visit"/>
    <m/>
    <s v="POM"/>
  </r>
  <r>
    <x v="29"/>
    <x v="18"/>
    <x v="2"/>
    <n v="240"/>
    <s v="Site visit"/>
    <m/>
    <s v="POM"/>
  </r>
  <r>
    <x v="29"/>
    <x v="18"/>
    <x v="20"/>
    <n v="240"/>
    <s v="Site visit"/>
    <m/>
    <s v="POM"/>
  </r>
  <r>
    <x v="29"/>
    <x v="18"/>
    <x v="21"/>
    <n v="240"/>
    <s v="Site visit"/>
    <m/>
    <s v="POM"/>
  </r>
  <r>
    <x v="55"/>
    <x v="18"/>
    <x v="18"/>
    <n v="240"/>
    <s v="Site visit"/>
    <m/>
    <s v="POM"/>
  </r>
  <r>
    <x v="55"/>
    <x v="18"/>
    <x v="19"/>
    <n v="240"/>
    <s v="Site visit"/>
    <m/>
    <s v="POM"/>
  </r>
  <r>
    <x v="55"/>
    <x v="18"/>
    <x v="2"/>
    <n v="240"/>
    <s v="Site visit"/>
    <m/>
    <s v="POM"/>
  </r>
  <r>
    <x v="55"/>
    <x v="18"/>
    <x v="20"/>
    <n v="240"/>
    <s v="Site visit"/>
    <m/>
    <s v="POM"/>
  </r>
  <r>
    <x v="55"/>
    <x v="18"/>
    <x v="21"/>
    <n v="240"/>
    <s v="Site visit"/>
    <m/>
    <s v="POM"/>
  </r>
  <r>
    <x v="22"/>
    <x v="18"/>
    <x v="18"/>
    <n v="240"/>
    <s v="Site visit"/>
    <m/>
    <s v="POM"/>
  </r>
  <r>
    <x v="22"/>
    <x v="18"/>
    <x v="19"/>
    <n v="240"/>
    <s v="Site visit"/>
    <m/>
    <s v="POM"/>
  </r>
  <r>
    <x v="22"/>
    <x v="18"/>
    <x v="2"/>
    <n v="240"/>
    <s v="Site visit"/>
    <m/>
    <s v="POM"/>
  </r>
  <r>
    <x v="22"/>
    <x v="18"/>
    <x v="20"/>
    <n v="240"/>
    <s v="Site visit"/>
    <m/>
    <s v="POM"/>
  </r>
  <r>
    <x v="22"/>
    <x v="18"/>
    <x v="21"/>
    <n v="240"/>
    <s v="Site visit"/>
    <m/>
    <s v="POM"/>
  </r>
  <r>
    <x v="55"/>
    <x v="18"/>
    <x v="10"/>
    <n v="480"/>
    <s v="Review of the previous study reports, available site data "/>
    <m/>
    <s v="POM"/>
  </r>
  <r>
    <x v="55"/>
    <x v="18"/>
    <x v="11"/>
    <n v="480"/>
    <s v="Review of the previous study reports, available site data "/>
    <m/>
    <s v="POM"/>
  </r>
  <r>
    <x v="55"/>
    <x v="18"/>
    <x v="0"/>
    <n v="480"/>
    <s v="Review of the previous study reports, available site data "/>
    <m/>
    <s v="POM"/>
  </r>
  <r>
    <x v="29"/>
    <x v="18"/>
    <x v="10"/>
    <n v="120"/>
    <s v="Review of the previous study reports, available site data "/>
    <m/>
    <s v="POM"/>
  </r>
  <r>
    <x v="29"/>
    <x v="18"/>
    <x v="11"/>
    <n v="120"/>
    <s v="Review of the previous study reports, available site data "/>
    <m/>
    <s v="POM"/>
  </r>
  <r>
    <x v="29"/>
    <x v="18"/>
    <x v="0"/>
    <n v="120"/>
    <s v="Review of the previous study reports, available site data "/>
    <m/>
    <s v="POM"/>
  </r>
  <r>
    <x v="55"/>
    <x v="18"/>
    <x v="12"/>
    <n v="480"/>
    <s v="Compile and review of database of structural characteristics"/>
    <m/>
    <s v="POM"/>
  </r>
  <r>
    <x v="55"/>
    <x v="18"/>
    <x v="13"/>
    <n v="360"/>
    <s v="Compile and review of database of structural characteristics"/>
    <m/>
    <s v="POM"/>
  </r>
  <r>
    <x v="29"/>
    <x v="18"/>
    <x v="12"/>
    <n v="120"/>
    <s v="Compile and review of database of structural characteristics"/>
    <m/>
    <s v="POM"/>
  </r>
  <r>
    <x v="29"/>
    <x v="18"/>
    <x v="13"/>
    <n v="120"/>
    <s v="Compile and review of database of structural characteristics"/>
    <m/>
    <s v="POM"/>
  </r>
  <r>
    <x v="55"/>
    <x v="18"/>
    <x v="14"/>
    <n v="480"/>
    <s v="Update of rock mass characterization information from field mapping and DDH"/>
    <m/>
    <s v="POM"/>
  </r>
  <r>
    <x v="55"/>
    <x v="18"/>
    <x v="15"/>
    <n v="480"/>
    <s v="Update of rock mass characterization information from field mapping and DDH"/>
    <m/>
    <s v="POM"/>
  </r>
  <r>
    <x v="55"/>
    <x v="18"/>
    <x v="1"/>
    <n v="480"/>
    <s v="Update of rock mass characterization information from field mapping and DDH"/>
    <m/>
    <s v="POM"/>
  </r>
  <r>
    <x v="29"/>
    <x v="18"/>
    <x v="14"/>
    <n v="60"/>
    <s v="Update of rock mass characterization information from field mapping and DDH"/>
    <m/>
    <s v="POM"/>
  </r>
  <r>
    <x v="29"/>
    <x v="18"/>
    <x v="15"/>
    <n v="60"/>
    <s v="Update of rock mass characterization information from field mapping and DDH"/>
    <m/>
    <s v="POM"/>
  </r>
  <r>
    <x v="29"/>
    <x v="18"/>
    <x v="1"/>
    <n v="60"/>
    <s v="Update of rock mass characterization information from field mapping and DDH"/>
    <m/>
    <s v="POM"/>
  </r>
  <r>
    <x v="29"/>
    <x v="18"/>
    <x v="16"/>
    <n v="480"/>
    <s v="Analysis of local seismicity"/>
    <m/>
    <s v="POM"/>
  </r>
  <r>
    <x v="29"/>
    <x v="18"/>
    <x v="17"/>
    <n v="120"/>
    <s v="Analysis of local seismicity"/>
    <m/>
    <s v="POM"/>
  </r>
  <r>
    <x v="37"/>
    <x v="19"/>
    <x v="18"/>
    <n v="240"/>
    <s v="Weekly progress meeting"/>
    <m/>
    <s v="POM"/>
  </r>
  <r>
    <x v="37"/>
    <x v="19"/>
    <x v="19"/>
    <n v="240"/>
    <s v="Weekly progress meeting"/>
    <m/>
    <s v="POM"/>
  </r>
  <r>
    <x v="37"/>
    <x v="19"/>
    <x v="2"/>
    <n v="240"/>
    <s v="Weekly progress meeting"/>
    <m/>
    <s v="POM"/>
  </r>
  <r>
    <x v="37"/>
    <x v="19"/>
    <x v="20"/>
    <n v="240"/>
    <s v="Weekly progress meeting"/>
    <m/>
    <s v="POM"/>
  </r>
  <r>
    <x v="37"/>
    <x v="19"/>
    <x v="21"/>
    <n v="240"/>
    <s v="Weekly progress meeting"/>
    <m/>
    <s v="POM"/>
  </r>
  <r>
    <x v="55"/>
    <x v="20"/>
    <x v="18"/>
    <n v="240"/>
    <s v="Site Visit"/>
    <m/>
    <s v="POM"/>
  </r>
  <r>
    <x v="55"/>
    <x v="20"/>
    <x v="19"/>
    <n v="240"/>
    <s v="Site Visit"/>
    <m/>
    <s v="POM"/>
  </r>
  <r>
    <x v="55"/>
    <x v="20"/>
    <x v="2"/>
    <n v="240"/>
    <s v="Site Visit"/>
    <m/>
    <s v="POM"/>
  </r>
  <r>
    <x v="55"/>
    <x v="20"/>
    <x v="20"/>
    <n v="240"/>
    <s v="Site Visit"/>
    <m/>
    <s v="POM"/>
  </r>
  <r>
    <x v="55"/>
    <x v="20"/>
    <x v="21"/>
    <n v="240"/>
    <s v="Site Visit"/>
    <m/>
    <s v="POM"/>
  </r>
  <r>
    <x v="29"/>
    <x v="20"/>
    <x v="18"/>
    <n v="240"/>
    <s v="Site Visit"/>
    <m/>
    <s v="POM"/>
  </r>
  <r>
    <x v="29"/>
    <x v="20"/>
    <x v="19"/>
    <n v="240"/>
    <s v="Site Visit"/>
    <m/>
    <s v="POM"/>
  </r>
  <r>
    <x v="29"/>
    <x v="20"/>
    <x v="2"/>
    <n v="240"/>
    <s v="Site Visit"/>
    <m/>
    <s v="POM"/>
  </r>
  <r>
    <x v="29"/>
    <x v="20"/>
    <x v="20"/>
    <n v="240"/>
    <s v="Site Visit"/>
    <m/>
    <s v="POM"/>
  </r>
  <r>
    <x v="29"/>
    <x v="20"/>
    <x v="21"/>
    <n v="240"/>
    <s v="Site Visit"/>
    <m/>
    <s v="POM"/>
  </r>
  <r>
    <x v="22"/>
    <x v="20"/>
    <x v="18"/>
    <n v="240"/>
    <s v="Site Visit"/>
    <m/>
    <s v="POM"/>
  </r>
  <r>
    <x v="22"/>
    <x v="20"/>
    <x v="19"/>
    <n v="240"/>
    <s v="Site Visit"/>
    <m/>
    <s v="POM"/>
  </r>
  <r>
    <x v="22"/>
    <x v="20"/>
    <x v="2"/>
    <n v="240"/>
    <s v="Site Visit"/>
    <m/>
    <s v="POM"/>
  </r>
  <r>
    <x v="22"/>
    <x v="20"/>
    <x v="20"/>
    <n v="240"/>
    <s v="Site Visit"/>
    <m/>
    <s v="POM"/>
  </r>
  <r>
    <x v="22"/>
    <x v="20"/>
    <x v="21"/>
    <n v="240"/>
    <s v="Site Visit"/>
    <m/>
    <s v="POM"/>
  </r>
  <r>
    <x v="55"/>
    <x v="20"/>
    <x v="10"/>
    <n v="240"/>
    <s v="Review of previous study reports &amp; available site data"/>
    <m/>
    <s v="POM"/>
  </r>
  <r>
    <x v="55"/>
    <x v="20"/>
    <x v="11"/>
    <n v="240"/>
    <s v="Review of previous study reports &amp; available site data"/>
    <m/>
    <s v="POM"/>
  </r>
  <r>
    <x v="55"/>
    <x v="20"/>
    <x v="0"/>
    <n v="240"/>
    <s v="Review of previous study reports &amp; available site data"/>
    <m/>
    <s v="POM"/>
  </r>
  <r>
    <x v="55"/>
    <x v="20"/>
    <x v="12"/>
    <n v="240"/>
    <s v="Review of previous study reports &amp; available site data"/>
    <m/>
    <s v="POM"/>
  </r>
  <r>
    <x v="55"/>
    <x v="20"/>
    <x v="13"/>
    <n v="120"/>
    <s v="Review of previous study reports &amp; available site data"/>
    <m/>
    <s v="POM"/>
  </r>
  <r>
    <x v="20"/>
    <x v="20"/>
    <x v="10"/>
    <n v="120"/>
    <s v="Review of previous study reports &amp; available site data"/>
    <m/>
    <s v="POM"/>
  </r>
  <r>
    <x v="20"/>
    <x v="20"/>
    <x v="11"/>
    <n v="120"/>
    <s v="Review of previous study reports &amp; available site data"/>
    <m/>
    <s v="POM"/>
  </r>
  <r>
    <x v="20"/>
    <x v="20"/>
    <x v="0"/>
    <n v="120"/>
    <s v="Review of previous study reports &amp; available site data"/>
    <m/>
    <s v="POM"/>
  </r>
  <r>
    <x v="20"/>
    <x v="20"/>
    <x v="12"/>
    <n v="120"/>
    <s v="Review of previous study reports &amp; available site data"/>
    <m/>
    <s v="POM"/>
  </r>
  <r>
    <x v="20"/>
    <x v="20"/>
    <x v="13"/>
    <n v="120"/>
    <s v="Review of previous study reports &amp; available site data"/>
    <m/>
    <s v="POM"/>
  </r>
  <r>
    <x v="29"/>
    <x v="20"/>
    <x v="10"/>
    <n v="60"/>
    <s v="Review of previous study reports &amp; available site data"/>
    <m/>
    <s v="POM"/>
  </r>
  <r>
    <x v="29"/>
    <x v="20"/>
    <x v="11"/>
    <n v="60"/>
    <s v="Review of previous study reports &amp; available site data"/>
    <m/>
    <s v="POM"/>
  </r>
  <r>
    <x v="29"/>
    <x v="20"/>
    <x v="0"/>
    <n v="60"/>
    <s v="Review of previous study reports &amp; available site data"/>
    <m/>
    <s v="POM"/>
  </r>
  <r>
    <x v="29"/>
    <x v="20"/>
    <x v="12"/>
    <n v="60"/>
    <s v="Review of previous study reports &amp; available site data"/>
    <m/>
    <s v="POM"/>
  </r>
  <r>
    <x v="29"/>
    <x v="20"/>
    <x v="13"/>
    <n v="60"/>
    <s v="Review of previous study reports &amp; available site data"/>
    <m/>
    <s v="POM"/>
  </r>
  <r>
    <x v="55"/>
    <x v="20"/>
    <x v="18"/>
    <n v="120"/>
    <s v="Quick mapping (if necessary) during on-site data consolidation"/>
    <m/>
    <s v="POM"/>
  </r>
  <r>
    <x v="55"/>
    <x v="20"/>
    <x v="19"/>
    <n v="120"/>
    <s v="Quick mapping (if necessary) during on-site data consolidation"/>
    <m/>
    <s v="POM"/>
  </r>
  <r>
    <x v="55"/>
    <x v="20"/>
    <x v="2"/>
    <n v="120"/>
    <s v="Quick mapping (if necessary) during on-site data consolidation"/>
    <m/>
    <s v="POM"/>
  </r>
  <r>
    <x v="55"/>
    <x v="20"/>
    <x v="20"/>
    <n v="120"/>
    <s v="Quick mapping (if necessary) during on-site data consolidation"/>
    <m/>
    <s v="POM"/>
  </r>
  <r>
    <x v="55"/>
    <x v="20"/>
    <x v="21"/>
    <n v="120"/>
    <s v="Quick mapping (if necessary) during on-site data consolidation"/>
    <m/>
    <s v="POM"/>
  </r>
  <r>
    <x v="20"/>
    <x v="20"/>
    <x v="14"/>
    <n v="120"/>
    <s v="Report of sufficiency and Gap analysis"/>
    <m/>
    <s v="POM"/>
  </r>
  <r>
    <x v="20"/>
    <x v="20"/>
    <x v="15"/>
    <n v="120"/>
    <s v="Report of sufficiency and Gap analysis"/>
    <m/>
    <s v="POM"/>
  </r>
  <r>
    <x v="20"/>
    <x v="20"/>
    <x v="1"/>
    <n v="120"/>
    <s v="Report of sufficiency and Gap analysis"/>
    <m/>
    <s v="POM"/>
  </r>
  <r>
    <x v="20"/>
    <x v="20"/>
    <x v="16"/>
    <n v="120"/>
    <s v="Report of sufficiency and Gap analysis"/>
    <m/>
    <s v="POM"/>
  </r>
  <r>
    <x v="20"/>
    <x v="20"/>
    <x v="17"/>
    <n v="120"/>
    <s v="Report of sufficiency and Gap analysis"/>
    <m/>
    <s v="POM"/>
  </r>
  <r>
    <x v="20"/>
    <x v="20"/>
    <x v="18"/>
    <n v="120"/>
    <s v="Report of sufficiency and Gap analysis"/>
    <m/>
    <s v="POM"/>
  </r>
  <r>
    <x v="20"/>
    <x v="20"/>
    <x v="19"/>
    <n v="120"/>
    <s v="Report of sufficiency and Gap analysis"/>
    <m/>
    <s v="POM"/>
  </r>
  <r>
    <x v="20"/>
    <x v="20"/>
    <x v="2"/>
    <n v="120"/>
    <s v="Report of sufficiency and Gap analysis"/>
    <m/>
    <s v="POM"/>
  </r>
  <r>
    <x v="20"/>
    <x v="20"/>
    <x v="20"/>
    <n v="120"/>
    <s v="Report of sufficiency and Gap analysis"/>
    <m/>
    <s v="POM"/>
  </r>
  <r>
    <x v="20"/>
    <x v="20"/>
    <x v="21"/>
    <n v="120"/>
    <s v="Report of sufficiency and Gap analysis"/>
    <m/>
    <s v="POM"/>
  </r>
  <r>
    <x v="55"/>
    <x v="20"/>
    <x v="14"/>
    <n v="240"/>
    <s v="Pre-Model Setup (in Leapfrog)"/>
    <m/>
    <s v="POM"/>
  </r>
  <r>
    <x v="55"/>
    <x v="20"/>
    <x v="15"/>
    <n v="240"/>
    <s v="Pre-Model Setup (in Leapfrog)"/>
    <m/>
    <s v="POM"/>
  </r>
  <r>
    <x v="55"/>
    <x v="20"/>
    <x v="1"/>
    <n v="240"/>
    <s v="Pre-Model Setup (in Leapfrog)"/>
    <m/>
    <s v="POM"/>
  </r>
  <r>
    <x v="55"/>
    <x v="20"/>
    <x v="16"/>
    <n v="240"/>
    <s v="Pre-Model Setup (in Leapfrog)"/>
    <m/>
    <s v="POM"/>
  </r>
  <r>
    <x v="55"/>
    <x v="20"/>
    <x v="17"/>
    <n v="240"/>
    <s v="Pre-Model Setup (in Leapfrog)"/>
    <m/>
    <s v="POM"/>
  </r>
  <r>
    <x v="23"/>
    <x v="21"/>
    <x v="3"/>
    <n v="0"/>
    <s v="Crear POM"/>
    <m/>
    <s v="POM"/>
  </r>
  <r>
    <x v="28"/>
    <x v="22"/>
    <x v="5"/>
    <n v="480"/>
    <s v="Revisión de la información y base de datos"/>
    <m/>
    <s v="POM"/>
  </r>
  <r>
    <x v="28"/>
    <x v="22"/>
    <x v="6"/>
    <n v="120"/>
    <s v="Revisión de la información y base de datos"/>
    <m/>
    <s v="POM"/>
  </r>
  <r>
    <x v="28"/>
    <x v="22"/>
    <x v="7"/>
    <n v="120"/>
    <s v="Revisión de la información y base de datos"/>
    <m/>
    <s v="POM"/>
  </r>
  <r>
    <x v="28"/>
    <x v="22"/>
    <x v="8"/>
    <n v="120"/>
    <s v="Revisión de la información y base de datos"/>
    <m/>
    <s v="POM"/>
  </r>
  <r>
    <x v="56"/>
    <x v="22"/>
    <x v="5"/>
    <n v="360"/>
    <s v="Revisión de la información y base de datos"/>
    <m/>
    <s v="POM"/>
  </r>
  <r>
    <x v="56"/>
    <x v="22"/>
    <x v="6"/>
    <n v="120"/>
    <s v="Revisión de la información y base de datos"/>
    <m/>
    <s v="POM"/>
  </r>
  <r>
    <x v="56"/>
    <x v="22"/>
    <x v="7"/>
    <n v="120"/>
    <s v="Revisión de la información y base de datos"/>
    <m/>
    <s v="POM"/>
  </r>
  <r>
    <x v="56"/>
    <x v="22"/>
    <x v="8"/>
    <n v="120"/>
    <s v="Revisión de la información y base de datos"/>
    <m/>
    <s v="POM"/>
  </r>
  <r>
    <x v="27"/>
    <x v="22"/>
    <x v="9"/>
    <n v="360"/>
    <s v="Revisión de información acorde a RFI"/>
    <s v="Reporte"/>
    <s v="POM"/>
  </r>
  <r>
    <x v="28"/>
    <x v="22"/>
    <x v="9"/>
    <n v="360"/>
    <s v="Revisión de información acorde a RFI"/>
    <s v="Reporte"/>
    <s v="POM"/>
  </r>
  <r>
    <x v="28"/>
    <x v="22"/>
    <x v="11"/>
    <n v="480"/>
    <s v="Visita a terreno incial para fijar contexto del estudio"/>
    <s v="Reporte Visita"/>
    <s v="POM"/>
  </r>
  <r>
    <x v="28"/>
    <x v="22"/>
    <x v="0"/>
    <n v="480"/>
    <s v="Visita a terreno incial para fijar contexto del estudio"/>
    <s v="Reporte Visita"/>
    <s v="POM"/>
  </r>
  <r>
    <x v="22"/>
    <x v="22"/>
    <x v="11"/>
    <n v="480"/>
    <s v="Visita a terreno incial para fijar contexto del estudio"/>
    <s v="Reporte Visita"/>
    <s v="POM"/>
  </r>
  <r>
    <x v="22"/>
    <x v="22"/>
    <x v="0"/>
    <n v="480"/>
    <s v="Visita a terreno incial para fijar contexto del estudio"/>
    <s v="Reporte Visita"/>
    <s v="POM"/>
  </r>
  <r>
    <x v="27"/>
    <x v="22"/>
    <x v="10"/>
    <n v="480"/>
    <s v="Captura de información geomecánica (logueo 7000 m de sondajes)"/>
    <s v="Base de datos"/>
    <s v="POM"/>
  </r>
  <r>
    <x v="27"/>
    <x v="22"/>
    <x v="11"/>
    <n v="480"/>
    <s v="Captura de información geomecánica (logueo 7000 m de sondajes)"/>
    <s v="Base de datos"/>
    <s v="POM"/>
  </r>
  <r>
    <x v="27"/>
    <x v="22"/>
    <x v="0"/>
    <n v="480"/>
    <s v="Captura de información geomecánica (logueo 7000 m de sondajes)"/>
    <s v="Base de datos"/>
    <s v="POM"/>
  </r>
  <r>
    <x v="27"/>
    <x v="22"/>
    <x v="12"/>
    <n v="480"/>
    <s v="Captura de información geomecánica (logueo 7000 m de sondajes)"/>
    <s v="Base de datos"/>
    <s v="POM"/>
  </r>
  <r>
    <x v="27"/>
    <x v="22"/>
    <x v="13"/>
    <n v="360"/>
    <s v="Captura de información geomecánica (logueo 7000 m de sondajes)"/>
    <s v="Base de datos"/>
    <s v="POM"/>
  </r>
  <r>
    <x v="27"/>
    <x v="22"/>
    <x v="18"/>
    <n v="480"/>
    <s v="Captura de información geomecánica (logueo 7000 m de sondajes)"/>
    <s v="Base de datos"/>
    <s v="POM"/>
  </r>
  <r>
    <x v="27"/>
    <x v="22"/>
    <x v="19"/>
    <n v="480"/>
    <s v="Captura de información geomecánica (logueo 7000 m de sondajes)"/>
    <s v="Base de datos"/>
    <s v="POM"/>
  </r>
  <r>
    <x v="27"/>
    <x v="22"/>
    <x v="2"/>
    <n v="480"/>
    <s v="Captura de información geomecánica (logueo 7000 m de sondajes)"/>
    <s v="Base de datos"/>
    <s v="POM"/>
  </r>
  <r>
    <x v="27"/>
    <x v="22"/>
    <x v="20"/>
    <n v="480"/>
    <s v="Captura de información geomecánica (logueo 7000 m de sondajes)"/>
    <s v="Base de datos"/>
    <s v="POM"/>
  </r>
  <r>
    <x v="27"/>
    <x v="22"/>
    <x v="21"/>
    <n v="360"/>
    <s v="Captura de información geomecánica (logueo 7000 m de sondajes)"/>
    <s v="Base de datos"/>
    <s v="POM"/>
  </r>
  <r>
    <x v="56"/>
    <x v="22"/>
    <x v="10"/>
    <n v="480"/>
    <s v="Captura de información geomecánica (logueo 7000 m de sondajes)"/>
    <s v="Base de datos"/>
    <s v="POM"/>
  </r>
  <r>
    <x v="56"/>
    <x v="22"/>
    <x v="11"/>
    <n v="480"/>
    <s v="Captura de información geomecánica (logueo 7000 m de sondajes)"/>
    <s v="Base de datos"/>
    <s v="POM"/>
  </r>
  <r>
    <x v="56"/>
    <x v="22"/>
    <x v="0"/>
    <n v="480"/>
    <s v="Captura de información geomecánica (logueo 7000 m de sondajes)"/>
    <s v="Base de datos"/>
    <s v="POM"/>
  </r>
  <r>
    <x v="56"/>
    <x v="22"/>
    <x v="12"/>
    <n v="480"/>
    <s v="Captura de información geomecánica (logueo 7000 m de sondajes)"/>
    <s v="Base de datos"/>
    <s v="POM"/>
  </r>
  <r>
    <x v="56"/>
    <x v="22"/>
    <x v="13"/>
    <n v="360"/>
    <s v="Captura de información geomecánica (logueo 7000 m de sondajes)"/>
    <s v="Base de datos"/>
    <s v="POM"/>
  </r>
  <r>
    <x v="56"/>
    <x v="22"/>
    <x v="14"/>
    <n v="480"/>
    <s v="Captura de información geomecánica (logueo 7000 m de sondajes)"/>
    <s v="Base de datos"/>
    <s v="POM"/>
  </r>
  <r>
    <x v="56"/>
    <x v="22"/>
    <x v="15"/>
    <n v="480"/>
    <s v="Captura de información geomecánica (logueo 7000 m de sondajes)"/>
    <s v="Base de datos"/>
    <s v="POM"/>
  </r>
  <r>
    <x v="56"/>
    <x v="22"/>
    <x v="1"/>
    <n v="480"/>
    <s v="Captura de información geomecánica (logueo 7000 m de sondajes)"/>
    <s v="Base de datos"/>
    <s v="POM"/>
  </r>
  <r>
    <x v="56"/>
    <x v="22"/>
    <x v="16"/>
    <n v="480"/>
    <s v="Captura de información geomecánica (logueo 7000 m de sondajes)"/>
    <s v="Base de datos"/>
    <s v="POM"/>
  </r>
  <r>
    <x v="56"/>
    <x v="22"/>
    <x v="17"/>
    <n v="360"/>
    <s v="Captura de información geomecánica (logueo 7000 m de sondajes)"/>
    <s v="Base de datos"/>
    <s v="POM"/>
  </r>
  <r>
    <x v="56"/>
    <x v="22"/>
    <x v="18"/>
    <n v="480"/>
    <s v="Captura de información geomecánica (logueo 7000 m de sondajes)"/>
    <s v="Base de datos"/>
    <s v="POM"/>
  </r>
  <r>
    <x v="56"/>
    <x v="22"/>
    <x v="19"/>
    <n v="480"/>
    <s v="Captura de información geomecánica (logueo 7000 m de sondajes)"/>
    <s v="Base de datos"/>
    <s v="POM"/>
  </r>
  <r>
    <x v="56"/>
    <x v="22"/>
    <x v="2"/>
    <n v="480"/>
    <s v="Captura de información geomecánica (logueo 7000 m de sondajes)"/>
    <s v="Base de datos"/>
    <s v="POM"/>
  </r>
  <r>
    <x v="56"/>
    <x v="22"/>
    <x v="20"/>
    <n v="480"/>
    <s v="Captura de información geomecánica (logueo 7000 m de sondajes)"/>
    <s v="Base de datos"/>
    <s v="POM"/>
  </r>
  <r>
    <x v="56"/>
    <x v="22"/>
    <x v="21"/>
    <n v="360"/>
    <s v="Captura de información geomecánica (logueo 7000 m de sondajes)"/>
    <s v="Base de datos"/>
    <s v="POM"/>
  </r>
  <r>
    <x v="57"/>
    <x v="22"/>
    <x v="10"/>
    <n v="480"/>
    <s v="Captura de información geomecánica (logueo 7000 m de sondajes)"/>
    <s v="Base de datos"/>
    <s v="POM"/>
  </r>
  <r>
    <x v="57"/>
    <x v="22"/>
    <x v="11"/>
    <n v="480"/>
    <s v="Captura de información geomecánica (logueo 7000 m de sondajes)"/>
    <s v="Base de datos"/>
    <s v="POM"/>
  </r>
  <r>
    <x v="57"/>
    <x v="22"/>
    <x v="0"/>
    <n v="480"/>
    <s v="Captura de información geomecánica (logueo 7000 m de sondajes)"/>
    <s v="Base de datos"/>
    <s v="POM"/>
  </r>
  <r>
    <x v="57"/>
    <x v="22"/>
    <x v="12"/>
    <n v="480"/>
    <s v="Captura de información geomecánica (logueo 7000 m de sondajes)"/>
    <s v="Base de datos"/>
    <s v="POM"/>
  </r>
  <r>
    <x v="57"/>
    <x v="22"/>
    <x v="13"/>
    <n v="360"/>
    <s v="Captura de información geomecánica (logueo 7000 m de sondajes)"/>
    <s v="Base de datos"/>
    <s v="POM"/>
  </r>
  <r>
    <x v="57"/>
    <x v="22"/>
    <x v="14"/>
    <n v="480"/>
    <s v="Captura de información geomecánica (logueo 7000 m de sondajes)"/>
    <s v="Base de datos"/>
    <s v="POM"/>
  </r>
  <r>
    <x v="57"/>
    <x v="22"/>
    <x v="15"/>
    <n v="480"/>
    <s v="Captura de información geomecánica (logueo 7000 m de sondajes)"/>
    <s v="Base de datos"/>
    <s v="POM"/>
  </r>
  <r>
    <x v="57"/>
    <x v="22"/>
    <x v="1"/>
    <n v="480"/>
    <s v="Captura de información geomecánica (logueo 7000 m de sondajes)"/>
    <s v="Base de datos"/>
    <s v="POM"/>
  </r>
  <r>
    <x v="57"/>
    <x v="22"/>
    <x v="16"/>
    <n v="480"/>
    <s v="Captura de información geomecánica (logueo 7000 m de sondajes)"/>
    <s v="Base de datos"/>
    <s v="POM"/>
  </r>
  <r>
    <x v="57"/>
    <x v="22"/>
    <x v="17"/>
    <n v="360"/>
    <s v="Captura de información geomecánica (logueo 7000 m de sondajes)"/>
    <s v="Base de datos"/>
    <s v="POM"/>
  </r>
  <r>
    <x v="57"/>
    <x v="22"/>
    <x v="18"/>
    <n v="480"/>
    <s v="Captura de información geomecánica (logueo 7000 m de sondajes)"/>
    <s v="Base de datos"/>
    <s v="POM"/>
  </r>
  <r>
    <x v="57"/>
    <x v="22"/>
    <x v="19"/>
    <n v="480"/>
    <s v="Captura de información geomecánica (logueo 7000 m de sondajes)"/>
    <s v="Base de datos"/>
    <s v="POM"/>
  </r>
  <r>
    <x v="57"/>
    <x v="22"/>
    <x v="2"/>
    <n v="480"/>
    <s v="Captura de información geomecánica (logueo 7000 m de sondajes)"/>
    <s v="Base de datos"/>
    <s v="POM"/>
  </r>
  <r>
    <x v="57"/>
    <x v="22"/>
    <x v="20"/>
    <n v="480"/>
    <s v="Captura de información geomecánica (logueo 7000 m de sondajes)"/>
    <s v="Base de datos"/>
    <s v="POM"/>
  </r>
  <r>
    <x v="57"/>
    <x v="22"/>
    <x v="21"/>
    <n v="360"/>
    <s v="Captura de información geomecánica (logueo 7000 m de sondajes)"/>
    <s v="Base de datos"/>
    <s v="POM"/>
  </r>
  <r>
    <x v="58"/>
    <x v="22"/>
    <x v="10"/>
    <n v="480"/>
    <s v="Captura de información geomecánica (logueo 7000 m de sondajes)"/>
    <s v="Base de datos"/>
    <s v="POM"/>
  </r>
  <r>
    <x v="58"/>
    <x v="22"/>
    <x v="11"/>
    <n v="480"/>
    <s v="Captura de información geomecánica (logueo 7000 m de sondajes)"/>
    <s v="Base de datos"/>
    <s v="POM"/>
  </r>
  <r>
    <x v="58"/>
    <x v="22"/>
    <x v="0"/>
    <n v="480"/>
    <s v="Captura de información geomecánica (logueo 7000 m de sondajes)"/>
    <s v="Base de datos"/>
    <s v="POM"/>
  </r>
  <r>
    <x v="58"/>
    <x v="22"/>
    <x v="12"/>
    <n v="480"/>
    <s v="Captura de información geomecánica (logueo 7000 m de sondajes)"/>
    <s v="Base de datos"/>
    <s v="POM"/>
  </r>
  <r>
    <x v="58"/>
    <x v="22"/>
    <x v="13"/>
    <n v="360"/>
    <s v="Captura de información geomecánica (logueo 7000 m de sondajes)"/>
    <s v="Base de datos"/>
    <s v="POM"/>
  </r>
  <r>
    <x v="58"/>
    <x v="22"/>
    <x v="14"/>
    <n v="480"/>
    <s v="Captura de información geomecánica (logueo 7000 m de sondajes)"/>
    <s v="Base de datos"/>
    <s v="POM"/>
  </r>
  <r>
    <x v="58"/>
    <x v="22"/>
    <x v="15"/>
    <n v="480"/>
    <s v="Captura de información geomecánica (logueo 7000 m de sondajes)"/>
    <s v="Base de datos"/>
    <s v="POM"/>
  </r>
  <r>
    <x v="58"/>
    <x v="22"/>
    <x v="1"/>
    <n v="480"/>
    <s v="Captura de información geomecánica (logueo 7000 m de sondajes)"/>
    <s v="Base de datos"/>
    <s v="POM"/>
  </r>
  <r>
    <x v="58"/>
    <x v="22"/>
    <x v="16"/>
    <n v="480"/>
    <s v="Captura de información geomecánica (logueo 7000 m de sondajes)"/>
    <s v="Base de datos"/>
    <s v="POM"/>
  </r>
  <r>
    <x v="58"/>
    <x v="22"/>
    <x v="17"/>
    <n v="360"/>
    <s v="Captura de información geomecánica (logueo 7000 m de sondajes)"/>
    <s v="Base de datos"/>
    <s v="POM"/>
  </r>
  <r>
    <x v="58"/>
    <x v="22"/>
    <x v="18"/>
    <n v="480"/>
    <s v="Captura de información geomecánica (logueo 7000 m de sondajes)"/>
    <s v="Base de datos"/>
    <s v="POM"/>
  </r>
  <r>
    <x v="58"/>
    <x v="22"/>
    <x v="19"/>
    <n v="480"/>
    <s v="Captura de información geomecánica (logueo 7000 m de sondajes)"/>
    <s v="Base de datos"/>
    <s v="POM"/>
  </r>
  <r>
    <x v="58"/>
    <x v="22"/>
    <x v="2"/>
    <n v="480"/>
    <s v="Captura de información geomecánica (logueo 7000 m de sondajes)"/>
    <s v="Base de datos"/>
    <s v="POM"/>
  </r>
  <r>
    <x v="58"/>
    <x v="22"/>
    <x v="20"/>
    <n v="480"/>
    <s v="Captura de información geomecánica (logueo 7000 m de sondajes)"/>
    <s v="Base de datos"/>
    <s v="POM"/>
  </r>
  <r>
    <x v="58"/>
    <x v="22"/>
    <x v="21"/>
    <n v="360"/>
    <s v="Captura de información geomecánica (logueo 7000 m de sondajes)"/>
    <s v="Base de datos"/>
    <s v="POM"/>
  </r>
  <r>
    <x v="19"/>
    <x v="23"/>
    <x v="3"/>
    <n v="300"/>
    <s v="Definición de escenarios a evaluar (con pique, con faja, con TBM, capacidades máximas para SLC, BC, otros)."/>
    <s v="_x000a_Development Options &amp; Economic Envelopes"/>
    <s v="POM"/>
  </r>
  <r>
    <x v="59"/>
    <x v="23"/>
    <x v="3"/>
    <n v="540"/>
    <s v="Estimación de ratios de metros de desarrollo y preparación para envolvente adicional al caso PFS@34 ktpd (SLC)."/>
    <s v="_x000a_Development Options &amp; Economic Envelopes"/>
    <s v="POM"/>
  </r>
  <r>
    <x v="59"/>
    <x v="23"/>
    <x v="4"/>
    <n v="360"/>
    <s v="Estimación de ratios de metros de desarrollo y preparación para caso BC"/>
    <s v="_x000a_Development Options &amp; Economic Envelopes"/>
    <s v="POM"/>
  </r>
  <r>
    <x v="59"/>
    <x v="23"/>
    <x v="5"/>
    <n v="540"/>
    <s v="Estimación de capacidad máxima SLC"/>
    <s v="_x000a_Development Options &amp; Economic Envelopes"/>
    <s v="POM"/>
  </r>
  <r>
    <x v="19"/>
    <x v="23"/>
    <x v="6"/>
    <n v="300"/>
    <s v="Estimación de capacidad máxima BC"/>
    <s v="_x000a_Development Options &amp; Economic Envelopes"/>
    <s v="POM"/>
  </r>
  <r>
    <x v="59"/>
    <x v="23"/>
    <x v="6"/>
    <n v="240"/>
    <s v="Construcción de plan minero SLC con máximas capacidades estimada según escenario"/>
    <s v="Mine Planning &amp; Scheduling"/>
    <s v="POM"/>
  </r>
  <r>
    <x v="59"/>
    <x v="23"/>
    <x v="7"/>
    <n v="540"/>
    <s v="Construcción de plan minero SLC con máximas capacidades estimada según escenario"/>
    <s v="Mine Planning &amp; Scheduling"/>
    <s v="POM"/>
  </r>
  <r>
    <x v="59"/>
    <x v="23"/>
    <x v="8"/>
    <n v="540"/>
    <s v="Construcción de plan minero BC con máximas capacidades estimada según escenario"/>
    <s v="Mine Planning &amp; Scheduling"/>
    <s v="POM"/>
  </r>
  <r>
    <x v="19"/>
    <x v="23"/>
    <x v="6"/>
    <n v="300"/>
    <s v="Dimensionamiento de habilitadores de crecimiento (tecnología, infraestructura) SLC."/>
    <s v="Mine Planning &amp; Scheduling"/>
    <s v="POM"/>
  </r>
  <r>
    <x v="19"/>
    <x v="23"/>
    <x v="7"/>
    <n v="300"/>
    <s v="Dimensionamiento de habilitadores de crecimiento (tecnología, infraestructura) SLC."/>
    <s v="Mine Planning &amp; Scheduling"/>
    <s v="POM"/>
  </r>
  <r>
    <x v="19"/>
    <x v="23"/>
    <x v="8"/>
    <n v="300"/>
    <s v="Dimensionamiento de habilitadores de crecimiento (tecnología, infraestructura) SLC."/>
    <s v="Mine Planning &amp; Scheduling"/>
    <s v="POM"/>
  </r>
  <r>
    <x v="59"/>
    <x v="23"/>
    <x v="9"/>
    <n v="360"/>
    <s v="Dimensionamiento de flota manteniendo configuración planilla económica PFS@34ktpd"/>
    <s v="Mine Planning &amp; Scheduling"/>
    <s v="POM"/>
  </r>
  <r>
    <x v="59"/>
    <x v="23"/>
    <x v="10"/>
    <n v="240"/>
    <s v="Dimensionamiento de flota manteniendo configuración planilla económica PFS@34ktpd"/>
    <s v="Mine Planning &amp; Scheduling"/>
    <s v="POM"/>
  </r>
  <r>
    <x v="59"/>
    <x v="23"/>
    <x v="11"/>
    <n v="360"/>
    <s v="Dimensionamiento de sistema de drenaje (escaladores)"/>
    <s v="Growth Enablers, Infrastructure &amp; Technologies"/>
    <s v="POM"/>
  </r>
  <r>
    <x v="7"/>
    <x v="23"/>
    <x v="11"/>
    <n v="240"/>
    <s v="Dimensionamiento de sistema de ventilación (escaladores)"/>
    <s v="Growth Enablers, Infrastructure &amp; Technologies"/>
    <s v="POM"/>
  </r>
  <r>
    <x v="13"/>
    <x v="23"/>
    <x v="11"/>
    <n v="240"/>
    <s v="Dimensionamiento de sistema de energía (escaladores)"/>
    <s v="Growth Enablers, Infrastructure &amp; Technologies"/>
    <s v="POM"/>
  </r>
  <r>
    <x v="13"/>
    <x v="23"/>
    <x v="0"/>
    <n v="240"/>
    <s v="Dimensionamiento de sistema de energía (escaladores)"/>
    <s v="Growth Enablers, Infrastructure &amp; Technologies"/>
    <s v="POM"/>
  </r>
  <r>
    <x v="12"/>
    <x v="23"/>
    <x v="11"/>
    <n v="240"/>
    <s v="Dimensionamiento de capacidades pipeline."/>
    <s v="Growth Enablers, Infrastructure &amp; Technologies"/>
    <s v="POM"/>
  </r>
  <r>
    <x v="12"/>
    <x v="23"/>
    <x v="0"/>
    <n v="240"/>
    <s v="Dimensionamiento de capacidades pipeline."/>
    <s v="Growth Enablers, Infrastructure &amp; Technologies"/>
    <s v="POM"/>
  </r>
  <r>
    <x v="15"/>
    <x v="23"/>
    <x v="0"/>
    <n v="240"/>
    <s v="Dimensionamiento de capacidades relavera."/>
    <s v="Growth Enablers, Infrastructure &amp; Technologies"/>
    <s v="POM"/>
  </r>
  <r>
    <x v="15"/>
    <x v="23"/>
    <x v="12"/>
    <n v="240"/>
    <s v="Dimensionamiento de capacidades relavera."/>
    <s v="Growth Enablers, Infrastructure &amp; Technologies"/>
    <s v="POM"/>
  </r>
  <r>
    <x v="19"/>
    <x v="23"/>
    <x v="0"/>
    <n v="300"/>
    <s v="Dimensionamiento de capacidades planta."/>
    <s v="Growth Enablers, Infrastructure &amp; Technologies"/>
    <s v="POM"/>
  </r>
  <r>
    <x v="19"/>
    <x v="23"/>
    <x v="12"/>
    <n v="300"/>
    <s v="Dimensionamiento de capacidades planta."/>
    <s v="Growth Enablers, Infrastructure &amp; Technologies"/>
    <s v="POM"/>
  </r>
  <r>
    <x v="59"/>
    <x v="23"/>
    <x v="10"/>
    <n v="300"/>
    <s v="Estimación de Capex (2 escenarios)"/>
    <s v="Capital, Operating Costs &amp; Economic Evaluation"/>
    <s v="POM"/>
  </r>
  <r>
    <x v="59"/>
    <x v="23"/>
    <x v="11"/>
    <n v="540"/>
    <s v="Estimación de Capex (2 escenarios)"/>
    <s v="Capital, Operating Costs &amp; Economic Evaluation"/>
    <s v="POM"/>
  </r>
  <r>
    <x v="59"/>
    <x v="23"/>
    <x v="0"/>
    <n v="300"/>
    <s v="Estimación de Capex (2 escenarios)"/>
    <s v="Capital, Operating Costs &amp; Economic Evaluation"/>
    <s v="POM"/>
  </r>
  <r>
    <x v="7"/>
    <x v="23"/>
    <x v="0"/>
    <n v="240"/>
    <s v="Estimación de Opex (2 escenarios)"/>
    <s v="Capital, Operating Costs &amp; Economic Evaluation"/>
    <s v="POM"/>
  </r>
  <r>
    <x v="7"/>
    <x v="23"/>
    <x v="12"/>
    <n v="240"/>
    <s v="Configuración de Modelo Económico (2 escenarios)"/>
    <s v="Capital, Operating Costs &amp; Economic Evaluation"/>
    <s v="POM"/>
  </r>
  <r>
    <x v="7"/>
    <x v="23"/>
    <x v="13"/>
    <n v="240"/>
    <s v="Configuración de Modelo Económico (2 escenarios)"/>
    <s v="Capital, Operating Costs &amp; Economic Evaluation"/>
    <s v="POM"/>
  </r>
  <r>
    <x v="59"/>
    <x v="23"/>
    <x v="0"/>
    <n v="240"/>
    <s v="Construcción de cronograma PEP RDP"/>
    <s v="Execution Roadmap (RDA)"/>
    <s v="POM"/>
  </r>
  <r>
    <x v="19"/>
    <x v="23"/>
    <x v="12"/>
    <n v="240"/>
    <s v="Presentación Ejecutiva"/>
    <s v="Reporting"/>
    <s v="POM"/>
  </r>
  <r>
    <x v="59"/>
    <x v="23"/>
    <x v="14"/>
    <n v="540"/>
    <s v="Informe Memo"/>
    <s v="Reporting"/>
    <s v="POM"/>
  </r>
  <r>
    <x v="59"/>
    <x v="23"/>
    <x v="15"/>
    <n v="540"/>
    <s v="Informe Memo"/>
    <s v="Reporting"/>
    <s v="POM"/>
  </r>
  <r>
    <x v="59"/>
    <x v="23"/>
    <x v="1"/>
    <n v="540"/>
    <s v="Informe Memo"/>
    <s v="Reporting"/>
    <s v="POM"/>
  </r>
  <r>
    <x v="59"/>
    <x v="23"/>
    <x v="16"/>
    <n v="540"/>
    <s v="Informe Memo"/>
    <s v="Reporting"/>
    <s v="POM"/>
  </r>
  <r>
    <x v="19"/>
    <x v="23"/>
    <x v="3"/>
    <n v="60"/>
    <s v="Reuniones de reporte semanal y revisión interna"/>
    <s v="Meeting and coordination with CD Capitals teams"/>
    <s v="POM"/>
  </r>
  <r>
    <x v="19"/>
    <x v="23"/>
    <x v="4"/>
    <n v="60"/>
    <s v="Reuniones de reporte semanal y revisión interna"/>
    <s v="Meeting and coordination with CD Capitals teams"/>
    <s v="POM"/>
  </r>
  <r>
    <x v="19"/>
    <x v="23"/>
    <x v="5"/>
    <n v="60"/>
    <s v="Reuniones de reporte semanal y revisión interna"/>
    <s v="Meeting and coordination with CD Capitals teams"/>
    <s v="POM"/>
  </r>
  <r>
    <x v="19"/>
    <x v="23"/>
    <x v="6"/>
    <n v="60"/>
    <s v="Reuniones de reporte semanal y revisión interna"/>
    <s v="Meeting and coordination with CD Capitals teams"/>
    <s v="POM"/>
  </r>
  <r>
    <x v="19"/>
    <x v="23"/>
    <x v="7"/>
    <n v="60"/>
    <s v="Reuniones de reporte semanal y revisión interna"/>
    <s v="Meeting and coordination with CD Capitals teams"/>
    <s v="POM"/>
  </r>
  <r>
    <x v="19"/>
    <x v="23"/>
    <x v="8"/>
    <n v="60"/>
    <s v="Reuniones de reporte semanal y revisión interna"/>
    <s v="Meeting and coordination with CD Capitals teams"/>
    <s v="POM"/>
  </r>
  <r>
    <x v="19"/>
    <x v="23"/>
    <x v="9"/>
    <n v="60"/>
    <s v="Reuniones de reporte semanal y revisión interna"/>
    <s v="Meeting and coordination with CD Capitals teams"/>
    <s v="POM"/>
  </r>
  <r>
    <x v="19"/>
    <x v="23"/>
    <x v="10"/>
    <n v="60"/>
    <s v="Reuniones de reporte semanal y revisión interna"/>
    <s v="Meeting and coordination with CD Capitals teams"/>
    <s v="POM"/>
  </r>
  <r>
    <x v="19"/>
    <x v="23"/>
    <x v="11"/>
    <n v="60"/>
    <s v="Reuniones de reporte semanal y revisión interna"/>
    <s v="Meeting and coordination with CD Capitals teams"/>
    <s v="POM"/>
  </r>
  <r>
    <x v="19"/>
    <x v="23"/>
    <x v="0"/>
    <n v="60"/>
    <s v="Reuniones de reporte semanal y revisión interna"/>
    <s v="Meeting and coordination with CD Capitals teams"/>
    <s v="POM"/>
  </r>
  <r>
    <x v="19"/>
    <x v="23"/>
    <x v="12"/>
    <n v="60"/>
    <s v="Reuniones de reporte semanal y revisión interna"/>
    <s v="Meeting and coordination with CD Capitals teams"/>
    <s v="POM"/>
  </r>
  <r>
    <x v="19"/>
    <x v="23"/>
    <x v="13"/>
    <n v="60"/>
    <s v="Reuniones de reporte semanal y revisión interna"/>
    <s v="Meeting and coordination with CD Capitals teams"/>
    <s v="POM"/>
  </r>
  <r>
    <x v="19"/>
    <x v="23"/>
    <x v="14"/>
    <n v="120"/>
    <s v="Reuniones de reporte semanal y revisión interna"/>
    <s v="Meeting and coordination with CD Capitals teams"/>
    <s v="POM"/>
  </r>
  <r>
    <x v="19"/>
    <x v="23"/>
    <x v="15"/>
    <n v="120"/>
    <s v="Reuniones de reporte semanal y revisión interna"/>
    <s v="Meeting and coordination with CD Capitals teams"/>
    <s v="POM"/>
  </r>
  <r>
    <x v="19"/>
    <x v="23"/>
    <x v="1"/>
    <n v="120"/>
    <s v="Reuniones de reporte semanal y revisión interna"/>
    <s v="Meeting and coordination with CD Capitals teams"/>
    <s v="POM"/>
  </r>
  <r>
    <x v="19"/>
    <x v="23"/>
    <x v="16"/>
    <n v="120"/>
    <s v="Reuniones de reporte semanal y revisión interna"/>
    <s v="Meeting and coordination with CD Capitals teams"/>
    <s v="POM"/>
  </r>
  <r>
    <x v="25"/>
    <x v="24"/>
    <x v="3"/>
    <n v="240"/>
    <s v="Revisión de información base para desarrollo proyecto"/>
    <m/>
    <s v="POM"/>
  </r>
  <r>
    <x v="25"/>
    <x v="24"/>
    <x v="4"/>
    <n v="240"/>
    <s v="Revisión de información base para desarrollo proyecto"/>
    <m/>
    <s v="POM"/>
  </r>
  <r>
    <x v="25"/>
    <x v="24"/>
    <x v="5"/>
    <n v="240"/>
    <s v="Revisión de información base para desarrollo proyecto"/>
    <m/>
    <s v="POM"/>
  </r>
  <r>
    <x v="25"/>
    <x v="24"/>
    <x v="6"/>
    <n v="240"/>
    <s v="Revisión de información base para desarrollo proyecto"/>
    <m/>
    <s v="POM"/>
  </r>
  <r>
    <x v="25"/>
    <x v="24"/>
    <x v="7"/>
    <n v="240"/>
    <s v="Revisión de información base para desarrollo proyecto"/>
    <m/>
    <s v="POM"/>
  </r>
  <r>
    <x v="25"/>
    <x v="24"/>
    <x v="8"/>
    <n v="240"/>
    <s v="Revisión de información base para desarrollo proyecto"/>
    <m/>
    <s v="POM"/>
  </r>
  <r>
    <x v="25"/>
    <x v="24"/>
    <x v="9"/>
    <n v="240"/>
    <s v="Revisión de información base para desarrollo proyecto"/>
    <m/>
    <s v="POM"/>
  </r>
  <r>
    <x v="25"/>
    <x v="24"/>
    <x v="10"/>
    <n v="240"/>
    <s v="Revisión de información base para desarrollo proyecto"/>
    <m/>
    <s v="POM"/>
  </r>
  <r>
    <x v="25"/>
    <x v="24"/>
    <x v="11"/>
    <n v="240"/>
    <s v="Revisión de información base para desarrollo proyecto"/>
    <m/>
    <s v="POM"/>
  </r>
  <r>
    <x v="25"/>
    <x v="24"/>
    <x v="0"/>
    <n v="240"/>
    <s v="Revisión de información base para desarrollo proyecto"/>
    <m/>
    <s v="POM"/>
  </r>
  <r>
    <x v="25"/>
    <x v="24"/>
    <x v="12"/>
    <n v="240"/>
    <s v="Revisión de información base para desarrollo proyecto"/>
    <m/>
    <s v="POM"/>
  </r>
  <r>
    <x v="25"/>
    <x v="24"/>
    <x v="13"/>
    <n v="240"/>
    <s v="Revisión de información base para desarrollo proyecto"/>
    <m/>
    <s v="POM"/>
  </r>
  <r>
    <x v="25"/>
    <x v="24"/>
    <x v="14"/>
    <n v="240"/>
    <s v="Revisión de información base para desarrollo proyecto"/>
    <m/>
    <s v="POM"/>
  </r>
  <r>
    <x v="25"/>
    <x v="24"/>
    <x v="15"/>
    <n v="240"/>
    <s v="Revisión de información base para desarrollo proyecto"/>
    <m/>
    <s v="POM"/>
  </r>
  <r>
    <x v="25"/>
    <x v="24"/>
    <x v="1"/>
    <n v="240"/>
    <s v="Revisión de información base para desarrollo proyecto"/>
    <m/>
    <s v="POM"/>
  </r>
  <r>
    <x v="25"/>
    <x v="24"/>
    <x v="16"/>
    <n v="240"/>
    <s v="Revisión de información base para desarrollo proyecto"/>
    <m/>
    <s v="POM"/>
  </r>
  <r>
    <x v="25"/>
    <x v="24"/>
    <x v="17"/>
    <n v="240"/>
    <s v="Revisión de información base para desarrollo proyecto"/>
    <m/>
    <s v="POM"/>
  </r>
  <r>
    <x v="25"/>
    <x v="24"/>
    <x v="18"/>
    <n v="240"/>
    <s v="Revisión de información base para desarrollo proyecto"/>
    <m/>
    <s v="POM"/>
  </r>
  <r>
    <x v="25"/>
    <x v="24"/>
    <x v="19"/>
    <n v="240"/>
    <s v="Revisión de información base para desarrollo proyecto"/>
    <m/>
    <s v="POM"/>
  </r>
  <r>
    <x v="25"/>
    <x v="24"/>
    <x v="2"/>
    <n v="240"/>
    <s v="Revisión de información base para desarrollo proyecto"/>
    <m/>
    <s v="POM"/>
  </r>
  <r>
    <x v="25"/>
    <x v="24"/>
    <x v="20"/>
    <n v="240"/>
    <s v="Revisión de información base para desarrollo proyecto"/>
    <m/>
    <s v="POM"/>
  </r>
  <r>
    <x v="25"/>
    <x v="24"/>
    <x v="21"/>
    <n v="240"/>
    <s v="Revisión de información base para desarrollo proyecto"/>
    <m/>
    <s v="POM"/>
  </r>
  <r>
    <x v="51"/>
    <x v="24"/>
    <x v="3"/>
    <n v="240"/>
    <s v="Revisión de información base para desarrollo proyecto"/>
    <m/>
    <s v="POM"/>
  </r>
  <r>
    <x v="51"/>
    <x v="24"/>
    <x v="4"/>
    <n v="240"/>
    <s v="Revisión de información base para desarrollo proyecto"/>
    <m/>
    <s v="POM"/>
  </r>
  <r>
    <x v="51"/>
    <x v="24"/>
    <x v="5"/>
    <n v="240"/>
    <s v="Revisión de información base para desarrollo proyecto"/>
    <m/>
    <s v="POM"/>
  </r>
  <r>
    <x v="51"/>
    <x v="24"/>
    <x v="6"/>
    <n v="240"/>
    <s v="Revisión de información base para desarrollo proyecto"/>
    <m/>
    <s v="POM"/>
  </r>
  <r>
    <x v="51"/>
    <x v="24"/>
    <x v="7"/>
    <n v="240"/>
    <s v="Revisión de información base para desarrollo proyecto"/>
    <m/>
    <s v="POM"/>
  </r>
  <r>
    <x v="51"/>
    <x v="24"/>
    <x v="8"/>
    <n v="240"/>
    <s v="Revisión de información base para desarrollo proyecto"/>
    <m/>
    <s v="POM"/>
  </r>
  <r>
    <x v="51"/>
    <x v="24"/>
    <x v="9"/>
    <n v="240"/>
    <s v="Revisión de información base para desarrollo proyecto"/>
    <m/>
    <s v="POM"/>
  </r>
  <r>
    <x v="51"/>
    <x v="24"/>
    <x v="10"/>
    <n v="240"/>
    <s v="Revisión de información base para desarrollo proyecto"/>
    <m/>
    <s v="POM"/>
  </r>
  <r>
    <x v="51"/>
    <x v="24"/>
    <x v="11"/>
    <n v="240"/>
    <s v="Revisión de información base para desarrollo proyecto"/>
    <m/>
    <s v="POM"/>
  </r>
  <r>
    <x v="51"/>
    <x v="24"/>
    <x v="0"/>
    <n v="240"/>
    <s v="Revisión de información base para desarrollo proyecto"/>
    <m/>
    <s v="POM"/>
  </r>
  <r>
    <x v="51"/>
    <x v="24"/>
    <x v="12"/>
    <n v="240"/>
    <s v="Revisión de información base para desarrollo proyecto"/>
    <m/>
    <s v="POM"/>
  </r>
  <r>
    <x v="51"/>
    <x v="24"/>
    <x v="13"/>
    <n v="240"/>
    <s v="Revisión de información base para desarrollo proyecto"/>
    <m/>
    <s v="POM"/>
  </r>
  <r>
    <x v="51"/>
    <x v="24"/>
    <x v="14"/>
    <n v="240"/>
    <s v="Revisión de información base para desarrollo proyecto"/>
    <m/>
    <s v="POM"/>
  </r>
  <r>
    <x v="51"/>
    <x v="24"/>
    <x v="15"/>
    <n v="240"/>
    <s v="Revisión de información base para desarrollo proyecto"/>
    <m/>
    <s v="POM"/>
  </r>
  <r>
    <x v="51"/>
    <x v="24"/>
    <x v="1"/>
    <n v="240"/>
    <s v="Revisión de información base para desarrollo proyecto"/>
    <m/>
    <s v="POM"/>
  </r>
  <r>
    <x v="51"/>
    <x v="24"/>
    <x v="16"/>
    <n v="240"/>
    <s v="Revisión de información base para desarrollo proyecto"/>
    <m/>
    <s v="POM"/>
  </r>
  <r>
    <x v="51"/>
    <x v="24"/>
    <x v="17"/>
    <n v="240"/>
    <s v="Revisión de información base para desarrollo proyecto"/>
    <m/>
    <s v="POM"/>
  </r>
  <r>
    <x v="51"/>
    <x v="24"/>
    <x v="18"/>
    <n v="240"/>
    <s v="Revisión de información base para desarrollo proyecto"/>
    <m/>
    <s v="POM"/>
  </r>
  <r>
    <x v="51"/>
    <x v="24"/>
    <x v="19"/>
    <n v="240"/>
    <s v="Revisión de información base para desarrollo proyecto"/>
    <m/>
    <s v="POM"/>
  </r>
  <r>
    <x v="51"/>
    <x v="24"/>
    <x v="2"/>
    <n v="240"/>
    <s v="Revisión de información base para desarrollo proyecto"/>
    <m/>
    <s v="POM"/>
  </r>
  <r>
    <x v="51"/>
    <x v="24"/>
    <x v="20"/>
    <n v="240"/>
    <s v="Revisión de información base para desarrollo proyecto"/>
    <m/>
    <s v="POM"/>
  </r>
  <r>
    <x v="51"/>
    <x v="24"/>
    <x v="21"/>
    <n v="240"/>
    <s v="Revisión de información base para desarrollo proyecto"/>
    <m/>
    <s v="POM"/>
  </r>
  <r>
    <x v="60"/>
    <x v="24"/>
    <x v="3"/>
    <n v="120"/>
    <s v="Dirección de proyecto"/>
    <m/>
    <s v="POM"/>
  </r>
  <r>
    <x v="60"/>
    <x v="24"/>
    <x v="4"/>
    <n v="120"/>
    <s v="Dirección de proyecto"/>
    <m/>
    <s v="POM"/>
  </r>
  <r>
    <x v="60"/>
    <x v="24"/>
    <x v="5"/>
    <n v="120"/>
    <s v="Dirección de proyecto"/>
    <m/>
    <s v="POM"/>
  </r>
  <r>
    <x v="60"/>
    <x v="24"/>
    <x v="6"/>
    <n v="120"/>
    <s v="Dirección de proyecto"/>
    <m/>
    <s v="POM"/>
  </r>
  <r>
    <x v="60"/>
    <x v="24"/>
    <x v="7"/>
    <n v="120"/>
    <s v="Dirección de proyecto"/>
    <m/>
    <s v="POM"/>
  </r>
  <r>
    <x v="60"/>
    <x v="24"/>
    <x v="8"/>
    <n v="120"/>
    <s v="Dirección de proyecto"/>
    <m/>
    <s v="POM"/>
  </r>
  <r>
    <x v="60"/>
    <x v="24"/>
    <x v="9"/>
    <n v="120"/>
    <s v="Dirección de proyecto"/>
    <m/>
    <s v="POM"/>
  </r>
  <r>
    <x v="60"/>
    <x v="24"/>
    <x v="10"/>
    <n v="120"/>
    <s v="Dirección de proyecto"/>
    <m/>
    <s v="POM"/>
  </r>
  <r>
    <x v="60"/>
    <x v="24"/>
    <x v="11"/>
    <n v="120"/>
    <s v="Dirección de proyecto"/>
    <m/>
    <s v="POM"/>
  </r>
  <r>
    <x v="60"/>
    <x v="24"/>
    <x v="0"/>
    <n v="120"/>
    <s v="Dirección de proyecto"/>
    <m/>
    <s v="POM"/>
  </r>
  <r>
    <x v="60"/>
    <x v="24"/>
    <x v="12"/>
    <n v="120"/>
    <s v="Dirección de proyecto"/>
    <m/>
    <s v="POM"/>
  </r>
  <r>
    <x v="60"/>
    <x v="24"/>
    <x v="13"/>
    <n v="120"/>
    <s v="Dirección de proyecto"/>
    <m/>
    <s v="POM"/>
  </r>
  <r>
    <x v="60"/>
    <x v="24"/>
    <x v="14"/>
    <n v="120"/>
    <s v="Dirección de proyecto"/>
    <m/>
    <s v="POM"/>
  </r>
  <r>
    <x v="60"/>
    <x v="24"/>
    <x v="15"/>
    <n v="120"/>
    <s v="Dirección de proyecto"/>
    <m/>
    <s v="POM"/>
  </r>
  <r>
    <x v="60"/>
    <x v="24"/>
    <x v="1"/>
    <n v="120"/>
    <s v="Dirección de proyecto"/>
    <m/>
    <s v="POM"/>
  </r>
  <r>
    <x v="60"/>
    <x v="24"/>
    <x v="16"/>
    <n v="120"/>
    <s v="Dirección de proyecto"/>
    <m/>
    <s v="POM"/>
  </r>
  <r>
    <x v="60"/>
    <x v="24"/>
    <x v="17"/>
    <n v="120"/>
    <s v="Dirección de proyecto"/>
    <m/>
    <s v="POM"/>
  </r>
  <r>
    <x v="60"/>
    <x v="24"/>
    <x v="18"/>
    <n v="120"/>
    <s v="Dirección de proyecto"/>
    <m/>
    <s v="POM"/>
  </r>
  <r>
    <x v="60"/>
    <x v="24"/>
    <x v="19"/>
    <n v="120"/>
    <s v="Dirección de proyecto"/>
    <m/>
    <s v="POM"/>
  </r>
  <r>
    <x v="60"/>
    <x v="24"/>
    <x v="2"/>
    <n v="120"/>
    <s v="Dirección de proyecto"/>
    <m/>
    <s v="POM"/>
  </r>
  <r>
    <x v="60"/>
    <x v="24"/>
    <x v="20"/>
    <n v="120"/>
    <s v="Dirección de proyecto"/>
    <m/>
    <s v="POM"/>
  </r>
  <r>
    <x v="60"/>
    <x v="24"/>
    <x v="21"/>
    <n v="120"/>
    <s v="Dirección de proyecto"/>
    <m/>
    <s v="POM"/>
  </r>
  <r>
    <x v="29"/>
    <x v="24"/>
    <x v="3"/>
    <n v="60"/>
    <s v="Revisión de información base para desarrollo proyecto"/>
    <m/>
    <s v="POM"/>
  </r>
  <r>
    <x v="29"/>
    <x v="24"/>
    <x v="4"/>
    <n v="60"/>
    <s v="Revisión de información base para desarrollo proyecto"/>
    <m/>
    <s v="POM"/>
  </r>
  <r>
    <x v="29"/>
    <x v="24"/>
    <x v="5"/>
    <n v="60"/>
    <s v="Revisión de información base para desarrollo proyecto"/>
    <m/>
    <s v="POM"/>
  </r>
  <r>
    <x v="29"/>
    <x v="24"/>
    <x v="6"/>
    <n v="60"/>
    <s v="Revisión de información base para desarrollo proyecto"/>
    <m/>
    <s v="POM"/>
  </r>
  <r>
    <x v="29"/>
    <x v="24"/>
    <x v="7"/>
    <n v="60"/>
    <s v="Revisión de información base para desarrollo proyecto"/>
    <m/>
    <s v="POM"/>
  </r>
  <r>
    <x v="29"/>
    <x v="24"/>
    <x v="8"/>
    <n v="60"/>
    <s v="Revisión de información base para desarrollo proyecto"/>
    <m/>
    <s v="POM"/>
  </r>
  <r>
    <x v="29"/>
    <x v="24"/>
    <x v="9"/>
    <n v="60"/>
    <s v="Revisión de información base para desarrollo proyecto"/>
    <m/>
    <s v="POM"/>
  </r>
  <r>
    <x v="29"/>
    <x v="24"/>
    <x v="10"/>
    <n v="60"/>
    <s v="Revisión de información base para desarrollo proyecto"/>
    <m/>
    <s v="POM"/>
  </r>
  <r>
    <x v="29"/>
    <x v="24"/>
    <x v="11"/>
    <n v="60"/>
    <s v="Revisión de información base para desarrollo proyecto"/>
    <m/>
    <s v="POM"/>
  </r>
  <r>
    <x v="29"/>
    <x v="24"/>
    <x v="0"/>
    <n v="60"/>
    <s v="Revisión de información base para desarrollo proyecto"/>
    <m/>
    <s v="POM"/>
  </r>
  <r>
    <x v="29"/>
    <x v="24"/>
    <x v="12"/>
    <n v="60"/>
    <s v="Revisión de información base para desarrollo proyecto"/>
    <m/>
    <s v="POM"/>
  </r>
  <r>
    <x v="29"/>
    <x v="24"/>
    <x v="13"/>
    <n v="60"/>
    <s v="Revisión de información base para desarrollo proyecto"/>
    <m/>
    <s v="POM"/>
  </r>
  <r>
    <x v="29"/>
    <x v="24"/>
    <x v="14"/>
    <n v="60"/>
    <s v="Revisión de información base para desarrollo proyecto"/>
    <m/>
    <s v="POM"/>
  </r>
  <r>
    <x v="29"/>
    <x v="24"/>
    <x v="15"/>
    <n v="60"/>
    <s v="Revisión de información base para desarrollo proyecto"/>
    <m/>
    <s v="POM"/>
  </r>
  <r>
    <x v="29"/>
    <x v="24"/>
    <x v="1"/>
    <n v="60"/>
    <s v="Revisión de información base para desarrollo proyecto"/>
    <m/>
    <s v="POM"/>
  </r>
  <r>
    <x v="29"/>
    <x v="24"/>
    <x v="16"/>
    <n v="60"/>
    <s v="Revisión de información base para desarrollo proyecto"/>
    <m/>
    <s v="POM"/>
  </r>
  <r>
    <x v="29"/>
    <x v="24"/>
    <x v="17"/>
    <n v="60"/>
    <s v="Revisión de información base para desarrollo proyecto"/>
    <m/>
    <s v="POM"/>
  </r>
  <r>
    <x v="29"/>
    <x v="24"/>
    <x v="18"/>
    <n v="60"/>
    <s v="Revisión de información base para desarrollo proyecto"/>
    <m/>
    <s v="POM"/>
  </r>
  <r>
    <x v="29"/>
    <x v="24"/>
    <x v="19"/>
    <n v="60"/>
    <s v="Revisión de información base para desarrollo proyecto"/>
    <m/>
    <s v="POM"/>
  </r>
  <r>
    <x v="29"/>
    <x v="24"/>
    <x v="2"/>
    <n v="60"/>
    <s v="Revisión de información base para desarrollo proyecto"/>
    <m/>
    <s v="POM"/>
  </r>
  <r>
    <x v="29"/>
    <x v="24"/>
    <x v="20"/>
    <n v="60"/>
    <s v="Revisión de información base para desarrollo proyecto"/>
    <m/>
    <s v="POM"/>
  </r>
  <r>
    <x v="29"/>
    <x v="24"/>
    <x v="21"/>
    <n v="60"/>
    <s v="Revisión de información base para desarrollo proyecto"/>
    <m/>
    <s v="POM"/>
  </r>
  <r>
    <x v="4"/>
    <x v="24"/>
    <x v="3"/>
    <n v="180"/>
    <s v="Revisión de información base para desarrollo proyecto"/>
    <m/>
    <s v="POM"/>
  </r>
  <r>
    <x v="4"/>
    <x v="24"/>
    <x v="4"/>
    <n v="180"/>
    <s v="Revisión de información base para desarrollo proyecto"/>
    <m/>
    <s v="POM"/>
  </r>
  <r>
    <x v="4"/>
    <x v="24"/>
    <x v="5"/>
    <n v="180"/>
    <s v="Revisión de información base para desarrollo proyecto"/>
    <m/>
    <s v="POM"/>
  </r>
  <r>
    <x v="4"/>
    <x v="24"/>
    <x v="6"/>
    <n v="180"/>
    <s v="Revisión de información base para desarrollo proyecto"/>
    <m/>
    <s v="POM"/>
  </r>
  <r>
    <x v="4"/>
    <x v="24"/>
    <x v="7"/>
    <n v="180"/>
    <s v="Revisión de información base para desarrollo proyecto"/>
    <m/>
    <s v="POM"/>
  </r>
  <r>
    <x v="4"/>
    <x v="24"/>
    <x v="8"/>
    <n v="180"/>
    <s v="Revisión de información base para desarrollo proyecto"/>
    <m/>
    <s v="POM"/>
  </r>
  <r>
    <x v="4"/>
    <x v="24"/>
    <x v="9"/>
    <n v="180"/>
    <s v="Revisión de información base para desarrollo proyecto"/>
    <m/>
    <s v="POM"/>
  </r>
  <r>
    <x v="4"/>
    <x v="24"/>
    <x v="10"/>
    <n v="180"/>
    <s v="Revisión de información base para desarrollo proyecto"/>
    <m/>
    <s v="POM"/>
  </r>
  <r>
    <x v="4"/>
    <x v="24"/>
    <x v="11"/>
    <n v="180"/>
    <s v="Revisión de información base para desarrollo proyecto"/>
    <m/>
    <s v="POM"/>
  </r>
  <r>
    <x v="4"/>
    <x v="24"/>
    <x v="0"/>
    <n v="180"/>
    <s v="Revisión de información base para desarrollo proyecto"/>
    <m/>
    <s v="POM"/>
  </r>
  <r>
    <x v="4"/>
    <x v="24"/>
    <x v="12"/>
    <n v="180"/>
    <s v="Revisión de información base para desarrollo proyecto"/>
    <m/>
    <s v="POM"/>
  </r>
  <r>
    <x v="4"/>
    <x v="24"/>
    <x v="13"/>
    <n v="180"/>
    <s v="Revisión de información base para desarrollo proyecto"/>
    <m/>
    <s v="POM"/>
  </r>
  <r>
    <x v="4"/>
    <x v="24"/>
    <x v="14"/>
    <n v="180"/>
    <s v="Revisión de información base para desarrollo proyecto"/>
    <m/>
    <s v="POM"/>
  </r>
  <r>
    <x v="4"/>
    <x v="24"/>
    <x v="15"/>
    <n v="180"/>
    <s v="Revisión de información base para desarrollo proyecto"/>
    <m/>
    <s v="POM"/>
  </r>
  <r>
    <x v="4"/>
    <x v="24"/>
    <x v="1"/>
    <n v="180"/>
    <s v="Revisión de información base para desarrollo proyecto"/>
    <m/>
    <s v="POM"/>
  </r>
  <r>
    <x v="4"/>
    <x v="24"/>
    <x v="16"/>
    <n v="180"/>
    <s v="Revisión de información base para desarrollo proyecto"/>
    <m/>
    <s v="POM"/>
  </r>
  <r>
    <x v="4"/>
    <x v="24"/>
    <x v="17"/>
    <n v="180"/>
    <s v="Revisión de información base para desarrollo proyecto"/>
    <m/>
    <s v="POM"/>
  </r>
  <r>
    <x v="4"/>
    <x v="24"/>
    <x v="18"/>
    <n v="180"/>
    <s v="Revisión de información base para desarrollo proyecto"/>
    <m/>
    <s v="POM"/>
  </r>
  <r>
    <x v="4"/>
    <x v="24"/>
    <x v="19"/>
    <n v="180"/>
    <s v="Revisión de información base para desarrollo proyecto"/>
    <m/>
    <s v="POM"/>
  </r>
  <r>
    <x v="4"/>
    <x v="24"/>
    <x v="2"/>
    <n v="180"/>
    <s v="Revisión de información base para desarrollo proyecto"/>
    <m/>
    <s v="POM"/>
  </r>
  <r>
    <x v="4"/>
    <x v="24"/>
    <x v="20"/>
    <n v="180"/>
    <s v="Revisión de información base para desarrollo proyecto"/>
    <m/>
    <s v="POM"/>
  </r>
  <r>
    <x v="4"/>
    <x v="24"/>
    <x v="21"/>
    <n v="180"/>
    <s v="Revisión de información base para desarrollo proyecto"/>
    <m/>
    <s v="POM"/>
  </r>
  <r>
    <x v="23"/>
    <x v="25"/>
    <x v="3"/>
    <n v="0"/>
    <s v="Crear POM"/>
    <m/>
    <s v="PO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4">
  <r>
    <x v="0"/>
    <x v="0"/>
    <d v="2026-05-01T00:00:00"/>
    <n v="0"/>
    <s v="Crear POM"/>
    <m/>
    <s v="POM"/>
    <d v="2026-05-01T00:00:00"/>
  </r>
  <r>
    <x v="0"/>
    <x v="1"/>
    <d v="2026-05-01T00:00:00"/>
    <n v="0"/>
    <s v="Crear POM"/>
    <m/>
    <s v="POM"/>
    <d v="2026-05-01T00:00:00"/>
  </r>
  <r>
    <x v="0"/>
    <x v="2"/>
    <d v="2026-05-01T00:00:00"/>
    <n v="0"/>
    <s v="Crear POM"/>
    <m/>
    <s v="POM"/>
    <d v="2026-05-01T00:00:00"/>
  </r>
  <r>
    <x v="0"/>
    <x v="3"/>
    <d v="2026-05-01T00:00:00"/>
    <n v="0"/>
    <s v="Crear POM"/>
    <m/>
    <s v="POM"/>
    <d v="2026-05-01T00:00:00"/>
  </r>
  <r>
    <x v="0"/>
    <x v="4"/>
    <d v="2026-05-01T00:00:00"/>
    <n v="0"/>
    <s v="Crear POM"/>
    <m/>
    <s v="POM"/>
    <d v="2026-05-01T00:00:00"/>
  </r>
  <r>
    <x v="0"/>
    <x v="5"/>
    <d v="2026-05-01T00:00:00"/>
    <n v="0"/>
    <s v="Crear POM"/>
    <m/>
    <s v="POM"/>
    <d v="2026-05-01T00:00:00"/>
  </r>
  <r>
    <x v="0"/>
    <x v="6"/>
    <d v="2026-05-01T00:00:00"/>
    <n v="0"/>
    <s v="Crear POM"/>
    <m/>
    <s v="POM"/>
    <d v="2026-05-01T00:00:00"/>
  </r>
  <r>
    <x v="0"/>
    <x v="7"/>
    <d v="2026-05-01T00:00:00"/>
    <n v="0"/>
    <s v="Crear POM"/>
    <m/>
    <s v="POM"/>
    <d v="2026-05-01T00:00:00"/>
  </r>
  <r>
    <x v="0"/>
    <x v="8"/>
    <d v="2026-05-01T00:00:00"/>
    <n v="0"/>
    <s v="Crear POM"/>
    <m/>
    <s v="POM"/>
    <d v="2026-05-01T00:00:00"/>
  </r>
  <r>
    <x v="0"/>
    <x v="9"/>
    <d v="2026-05-01T00:00:00"/>
    <n v="0"/>
    <s v="Crear POM"/>
    <m/>
    <s v="POM"/>
    <d v="2026-05-01T00:00:00"/>
  </r>
  <r>
    <x v="0"/>
    <x v="10"/>
    <d v="2026-05-01T00:00:00"/>
    <n v="0"/>
    <s v="Crear POM"/>
    <m/>
    <s v="POM"/>
    <d v="2026-05-01T00:00:00"/>
  </r>
  <r>
    <x v="0"/>
    <x v="11"/>
    <d v="2026-05-01T00:00:00"/>
    <n v="0"/>
    <s v="Crear POM"/>
    <m/>
    <s v="POM"/>
    <d v="2026-05-01T00:00:00"/>
  </r>
  <r>
    <x v="0"/>
    <x v="12"/>
    <d v="2026-05-01T00:00:00"/>
    <n v="0"/>
    <s v="Crear POM"/>
    <m/>
    <s v="POM"/>
    <d v="2026-05-01T00:00:00"/>
  </r>
  <r>
    <x v="0"/>
    <x v="13"/>
    <d v="2026-05-01T00:00:00"/>
    <n v="0"/>
    <s v="Crear POM"/>
    <m/>
    <s v="POM"/>
    <d v="2026-05-01T00:00:00"/>
  </r>
  <r>
    <x v="0"/>
    <x v="14"/>
    <d v="2026-05-01T00:00:00"/>
    <n v="0"/>
    <s v="Crear POM"/>
    <m/>
    <s v="POM"/>
    <d v="2026-05-01T00:00:00"/>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r>
    <x v="1"/>
    <x v="15"/>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0">
  <r>
    <x v="0"/>
    <s v="Resolution_General Review"/>
    <d v="2026-06-01T00:00:00"/>
    <n v="0"/>
    <n v="177"/>
  </r>
  <r>
    <x v="1"/>
    <s v="ERG_Parámetros estabilidad taludes"/>
    <d v="2026-06-01T00:00:00"/>
    <n v="3"/>
    <n v="177"/>
  </r>
  <r>
    <x v="1"/>
    <s v="ERG_Parámetros estabilidad taludes"/>
    <d v="2026-06-02T00:00:00"/>
    <n v="3"/>
    <n v="177"/>
  </r>
  <r>
    <x v="1"/>
    <s v="ERG_Parámetros estabilidad taludes"/>
    <d v="2026-06-03T00:00:00"/>
    <n v="3"/>
    <n v="177"/>
  </r>
  <r>
    <x v="1"/>
    <s v="ERG_Parámetros estabilidad taludes"/>
    <d v="2026-06-04T00:00:00"/>
    <n v="3"/>
    <n v="177"/>
  </r>
  <r>
    <x v="1"/>
    <s v="ERG_Parámetros estabilidad taludes"/>
    <d v="2026-06-05T00:00:00"/>
    <n v="2"/>
    <n v="177"/>
  </r>
  <r>
    <x v="1"/>
    <s v="ERG_Parámetros estabilidad taludes"/>
    <d v="2026-06-08T00:00:00"/>
    <n v="3"/>
    <n v="177"/>
  </r>
  <r>
    <x v="1"/>
    <s v="ERG_Parámetros estabilidad taludes"/>
    <d v="2026-06-09T00:00:00"/>
    <n v="3"/>
    <n v="177"/>
  </r>
  <r>
    <x v="1"/>
    <s v="ERG_Parámetros estabilidad taludes"/>
    <d v="2026-06-10T00:00:00"/>
    <n v="3"/>
    <n v="177"/>
  </r>
  <r>
    <x v="2"/>
    <s v="ERG_Parámetros estabilidad taludes"/>
    <d v="2026-06-01T00:00:00"/>
    <n v="5"/>
    <n v="177"/>
  </r>
  <r>
    <x v="2"/>
    <s v="ERG_Parámetros estabilidad taludes"/>
    <d v="2026-06-02T00:00:00"/>
    <n v="5"/>
    <n v="177"/>
  </r>
  <r>
    <x v="2"/>
    <s v="ERG_Parámetros estabilidad taludes"/>
    <d v="2026-06-03T00:00:00"/>
    <n v="5"/>
    <n v="177"/>
  </r>
  <r>
    <x v="2"/>
    <s v="ERG_Parámetros estabilidad taludes"/>
    <d v="2026-06-04T00:00:00"/>
    <n v="5"/>
    <n v="177"/>
  </r>
  <r>
    <x v="2"/>
    <s v="ERG_Parámetros estabilidad taludes"/>
    <d v="2026-06-05T00:00:00"/>
    <n v="3"/>
    <n v="177"/>
  </r>
  <r>
    <x v="2"/>
    <s v="ERG_Parámetros estabilidad taludes"/>
    <d v="2026-06-08T00:00:00"/>
    <n v="4"/>
    <n v="177"/>
  </r>
  <r>
    <x v="2"/>
    <s v="ERG_Parámetros estabilidad taludes"/>
    <d v="2026-06-09T00:00:00"/>
    <n v="4"/>
    <n v="177"/>
  </r>
  <r>
    <x v="2"/>
    <s v="ERG_Parámetros estabilidad taludes"/>
    <d v="2026-06-10T00:00:00"/>
    <n v="4"/>
    <n v="177"/>
  </r>
  <r>
    <x v="1"/>
    <s v="ERG_Parámetros estabilidad taludes"/>
    <d v="2026-06-11T00:00:00"/>
    <n v="3"/>
    <n v="177"/>
  </r>
  <r>
    <x v="1"/>
    <s v="ERG_Parámetros estabilidad taludes"/>
    <d v="2026-06-12T00:00:00"/>
    <n v="2"/>
    <n v="177"/>
  </r>
  <r>
    <x v="2"/>
    <s v="ERG_Parámetros estabilidad taludes"/>
    <d v="2026-06-11T00:00:00"/>
    <n v="5"/>
    <n v="177"/>
  </r>
  <r>
    <x v="2"/>
    <s v="ERG_Parámetros estabilidad taludes"/>
    <d v="2026-06-12T00:00:00"/>
    <n v="3"/>
    <n v="177"/>
  </r>
  <r>
    <x v="1"/>
    <s v="ERG_Parámetros estabilidad taludes"/>
    <d v="2026-06-08T00:00:00"/>
    <n v="3"/>
    <n v="177"/>
  </r>
  <r>
    <x v="1"/>
    <s v="ERG_Parámetros estabilidad taludes"/>
    <d v="2026-06-09T00:00:00"/>
    <n v="3"/>
    <n v="177"/>
  </r>
  <r>
    <x v="1"/>
    <s v="ERG_Parámetros estabilidad taludes"/>
    <d v="2026-06-10T00:00:00"/>
    <n v="3"/>
    <n v="177"/>
  </r>
  <r>
    <x v="1"/>
    <s v="ERG_Parámetros estabilidad taludes"/>
    <d v="2026-06-17T00:00:00"/>
    <n v="2"/>
    <n v="177"/>
  </r>
  <r>
    <x v="2"/>
    <s v="ERG_Parámetros estabilidad taludes"/>
    <d v="2026-06-08T00:00:00"/>
    <n v="5"/>
    <n v="177"/>
  </r>
  <r>
    <x v="2"/>
    <s v="ERG_Parámetros estabilidad taludes"/>
    <d v="2026-06-09T00:00:00"/>
    <n v="5"/>
    <n v="177"/>
  </r>
  <r>
    <x v="2"/>
    <s v="ERG_Parámetros estabilidad taludes"/>
    <d v="2026-06-10T00:00:00"/>
    <n v="5"/>
    <n v="177"/>
  </r>
  <r>
    <x v="2"/>
    <s v="ERG_Parámetros estabilidad taludes"/>
    <d v="2026-06-17T00:00:00"/>
    <n v="2"/>
    <n v="177"/>
  </r>
  <r>
    <x v="1"/>
    <s v="ERG_Parámetros estabilidad taludes"/>
    <d v="2026-06-01T00:00:00"/>
    <n v="3"/>
    <n v="177"/>
  </r>
  <r>
    <x v="1"/>
    <s v="ERG_Parámetros estabilidad taludes"/>
    <d v="2026-06-02T00:00:00"/>
    <n v="3"/>
    <n v="177"/>
  </r>
  <r>
    <x v="1"/>
    <s v="ERG_Parámetros estabilidad taludes"/>
    <d v="2026-06-03T00:00:00"/>
    <n v="3"/>
    <n v="177"/>
  </r>
  <r>
    <x v="1"/>
    <s v="ERG_Parámetros estabilidad taludes"/>
    <d v="2026-06-04T00:00:00"/>
    <n v="3"/>
    <n v="177"/>
  </r>
  <r>
    <x v="1"/>
    <s v="ERG_Parámetros estabilidad taludes"/>
    <d v="2026-06-05T00:00:00"/>
    <n v="2"/>
    <n v="177"/>
  </r>
  <r>
    <x v="2"/>
    <s v="ERG_Parámetros estabilidad taludes"/>
    <d v="2026-06-01T00:00:00"/>
    <n v="4"/>
    <n v="177"/>
  </r>
  <r>
    <x v="2"/>
    <s v="ERG_Parámetros estabilidad taludes"/>
    <d v="2026-06-02T00:00:00"/>
    <n v="4"/>
    <n v="177"/>
  </r>
  <r>
    <x v="2"/>
    <s v="ERG_Parámetros estabilidad taludes"/>
    <d v="2026-06-03T00:00:00"/>
    <n v="4"/>
    <n v="177"/>
  </r>
  <r>
    <x v="2"/>
    <s v="ERG_Parámetros estabilidad taludes"/>
    <d v="2026-06-04T00:00:00"/>
    <n v="4"/>
    <n v="177"/>
  </r>
  <r>
    <x v="2"/>
    <s v="ERG_Parámetros estabilidad taludes"/>
    <d v="2026-06-05T00:00:00"/>
    <n v="3"/>
    <n v="177"/>
  </r>
  <r>
    <x v="1"/>
    <s v="ERG_Parámetros estabilidad taludes"/>
    <d v="2026-06-11T00:00:00"/>
    <n v="3"/>
    <n v="177"/>
  </r>
  <r>
    <x v="1"/>
    <s v="ERG_Parámetros estabilidad taludes"/>
    <d v="2026-06-12T00:00:00"/>
    <n v="2"/>
    <n v="177"/>
  </r>
  <r>
    <x v="1"/>
    <s v="ERG_Parámetros estabilidad taludes"/>
    <d v="2026-06-17T00:00:00"/>
    <n v="1"/>
    <n v="177"/>
  </r>
  <r>
    <x v="2"/>
    <s v="ERG_Parámetros estabilidad taludes"/>
    <d v="2026-06-11T00:00:00"/>
    <n v="4"/>
    <n v="177"/>
  </r>
  <r>
    <x v="2"/>
    <s v="ERG_Parámetros estabilidad taludes"/>
    <d v="2026-06-12T00:00:00"/>
    <n v="3"/>
    <n v="177"/>
  </r>
  <r>
    <x v="2"/>
    <s v="ERG_Parámetros estabilidad taludes"/>
    <d v="2026-06-17T00:00:00"/>
    <n v="1"/>
    <n v="177"/>
  </r>
  <r>
    <x v="1"/>
    <s v="ERG_Parámetros estabilidad taludes"/>
    <d v="2026-06-15T00:00:00"/>
    <n v="6"/>
    <n v="177"/>
  </r>
  <r>
    <x v="1"/>
    <s v="ERG_Parámetros estabilidad taludes"/>
    <d v="2026-06-16T00:00:00"/>
    <n v="6"/>
    <n v="177"/>
  </r>
  <r>
    <x v="1"/>
    <s v="ERG_Parámetros estabilidad taludes"/>
    <d v="2026-06-17T00:00:00"/>
    <n v="3"/>
    <n v="177"/>
  </r>
  <r>
    <x v="1"/>
    <s v="ERG_Parámetros estabilidad taludes"/>
    <d v="2026-06-18T00:00:00"/>
    <n v="3"/>
    <n v="177"/>
  </r>
  <r>
    <x v="1"/>
    <s v="ERG_Parámetros estabilidad taludes"/>
    <d v="2026-06-19T00:00:00"/>
    <n v="3"/>
    <n v="177"/>
  </r>
  <r>
    <x v="1"/>
    <s v="ERG_Parámetros estabilidad taludes"/>
    <d v="2026-06-30T00:00:00"/>
    <n v="3"/>
    <n v="177"/>
  </r>
  <r>
    <x v="2"/>
    <s v="ERG_Parámetros estabilidad taludes"/>
    <d v="2026-06-15T00:00:00"/>
    <n v="9"/>
    <n v="177"/>
  </r>
  <r>
    <x v="2"/>
    <s v="ERG_Parámetros estabilidad taludes"/>
    <d v="2026-06-16T00:00:00"/>
    <n v="9"/>
    <n v="177"/>
  </r>
  <r>
    <x v="2"/>
    <s v="ERG_Parámetros estabilidad taludes"/>
    <d v="2026-06-17T00:00:00"/>
    <n v="6"/>
    <n v="177"/>
  </r>
  <r>
    <x v="2"/>
    <s v="ERG_Parámetros estabilidad taludes"/>
    <d v="2026-06-18T00:00:00"/>
    <n v="9"/>
    <n v="177"/>
  </r>
  <r>
    <x v="2"/>
    <s v="ERG_Parámetros estabilidad taludes"/>
    <d v="2026-06-19T00:00:00"/>
    <n v="6"/>
    <n v="177"/>
  </r>
  <r>
    <x v="2"/>
    <s v="ERG_Parámetros estabilidad taludes"/>
    <d v="2026-06-30T00:00:00"/>
    <n v="9"/>
    <n v="177"/>
  </r>
  <r>
    <x v="1"/>
    <s v="ERG_Parámetros estabilidad taludes"/>
    <d v="2026-06-22T00:00:00"/>
    <n v="6"/>
    <n v="177"/>
  </r>
  <r>
    <x v="1"/>
    <s v="ERG_Parámetros estabilidad taludes"/>
    <d v="2026-06-23T00:00:00"/>
    <n v="6"/>
    <n v="177"/>
  </r>
  <r>
    <x v="1"/>
    <s v="ERG_Parámetros estabilidad taludes"/>
    <d v="2026-06-24T00:00:00"/>
    <n v="6"/>
    <n v="177"/>
  </r>
  <r>
    <x v="1"/>
    <s v="ERG_Parámetros estabilidad taludes"/>
    <d v="2026-06-25T00:00:00"/>
    <n v="6"/>
    <n v="177"/>
  </r>
  <r>
    <x v="1"/>
    <s v="ERG_Parámetros estabilidad taludes"/>
    <d v="2026-06-26T00:00:00"/>
    <n v="3"/>
    <n v="177"/>
  </r>
  <r>
    <x v="1"/>
    <s v="ERG_Parámetros estabilidad taludes"/>
    <d v="2026-06-30T00:00:00"/>
    <n v="3"/>
    <n v="177"/>
  </r>
  <r>
    <x v="3"/>
    <s v="ERG_Parámetros estabilidad taludes"/>
    <d v="2026-06-08T00:00:00"/>
    <n v="3"/>
    <n v="177"/>
  </r>
  <r>
    <x v="3"/>
    <s v="ERG_Parámetros estabilidad taludes"/>
    <d v="2026-06-09T00:00:00"/>
    <n v="3"/>
    <n v="177"/>
  </r>
  <r>
    <x v="3"/>
    <s v="ERG_Parámetros estabilidad taludes"/>
    <d v="2026-06-10T00:00:00"/>
    <n v="3"/>
    <n v="177"/>
  </r>
  <r>
    <x v="3"/>
    <s v="ERG_Parámetros estabilidad taludes"/>
    <d v="2026-06-11T00:00:00"/>
    <n v="3"/>
    <n v="177"/>
  </r>
  <r>
    <x v="3"/>
    <s v="ERG_Parámetros estabilidad taludes"/>
    <d v="2026-06-12T00:00:00"/>
    <n v="3"/>
    <n v="177"/>
  </r>
  <r>
    <x v="3"/>
    <s v="ERG_Parámetros estabilidad taludes"/>
    <d v="2026-06-15T00:00:00"/>
    <n v="3"/>
    <n v="177"/>
  </r>
  <r>
    <x v="3"/>
    <s v="ERG_Parámetros estabilidad taludes"/>
    <d v="2026-06-16T00:00:00"/>
    <n v="3"/>
    <n v="177"/>
  </r>
  <r>
    <x v="3"/>
    <s v="ERG_Parámetros estabilidad taludes"/>
    <d v="2026-06-17T00:00:00"/>
    <n v="3"/>
    <n v="177"/>
  </r>
  <r>
    <x v="3"/>
    <s v="ERG_Parámetros estabilidad taludes"/>
    <d v="2026-06-18T00:00:00"/>
    <n v="3"/>
    <n v="177"/>
  </r>
  <r>
    <x v="3"/>
    <s v="ERG_Parámetros estabilidad taludes"/>
    <d v="2026-06-19T00:00:00"/>
    <n v="3"/>
    <n v="177"/>
  </r>
  <r>
    <x v="3"/>
    <s v="ERG_Parámetros estabilidad taludes"/>
    <d v="2026-06-22T00:00:00"/>
    <n v="3"/>
    <n v="177"/>
  </r>
  <r>
    <x v="3"/>
    <s v="ERG_Parámetros estabilidad taludes"/>
    <d v="2026-06-23T00:00:00"/>
    <n v="3"/>
    <n v="177"/>
  </r>
  <r>
    <x v="3"/>
    <s v="ERG_Parámetros estabilidad taludes"/>
    <d v="2026-06-24T00:00:00"/>
    <n v="3"/>
    <n v="177"/>
  </r>
  <r>
    <x v="3"/>
    <s v="ERG_Parámetros estabilidad taludes"/>
    <d v="2026-06-25T00:00:00"/>
    <n v="3"/>
    <n v="177"/>
  </r>
  <r>
    <x v="3"/>
    <s v="ERG_Parámetros estabilidad taludes"/>
    <d v="2026-06-26T00:00:00"/>
    <n v="3"/>
    <n v="177"/>
  </r>
  <r>
    <x v="3"/>
    <s v="ERG_Parámetros estabilidad taludes"/>
    <d v="2026-06-30T00:00:00"/>
    <n v="3"/>
    <n v="177"/>
  </r>
  <r>
    <x v="4"/>
    <s v="Minsur_LOM Integrado San Rafael 2026"/>
    <d v="2026-06-01T00:00:00"/>
    <n v="9"/>
    <n v="177"/>
  </r>
  <r>
    <x v="4"/>
    <s v="Minsur_LOM Integrado San Rafael 2026"/>
    <d v="2026-06-02T00:00:00"/>
    <n v="9"/>
    <n v="177"/>
  </r>
  <r>
    <x v="4"/>
    <s v="Minsur_LOM Integrado San Rafael 2026"/>
    <d v="2026-06-03T00:00:00"/>
    <n v="9"/>
    <n v="177"/>
  </r>
  <r>
    <x v="4"/>
    <s v="Minsur_LOM Integrado San Rafael 2026"/>
    <d v="2026-06-04T00:00:00"/>
    <n v="9"/>
    <n v="177"/>
  </r>
  <r>
    <x v="4"/>
    <s v="Minsur_LOM Integrado San Rafael 2026"/>
    <d v="2026-06-05T00:00:00"/>
    <n v="6"/>
    <n v="177"/>
  </r>
  <r>
    <x v="5"/>
    <s v="Minsur_LOM Integrado San Rafael 2026"/>
    <d v="2026-06-01T00:00:00"/>
    <n v="9"/>
    <n v="177"/>
  </r>
  <r>
    <x v="5"/>
    <s v="Minsur_LOM Integrado San Rafael 2026"/>
    <d v="2026-06-02T00:00:00"/>
    <n v="9"/>
    <n v="177"/>
  </r>
  <r>
    <x v="4"/>
    <s v="Minsur_LOM Integrado San Rafael 2026"/>
    <d v="2026-06-08T00:00:00"/>
    <n v="9"/>
    <n v="177"/>
  </r>
  <r>
    <x v="4"/>
    <s v="Minsur_LOM Integrado San Rafael 2026"/>
    <d v="2026-06-09T00:00:00"/>
    <n v="9"/>
    <n v="177"/>
  </r>
  <r>
    <x v="4"/>
    <s v="Minsur_LOM Integrado San Rafael 2026"/>
    <d v="2026-06-10T00:00:00"/>
    <n v="9"/>
    <n v="177"/>
  </r>
  <r>
    <x v="4"/>
    <s v="Minsur_LOM Integrado San Rafael 2026"/>
    <d v="2026-06-11T00:00:00"/>
    <n v="9"/>
    <n v="177"/>
  </r>
  <r>
    <x v="4"/>
    <s v="Minsur_LOM Integrado San Rafael 2026"/>
    <d v="2026-06-12T00:00:00"/>
    <n v="6"/>
    <n v="177"/>
  </r>
  <r>
    <x v="4"/>
    <s v="Minsur_LOM Integrado San Rafael 2026"/>
    <d v="2026-06-15T00:00:00"/>
    <n v="9"/>
    <n v="177"/>
  </r>
  <r>
    <x v="4"/>
    <s v="Minsur_LOM Integrado San Rafael 2026"/>
    <d v="2026-06-16T00:00:00"/>
    <n v="9"/>
    <n v="177"/>
  </r>
  <r>
    <x v="4"/>
    <s v="Minsur_LOM Integrado San Rafael 2026"/>
    <d v="2026-06-17T00:00:00"/>
    <n v="9"/>
    <n v="177"/>
  </r>
  <r>
    <x v="6"/>
    <s v="Minsur_LOM Integrado San Rafael 2026"/>
    <d v="2026-06-11T00:00:00"/>
    <n v="4"/>
    <n v="177"/>
  </r>
  <r>
    <x v="6"/>
    <s v="Minsur_LOM Integrado San Rafael 2026"/>
    <d v="2026-06-12T00:00:00"/>
    <n v="2"/>
    <n v="177"/>
  </r>
  <r>
    <x v="5"/>
    <s v="Minsur_LOM Integrado San Rafael 2026"/>
    <d v="2026-06-03T00:00:00"/>
    <n v="9"/>
    <n v="177"/>
  </r>
  <r>
    <x v="5"/>
    <s v="Minsur_LOM Integrado San Rafael 2026"/>
    <d v="2026-06-04T00:00:00"/>
    <n v="9"/>
    <n v="177"/>
  </r>
  <r>
    <x v="5"/>
    <s v="Minsur_LOM Integrado San Rafael 2026"/>
    <d v="2026-06-05T00:00:00"/>
    <n v="6"/>
    <n v="177"/>
  </r>
  <r>
    <x v="5"/>
    <s v="Minsur_LOM Integrado San Rafael 2026"/>
    <d v="2026-06-08T00:00:00"/>
    <n v="9"/>
    <n v="177"/>
  </r>
  <r>
    <x v="5"/>
    <s v="Minsur_LOM Integrado San Rafael 2026"/>
    <d v="2026-06-09T00:00:00"/>
    <n v="9"/>
    <n v="177"/>
  </r>
  <r>
    <x v="5"/>
    <s v="Minsur_LOM Integrado San Rafael 2026"/>
    <d v="2026-06-10T00:00:00"/>
    <n v="9"/>
    <n v="177"/>
  </r>
  <r>
    <x v="5"/>
    <s v="Minsur_LOM Integrado San Rafael 2026"/>
    <d v="2026-06-11T00:00:00"/>
    <n v="9"/>
    <n v="177"/>
  </r>
  <r>
    <x v="5"/>
    <s v="Minsur_LOM Integrado San Rafael 2026"/>
    <d v="2026-06-12T00:00:00"/>
    <n v="6"/>
    <n v="177"/>
  </r>
  <r>
    <x v="5"/>
    <s v="Minsur_LOM Integrado San Rafael 2026"/>
    <d v="2026-06-15T00:00:00"/>
    <n v="9"/>
    <n v="177"/>
  </r>
  <r>
    <x v="5"/>
    <s v="Minsur_LOM Integrado San Rafael 2026"/>
    <d v="2026-06-16T00:00:00"/>
    <n v="9"/>
    <n v="177"/>
  </r>
  <r>
    <x v="5"/>
    <s v="Minsur_LOM Integrado San Rafael 2026"/>
    <d v="2026-06-17T00:00:00"/>
    <n v="9"/>
    <n v="177"/>
  </r>
  <r>
    <x v="5"/>
    <s v="Minsur_LOM Integrado San Rafael 2026"/>
    <d v="2026-06-18T00:00:00"/>
    <n v="9"/>
    <n v="177"/>
  </r>
  <r>
    <x v="5"/>
    <s v="Minsur_LOM Integrado San Rafael 2026"/>
    <d v="2026-06-19T00:00:00"/>
    <n v="6"/>
    <n v="177"/>
  </r>
  <r>
    <x v="5"/>
    <s v="Minsur_LOM Integrado San Rafael 2026"/>
    <d v="2026-06-22T00:00:00"/>
    <n v="9"/>
    <n v="177"/>
  </r>
  <r>
    <x v="5"/>
    <s v="Minsur_LOM Integrado San Rafael 2026"/>
    <d v="2026-06-23T00:00:00"/>
    <n v="9"/>
    <n v="177"/>
  </r>
  <r>
    <x v="5"/>
    <s v="Minsur_LOM Integrado San Rafael 2026"/>
    <d v="2026-06-24T00:00:00"/>
    <n v="9"/>
    <n v="177"/>
  </r>
  <r>
    <x v="5"/>
    <s v="Minsur_LOM Integrado San Rafael 2026"/>
    <d v="2026-06-25T00:00:00"/>
    <n v="9"/>
    <n v="177"/>
  </r>
  <r>
    <x v="5"/>
    <s v="Minsur_LOM Integrado San Rafael 2026"/>
    <d v="2026-06-26T00:00:00"/>
    <n v="6"/>
    <n v="177"/>
  </r>
  <r>
    <x v="5"/>
    <s v="Minsur_LOM Integrado San Rafael 2026"/>
    <d v="2026-06-29T00:00:00"/>
    <n v="9"/>
    <n v="177"/>
  </r>
  <r>
    <x v="5"/>
    <s v="Minsur_LOM Integrado San Rafael 2026"/>
    <d v="2026-06-30T00:00:00"/>
    <n v="9"/>
    <n v="177"/>
  </r>
  <r>
    <x v="4"/>
    <s v="Minsur_LOM Integrado San Rafael 2026"/>
    <d v="2026-06-18T00:00:00"/>
    <n v="9"/>
    <n v="177"/>
  </r>
  <r>
    <x v="4"/>
    <s v="Minsur_LOM Integrado San Rafael 2026"/>
    <d v="2026-06-19T00:00:00"/>
    <n v="6"/>
    <n v="177"/>
  </r>
  <r>
    <x v="4"/>
    <s v="Minsur_LOM Integrado San Rafael 2026"/>
    <d v="2026-06-22T00:00:00"/>
    <n v="9"/>
    <n v="177"/>
  </r>
  <r>
    <x v="4"/>
    <s v="Minsur_LOM Integrado San Rafael 2026"/>
    <d v="2026-06-23T00:00:00"/>
    <n v="9"/>
    <n v="177"/>
  </r>
  <r>
    <x v="4"/>
    <s v="Minsur_LOM Integrado San Rafael 2026"/>
    <d v="2026-06-24T00:00:00"/>
    <n v="9"/>
    <n v="177"/>
  </r>
  <r>
    <x v="4"/>
    <s v="Minsur_LOM Integrado San Rafael 2026"/>
    <d v="2026-06-25T00:00:00"/>
    <n v="9"/>
    <n v="177"/>
  </r>
  <r>
    <x v="4"/>
    <s v="Minsur_LOM Integrado San Rafael 2026"/>
    <d v="2026-06-26T00:00:00"/>
    <n v="6"/>
    <n v="177"/>
  </r>
  <r>
    <x v="4"/>
    <s v="Minsur_LOM Integrado San Rafael 2026"/>
    <d v="2026-06-29T00:00:00"/>
    <n v="9"/>
    <n v="177"/>
  </r>
  <r>
    <x v="4"/>
    <s v="Minsur_LOM Integrado San Rafael 2026"/>
    <d v="2026-06-30T00:00:00"/>
    <n v="9"/>
    <n v="177"/>
  </r>
  <r>
    <x v="6"/>
    <s v="Minsur_LOM Integrado San Rafael 2026"/>
    <d v="2026-06-01T00:00:00"/>
    <n v="4"/>
    <n v="177"/>
  </r>
  <r>
    <x v="6"/>
    <s v="Minsur_LOM Integrado San Rafael 2026"/>
    <d v="2026-06-02T00:00:00"/>
    <n v="4"/>
    <n v="177"/>
  </r>
  <r>
    <x v="6"/>
    <s v="Minsur_LOM Integrado San Rafael 2026"/>
    <d v="2026-06-03T00:00:00"/>
    <n v="4"/>
    <n v="177"/>
  </r>
  <r>
    <x v="6"/>
    <s v="Minsur_LOM Integrado San Rafael 2026"/>
    <d v="2026-06-04T00:00:00"/>
    <n v="4"/>
    <n v="177"/>
  </r>
  <r>
    <x v="6"/>
    <s v="Minsur_LOM Integrado San Rafael 2026"/>
    <d v="2026-06-05T00:00:00"/>
    <n v="2"/>
    <n v="177"/>
  </r>
  <r>
    <x v="6"/>
    <s v="Minsur_LOM Integrado San Rafael 2026"/>
    <d v="2026-06-08T00:00:00"/>
    <n v="4"/>
    <n v="177"/>
  </r>
  <r>
    <x v="6"/>
    <s v="Minsur_LOM Integrado San Rafael 2026"/>
    <d v="2026-06-09T00:00:00"/>
    <n v="4"/>
    <n v="177"/>
  </r>
  <r>
    <x v="6"/>
    <s v="Minsur_LOM Integrado San Rafael 2026"/>
    <d v="2026-06-10T00:00:00"/>
    <n v="4"/>
    <n v="177"/>
  </r>
  <r>
    <x v="6"/>
    <s v="Minsur_LOM Integrado San Rafael 2026"/>
    <d v="2026-06-15T00:00:00"/>
    <n v="4"/>
    <n v="177"/>
  </r>
  <r>
    <x v="6"/>
    <s v="Minsur_LOM Integrado San Rafael 2026"/>
    <d v="2026-06-16T00:00:00"/>
    <n v="4"/>
    <n v="177"/>
  </r>
  <r>
    <x v="6"/>
    <s v="Minsur_LOM Integrado San Rafael 2026"/>
    <d v="2026-06-17T00:00:00"/>
    <n v="4"/>
    <n v="177"/>
  </r>
  <r>
    <x v="6"/>
    <s v="Minsur_LOM Integrado San Rafael 2026"/>
    <d v="2026-06-18T00:00:00"/>
    <n v="4"/>
    <n v="177"/>
  </r>
  <r>
    <x v="6"/>
    <s v="Minsur_LOM Integrado San Rafael 2026"/>
    <d v="2026-06-19T00:00:00"/>
    <n v="2"/>
    <n v="177"/>
  </r>
  <r>
    <x v="6"/>
    <s v="Minsur_LOM Integrado San Rafael 2026"/>
    <d v="2026-06-22T00:00:00"/>
    <n v="4"/>
    <n v="177"/>
  </r>
  <r>
    <x v="6"/>
    <s v="Minsur_LOM Integrado San Rafael 2026"/>
    <d v="2026-06-23T00:00:00"/>
    <n v="4"/>
    <n v="177"/>
  </r>
  <r>
    <x v="6"/>
    <s v="Minsur_LOM Integrado San Rafael 2026"/>
    <d v="2026-06-24T00:00:00"/>
    <n v="4"/>
    <n v="177"/>
  </r>
  <r>
    <x v="6"/>
    <s v="Minsur_LOM Integrado San Rafael 2026"/>
    <d v="2026-06-25T00:00:00"/>
    <n v="4"/>
    <n v="177"/>
  </r>
  <r>
    <x v="6"/>
    <s v="Minsur_LOM Integrado San Rafael 2026"/>
    <d v="2026-06-26T00:00:00"/>
    <n v="2"/>
    <n v="177"/>
  </r>
  <r>
    <x v="6"/>
    <s v="Minsur_LOM Integrado San Rafael 2026"/>
    <d v="2026-06-29T00:00:00"/>
    <n v="4"/>
    <n v="177"/>
  </r>
  <r>
    <x v="6"/>
    <s v="Minsur_LOM Integrado San Rafael 2026"/>
    <d v="2026-06-30T00:00:00"/>
    <n v="4"/>
    <n v="177"/>
  </r>
  <r>
    <x v="7"/>
    <s v="Minsur_LOM Integrado San Rafael 2026"/>
    <d v="2026-06-02T00:00:00"/>
    <n v="2"/>
    <n v="177"/>
  </r>
  <r>
    <x v="7"/>
    <s v="Minsur_LOM Integrado San Rafael 2026"/>
    <d v="2026-06-04T00:00:00"/>
    <n v="2"/>
    <n v="177"/>
  </r>
  <r>
    <x v="7"/>
    <s v="Minsur_LOM Integrado San Rafael 2026"/>
    <d v="2026-06-09T00:00:00"/>
    <n v="2"/>
    <n v="177"/>
  </r>
  <r>
    <x v="7"/>
    <s v="Minsur_LOM Integrado San Rafael 2026"/>
    <d v="2026-06-11T00:00:00"/>
    <n v="2"/>
    <n v="177"/>
  </r>
  <r>
    <x v="7"/>
    <s v="Minsur_LOM Integrado San Rafael 2026"/>
    <d v="2026-06-16T00:00:00"/>
    <n v="2"/>
    <n v="177"/>
  </r>
  <r>
    <x v="7"/>
    <s v="Minsur_LOM Integrado San Rafael 2026"/>
    <d v="2026-06-18T00:00:00"/>
    <n v="2"/>
    <n v="177"/>
  </r>
  <r>
    <x v="7"/>
    <s v="Minsur_LOM Integrado San Rafael 2026"/>
    <d v="2026-06-23T00:00:00"/>
    <n v="2"/>
    <n v="177"/>
  </r>
  <r>
    <x v="7"/>
    <s v="Minsur_LOM Integrado San Rafael 2026"/>
    <d v="2026-06-25T00:00:00"/>
    <n v="2"/>
    <n v="177"/>
  </r>
  <r>
    <x v="7"/>
    <s v="Minsur_LOM Integrado San Rafael 2026"/>
    <d v="2026-06-30T00:00:00"/>
    <n v="2"/>
    <n v="177"/>
  </r>
  <r>
    <x v="8"/>
    <s v="ElBrocal_Estudio Geomecanico Estabilidad"/>
    <d v="2026-06-01T00:00:00"/>
    <n v="5"/>
    <n v="177"/>
  </r>
  <r>
    <x v="8"/>
    <s v="ElBrocal_Estudio Geomecanico Estabilidad"/>
    <d v="2026-06-02T00:00:00"/>
    <n v="5"/>
    <n v="177"/>
  </r>
  <r>
    <x v="8"/>
    <s v="ElBrocal_Estudio Geomecanico Estabilidad"/>
    <d v="2026-06-03T00:00:00"/>
    <n v="5"/>
    <n v="177"/>
  </r>
  <r>
    <x v="8"/>
    <s v="ElBrocal_Estudio Geomecanico Estabilidad"/>
    <d v="2026-06-04T00:00:00"/>
    <n v="5"/>
    <n v="177"/>
  </r>
  <r>
    <x v="8"/>
    <s v="ElBrocal_Estudio Geomecanico Estabilidad"/>
    <d v="2026-06-05T00:00:00"/>
    <n v="2"/>
    <n v="177"/>
  </r>
  <r>
    <x v="8"/>
    <s v="ElBrocal_Estudio Geomecanico Estabilidad"/>
    <d v="2026-06-08T00:00:00"/>
    <n v="2"/>
    <n v="177"/>
  </r>
  <r>
    <x v="8"/>
    <s v="ElBrocal_Estudio Geomecanico Estabilidad"/>
    <d v="2026-06-09T00:00:00"/>
    <n v="2"/>
    <n v="177"/>
  </r>
  <r>
    <x v="8"/>
    <s v="ElBrocal_Estudio Geomecanico Estabilidad"/>
    <d v="2026-06-10T00:00:00"/>
    <n v="2"/>
    <n v="177"/>
  </r>
  <r>
    <x v="8"/>
    <s v="ElBrocal_Estudio Geomecanico Estabilidad"/>
    <d v="2026-06-11T00:00:00"/>
    <n v="2"/>
    <n v="177"/>
  </r>
  <r>
    <x v="8"/>
    <s v="ElBrocal_Estudio Geomecanico Estabilidad"/>
    <d v="2026-06-12T00:00:00"/>
    <n v="2"/>
    <n v="177"/>
  </r>
  <r>
    <x v="8"/>
    <s v="ElBrocal_Estudio Geomecanico Estabilidad"/>
    <d v="2026-06-15T00:00:00"/>
    <n v="1"/>
    <n v="177"/>
  </r>
  <r>
    <x v="8"/>
    <s v="ElBrocal_Estudio Geomecanico Estabilidad"/>
    <d v="2026-06-16T00:00:00"/>
    <n v="1"/>
    <n v="177"/>
  </r>
  <r>
    <x v="8"/>
    <s v="ElBrocal_Estudio Geomecanico Estabilidad"/>
    <d v="2026-06-17T00:00:00"/>
    <n v="1"/>
    <n v="177"/>
  </r>
  <r>
    <x v="8"/>
    <s v="ElBrocal_Estudio Geomecanico Estabilidad"/>
    <d v="2026-06-18T00:00:00"/>
    <n v="1"/>
    <n v="177"/>
  </r>
  <r>
    <x v="8"/>
    <s v="ElBrocal_Estudio Geomecanico Estabilidad"/>
    <d v="2026-06-19T00:00:00"/>
    <n v="1"/>
    <n v="177"/>
  </r>
  <r>
    <x v="8"/>
    <s v="ElBrocal_Estudio Geomecanico Estabilidad"/>
    <d v="2026-06-22T00:00:00"/>
    <n v="1"/>
    <n v="177"/>
  </r>
  <r>
    <x v="8"/>
    <s v="ElBrocal_Estudio Geomecanico Estabilidad"/>
    <d v="2026-06-23T00:00:00"/>
    <n v="1"/>
    <n v="177"/>
  </r>
  <r>
    <x v="8"/>
    <s v="ElBrocal_Estudio Geomecanico Estabilidad"/>
    <d v="2026-06-24T00:00:00"/>
    <n v="1"/>
    <n v="177"/>
  </r>
  <r>
    <x v="8"/>
    <s v="ElBrocal_Estudio Geomecanico Estabilidad"/>
    <d v="2026-06-25T00:00:00"/>
    <n v="1"/>
    <n v="177"/>
  </r>
  <r>
    <x v="8"/>
    <s v="ElBrocal_Estudio Geomecanico Estabilidad"/>
    <d v="2026-06-26T00:00:00"/>
    <n v="1"/>
    <n v="177"/>
  </r>
  <r>
    <x v="8"/>
    <s v="ElBrocal_Estudio Geomecanico Estabilidad"/>
    <d v="2026-06-30T00:00:00"/>
    <n v="3"/>
    <n v="177"/>
  </r>
  <r>
    <x v="3"/>
    <s v="ElBrocal_Estudio Geomecanico Estabilidad"/>
    <d v="2026-06-01T00:00:00"/>
    <n v="6"/>
    <n v="177"/>
  </r>
  <r>
    <x v="3"/>
    <s v="ElBrocal_Estudio Geomecanico Estabilidad"/>
    <d v="2026-06-02T00:00:00"/>
    <n v="6"/>
    <n v="177"/>
  </r>
  <r>
    <x v="3"/>
    <s v="ElBrocal_Estudio Geomecanico Estabilidad"/>
    <d v="2026-06-03T00:00:00"/>
    <n v="6"/>
    <n v="177"/>
  </r>
  <r>
    <x v="3"/>
    <s v="ElBrocal_Estudio Geomecanico Estabilidad"/>
    <d v="2026-06-04T00:00:00"/>
    <n v="6"/>
    <n v="177"/>
  </r>
  <r>
    <x v="3"/>
    <s v="ElBrocal_Estudio Geomecanico Estabilidad"/>
    <d v="2026-06-05T00:00:00"/>
    <n v="3"/>
    <n v="177"/>
  </r>
  <r>
    <x v="3"/>
    <s v="ElBrocal_Estudio Geomecanico Estabilidad"/>
    <d v="2026-06-08T00:00:00"/>
    <n v="6"/>
    <n v="177"/>
  </r>
  <r>
    <x v="3"/>
    <s v="ElBrocal_Estudio Geomecanico Estabilidad"/>
    <d v="2026-06-09T00:00:00"/>
    <n v="6"/>
    <n v="177"/>
  </r>
  <r>
    <x v="3"/>
    <s v="ElBrocal_Estudio Geomecanico Estabilidad"/>
    <d v="2026-06-10T00:00:00"/>
    <n v="6"/>
    <n v="177"/>
  </r>
  <r>
    <x v="3"/>
    <s v="ElBrocal_Estudio Geomecanico Estabilidad"/>
    <d v="2026-06-11T00:00:00"/>
    <n v="6"/>
    <n v="177"/>
  </r>
  <r>
    <x v="3"/>
    <s v="ElBrocal_Estudio Geomecanico Estabilidad"/>
    <d v="2026-06-12T00:00:00"/>
    <n v="3"/>
    <n v="177"/>
  </r>
  <r>
    <x v="3"/>
    <s v="ElBrocal_Estudio Geomecanico Estabilidad"/>
    <d v="2026-06-15T00:00:00"/>
    <n v="6"/>
    <n v="177"/>
  </r>
  <r>
    <x v="3"/>
    <s v="ElBrocal_Estudio Geomecanico Estabilidad"/>
    <d v="2026-06-16T00:00:00"/>
    <n v="6"/>
    <n v="177"/>
  </r>
  <r>
    <x v="3"/>
    <s v="ElBrocal_Estudio Geomecanico Estabilidad"/>
    <d v="2026-06-17T00:00:00"/>
    <n v="6"/>
    <n v="177"/>
  </r>
  <r>
    <x v="3"/>
    <s v="ElBrocal_Estudio Geomecanico Estabilidad"/>
    <d v="2026-06-18T00:00:00"/>
    <n v="6"/>
    <n v="177"/>
  </r>
  <r>
    <x v="3"/>
    <s v="ElBrocal_Estudio Geomecanico Estabilidad"/>
    <d v="2026-06-19T00:00:00"/>
    <n v="3"/>
    <n v="177"/>
  </r>
  <r>
    <x v="3"/>
    <s v="ElBrocal_Estudio Geomecanico Estabilidad"/>
    <d v="2026-06-22T00:00:00"/>
    <n v="6"/>
    <n v="177"/>
  </r>
  <r>
    <x v="3"/>
    <s v="ElBrocal_Estudio Geomecanico Estabilidad"/>
    <d v="2026-06-23T00:00:00"/>
    <n v="6"/>
    <n v="177"/>
  </r>
  <r>
    <x v="3"/>
    <s v="ElBrocal_Estudio Geomecanico Estabilidad"/>
    <d v="2026-06-24T00:00:00"/>
    <n v="6"/>
    <n v="177"/>
  </r>
  <r>
    <x v="3"/>
    <s v="ElBrocal_Estudio Geomecanico Estabilidad"/>
    <d v="2026-06-25T00:00:00"/>
    <n v="6"/>
    <n v="177"/>
  </r>
  <r>
    <x v="3"/>
    <s v="ElBrocal_Estudio Geomecanico Estabilidad"/>
    <d v="2026-06-26T00:00:00"/>
    <n v="3"/>
    <n v="177"/>
  </r>
  <r>
    <x v="3"/>
    <s v="ElBrocal_Estudio Geomecanico Estabilidad"/>
    <d v="2026-06-30T00:00:00"/>
    <n v="6"/>
    <n v="177"/>
  </r>
  <r>
    <x v="9"/>
    <s v="ElBrocal_Estudio Geomecanico Estabilidad"/>
    <d v="2026-06-03T00:00:00"/>
    <n v="2"/>
    <n v="177"/>
  </r>
  <r>
    <x v="9"/>
    <s v="ElBrocal_Estudio Geomecanico Estabilidad"/>
    <d v="2026-06-04T00:00:00"/>
    <n v="2"/>
    <n v="177"/>
  </r>
  <r>
    <x v="9"/>
    <s v="ElBrocal_Estudio Geomecanico Estabilidad"/>
    <d v="2026-06-08T00:00:00"/>
    <n v="2"/>
    <n v="177"/>
  </r>
  <r>
    <x v="9"/>
    <s v="ElBrocal_Estudio Geomecanico Estabilidad"/>
    <d v="2026-06-09T00:00:00"/>
    <n v="2"/>
    <n v="177"/>
  </r>
  <r>
    <x v="9"/>
    <s v="ElBrocal_Estudio Geomecanico Estabilidad"/>
    <d v="2026-06-10T00:00:00"/>
    <n v="2"/>
    <n v="177"/>
  </r>
  <r>
    <x v="9"/>
    <s v="ElBrocal_Estudio Geomecanico Estabilidad"/>
    <d v="2026-06-11T00:00:00"/>
    <n v="2"/>
    <n v="177"/>
  </r>
  <r>
    <x v="9"/>
    <s v="ElBrocal_Estudio Geomecanico Estabilidad"/>
    <d v="2026-06-12T00:00:00"/>
    <n v="2"/>
    <n v="177"/>
  </r>
  <r>
    <x v="9"/>
    <s v="ElBrocal_Estudio Geomecanico Estabilidad"/>
    <d v="2026-06-15T00:00:00"/>
    <n v="2"/>
    <n v="177"/>
  </r>
  <r>
    <x v="9"/>
    <s v="ElBrocal_Estudio Geomecanico Estabilidad"/>
    <d v="2026-06-16T00:00:00"/>
    <n v="2"/>
    <n v="177"/>
  </r>
  <r>
    <x v="9"/>
    <s v="ElBrocal_Estudio Geomecanico Estabilidad"/>
    <d v="2026-06-17T00:00:00"/>
    <n v="2"/>
    <n v="177"/>
  </r>
  <r>
    <x v="9"/>
    <s v="ElBrocal_Estudio Geomecanico Estabilidad"/>
    <d v="2026-06-18T00:00:00"/>
    <n v="2"/>
    <n v="177"/>
  </r>
  <r>
    <x v="9"/>
    <s v="ElBrocal_Estudio Geomecanico Estabilidad"/>
    <d v="2026-06-19T00:00:00"/>
    <n v="2"/>
    <n v="177"/>
  </r>
  <r>
    <x v="9"/>
    <s v="ElBrocal_Estudio Geomecanico Estabilidad"/>
    <d v="2026-06-22T00:00:00"/>
    <n v="2"/>
    <n v="177"/>
  </r>
  <r>
    <x v="9"/>
    <s v="ElBrocal_Estudio Geomecanico Estabilidad"/>
    <d v="2026-06-23T00:00:00"/>
    <n v="2"/>
    <n v="177"/>
  </r>
  <r>
    <x v="9"/>
    <s v="ElBrocal_Estudio Geomecanico Estabilidad"/>
    <d v="2026-06-24T00:00:00"/>
    <n v="2"/>
    <n v="177"/>
  </r>
  <r>
    <x v="9"/>
    <s v="ElBrocal_Estudio Geomecanico Estabilidad"/>
    <d v="2026-06-25T00:00:00"/>
    <n v="2"/>
    <n v="177"/>
  </r>
  <r>
    <x v="9"/>
    <s v="ElBrocal_Estudio Geomecanico Estabilidad"/>
    <d v="2026-06-26T00:00:00"/>
    <n v="2"/>
    <n v="177"/>
  </r>
  <r>
    <x v="9"/>
    <s v="ElBrocal_Estudio Geomecanico Estabilidad"/>
    <d v="2026-06-30T00:00:00"/>
    <n v="2"/>
    <n v="177"/>
  </r>
  <r>
    <x v="10"/>
    <s v="ElBrocal_Estudio Geomecanico Estabilidad"/>
    <d v="2026-06-03T00:00:00"/>
    <n v="4"/>
    <n v="177"/>
  </r>
  <r>
    <x v="10"/>
    <s v="ElBrocal_Estudio Geomecanico Estabilidad"/>
    <d v="2026-06-04T00:00:00"/>
    <n v="4"/>
    <n v="177"/>
  </r>
  <r>
    <x v="10"/>
    <s v="ElBrocal_Estudio Geomecanico Estabilidad"/>
    <d v="2026-06-05T00:00:00"/>
    <n v="4"/>
    <n v="177"/>
  </r>
  <r>
    <x v="10"/>
    <s v="ElBrocal_Estudio Geomecanico Estabilidad"/>
    <d v="2026-06-08T00:00:00"/>
    <n v="4"/>
    <n v="177"/>
  </r>
  <r>
    <x v="10"/>
    <s v="ElBrocal_Estudio Geomecanico Estabilidad"/>
    <d v="2026-06-09T00:00:00"/>
    <n v="4"/>
    <n v="177"/>
  </r>
  <r>
    <x v="10"/>
    <s v="ElBrocal_Estudio Geomecanico Estabilidad"/>
    <d v="2026-06-10T00:00:00"/>
    <n v="4"/>
    <n v="177"/>
  </r>
  <r>
    <x v="10"/>
    <s v="ElBrocal_Estudio Geomecanico Estabilidad"/>
    <d v="2026-06-11T00:00:00"/>
    <n v="4"/>
    <n v="177"/>
  </r>
  <r>
    <x v="10"/>
    <s v="ElBrocal_Estudio Geomecanico Estabilidad"/>
    <d v="2026-06-12T00:00:00"/>
    <n v="4"/>
    <n v="177"/>
  </r>
  <r>
    <x v="10"/>
    <s v="ElBrocal_Estudio Geomecanico Estabilidad"/>
    <d v="2026-06-15T00:00:00"/>
    <n v="4"/>
    <n v="177"/>
  </r>
  <r>
    <x v="10"/>
    <s v="ElBrocal_Estudio Geomecanico Estabilidad"/>
    <d v="2026-06-16T00:00:00"/>
    <n v="4"/>
    <n v="177"/>
  </r>
  <r>
    <x v="10"/>
    <s v="ElBrocal_Estudio Geomecanico Estabilidad"/>
    <d v="2026-06-17T00:00:00"/>
    <n v="4"/>
    <n v="177"/>
  </r>
  <r>
    <x v="10"/>
    <s v="ElBrocal_Estudio Geomecanico Estabilidad"/>
    <d v="2026-06-18T00:00:00"/>
    <n v="4"/>
    <n v="177"/>
  </r>
  <r>
    <x v="10"/>
    <s v="ElBrocal_Estudio Geomecanico Estabilidad"/>
    <d v="2026-06-19T00:00:00"/>
    <n v="3"/>
    <n v="177"/>
  </r>
  <r>
    <x v="10"/>
    <s v="ElBrocal_Estudio Geomecanico Estabilidad"/>
    <d v="2026-06-22T00:00:00"/>
    <n v="4"/>
    <n v="177"/>
  </r>
  <r>
    <x v="10"/>
    <s v="ElBrocal_Estudio Geomecanico Estabilidad"/>
    <d v="2026-06-23T00:00:00"/>
    <n v="4"/>
    <n v="177"/>
  </r>
  <r>
    <x v="10"/>
    <s v="ElBrocal_Estudio Geomecanico Estabilidad"/>
    <d v="2026-06-24T00:00:00"/>
    <n v="4"/>
    <n v="177"/>
  </r>
  <r>
    <x v="10"/>
    <s v="ElBrocal_Estudio Geomecanico Estabilidad"/>
    <d v="2026-06-25T00:00:00"/>
    <n v="4"/>
    <n v="177"/>
  </r>
  <r>
    <x v="10"/>
    <s v="ElBrocal_Estudio Geomecanico Estabilidad"/>
    <d v="2026-06-26T00:00:00"/>
    <n v="3"/>
    <n v="177"/>
  </r>
  <r>
    <x v="10"/>
    <s v="ElBrocal_Estudio Geomecanico Estabilidad"/>
    <d v="2026-06-30T00:00:00"/>
    <n v="4"/>
    <n v="177"/>
  </r>
  <r>
    <x v="8"/>
    <s v="ElBrocal_Estudio Geomecanico Estabilidad"/>
    <d v="2026-06-09T00:00:00"/>
    <n v="2"/>
    <n v="177"/>
  </r>
  <r>
    <x v="8"/>
    <s v="ElBrocal_Estudio Geomecanico Estabilidad"/>
    <d v="2026-06-10T00:00:00"/>
    <n v="2"/>
    <n v="177"/>
  </r>
  <r>
    <x v="8"/>
    <s v="ElBrocal_Estudio Geomecanico Estabilidad"/>
    <d v="2026-06-11T00:00:00"/>
    <n v="2"/>
    <n v="177"/>
  </r>
  <r>
    <x v="8"/>
    <s v="ElBrocal_Estudio Geomecanico Estabilidad"/>
    <d v="2026-06-16T00:00:00"/>
    <n v="2"/>
    <n v="177"/>
  </r>
  <r>
    <x v="8"/>
    <s v="ElBrocal_Estudio Geomecanico Estabilidad"/>
    <d v="2026-06-17T00:00:00"/>
    <n v="2"/>
    <n v="177"/>
  </r>
  <r>
    <x v="8"/>
    <s v="ElBrocal_Estudio Geomecanico Estabilidad"/>
    <d v="2026-06-18T00:00:00"/>
    <n v="2"/>
    <n v="177"/>
  </r>
  <r>
    <x v="11"/>
    <s v="ElBrocal_Estudio Geomecanico Estabilidad"/>
    <d v="2026-06-08T00:00:00"/>
    <n v="9"/>
    <n v="177"/>
  </r>
  <r>
    <x v="11"/>
    <s v="ElBrocal_Estudio Geomecanico Estabilidad"/>
    <d v="2026-06-09T00:00:00"/>
    <n v="9"/>
    <n v="177"/>
  </r>
  <r>
    <x v="11"/>
    <s v="ElBrocal_Estudio Geomecanico Estabilidad"/>
    <d v="2026-06-10T00:00:00"/>
    <n v="9"/>
    <n v="177"/>
  </r>
  <r>
    <x v="11"/>
    <s v="ElBrocal_Estudio Geomecanico Estabilidad"/>
    <d v="2026-06-11T00:00:00"/>
    <n v="9"/>
    <n v="177"/>
  </r>
  <r>
    <x v="11"/>
    <s v="ElBrocal_Estudio Geomecanico Estabilidad"/>
    <d v="2026-06-12T00:00:00"/>
    <n v="6"/>
    <n v="177"/>
  </r>
  <r>
    <x v="11"/>
    <s v="ElBrocal_Estudio Geomecanico Estabilidad"/>
    <d v="2026-06-15T00:00:00"/>
    <n v="9"/>
    <n v="177"/>
  </r>
  <r>
    <x v="11"/>
    <s v="ElBrocal_Estudio Geomecanico Estabilidad"/>
    <d v="2026-06-16T00:00:00"/>
    <n v="9"/>
    <n v="177"/>
  </r>
  <r>
    <x v="8"/>
    <s v="ElBrocal_Estudio Geomecanico Estabilidad"/>
    <d v="2026-06-01T00:00:00"/>
    <n v="4"/>
    <n v="177"/>
  </r>
  <r>
    <x v="8"/>
    <s v="ElBrocal_Estudio Geomecanico Estabilidad"/>
    <d v="2026-06-02T00:00:00"/>
    <n v="4"/>
    <n v="177"/>
  </r>
  <r>
    <x v="8"/>
    <s v="ElBrocal_Estudio Geomecanico Estabilidad"/>
    <d v="2026-06-03T00:00:00"/>
    <n v="4"/>
    <n v="177"/>
  </r>
  <r>
    <x v="8"/>
    <s v="ElBrocal_Estudio Geomecanico Estabilidad"/>
    <d v="2026-06-04T00:00:00"/>
    <n v="4"/>
    <n v="177"/>
  </r>
  <r>
    <x v="8"/>
    <s v="ElBrocal_Estudio Geomecanico Estabilidad"/>
    <d v="2026-06-05T00:00:00"/>
    <n v="4"/>
    <n v="177"/>
  </r>
  <r>
    <x v="8"/>
    <s v="ElBrocal_Estudio Geomecanico Estabilidad"/>
    <d v="2026-06-08T00:00:00"/>
    <n v="4"/>
    <n v="177"/>
  </r>
  <r>
    <x v="8"/>
    <s v="ElBrocal_Estudio Geomecanico Estabilidad"/>
    <d v="2026-06-09T00:00:00"/>
    <n v="4"/>
    <n v="177"/>
  </r>
  <r>
    <x v="8"/>
    <s v="ElBrocal_Estudio Geomecanico Estabilidad"/>
    <d v="2026-06-10T00:00:00"/>
    <n v="4"/>
    <n v="177"/>
  </r>
  <r>
    <x v="8"/>
    <s v="ElBrocal_Estudio Geomecanico Estabilidad"/>
    <d v="2026-06-11T00:00:00"/>
    <n v="4"/>
    <n v="177"/>
  </r>
  <r>
    <x v="8"/>
    <s v="ElBrocal_Estudio Geomecanico Estabilidad"/>
    <d v="2026-06-12T00:00:00"/>
    <n v="3"/>
    <n v="177"/>
  </r>
  <r>
    <x v="8"/>
    <s v="ElBrocal_Estudio Geomecanico Estabilidad"/>
    <d v="2026-06-15T00:00:00"/>
    <n v="4"/>
    <n v="177"/>
  </r>
  <r>
    <x v="8"/>
    <s v="ElBrocal_Estudio Geomecanico Estabilidad"/>
    <d v="2026-06-16T00:00:00"/>
    <n v="2"/>
    <n v="177"/>
  </r>
  <r>
    <x v="8"/>
    <s v="ElBrocal_Estudio Geomecanico Estabilidad"/>
    <d v="2026-06-17T00:00:00"/>
    <n v="4"/>
    <n v="177"/>
  </r>
  <r>
    <x v="8"/>
    <s v="ElBrocal_Estudio Geomecanico Estabilidad"/>
    <d v="2026-06-18T00:00:00"/>
    <n v="4"/>
    <n v="177"/>
  </r>
  <r>
    <x v="8"/>
    <s v="ElBrocal_Estudio Geomecanico Estabilidad"/>
    <d v="2026-06-19T00:00:00"/>
    <n v="3"/>
    <n v="177"/>
  </r>
  <r>
    <x v="8"/>
    <s v="ElBrocal_Estudio Geomecanico Estabilidad"/>
    <d v="2026-06-22T00:00:00"/>
    <n v="6"/>
    <n v="177"/>
  </r>
  <r>
    <x v="8"/>
    <s v="ElBrocal_Estudio Geomecanico Estabilidad"/>
    <d v="2026-06-23T00:00:00"/>
    <n v="6"/>
    <n v="177"/>
  </r>
  <r>
    <x v="8"/>
    <s v="ElBrocal_Estudio Geomecanico Estabilidad"/>
    <d v="2026-06-24T00:00:00"/>
    <n v="6"/>
    <n v="177"/>
  </r>
  <r>
    <x v="8"/>
    <s v="ElBrocal_Estudio Geomecanico Estabilidad"/>
    <d v="2026-06-25T00:00:00"/>
    <n v="6"/>
    <n v="177"/>
  </r>
  <r>
    <x v="8"/>
    <s v="ElBrocal_Estudio Geomecanico Estabilidad"/>
    <d v="2026-06-26T00:00:00"/>
    <n v="4"/>
    <n v="177"/>
  </r>
  <r>
    <x v="8"/>
    <s v="ElBrocal_Estudio Geomecanico Estabilidad"/>
    <d v="2026-06-30T00:00:00"/>
    <n v="6"/>
    <n v="177"/>
  </r>
  <r>
    <x v="9"/>
    <s v="ElBrocal_Estudio Geomecanico Estabilidad"/>
    <d v="2026-06-08T00:00:00"/>
    <n v="1"/>
    <n v="177"/>
  </r>
  <r>
    <x v="9"/>
    <s v="ElBrocal_Estudio Geomecanico Estabilidad"/>
    <d v="2026-06-09T00:00:00"/>
    <n v="1"/>
    <n v="177"/>
  </r>
  <r>
    <x v="9"/>
    <s v="ElBrocal_Estudio Geomecanico Estabilidad"/>
    <d v="2026-06-10T00:00:00"/>
    <n v="1"/>
    <n v="177"/>
  </r>
  <r>
    <x v="9"/>
    <s v="ElBrocal_Estudio Geomecanico Estabilidad"/>
    <d v="2026-06-11T00:00:00"/>
    <n v="1"/>
    <n v="177"/>
  </r>
  <r>
    <x v="9"/>
    <s v="ElBrocal_Estudio Geomecanico Estabilidad"/>
    <d v="2026-06-15T00:00:00"/>
    <n v="1"/>
    <n v="177"/>
  </r>
  <r>
    <x v="9"/>
    <s v="ElBrocal_Estudio Geomecanico Estabilidad"/>
    <d v="2026-06-16T00:00:00"/>
    <n v="1"/>
    <n v="177"/>
  </r>
  <r>
    <x v="9"/>
    <s v="ElBrocal_Estudio Geomecanico Estabilidad"/>
    <d v="2026-06-17T00:00:00"/>
    <n v="1"/>
    <n v="177"/>
  </r>
  <r>
    <x v="9"/>
    <s v="ElBrocal_Estudio Geomecanico Estabilidad"/>
    <d v="2026-06-18T00:00:00"/>
    <n v="1"/>
    <n v="177"/>
  </r>
  <r>
    <x v="9"/>
    <s v="ElBrocal_Estudio Geomecanico Estabilidad"/>
    <d v="2026-06-22T00:00:00"/>
    <n v="1"/>
    <n v="177"/>
  </r>
  <r>
    <x v="9"/>
    <s v="ElBrocal_Estudio Geomecanico Estabilidad"/>
    <d v="2026-06-23T00:00:00"/>
    <n v="1"/>
    <n v="177"/>
  </r>
  <r>
    <x v="9"/>
    <s v="ElBrocal_Estudio Geomecanico Estabilidad"/>
    <d v="2026-06-24T00:00:00"/>
    <n v="1"/>
    <n v="177"/>
  </r>
  <r>
    <x v="9"/>
    <s v="ElBrocal_Estudio Geomecanico Estabilidad"/>
    <d v="2026-06-25T00:00:00"/>
    <n v="1"/>
    <n v="177"/>
  </r>
  <r>
    <x v="9"/>
    <s v="ElBrocal_Estudio Geomecanico Estabilidad"/>
    <d v="2026-06-26T00:00:00"/>
    <n v="1"/>
    <n v="177"/>
  </r>
  <r>
    <x v="9"/>
    <s v="ElBrocal_Estudio Geomecanico Estabilidad"/>
    <d v="2026-06-30T00:00:00"/>
    <n v="1"/>
    <n v="177"/>
  </r>
  <r>
    <x v="9"/>
    <s v="ElBrocal_Estudio Geomecanico Estabilidad"/>
    <d v="2026-06-01T00:00:00"/>
    <n v="2"/>
    <n v="177"/>
  </r>
  <r>
    <x v="9"/>
    <s v="ElBrocal_Estudio Geomecanico Estabilidad"/>
    <d v="2026-06-02T00:00:00"/>
    <n v="2"/>
    <n v="177"/>
  </r>
  <r>
    <x v="9"/>
    <s v="ElBrocal_Estudio Geomecanico Estabilidad"/>
    <d v="2026-06-03T00:00:00"/>
    <n v="2"/>
    <n v="177"/>
  </r>
  <r>
    <x v="9"/>
    <s v="ElBrocal_Estudio Geomecanico Estabilidad"/>
    <d v="2026-06-04T00:00:00"/>
    <n v="2"/>
    <n v="177"/>
  </r>
  <r>
    <x v="9"/>
    <s v="ElBrocal_Estudio Geomecanico Estabilidad"/>
    <d v="2026-06-05T00:00:00"/>
    <n v="6"/>
    <n v="177"/>
  </r>
  <r>
    <x v="9"/>
    <s v="ElBrocal_Estudio Geomecanico Estabilidad"/>
    <d v="2026-06-08T00:00:00"/>
    <n v="2"/>
    <n v="177"/>
  </r>
  <r>
    <x v="9"/>
    <s v="ElBrocal_Estudio Geomecanico Estabilidad"/>
    <d v="2026-06-09T00:00:00"/>
    <n v="2"/>
    <n v="177"/>
  </r>
  <r>
    <x v="9"/>
    <s v="ElBrocal_Estudio Geomecanico Estabilidad"/>
    <d v="2026-06-10T00:00:00"/>
    <n v="2"/>
    <n v="177"/>
  </r>
  <r>
    <x v="9"/>
    <s v="ElBrocal_Estudio Geomecanico Estabilidad"/>
    <d v="2026-06-11T00:00:00"/>
    <n v="2"/>
    <n v="177"/>
  </r>
  <r>
    <x v="9"/>
    <s v="ElBrocal_Estudio Geomecanico Estabilidad"/>
    <d v="2026-06-12T00:00:00"/>
    <n v="4"/>
    <n v="177"/>
  </r>
  <r>
    <x v="10"/>
    <s v="ElBrocal_Estudio Geomecanico Estabilidad"/>
    <d v="2026-06-01T00:00:00"/>
    <n v="2"/>
    <n v="177"/>
  </r>
  <r>
    <x v="10"/>
    <s v="ElBrocal_Estudio Geomecanico Estabilidad"/>
    <d v="2026-06-02T00:00:00"/>
    <n v="2"/>
    <n v="177"/>
  </r>
  <r>
    <x v="10"/>
    <s v="ElBrocal_Estudio Geomecanico Estabilidad"/>
    <d v="2026-06-03T00:00:00"/>
    <n v="2"/>
    <n v="177"/>
  </r>
  <r>
    <x v="10"/>
    <s v="ElBrocal_Estudio Geomecanico Estabilidad"/>
    <d v="2026-06-04T00:00:00"/>
    <n v="2"/>
    <n v="177"/>
  </r>
  <r>
    <x v="10"/>
    <s v="ElBrocal_Estudio Geomecanico Estabilidad"/>
    <d v="2026-06-05T00:00:00"/>
    <n v="2"/>
    <n v="177"/>
  </r>
  <r>
    <x v="10"/>
    <s v="ElBrocal_Estudio Geomecanico Estabilidad"/>
    <d v="2026-06-08T00:00:00"/>
    <n v="2"/>
    <n v="177"/>
  </r>
  <r>
    <x v="10"/>
    <s v="ElBrocal_Estudio Geomecanico Estabilidad"/>
    <d v="2026-06-09T00:00:00"/>
    <n v="2"/>
    <n v="177"/>
  </r>
  <r>
    <x v="10"/>
    <s v="ElBrocal_Estudio Geomecanico Estabilidad"/>
    <d v="2026-06-10T00:00:00"/>
    <n v="2"/>
    <n v="177"/>
  </r>
  <r>
    <x v="10"/>
    <s v="ElBrocal_Estudio Geomecanico Estabilidad"/>
    <d v="2026-06-11T00:00:00"/>
    <n v="2"/>
    <n v="177"/>
  </r>
  <r>
    <x v="10"/>
    <s v="ElBrocal_Estudio Geomecanico Estabilidad"/>
    <d v="2026-06-12T00:00:00"/>
    <n v="4"/>
    <n v="177"/>
  </r>
  <r>
    <x v="8"/>
    <s v="ElBrocal_Estudio Geomecanico Estabilidad"/>
    <d v="2026-06-15T00:00:00"/>
    <n v="3"/>
    <n v="177"/>
  </r>
  <r>
    <x v="8"/>
    <s v="ElBrocal_Estudio Geomecanico Estabilidad"/>
    <d v="2026-06-16T00:00:00"/>
    <n v="3"/>
    <n v="177"/>
  </r>
  <r>
    <x v="11"/>
    <s v="ElBrocal_Estudio Geomecanico Estabilidad"/>
    <d v="2026-06-17T00:00:00"/>
    <n v="9"/>
    <n v="177"/>
  </r>
  <r>
    <x v="11"/>
    <s v="ElBrocal_Estudio Geomecanico Estabilidad"/>
    <d v="2026-06-18T00:00:00"/>
    <n v="9"/>
    <n v="177"/>
  </r>
  <r>
    <x v="11"/>
    <s v="ElBrocal_Estudio Geomecanico Estabilidad"/>
    <d v="2026-06-19T00:00:00"/>
    <n v="6"/>
    <n v="177"/>
  </r>
  <r>
    <x v="11"/>
    <s v="ElBrocal_Estudio Geomecanico Estabilidad"/>
    <d v="2026-06-22T00:00:00"/>
    <n v="9"/>
    <n v="177"/>
  </r>
  <r>
    <x v="11"/>
    <s v="ElBrocal_Estudio Geomecanico Estabilidad"/>
    <d v="2026-06-23T00:00:00"/>
    <n v="9"/>
    <n v="177"/>
  </r>
  <r>
    <x v="11"/>
    <s v="ElBrocal_Estudio Geomecanico Estabilidad"/>
    <d v="2026-06-24T00:00:00"/>
    <n v="9"/>
    <n v="177"/>
  </r>
  <r>
    <x v="11"/>
    <s v="ElBrocal_Estudio Geomecanico Estabilidad"/>
    <d v="2026-06-25T00:00:00"/>
    <n v="9"/>
    <n v="177"/>
  </r>
  <r>
    <x v="11"/>
    <s v="ElBrocal_Estudio Geomecanico Estabilidad"/>
    <d v="2026-06-26T00:00:00"/>
    <n v="6"/>
    <n v="177"/>
  </r>
  <r>
    <x v="11"/>
    <s v="ElBrocal_Estudio Geomecanico Estabilidad"/>
    <d v="2026-06-30T00:00:00"/>
    <n v="9"/>
    <n v="177"/>
  </r>
  <r>
    <x v="0"/>
    <s v="Freeport_GBC Restart Strategy Services"/>
    <d v="2026-06-01T00:00:00"/>
    <n v="0"/>
    <n v="177"/>
  </r>
  <r>
    <x v="12"/>
    <s v="Mosaic_Cajati LOM Open Pit"/>
    <d v="2026-06-01T00:00:00"/>
    <n v="5"/>
    <n v="177"/>
  </r>
  <r>
    <x v="12"/>
    <s v="Mosaic_Cajati LOM Open Pit"/>
    <d v="2026-06-02T00:00:00"/>
    <n v="5"/>
    <n v="177"/>
  </r>
  <r>
    <x v="12"/>
    <s v="Mosaic_Cajati LOM Open Pit"/>
    <d v="2026-06-03T00:00:00"/>
    <n v="5"/>
    <n v="177"/>
  </r>
  <r>
    <x v="12"/>
    <s v="Mosaic_Cajati LOM Open Pit"/>
    <d v="2026-06-04T00:00:00"/>
    <n v="5"/>
    <n v="177"/>
  </r>
  <r>
    <x v="12"/>
    <s v="Mosaic_Cajati LOM Open Pit"/>
    <d v="2026-06-05T00:00:00"/>
    <n v="3"/>
    <n v="177"/>
  </r>
  <r>
    <x v="12"/>
    <s v="Mosaic_Cajati LOM Open Pit"/>
    <d v="2026-06-08T00:00:00"/>
    <n v="5"/>
    <n v="177"/>
  </r>
  <r>
    <x v="12"/>
    <s v="Mosaic_Cajati LOM Open Pit"/>
    <d v="2026-06-09T00:00:00"/>
    <n v="5"/>
    <n v="177"/>
  </r>
  <r>
    <x v="12"/>
    <s v="Mosaic_Cajati LOM Open Pit"/>
    <d v="2026-06-10T00:00:00"/>
    <n v="5"/>
    <n v="177"/>
  </r>
  <r>
    <x v="12"/>
    <s v="Mosaic_Cajati LOM Open Pit"/>
    <d v="2026-06-11T00:00:00"/>
    <n v="5"/>
    <n v="177"/>
  </r>
  <r>
    <x v="12"/>
    <s v="Mosaic_Cajati LOM Open Pit"/>
    <d v="2026-06-12T00:00:00"/>
    <n v="3"/>
    <n v="177"/>
  </r>
  <r>
    <x v="12"/>
    <s v="Mosaic_Cajati LOM Open Pit"/>
    <d v="2026-06-15T00:00:00"/>
    <n v="5"/>
    <n v="177"/>
  </r>
  <r>
    <x v="12"/>
    <s v="Mosaic_Cajati LOM Open Pit"/>
    <d v="2026-06-16T00:00:00"/>
    <n v="5"/>
    <n v="177"/>
  </r>
  <r>
    <x v="12"/>
    <s v="Mosaic_Cajati LOM Open Pit"/>
    <d v="2026-06-17T00:00:00"/>
    <n v="5"/>
    <n v="177"/>
  </r>
  <r>
    <x v="12"/>
    <s v="Mosaic_Cajati LOM Open Pit"/>
    <d v="2026-06-18T00:00:00"/>
    <n v="5"/>
    <n v="177"/>
  </r>
  <r>
    <x v="12"/>
    <s v="Mosaic_Cajati LOM Open Pit"/>
    <d v="2026-06-19T00:00:00"/>
    <n v="3"/>
    <n v="177"/>
  </r>
  <r>
    <x v="12"/>
    <s v="Mosaic_Cajati LOM Open Pit"/>
    <d v="2026-06-22T00:00:00"/>
    <n v="5"/>
    <n v="177"/>
  </r>
  <r>
    <x v="12"/>
    <s v="Mosaic_Cajati LOM Open Pit"/>
    <d v="2026-06-23T00:00:00"/>
    <n v="5"/>
    <n v="177"/>
  </r>
  <r>
    <x v="12"/>
    <s v="Mosaic_Cajati LOM Open Pit"/>
    <d v="2026-06-24T00:00:00"/>
    <n v="5"/>
    <n v="177"/>
  </r>
  <r>
    <x v="12"/>
    <s v="Mosaic_Cajati LOM Open Pit"/>
    <d v="2026-06-25T00:00:00"/>
    <n v="5"/>
    <n v="177"/>
  </r>
  <r>
    <x v="12"/>
    <s v="Mosaic_Cajati LOM Open Pit"/>
    <d v="2026-06-26T00:00:00"/>
    <n v="3"/>
    <n v="177"/>
  </r>
  <r>
    <x v="12"/>
    <s v="Mosaic_Cajati LOM Open Pit"/>
    <d v="2026-06-29T00:00:00"/>
    <n v="5"/>
    <n v="177"/>
  </r>
  <r>
    <x v="12"/>
    <s v="Mosaic_Cajati LOM Open Pit"/>
    <d v="2026-06-30T00:00:00"/>
    <n v="5"/>
    <n v="177"/>
  </r>
  <r>
    <x v="0"/>
    <s v="South32_Clark Project"/>
    <d v="2026-06-01T00:00:00"/>
    <n v="0"/>
    <n v="177"/>
  </r>
  <r>
    <x v="13"/>
    <s v="Miskimayo_Actualizacion R&amp;R Mina Bayovar"/>
    <d v="2026-06-15T00:00:00"/>
    <n v="2"/>
    <n v="177"/>
  </r>
  <r>
    <x v="13"/>
    <s v="Miskimayo_Actualizacion R&amp;R Mina Bayovar"/>
    <d v="2026-06-16T00:00:00"/>
    <n v="2"/>
    <n v="177"/>
  </r>
  <r>
    <x v="13"/>
    <s v="Miskimayo_Actualizacion R&amp;R Mina Bayovar"/>
    <d v="2026-06-17T00:00:00"/>
    <n v="2"/>
    <n v="177"/>
  </r>
  <r>
    <x v="13"/>
    <s v="Miskimayo_Actualizacion R&amp;R Mina Bayovar"/>
    <d v="2026-06-18T00:00:00"/>
    <n v="2"/>
    <n v="177"/>
  </r>
  <r>
    <x v="13"/>
    <s v="Miskimayo_Actualizacion R&amp;R Mina Bayovar"/>
    <d v="2026-06-19T00:00:00"/>
    <n v="2"/>
    <n v="177"/>
  </r>
  <r>
    <x v="13"/>
    <s v="Miskimayo_Actualizacion R&amp;R Mina Bayovar"/>
    <d v="2026-06-22T00:00:00"/>
    <n v="2"/>
    <n v="177"/>
  </r>
  <r>
    <x v="13"/>
    <s v="Miskimayo_Actualizacion R&amp;R Mina Bayovar"/>
    <d v="2026-06-23T00:00:00"/>
    <n v="2"/>
    <n v="177"/>
  </r>
  <r>
    <x v="13"/>
    <s v="Miskimayo_Actualizacion R&amp;R Mina Bayovar"/>
    <d v="2026-06-24T00:00:00"/>
    <n v="2"/>
    <n v="177"/>
  </r>
  <r>
    <x v="13"/>
    <s v="Miskimayo_Actualizacion R&amp;R Mina Bayovar"/>
    <d v="2026-06-25T00:00:00"/>
    <n v="2"/>
    <n v="177"/>
  </r>
  <r>
    <x v="13"/>
    <s v="Miskimayo_Actualizacion R&amp;R Mina Bayovar"/>
    <d v="2026-06-26T00:00:00"/>
    <n v="2"/>
    <n v="177"/>
  </r>
  <r>
    <x v="13"/>
    <s v="Miskimayo_Actualizacion R&amp;R Mina Bayovar"/>
    <d v="2026-06-29T00:00:00"/>
    <n v="2"/>
    <n v="177"/>
  </r>
  <r>
    <x v="13"/>
    <s v="Miskimayo_Actualizacion R&amp;R Mina Bayovar"/>
    <d v="2026-06-30T00:00:00"/>
    <n v="2"/>
    <n v="177"/>
  </r>
  <r>
    <x v="6"/>
    <s v="Miskimayo_Actualizacion R&amp;R Mina Bayovar"/>
    <d v="2026-06-01T00:00:00"/>
    <n v="1"/>
    <n v="177"/>
  </r>
  <r>
    <x v="6"/>
    <s v="Miskimayo_Actualizacion R&amp;R Mina Bayovar"/>
    <d v="2026-06-02T00:00:00"/>
    <n v="1"/>
    <n v="177"/>
  </r>
  <r>
    <x v="6"/>
    <s v="Miskimayo_Actualizacion R&amp;R Mina Bayovar"/>
    <d v="2026-06-04T00:00:00"/>
    <n v="1"/>
    <n v="177"/>
  </r>
  <r>
    <x v="6"/>
    <s v="Miskimayo_Actualizacion R&amp;R Mina Bayovar"/>
    <d v="2026-06-08T00:00:00"/>
    <n v="1"/>
    <n v="177"/>
  </r>
  <r>
    <x v="6"/>
    <s v="Miskimayo_Actualizacion R&amp;R Mina Bayovar"/>
    <d v="2026-06-09T00:00:00"/>
    <n v="1"/>
    <n v="177"/>
  </r>
  <r>
    <x v="6"/>
    <s v="Miskimayo_Actualizacion R&amp;R Mina Bayovar"/>
    <d v="2026-06-11T00:00:00"/>
    <n v="1"/>
    <n v="177"/>
  </r>
  <r>
    <x v="6"/>
    <s v="Miskimayo_Actualizacion R&amp;R Mina Bayovar"/>
    <d v="2026-06-15T00:00:00"/>
    <n v="1"/>
    <n v="177"/>
  </r>
  <r>
    <x v="6"/>
    <s v="Miskimayo_Actualizacion R&amp;R Mina Bayovar"/>
    <d v="2026-06-16T00:00:00"/>
    <n v="1"/>
    <n v="177"/>
  </r>
  <r>
    <x v="6"/>
    <s v="Miskimayo_Actualizacion R&amp;R Mina Bayovar"/>
    <d v="2026-06-18T00:00:00"/>
    <n v="1"/>
    <n v="177"/>
  </r>
  <r>
    <x v="6"/>
    <s v="Miskimayo_Actualizacion R&amp;R Mina Bayovar"/>
    <d v="2026-06-22T00:00:00"/>
    <n v="1"/>
    <n v="177"/>
  </r>
  <r>
    <x v="6"/>
    <s v="Miskimayo_Actualizacion R&amp;R Mina Bayovar"/>
    <d v="2026-06-23T00:00:00"/>
    <n v="1"/>
    <n v="177"/>
  </r>
  <r>
    <x v="6"/>
    <s v="Miskimayo_Actualizacion R&amp;R Mina Bayovar"/>
    <d v="2026-06-25T00:00:00"/>
    <n v="1"/>
    <n v="177"/>
  </r>
  <r>
    <x v="6"/>
    <s v="Miskimayo_Actualizacion R&amp;R Mina Bayovar"/>
    <d v="2026-06-29T00:00:00"/>
    <n v="1"/>
    <n v="177"/>
  </r>
  <r>
    <x v="6"/>
    <s v="Miskimayo_Actualizacion R&amp;R Mina Bayovar"/>
    <d v="2026-06-30T00:00:00"/>
    <n v="1"/>
    <n v="177"/>
  </r>
  <r>
    <x v="14"/>
    <s v="EroCopper_Surubim OP Mine"/>
    <d v="2026-06-01T00:00:00"/>
    <n v="5"/>
    <n v="177"/>
  </r>
  <r>
    <x v="14"/>
    <s v="EroCopper_Surubim OP Mine"/>
    <d v="2026-06-02T00:00:00"/>
    <n v="5"/>
    <n v="177"/>
  </r>
  <r>
    <x v="14"/>
    <s v="EroCopper_Surubim OP Mine"/>
    <d v="2026-06-03T00:00:00"/>
    <n v="4"/>
    <n v="177"/>
  </r>
  <r>
    <x v="14"/>
    <s v="EroCopper_Surubim OP Mine"/>
    <d v="2026-06-04T00:00:00"/>
    <n v="4"/>
    <n v="177"/>
  </r>
  <r>
    <x v="14"/>
    <s v="EroCopper_Surubim OP Mine"/>
    <d v="2026-06-05T00:00:00"/>
    <n v="3"/>
    <n v="177"/>
  </r>
  <r>
    <x v="14"/>
    <s v="EroCopper_Surubim OP Mine"/>
    <d v="2026-06-08T00:00:00"/>
    <n v="5"/>
    <n v="177"/>
  </r>
  <r>
    <x v="14"/>
    <s v="EroCopper_Surubim OP Mine"/>
    <d v="2026-06-09T00:00:00"/>
    <n v="5"/>
    <n v="177"/>
  </r>
  <r>
    <x v="14"/>
    <s v="EroCopper_Surubim OP Mine"/>
    <d v="2026-06-10T00:00:00"/>
    <n v="4"/>
    <n v="177"/>
  </r>
  <r>
    <x v="14"/>
    <s v="EroCopper_Surubim OP Mine"/>
    <d v="2026-06-11T00:00:00"/>
    <n v="4"/>
    <n v="177"/>
  </r>
  <r>
    <x v="14"/>
    <s v="EroCopper_Surubim OP Mine"/>
    <d v="2026-06-12T00:00:00"/>
    <n v="3"/>
    <n v="177"/>
  </r>
  <r>
    <x v="15"/>
    <s v="EroCopper_Surubim OP Mine"/>
    <d v="2026-06-01T00:00:00"/>
    <n v="9"/>
    <n v="177"/>
  </r>
  <r>
    <x v="15"/>
    <s v="EroCopper_Surubim OP Mine"/>
    <d v="2026-06-02T00:00:00"/>
    <n v="9"/>
    <n v="177"/>
  </r>
  <r>
    <x v="15"/>
    <s v="EroCopper_Surubim OP Mine"/>
    <d v="2026-06-03T00:00:00"/>
    <n v="9"/>
    <n v="177"/>
  </r>
  <r>
    <x v="15"/>
    <s v="EroCopper_Surubim OP Mine"/>
    <d v="2026-06-04T00:00:00"/>
    <n v="9"/>
    <n v="177"/>
  </r>
  <r>
    <x v="15"/>
    <s v="EroCopper_Surubim OP Mine"/>
    <d v="2026-06-05T00:00:00"/>
    <n v="6"/>
    <n v="177"/>
  </r>
  <r>
    <x v="15"/>
    <s v="EroCopper_Surubim OP Mine"/>
    <d v="2026-06-08T00:00:00"/>
    <n v="9"/>
    <n v="177"/>
  </r>
  <r>
    <x v="15"/>
    <s v="EroCopper_Surubim OP Mine"/>
    <d v="2026-06-09T00:00:00"/>
    <n v="9"/>
    <n v="177"/>
  </r>
  <r>
    <x v="15"/>
    <s v="EroCopper_Surubim OP Mine"/>
    <d v="2026-06-10T00:00:00"/>
    <n v="9"/>
    <n v="177"/>
  </r>
  <r>
    <x v="15"/>
    <s v="EroCopper_Surubim OP Mine"/>
    <d v="2026-06-11T00:00:00"/>
    <n v="9"/>
    <n v="177"/>
  </r>
  <r>
    <x v="15"/>
    <s v="EroCopper_Surubim OP Mine"/>
    <d v="2026-06-12T00:00:00"/>
    <n v="6"/>
    <n v="177"/>
  </r>
  <r>
    <x v="16"/>
    <s v="EroCopper_Surubim OP Mine"/>
    <d v="2026-06-01T00:00:00"/>
    <n v="9"/>
    <n v="177"/>
  </r>
  <r>
    <x v="16"/>
    <s v="EroCopper_Surubim OP Mine"/>
    <d v="2026-06-02T00:00:00"/>
    <n v="9"/>
    <n v="177"/>
  </r>
  <r>
    <x v="16"/>
    <s v="EroCopper_Surubim OP Mine"/>
    <d v="2026-06-03T00:00:00"/>
    <n v="9"/>
    <n v="177"/>
  </r>
  <r>
    <x v="16"/>
    <s v="EroCopper_Surubim OP Mine"/>
    <d v="2026-06-04T00:00:00"/>
    <n v="9"/>
    <n v="177"/>
  </r>
  <r>
    <x v="16"/>
    <s v="EroCopper_Surubim OP Mine"/>
    <d v="2026-06-05T00:00:00"/>
    <n v="6"/>
    <n v="177"/>
  </r>
  <r>
    <x v="16"/>
    <s v="EroCopper_Surubim OP Mine"/>
    <d v="2026-06-08T00:00:00"/>
    <n v="9"/>
    <n v="177"/>
  </r>
  <r>
    <x v="16"/>
    <s v="EroCopper_Surubim OP Mine"/>
    <d v="2026-06-09T00:00:00"/>
    <n v="9"/>
    <n v="177"/>
  </r>
  <r>
    <x v="16"/>
    <s v="EroCopper_Surubim OP Mine"/>
    <d v="2026-06-10T00:00:00"/>
    <n v="9"/>
    <n v="177"/>
  </r>
  <r>
    <x v="16"/>
    <s v="EroCopper_Surubim OP Mine"/>
    <d v="2026-06-11T00:00:00"/>
    <n v="9"/>
    <n v="177"/>
  </r>
  <r>
    <x v="16"/>
    <s v="EroCopper_Surubim OP Mine"/>
    <d v="2026-06-12T00:00:00"/>
    <n v="6"/>
    <n v="177"/>
  </r>
  <r>
    <x v="14"/>
    <s v="EroCopper_Surubim OP Mine"/>
    <d v="2026-06-15T00:00:00"/>
    <n v="5"/>
    <n v="177"/>
  </r>
  <r>
    <x v="14"/>
    <s v="EroCopper_Surubim OP Mine"/>
    <d v="2026-06-16T00:00:00"/>
    <n v="5"/>
    <n v="177"/>
  </r>
  <r>
    <x v="14"/>
    <s v="EroCopper_Surubim OP Mine"/>
    <d v="2026-06-17T00:00:00"/>
    <n v="4"/>
    <n v="177"/>
  </r>
  <r>
    <x v="14"/>
    <s v="EroCopper_Surubim OP Mine"/>
    <d v="2026-06-18T00:00:00"/>
    <n v="4"/>
    <n v="177"/>
  </r>
  <r>
    <x v="14"/>
    <s v="EroCopper_Surubim OP Mine"/>
    <d v="2026-06-19T00:00:00"/>
    <n v="3"/>
    <n v="177"/>
  </r>
  <r>
    <x v="15"/>
    <s v="EroCopper_Surubim OP Mine"/>
    <d v="2026-06-15T00:00:00"/>
    <n v="9"/>
    <n v="177"/>
  </r>
  <r>
    <x v="15"/>
    <s v="EroCopper_Surubim OP Mine"/>
    <d v="2026-06-16T00:00:00"/>
    <n v="9"/>
    <n v="177"/>
  </r>
  <r>
    <x v="15"/>
    <s v="EroCopper_Surubim OP Mine"/>
    <d v="2026-06-17T00:00:00"/>
    <n v="9"/>
    <n v="177"/>
  </r>
  <r>
    <x v="15"/>
    <s v="EroCopper_Surubim OP Mine"/>
    <d v="2026-06-18T00:00:00"/>
    <n v="9"/>
    <n v="177"/>
  </r>
  <r>
    <x v="15"/>
    <s v="EroCopper_Surubim OP Mine"/>
    <d v="2026-06-19T00:00:00"/>
    <n v="6"/>
    <n v="177"/>
  </r>
  <r>
    <x v="16"/>
    <s v="EroCopper_Surubim OP Mine"/>
    <d v="2026-06-15T00:00:00"/>
    <n v="9"/>
    <n v="177"/>
  </r>
  <r>
    <x v="16"/>
    <s v="EroCopper_Surubim OP Mine"/>
    <d v="2026-06-16T00:00:00"/>
    <n v="9"/>
    <n v="177"/>
  </r>
  <r>
    <x v="16"/>
    <s v="EroCopper_Surubim OP Mine"/>
    <d v="2026-06-17T00:00:00"/>
    <n v="9"/>
    <n v="177"/>
  </r>
  <r>
    <x v="16"/>
    <s v="EroCopper_Surubim OP Mine"/>
    <d v="2026-06-18T00:00:00"/>
    <n v="9"/>
    <n v="177"/>
  </r>
  <r>
    <x v="16"/>
    <s v="EroCopper_Surubim OP Mine"/>
    <d v="2026-06-19T00:00:00"/>
    <n v="6"/>
    <n v="177"/>
  </r>
  <r>
    <x v="14"/>
    <s v="EroCopper_Surubim OP Mine"/>
    <d v="2026-06-22T00:00:00"/>
    <n v="5"/>
    <n v="177"/>
  </r>
  <r>
    <x v="14"/>
    <s v="EroCopper_Surubim OP Mine"/>
    <d v="2026-06-23T00:00:00"/>
    <n v="5"/>
    <n v="177"/>
  </r>
  <r>
    <x v="14"/>
    <s v="EroCopper_Surubim OP Mine"/>
    <d v="2026-06-24T00:00:00"/>
    <n v="4"/>
    <n v="177"/>
  </r>
  <r>
    <x v="14"/>
    <s v="EroCopper_Surubim OP Mine"/>
    <d v="2026-06-25T00:00:00"/>
    <n v="4"/>
    <n v="177"/>
  </r>
  <r>
    <x v="14"/>
    <s v="EroCopper_Surubim OP Mine"/>
    <d v="2026-06-26T00:00:00"/>
    <n v="3"/>
    <n v="177"/>
  </r>
  <r>
    <x v="14"/>
    <s v="EroCopper_Surubim OP Mine"/>
    <d v="2026-06-29T00:00:00"/>
    <n v="5"/>
    <n v="177"/>
  </r>
  <r>
    <x v="14"/>
    <s v="EroCopper_Surubim OP Mine"/>
    <d v="2026-06-30T00:00:00"/>
    <n v="5"/>
    <n v="177"/>
  </r>
  <r>
    <x v="15"/>
    <s v="EroCopper_Surubim OP Mine"/>
    <d v="2026-06-22T00:00:00"/>
    <n v="9"/>
    <n v="177"/>
  </r>
  <r>
    <x v="15"/>
    <s v="EroCopper_Surubim OP Mine"/>
    <d v="2026-06-23T00:00:00"/>
    <n v="9"/>
    <n v="177"/>
  </r>
  <r>
    <x v="15"/>
    <s v="EroCopper_Surubim OP Mine"/>
    <d v="2026-06-24T00:00:00"/>
    <n v="9"/>
    <n v="177"/>
  </r>
  <r>
    <x v="15"/>
    <s v="EroCopper_Surubim OP Mine"/>
    <d v="2026-06-25T00:00:00"/>
    <n v="9"/>
    <n v="177"/>
  </r>
  <r>
    <x v="15"/>
    <s v="EroCopper_Surubim OP Mine"/>
    <d v="2026-06-26T00:00:00"/>
    <n v="6"/>
    <n v="177"/>
  </r>
  <r>
    <x v="15"/>
    <s v="EroCopper_Surubim OP Mine"/>
    <d v="2026-06-29T00:00:00"/>
    <n v="9"/>
    <n v="177"/>
  </r>
  <r>
    <x v="15"/>
    <s v="EroCopper_Surubim OP Mine"/>
    <d v="2026-06-30T00:00:00"/>
    <n v="9"/>
    <n v="177"/>
  </r>
  <r>
    <x v="16"/>
    <s v="EroCopper_Surubim OP Mine"/>
    <d v="2026-06-22T00:00:00"/>
    <n v="9"/>
    <n v="177"/>
  </r>
  <r>
    <x v="16"/>
    <s v="EroCopper_Surubim OP Mine"/>
    <d v="2026-06-23T00:00:00"/>
    <n v="9"/>
    <n v="177"/>
  </r>
  <r>
    <x v="16"/>
    <s v="EroCopper_Surubim OP Mine"/>
    <d v="2026-06-24T00:00:00"/>
    <n v="9"/>
    <n v="177"/>
  </r>
  <r>
    <x v="16"/>
    <s v="EroCopper_Surubim OP Mine"/>
    <d v="2026-06-25T00:00:00"/>
    <n v="9"/>
    <n v="177"/>
  </r>
  <r>
    <x v="16"/>
    <s v="EroCopper_Surubim OP Mine"/>
    <d v="2026-06-26T00:00:00"/>
    <n v="6"/>
    <n v="177"/>
  </r>
  <r>
    <x v="16"/>
    <s v="EroCopper_Surubim OP Mine"/>
    <d v="2026-06-29T00:00:00"/>
    <n v="9"/>
    <n v="177"/>
  </r>
  <r>
    <x v="16"/>
    <s v="EroCopper_Surubim OP Mine"/>
    <d v="2026-06-30T00:00:00"/>
    <n v="9"/>
    <n v="177"/>
  </r>
  <r>
    <x v="17"/>
    <s v="MineriaIman_PEA Proyecto Iman"/>
    <d v="2026-06-01T00:00:00"/>
    <n v="8"/>
    <n v="177"/>
  </r>
  <r>
    <x v="17"/>
    <s v="MineriaIman_PEA Proyecto Iman"/>
    <d v="2026-06-02T00:00:00"/>
    <n v="8"/>
    <n v="177"/>
  </r>
  <r>
    <x v="12"/>
    <s v="MineriaIman_PEA Proyecto Iman"/>
    <d v="2026-06-01T00:00:00"/>
    <n v="4"/>
    <n v="177"/>
  </r>
  <r>
    <x v="12"/>
    <s v="MineriaIman_PEA Proyecto Iman"/>
    <d v="2026-06-02T00:00:00"/>
    <n v="4"/>
    <n v="177"/>
  </r>
  <r>
    <x v="12"/>
    <s v="MineriaIman_PEA Proyecto Iman"/>
    <d v="2026-06-03T00:00:00"/>
    <n v="4"/>
    <n v="177"/>
  </r>
  <r>
    <x v="12"/>
    <s v="MineriaIman_PEA Proyecto Iman"/>
    <d v="2026-06-04T00:00:00"/>
    <n v="4"/>
    <n v="177"/>
  </r>
  <r>
    <x v="12"/>
    <s v="MineriaIman_PEA Proyecto Iman"/>
    <d v="2026-06-05T00:00:00"/>
    <n v="3"/>
    <n v="177"/>
  </r>
  <r>
    <x v="12"/>
    <s v="MineriaIman_PEA Proyecto Iman"/>
    <d v="2026-06-08T00:00:00"/>
    <n v="4"/>
    <n v="177"/>
  </r>
  <r>
    <x v="12"/>
    <s v="MineriaIman_PEA Proyecto Iman"/>
    <d v="2026-06-09T00:00:00"/>
    <n v="4"/>
    <n v="177"/>
  </r>
  <r>
    <x v="12"/>
    <s v="MineriaIman_PEA Proyecto Iman"/>
    <d v="2026-06-10T00:00:00"/>
    <n v="4"/>
    <n v="177"/>
  </r>
  <r>
    <x v="12"/>
    <s v="MineriaIman_PEA Proyecto Iman"/>
    <d v="2026-06-11T00:00:00"/>
    <n v="4"/>
    <n v="177"/>
  </r>
  <r>
    <x v="12"/>
    <s v="MineriaIman_PEA Proyecto Iman"/>
    <d v="2026-06-12T00:00:00"/>
    <n v="3"/>
    <n v="177"/>
  </r>
  <r>
    <x v="12"/>
    <s v="MineriaIman_PEA Proyecto Iman"/>
    <d v="2026-06-15T00:00:00"/>
    <n v="4"/>
    <n v="177"/>
  </r>
  <r>
    <x v="12"/>
    <s v="MineriaIman_PEA Proyecto Iman"/>
    <d v="2026-06-16T00:00:00"/>
    <n v="4"/>
    <n v="177"/>
  </r>
  <r>
    <x v="12"/>
    <s v="MineriaIman_PEA Proyecto Iman"/>
    <d v="2026-06-17T00:00:00"/>
    <n v="4"/>
    <n v="177"/>
  </r>
  <r>
    <x v="12"/>
    <s v="MineriaIman_PEA Proyecto Iman"/>
    <d v="2026-06-18T00:00:00"/>
    <n v="4"/>
    <n v="177"/>
  </r>
  <r>
    <x v="12"/>
    <s v="MineriaIman_PEA Proyecto Iman"/>
    <d v="2026-06-19T00:00:00"/>
    <n v="3"/>
    <n v="177"/>
  </r>
  <r>
    <x v="12"/>
    <s v="MineriaIman_PEA Proyecto Iman"/>
    <d v="2026-06-22T00:00:00"/>
    <n v="4"/>
    <n v="177"/>
  </r>
  <r>
    <x v="12"/>
    <s v="MineriaIman_PEA Proyecto Iman"/>
    <d v="2026-06-23T00:00:00"/>
    <n v="4"/>
    <n v="177"/>
  </r>
  <r>
    <x v="12"/>
    <s v="MineriaIman_PEA Proyecto Iman"/>
    <d v="2026-06-24T00:00:00"/>
    <n v="4"/>
    <n v="177"/>
  </r>
  <r>
    <x v="12"/>
    <s v="MineriaIman_PEA Proyecto Iman"/>
    <d v="2026-06-25T00:00:00"/>
    <n v="4"/>
    <n v="177"/>
  </r>
  <r>
    <x v="12"/>
    <s v="MineriaIman_PEA Proyecto Iman"/>
    <d v="2026-06-26T00:00:00"/>
    <n v="3"/>
    <n v="177"/>
  </r>
  <r>
    <x v="12"/>
    <s v="MineriaIman_PEA Proyecto Iman"/>
    <d v="2026-06-29T00:00:00"/>
    <n v="4"/>
    <n v="177"/>
  </r>
  <r>
    <x v="12"/>
    <s v="MineriaIman_PEA Proyecto Iman"/>
    <d v="2026-06-30T00:00:00"/>
    <n v="4"/>
    <n v="177"/>
  </r>
  <r>
    <x v="17"/>
    <s v="MineriaIman_PEA Proyecto Iman"/>
    <d v="2026-06-03T00:00:00"/>
    <n v="8"/>
    <n v="177"/>
  </r>
  <r>
    <x v="17"/>
    <s v="MineriaIman_PEA Proyecto Iman"/>
    <d v="2026-06-04T00:00:00"/>
    <n v="8"/>
    <n v="177"/>
  </r>
  <r>
    <x v="17"/>
    <s v="MineriaIman_PEA Proyecto Iman"/>
    <d v="2026-06-05T00:00:00"/>
    <n v="6"/>
    <n v="177"/>
  </r>
  <r>
    <x v="18"/>
    <s v="MineriaIman_PEA Proyecto Iman"/>
    <d v="2026-06-08T00:00:00"/>
    <n v="8"/>
    <n v="177"/>
  </r>
  <r>
    <x v="18"/>
    <s v="MineriaIman_PEA Proyecto Iman"/>
    <d v="2026-06-09T00:00:00"/>
    <n v="8"/>
    <n v="177"/>
  </r>
  <r>
    <x v="17"/>
    <s v="MineriaIman_PEA Proyecto Iman"/>
    <d v="2026-06-08T00:00:00"/>
    <n v="8"/>
    <n v="177"/>
  </r>
  <r>
    <x v="17"/>
    <s v="MineriaIman_PEA Proyecto Iman"/>
    <d v="2026-06-09T00:00:00"/>
    <n v="8"/>
    <n v="177"/>
  </r>
  <r>
    <x v="17"/>
    <s v="MineriaIman_PEA Proyecto Iman"/>
    <d v="2026-06-10T00:00:00"/>
    <n v="8"/>
    <n v="177"/>
  </r>
  <r>
    <x v="17"/>
    <s v="MineriaIman_PEA Proyecto Iman"/>
    <d v="2026-06-11T00:00:00"/>
    <n v="8"/>
    <n v="177"/>
  </r>
  <r>
    <x v="17"/>
    <s v="MineriaIman_PEA Proyecto Iman"/>
    <d v="2026-06-12T00:00:00"/>
    <n v="6"/>
    <n v="177"/>
  </r>
  <r>
    <x v="17"/>
    <s v="MineriaIman_PEA Proyecto Iman"/>
    <d v="2026-06-15T00:00:00"/>
    <n v="8"/>
    <n v="177"/>
  </r>
  <r>
    <x v="17"/>
    <s v="MineriaIman_PEA Proyecto Iman"/>
    <d v="2026-06-16T00:00:00"/>
    <n v="8"/>
    <n v="177"/>
  </r>
  <r>
    <x v="17"/>
    <s v="MineriaIman_PEA Proyecto Iman"/>
    <d v="2026-06-17T00:00:00"/>
    <n v="8"/>
    <n v="177"/>
  </r>
  <r>
    <x v="17"/>
    <s v="MineriaIman_PEA Proyecto Iman"/>
    <d v="2026-06-18T00:00:00"/>
    <n v="8"/>
    <n v="177"/>
  </r>
  <r>
    <x v="17"/>
    <s v="MineriaIman_PEA Proyecto Iman"/>
    <d v="2026-06-19T00:00:00"/>
    <n v="6"/>
    <n v="177"/>
  </r>
  <r>
    <x v="18"/>
    <s v="MineriaIman_PEA Proyecto Iman"/>
    <d v="2026-06-15T00:00:00"/>
    <n v="8"/>
    <n v="177"/>
  </r>
  <r>
    <x v="18"/>
    <s v="MineriaIman_PEA Proyecto Iman"/>
    <d v="2026-06-16T00:00:00"/>
    <n v="8"/>
    <n v="177"/>
  </r>
  <r>
    <x v="17"/>
    <s v="MineriaIman_PEA Proyecto Iman"/>
    <d v="2026-06-22T00:00:00"/>
    <n v="8"/>
    <n v="177"/>
  </r>
  <r>
    <x v="17"/>
    <s v="MineriaIman_PEA Proyecto Iman"/>
    <d v="2026-06-23T00:00:00"/>
    <n v="8"/>
    <n v="177"/>
  </r>
  <r>
    <x v="17"/>
    <s v="MineriaIman_PEA Proyecto Iman"/>
    <d v="2026-06-24T00:00:00"/>
    <n v="8"/>
    <n v="177"/>
  </r>
  <r>
    <x v="17"/>
    <s v="MineriaIman_PEA Proyecto Iman"/>
    <d v="2026-06-25T00:00:00"/>
    <n v="8"/>
    <n v="177"/>
  </r>
  <r>
    <x v="17"/>
    <s v="MineriaIman_PEA Proyecto Iman"/>
    <d v="2026-06-26T00:00:00"/>
    <n v="6"/>
    <n v="177"/>
  </r>
  <r>
    <x v="17"/>
    <s v="MineriaIman_PEA Proyecto Iman"/>
    <d v="2026-06-29T00:00:00"/>
    <n v="8"/>
    <n v="177"/>
  </r>
  <r>
    <x v="17"/>
    <s v="MineriaIman_PEA Proyecto Iman"/>
    <d v="2026-06-30T00:00:00"/>
    <n v="8"/>
    <n v="177"/>
  </r>
  <r>
    <x v="19"/>
    <s v="MineriaIman_PEA Proyecto Iman"/>
    <d v="2026-06-08T00:00:00"/>
    <n v="4"/>
    <n v="177"/>
  </r>
  <r>
    <x v="19"/>
    <s v="MineriaIman_PEA Proyecto Iman"/>
    <d v="2026-06-09T00:00:00"/>
    <n v="4"/>
    <n v="177"/>
  </r>
  <r>
    <x v="19"/>
    <s v="MineriaIman_PEA Proyecto Iman"/>
    <d v="2026-06-10T00:00:00"/>
    <n v="4"/>
    <n v="177"/>
  </r>
  <r>
    <x v="19"/>
    <s v="MineriaIman_PEA Proyecto Iman"/>
    <d v="2026-06-11T00:00:00"/>
    <n v="4"/>
    <n v="177"/>
  </r>
  <r>
    <x v="19"/>
    <s v="MineriaIman_PEA Proyecto Iman"/>
    <d v="2026-06-12T00:00:00"/>
    <n v="2"/>
    <n v="177"/>
  </r>
  <r>
    <x v="19"/>
    <s v="MineriaIman_PEA Proyecto Iman"/>
    <d v="2026-06-15T00:00:00"/>
    <n v="4"/>
    <n v="177"/>
  </r>
  <r>
    <x v="19"/>
    <s v="MineriaIman_PEA Proyecto Iman"/>
    <d v="2026-06-16T00:00:00"/>
    <n v="4"/>
    <n v="177"/>
  </r>
  <r>
    <x v="19"/>
    <s v="MineriaIman_PEA Proyecto Iman"/>
    <d v="2026-06-17T00:00:00"/>
    <n v="4"/>
    <n v="177"/>
  </r>
  <r>
    <x v="19"/>
    <s v="MineriaIman_PEA Proyecto Iman"/>
    <d v="2026-06-18T00:00:00"/>
    <n v="4"/>
    <n v="177"/>
  </r>
  <r>
    <x v="19"/>
    <s v="MineriaIman_PEA Proyecto Iman"/>
    <d v="2026-06-19T00:00:00"/>
    <n v="2"/>
    <n v="177"/>
  </r>
  <r>
    <x v="19"/>
    <s v="MineriaIman_PEA Proyecto Iman"/>
    <d v="2026-06-22T00:00:00"/>
    <n v="4"/>
    <n v="177"/>
  </r>
  <r>
    <x v="19"/>
    <s v="MineriaIman_PEA Proyecto Iman"/>
    <d v="2026-06-23T00:00:00"/>
    <n v="4"/>
    <n v="177"/>
  </r>
  <r>
    <x v="19"/>
    <s v="MineriaIman_PEA Proyecto Iman"/>
    <d v="2026-06-24T00:00:00"/>
    <n v="4"/>
    <n v="177"/>
  </r>
  <r>
    <x v="19"/>
    <s v="MineriaIman_PEA Proyecto Iman"/>
    <d v="2026-06-25T00:00:00"/>
    <n v="4"/>
    <n v="177"/>
  </r>
  <r>
    <x v="19"/>
    <s v="MineriaIman_PEA Proyecto Iman"/>
    <d v="2026-06-26T00:00:00"/>
    <n v="2"/>
    <n v="177"/>
  </r>
  <r>
    <x v="18"/>
    <s v="MineriaIman_PEA Proyecto Iman"/>
    <d v="2026-06-17T00:00:00"/>
    <n v="4"/>
    <n v="177"/>
  </r>
  <r>
    <x v="18"/>
    <s v="MineriaIman_PEA Proyecto Iman"/>
    <d v="2026-06-18T00:00:00"/>
    <n v="4"/>
    <n v="177"/>
  </r>
  <r>
    <x v="18"/>
    <s v="MineriaIman_PEA Proyecto Iman"/>
    <d v="2026-06-19T00:00:00"/>
    <n v="2"/>
    <n v="177"/>
  </r>
  <r>
    <x v="18"/>
    <s v="MineriaIman_PEA Proyecto Iman"/>
    <d v="2026-06-03T00:00:00"/>
    <n v="2"/>
    <n v="177"/>
  </r>
  <r>
    <x v="18"/>
    <s v="MineriaIman_PEA Proyecto Iman"/>
    <d v="2026-06-04T00:00:00"/>
    <n v="2"/>
    <n v="177"/>
  </r>
  <r>
    <x v="18"/>
    <s v="MineriaIman_PEA Proyecto Iman"/>
    <d v="2026-06-05T00:00:00"/>
    <n v="2"/>
    <n v="177"/>
  </r>
  <r>
    <x v="18"/>
    <s v="MineriaIman_PEA Proyecto Iman"/>
    <d v="2026-06-10T00:00:00"/>
    <n v="2"/>
    <n v="177"/>
  </r>
  <r>
    <x v="18"/>
    <s v="MineriaIman_PEA Proyecto Iman"/>
    <d v="2026-06-11T00:00:00"/>
    <n v="2"/>
    <n v="177"/>
  </r>
  <r>
    <x v="18"/>
    <s v="MineriaIman_PEA Proyecto Iman"/>
    <d v="2026-06-12T00:00:00"/>
    <n v="2"/>
    <n v="177"/>
  </r>
  <r>
    <x v="18"/>
    <s v="MineriaIman_PEA Proyecto Iman"/>
    <d v="2026-06-22T00:00:00"/>
    <n v="2"/>
    <n v="177"/>
  </r>
  <r>
    <x v="18"/>
    <s v="MineriaIman_PEA Proyecto Iman"/>
    <d v="2026-06-23T00:00:00"/>
    <n v="2"/>
    <n v="177"/>
  </r>
  <r>
    <x v="18"/>
    <s v="MineriaIman_PEA Proyecto Iman"/>
    <d v="2026-06-24T00:00:00"/>
    <n v="2"/>
    <n v="177"/>
  </r>
  <r>
    <x v="18"/>
    <s v="MineriaIman_PEA Proyecto Iman"/>
    <d v="2026-06-25T00:00:00"/>
    <n v="2"/>
    <n v="177"/>
  </r>
  <r>
    <x v="18"/>
    <s v="MineriaIman_PEA Proyecto Iman"/>
    <d v="2026-06-26T00:00:00"/>
    <n v="2"/>
    <n v="177"/>
  </r>
  <r>
    <x v="18"/>
    <s v="MineriaIman_PEA Proyecto Iman"/>
    <d v="2026-06-29T00:00:00"/>
    <n v="2"/>
    <n v="177"/>
  </r>
  <r>
    <x v="18"/>
    <s v="MineriaIman_PEA Proyecto Iman"/>
    <d v="2026-06-30T00:00:00"/>
    <n v="2"/>
    <n v="177"/>
  </r>
  <r>
    <x v="20"/>
    <s v="Stantec_I80 Archimedes UG FS"/>
    <d v="2026-06-01T00:00:00"/>
    <n v="1"/>
    <n v="177"/>
  </r>
  <r>
    <x v="20"/>
    <s v="Stantec_I80 Archimedes UG FS"/>
    <d v="2026-06-08T00:00:00"/>
    <n v="1"/>
    <n v="177"/>
  </r>
  <r>
    <x v="20"/>
    <s v="Stantec_I80 Archimedes UG FS"/>
    <d v="2026-06-15T00:00:00"/>
    <n v="1"/>
    <n v="177"/>
  </r>
  <r>
    <x v="20"/>
    <s v="Stantec_I80 Archimedes UG FS"/>
    <d v="2026-06-22T00:00:00"/>
    <n v="1"/>
    <n v="177"/>
  </r>
  <r>
    <x v="20"/>
    <s v="Stantec_I80 Archimedes UG FS"/>
    <d v="2026-06-29T00:00:00"/>
    <n v="1"/>
    <n v="177"/>
  </r>
  <r>
    <x v="20"/>
    <s v="Stantec_I80 Archimedes UG FS"/>
    <d v="2026-06-01T00:00:00"/>
    <n v="1"/>
    <n v="177"/>
  </r>
  <r>
    <x v="20"/>
    <s v="Stantec_I80 Archimedes UG FS"/>
    <d v="2026-06-08T00:00:00"/>
    <n v="1"/>
    <n v="177"/>
  </r>
  <r>
    <x v="20"/>
    <s v="Stantec_I80 Archimedes UG FS"/>
    <d v="2026-06-15T00:00:00"/>
    <n v="1"/>
    <n v="177"/>
  </r>
  <r>
    <x v="20"/>
    <s v="Stantec_I80 Archimedes UG FS"/>
    <d v="2026-06-22T00:00:00"/>
    <n v="1"/>
    <n v="177"/>
  </r>
  <r>
    <x v="20"/>
    <s v="Stantec_I80 Archimedes UG FS"/>
    <d v="2026-06-29T00:00:00"/>
    <n v="1"/>
    <n v="177"/>
  </r>
  <r>
    <x v="20"/>
    <s v="Stantec_I80 Archimedes UG FS"/>
    <d v="2026-06-01T00:00:00"/>
    <n v="1"/>
    <n v="177"/>
  </r>
  <r>
    <x v="20"/>
    <s v="Stantec_I80 Archimedes UG FS"/>
    <d v="2026-06-08T00:00:00"/>
    <n v="1"/>
    <n v="177"/>
  </r>
  <r>
    <x v="20"/>
    <s v="Stantec_I80 Archimedes UG FS"/>
    <d v="2026-06-15T00:00:00"/>
    <n v="1"/>
    <n v="177"/>
  </r>
  <r>
    <x v="20"/>
    <s v="Stantec_I80 Archimedes UG FS"/>
    <d v="2026-06-22T00:00:00"/>
    <n v="1"/>
    <n v="177"/>
  </r>
  <r>
    <x v="20"/>
    <s v="Stantec_I80 Archimedes UG FS"/>
    <d v="2026-06-29T00:00:00"/>
    <n v="1"/>
    <n v="177"/>
  </r>
  <r>
    <x v="1"/>
    <s v="Stantec_I80 Archimedes UG FS"/>
    <d v="2026-06-01T00:00:00"/>
    <n v="9"/>
    <n v="177"/>
  </r>
  <r>
    <x v="1"/>
    <s v="Stantec_I80 Archimedes UG FS"/>
    <d v="2026-06-02T00:00:00"/>
    <n v="9"/>
    <n v="177"/>
  </r>
  <r>
    <x v="1"/>
    <s v="Stantec_I80 Archimedes UG FS"/>
    <d v="2026-06-03T00:00:00"/>
    <n v="9"/>
    <n v="177"/>
  </r>
  <r>
    <x v="1"/>
    <s v="Stantec_I80 Archimedes UG FS"/>
    <d v="2026-06-04T00:00:00"/>
    <n v="9"/>
    <n v="177"/>
  </r>
  <r>
    <x v="1"/>
    <s v="Stantec_I80 Archimedes UG FS"/>
    <d v="2026-06-05T00:00:00"/>
    <n v="6"/>
    <n v="177"/>
  </r>
  <r>
    <x v="20"/>
    <s v="Stantec_I80 Archimedes UG FS"/>
    <d v="2026-06-01T00:00:00"/>
    <n v="2"/>
    <n v="177"/>
  </r>
  <r>
    <x v="20"/>
    <s v="Stantec_I80 Archimedes UG FS"/>
    <d v="2026-06-02T00:00:00"/>
    <n v="2"/>
    <n v="177"/>
  </r>
  <r>
    <x v="20"/>
    <s v="Stantec_I80 Archimedes UG FS"/>
    <d v="2026-06-03T00:00:00"/>
    <n v="2"/>
    <n v="177"/>
  </r>
  <r>
    <x v="20"/>
    <s v="Stantec_I80 Archimedes UG FS"/>
    <d v="2026-06-04T00:00:00"/>
    <n v="2"/>
    <n v="177"/>
  </r>
  <r>
    <x v="20"/>
    <s v="Stantec_I80 Archimedes UG FS"/>
    <d v="2026-06-05T00:00:00"/>
    <n v="1"/>
    <n v="177"/>
  </r>
  <r>
    <x v="1"/>
    <s v="Stantec_I80 Archimedes UG FS"/>
    <d v="2026-06-11T00:00:00"/>
    <n v="9"/>
    <n v="177"/>
  </r>
  <r>
    <x v="1"/>
    <s v="Stantec_I80 Archimedes UG FS"/>
    <d v="2026-06-12T00:00:00"/>
    <n v="6"/>
    <n v="177"/>
  </r>
  <r>
    <x v="1"/>
    <s v="Stantec_I80 Archimedes UG FS"/>
    <d v="2026-06-15T00:00:00"/>
    <n v="6"/>
    <n v="177"/>
  </r>
  <r>
    <x v="1"/>
    <s v="Stantec_I80 Archimedes UG FS"/>
    <d v="2026-06-16T00:00:00"/>
    <n v="6"/>
    <n v="177"/>
  </r>
  <r>
    <x v="1"/>
    <s v="Stantec_I80 Archimedes UG FS"/>
    <d v="2026-06-17T00:00:00"/>
    <n v="6"/>
    <n v="177"/>
  </r>
  <r>
    <x v="1"/>
    <s v="Stantec_I80 Archimedes UG FS"/>
    <d v="2026-06-18T00:00:00"/>
    <n v="6"/>
    <n v="177"/>
  </r>
  <r>
    <x v="1"/>
    <s v="Stantec_I80 Archimedes UG FS"/>
    <d v="2026-06-19T00:00:00"/>
    <n v="3"/>
    <n v="177"/>
  </r>
  <r>
    <x v="1"/>
    <s v="Stantec_I80 Archimedes UG FS"/>
    <d v="2026-06-22T00:00:00"/>
    <n v="6"/>
    <n v="177"/>
  </r>
  <r>
    <x v="1"/>
    <s v="Stantec_I80 Archimedes UG FS"/>
    <d v="2026-06-23T00:00:00"/>
    <n v="6"/>
    <n v="177"/>
  </r>
  <r>
    <x v="1"/>
    <s v="Stantec_I80 Archimedes UG FS"/>
    <d v="2026-06-24T00:00:00"/>
    <n v="6"/>
    <n v="177"/>
  </r>
  <r>
    <x v="1"/>
    <s v="Stantec_I80 Archimedes UG FS"/>
    <d v="2026-06-25T00:00:00"/>
    <n v="6"/>
    <n v="177"/>
  </r>
  <r>
    <x v="1"/>
    <s v="Stantec_I80 Archimedes UG FS"/>
    <d v="2026-06-26T00:00:00"/>
    <n v="3"/>
    <n v="177"/>
  </r>
  <r>
    <x v="1"/>
    <s v="Stantec_I80 Archimedes UG FS"/>
    <d v="2026-06-29T00:00:00"/>
    <n v="6"/>
    <n v="177"/>
  </r>
  <r>
    <x v="1"/>
    <s v="Stantec_I80 Archimedes UG FS"/>
    <d v="2026-06-30T00:00:00"/>
    <n v="6"/>
    <n v="177"/>
  </r>
  <r>
    <x v="20"/>
    <s v="Stantec_I80 Archimedes UG FS"/>
    <d v="2026-06-11T00:00:00"/>
    <n v="2"/>
    <n v="177"/>
  </r>
  <r>
    <x v="20"/>
    <s v="Stantec_I80 Archimedes UG FS"/>
    <d v="2026-06-12T00:00:00"/>
    <n v="2"/>
    <n v="177"/>
  </r>
  <r>
    <x v="20"/>
    <s v="Stantec_I80 Archimedes UG FS"/>
    <d v="2026-06-15T00:00:00"/>
    <n v="1"/>
    <n v="177"/>
  </r>
  <r>
    <x v="20"/>
    <s v="Stantec_I80 Archimedes UG FS"/>
    <d v="2026-06-16T00:00:00"/>
    <n v="1"/>
    <n v="177"/>
  </r>
  <r>
    <x v="20"/>
    <s v="Stantec_I80 Archimedes UG FS"/>
    <d v="2026-06-17T00:00:00"/>
    <n v="1"/>
    <n v="177"/>
  </r>
  <r>
    <x v="20"/>
    <s v="Stantec_I80 Archimedes UG FS"/>
    <d v="2026-06-18T00:00:00"/>
    <n v="1"/>
    <n v="177"/>
  </r>
  <r>
    <x v="20"/>
    <s v="Stantec_I80 Archimedes UG FS"/>
    <d v="2026-06-19T00:00:00"/>
    <n v="1"/>
    <n v="177"/>
  </r>
  <r>
    <x v="20"/>
    <s v="Stantec_I80 Archimedes UG FS"/>
    <d v="2026-06-22T00:00:00"/>
    <n v="1"/>
    <n v="177"/>
  </r>
  <r>
    <x v="20"/>
    <s v="Stantec_I80 Archimedes UG FS"/>
    <d v="2026-06-23T00:00:00"/>
    <n v="1"/>
    <n v="177"/>
  </r>
  <r>
    <x v="20"/>
    <s v="Stantec_I80 Archimedes UG FS"/>
    <d v="2026-06-24T00:00:00"/>
    <n v="1"/>
    <n v="177"/>
  </r>
  <r>
    <x v="20"/>
    <s v="Stantec_I80 Archimedes UG FS"/>
    <d v="2026-06-25T00:00:00"/>
    <n v="1"/>
    <n v="177"/>
  </r>
  <r>
    <x v="20"/>
    <s v="Stantec_I80 Archimedes UG FS"/>
    <d v="2026-06-26T00:00:00"/>
    <n v="1"/>
    <n v="177"/>
  </r>
  <r>
    <x v="20"/>
    <s v="Stantec_I80 Archimedes UG FS"/>
    <d v="2026-06-29T00:00:00"/>
    <n v="1"/>
    <n v="177"/>
  </r>
  <r>
    <x v="20"/>
    <s v="Stantec_I80 Archimedes UG FS"/>
    <d v="2026-06-30T00:00:00"/>
    <n v="1"/>
    <n v="177"/>
  </r>
  <r>
    <x v="1"/>
    <s v="Stantec_I80 Archimedes UG FS"/>
    <d v="2026-06-08T00:00:00"/>
    <n v="9"/>
    <n v="177"/>
  </r>
  <r>
    <x v="1"/>
    <s v="Stantec_I80 Archimedes UG FS"/>
    <d v="2026-06-09T00:00:00"/>
    <n v="9"/>
    <n v="177"/>
  </r>
  <r>
    <x v="1"/>
    <s v="Stantec_I80 Archimedes UG FS"/>
    <d v="2026-06-10T00:00:00"/>
    <n v="9"/>
    <n v="177"/>
  </r>
  <r>
    <x v="0"/>
    <s v="Codelco_DET Rajo Sur"/>
    <d v="2026-06-01T00:00:00"/>
    <n v="0"/>
    <n v="177"/>
  </r>
  <r>
    <x v="21"/>
    <s v="SeabridgeGold_HoV analysis for the KSM"/>
    <d v="2026-06-01T00:00:00"/>
    <n v="9"/>
    <n v="177"/>
  </r>
  <r>
    <x v="21"/>
    <s v="SeabridgeGold_HoV analysis for the KSM"/>
    <d v="2026-06-02T00:00:00"/>
    <n v="9"/>
    <n v="177"/>
  </r>
  <r>
    <x v="22"/>
    <s v="SeabridgeGold_HoV analysis for the KSM"/>
    <d v="2026-06-01T00:00:00"/>
    <n v="4"/>
    <n v="177"/>
  </r>
  <r>
    <x v="22"/>
    <s v="SeabridgeGold_HoV analysis for the KSM"/>
    <d v="2026-06-02T00:00:00"/>
    <n v="4"/>
    <n v="177"/>
  </r>
  <r>
    <x v="22"/>
    <s v="SeabridgeGold_HoV analysis for the KSM"/>
    <d v="2026-06-03T00:00:00"/>
    <n v="4"/>
    <n v="177"/>
  </r>
  <r>
    <x v="21"/>
    <s v="SeabridgeGold_HoV analysis for the KSM"/>
    <d v="2026-06-03T00:00:00"/>
    <n v="9"/>
    <n v="177"/>
  </r>
  <r>
    <x v="21"/>
    <s v="SeabridgeGold_HoV analysis for the KSM"/>
    <d v="2026-06-04T00:00:00"/>
    <n v="9"/>
    <n v="177"/>
  </r>
  <r>
    <x v="21"/>
    <s v="SeabridgeGold_HoV analysis for the KSM"/>
    <d v="2026-06-05T00:00:00"/>
    <n v="2"/>
    <n v="177"/>
  </r>
  <r>
    <x v="21"/>
    <s v="SeabridgeGold_HoV analysis for the KSM"/>
    <d v="2026-06-08T00:00:00"/>
    <n v="9"/>
    <n v="177"/>
  </r>
  <r>
    <x v="21"/>
    <s v="SeabridgeGold_HoV analysis for the KSM"/>
    <d v="2026-06-09T00:00:00"/>
    <n v="9"/>
    <n v="177"/>
  </r>
  <r>
    <x v="21"/>
    <s v="SeabridgeGold_HoV analysis for the KSM"/>
    <d v="2026-06-10T00:00:00"/>
    <n v="9"/>
    <n v="177"/>
  </r>
  <r>
    <x v="21"/>
    <s v="SeabridgeGold_HoV analysis for the KSM"/>
    <d v="2026-06-11T00:00:00"/>
    <n v="9"/>
    <n v="177"/>
  </r>
  <r>
    <x v="21"/>
    <s v="SeabridgeGold_HoV analysis for the KSM"/>
    <d v="2026-06-12T00:00:00"/>
    <n v="6"/>
    <n v="177"/>
  </r>
  <r>
    <x v="21"/>
    <s v="SeabridgeGold_HoV analysis for the KSM"/>
    <d v="2026-06-15T00:00:00"/>
    <n v="9"/>
    <n v="177"/>
  </r>
  <r>
    <x v="21"/>
    <s v="SeabridgeGold_HoV analysis for the KSM"/>
    <d v="2026-06-16T00:00:00"/>
    <n v="6"/>
    <n v="177"/>
  </r>
  <r>
    <x v="21"/>
    <s v="SeabridgeGold_HoV analysis for the KSM"/>
    <d v="2026-06-16T00:00:00"/>
    <n v="3"/>
    <n v="177"/>
  </r>
  <r>
    <x v="21"/>
    <s v="SeabridgeGold_HoV analysis for the KSM"/>
    <d v="2026-06-17T00:00:00"/>
    <n v="9"/>
    <n v="177"/>
  </r>
  <r>
    <x v="21"/>
    <s v="SeabridgeGold_HoV analysis for the KSM"/>
    <d v="2026-06-18T00:00:00"/>
    <n v="6"/>
    <n v="177"/>
  </r>
  <r>
    <x v="21"/>
    <s v="SeabridgeGold_HoV analysis for the KSM"/>
    <d v="2026-06-19T00:00:00"/>
    <n v="3"/>
    <n v="177"/>
  </r>
  <r>
    <x v="21"/>
    <s v="SeabridgeGold_HoV analysis for the KSM"/>
    <d v="2026-06-05T00:00:00"/>
    <n v="4"/>
    <n v="177"/>
  </r>
  <r>
    <x v="21"/>
    <s v="SeabridgeGold_HoV analysis for the KSM"/>
    <d v="2026-06-18T00:00:00"/>
    <n v="3"/>
    <n v="177"/>
  </r>
  <r>
    <x v="21"/>
    <s v="SeabridgeGold_HoV analysis for the KSM"/>
    <d v="2026-06-19T00:00:00"/>
    <n v="3"/>
    <n v="177"/>
  </r>
  <r>
    <x v="22"/>
    <s v="SeabridgeGold_HoV analysis for the KSM"/>
    <d v="2026-06-04T00:00:00"/>
    <n v="4"/>
    <n v="177"/>
  </r>
  <r>
    <x v="22"/>
    <s v="SeabridgeGold_HoV analysis for the KSM"/>
    <d v="2026-06-05T00:00:00"/>
    <n v="4"/>
    <n v="177"/>
  </r>
  <r>
    <x v="22"/>
    <s v="SeabridgeGold_HoV analysis for the KSM"/>
    <d v="2026-06-11T00:00:00"/>
    <n v="4"/>
    <n v="177"/>
  </r>
  <r>
    <x v="22"/>
    <s v="SeabridgeGold_HoV analysis for the KSM"/>
    <d v="2026-06-12T00:00:00"/>
    <n v="4"/>
    <n v="177"/>
  </r>
  <r>
    <x v="22"/>
    <s v="SeabridgeGold_HoV analysis for the KSM"/>
    <d v="2026-06-18T00:00:00"/>
    <n v="4"/>
    <n v="177"/>
  </r>
  <r>
    <x v="22"/>
    <s v="SeabridgeGold_HoV analysis for the KSM"/>
    <d v="2026-06-19T00:00:00"/>
    <n v="4"/>
    <n v="177"/>
  </r>
  <r>
    <x v="23"/>
    <s v="SeabridgeGold_HoV analysis for the KSM"/>
    <d v="2026-06-16T00:00:00"/>
    <n v="4"/>
    <n v="177"/>
  </r>
  <r>
    <x v="23"/>
    <s v="SeabridgeGold_HoV analysis for the KSM"/>
    <d v="2026-06-17T00:00:00"/>
    <n v="4"/>
    <n v="177"/>
  </r>
  <r>
    <x v="23"/>
    <s v="SeabridgeGold_HoV analysis for the KSM"/>
    <d v="2026-06-18T00:00:00"/>
    <n v="4"/>
    <n v="177"/>
  </r>
  <r>
    <x v="23"/>
    <s v="SeabridgeGold_HoV analysis for the KSM"/>
    <d v="2026-06-19T00:00:00"/>
    <n v="4"/>
    <n v="177"/>
  </r>
  <r>
    <x v="21"/>
    <s v="SeabridgeGold_HoV analysis for the KSM"/>
    <d v="2026-06-22T00:00:00"/>
    <n v="9"/>
    <n v="177"/>
  </r>
  <r>
    <x v="21"/>
    <s v="SeabridgeGold_HoV analysis for the KSM"/>
    <d v="2026-06-23T00:00:00"/>
    <n v="9"/>
    <n v="177"/>
  </r>
  <r>
    <x v="21"/>
    <s v="SeabridgeGold_HoV analysis for the KSM"/>
    <d v="2026-06-24T00:00:00"/>
    <n v="9"/>
    <n v="177"/>
  </r>
  <r>
    <x v="21"/>
    <s v="SeabridgeGold_HoV analysis for the KSM"/>
    <d v="2026-06-25T00:00:00"/>
    <n v="9"/>
    <n v="177"/>
  </r>
  <r>
    <x v="21"/>
    <s v="SeabridgeGold_HoV analysis for the KSM"/>
    <d v="2026-06-26T00:00:00"/>
    <n v="6"/>
    <n v="177"/>
  </r>
  <r>
    <x v="22"/>
    <s v="SeabridgeGold_HoV analysis for the KSM"/>
    <d v="2026-06-23T00:00:00"/>
    <n v="2"/>
    <n v="177"/>
  </r>
  <r>
    <x v="22"/>
    <s v="SeabridgeGold_HoV analysis for the KSM"/>
    <d v="2026-06-24T00:00:00"/>
    <n v="2"/>
    <n v="177"/>
  </r>
  <r>
    <x v="22"/>
    <s v="SeabridgeGold_HoV analysis for the KSM"/>
    <d v="2026-06-26T00:00:00"/>
    <n v="2"/>
    <n v="177"/>
  </r>
  <r>
    <x v="23"/>
    <s v="SeabridgeGold_HoV analysis for the KSM"/>
    <d v="2026-06-22T00:00:00"/>
    <n v="4"/>
    <n v="177"/>
  </r>
  <r>
    <x v="23"/>
    <s v="SeabridgeGold_HoV analysis for the KSM"/>
    <d v="2026-06-23T00:00:00"/>
    <n v="4"/>
    <n v="177"/>
  </r>
  <r>
    <x v="23"/>
    <s v="SeabridgeGold_HoV analysis for the KSM"/>
    <d v="2026-06-24T00:00:00"/>
    <n v="4"/>
    <n v="177"/>
  </r>
  <r>
    <x v="23"/>
    <s v="SeabridgeGold_HoV analysis for the KSM"/>
    <d v="2026-06-25T00:00:00"/>
    <n v="4"/>
    <n v="177"/>
  </r>
  <r>
    <x v="23"/>
    <s v="SeabridgeGold_HoV analysis for the KSM"/>
    <d v="2026-06-26T00:00:00"/>
    <n v="3"/>
    <n v="177"/>
  </r>
  <r>
    <x v="24"/>
    <s v="EroCopper_Análisis Expansión Xavantina"/>
    <d v="2026-06-01T00:00:00"/>
    <n v="2"/>
    <n v="177"/>
  </r>
  <r>
    <x v="24"/>
    <s v="EroCopper_Análisis Expansión Xavantina"/>
    <d v="2026-06-08T00:00:00"/>
    <n v="2"/>
    <n v="177"/>
  </r>
  <r>
    <x v="24"/>
    <s v="EroCopper_Análisis Expansión Xavantina"/>
    <d v="2026-06-15T00:00:00"/>
    <n v="2"/>
    <n v="177"/>
  </r>
  <r>
    <x v="24"/>
    <s v="EroCopper_Análisis Expansión Xavantina"/>
    <d v="2026-06-22T00:00:00"/>
    <n v="2"/>
    <n v="177"/>
  </r>
  <r>
    <x v="24"/>
    <s v="EroCopper_Análisis Expansión Xavantina"/>
    <d v="2026-06-30T00:00:00"/>
    <n v="2"/>
    <n v="177"/>
  </r>
  <r>
    <x v="25"/>
    <s v="EroCopper_Análisis Expansión Xavantina"/>
    <d v="2026-06-01T00:00:00"/>
    <n v="1"/>
    <n v="177"/>
  </r>
  <r>
    <x v="25"/>
    <s v="EroCopper_Análisis Expansión Xavantina"/>
    <d v="2026-06-08T00:00:00"/>
    <n v="1"/>
    <n v="177"/>
  </r>
  <r>
    <x v="25"/>
    <s v="EroCopper_Análisis Expansión Xavantina"/>
    <d v="2026-06-15T00:00:00"/>
    <n v="1"/>
    <n v="177"/>
  </r>
  <r>
    <x v="25"/>
    <s v="EroCopper_Análisis Expansión Xavantina"/>
    <d v="2026-06-22T00:00:00"/>
    <n v="1"/>
    <n v="177"/>
  </r>
  <r>
    <x v="25"/>
    <s v="EroCopper_Análisis Expansión Xavantina"/>
    <d v="2026-06-30T00:00:00"/>
    <n v="1"/>
    <n v="177"/>
  </r>
  <r>
    <x v="19"/>
    <s v="EroCopper_Análisis Expansión Xavantina"/>
    <d v="2026-06-01T00:00:00"/>
    <n v="2"/>
    <n v="177"/>
  </r>
  <r>
    <x v="19"/>
    <s v="EroCopper_Análisis Expansión Xavantina"/>
    <d v="2026-06-10T00:00:00"/>
    <n v="2"/>
    <n v="177"/>
  </r>
  <r>
    <x v="19"/>
    <s v="EroCopper_Análisis Expansión Xavantina"/>
    <d v="2026-06-19T00:00:00"/>
    <n v="2"/>
    <n v="177"/>
  </r>
  <r>
    <x v="19"/>
    <s v="EroCopper_Análisis Expansión Xavantina"/>
    <d v="2026-06-26T00:00:00"/>
    <n v="2"/>
    <n v="177"/>
  </r>
  <r>
    <x v="19"/>
    <s v="EroCopper_Análisis Expansión Xavantina"/>
    <d v="2026-06-30T00:00:00"/>
    <n v="2"/>
    <n v="177"/>
  </r>
  <r>
    <x v="24"/>
    <s v="EroCopper_Análisis Expansión Xavantina"/>
    <d v="2026-06-01T00:00:00"/>
    <n v="1"/>
    <n v="177"/>
  </r>
  <r>
    <x v="24"/>
    <s v="EroCopper_Análisis Expansión Xavantina"/>
    <d v="2026-06-08T00:00:00"/>
    <n v="1"/>
    <n v="177"/>
  </r>
  <r>
    <x v="24"/>
    <s v="EroCopper_Análisis Expansión Xavantina"/>
    <d v="2026-06-15T00:00:00"/>
    <n v="1"/>
    <n v="177"/>
  </r>
  <r>
    <x v="24"/>
    <s v="EroCopper_Análisis Expansión Xavantina"/>
    <d v="2026-06-22T00:00:00"/>
    <n v="1"/>
    <n v="177"/>
  </r>
  <r>
    <x v="24"/>
    <s v="EroCopper_Análisis Expansión Xavantina"/>
    <d v="2026-06-30T00:00:00"/>
    <n v="1"/>
    <n v="177"/>
  </r>
  <r>
    <x v="25"/>
    <s v="EroCopper_Análisis Expansión Xavantina"/>
    <d v="2026-06-01T00:00:00"/>
    <n v="1"/>
    <n v="177"/>
  </r>
  <r>
    <x v="25"/>
    <s v="EroCopper_Análisis Expansión Xavantina"/>
    <d v="2026-06-08T00:00:00"/>
    <n v="1"/>
    <n v="177"/>
  </r>
  <r>
    <x v="25"/>
    <s v="EroCopper_Análisis Expansión Xavantina"/>
    <d v="2026-06-15T00:00:00"/>
    <n v="1"/>
    <n v="177"/>
  </r>
  <r>
    <x v="19"/>
    <s v="EroCopper_Análisis Expansión Xavantina"/>
    <d v="2026-06-01T00:00:00"/>
    <n v="1"/>
    <n v="177"/>
  </r>
  <r>
    <x v="19"/>
    <s v="EroCopper_Análisis Expansión Xavantina"/>
    <d v="2026-06-10T00:00:00"/>
    <n v="1"/>
    <n v="177"/>
  </r>
  <r>
    <x v="19"/>
    <s v="EroCopper_Análisis Expansión Xavantina"/>
    <d v="2026-06-17T00:00:00"/>
    <n v="1"/>
    <n v="177"/>
  </r>
  <r>
    <x v="19"/>
    <s v="EroCopper_Análisis Expansión Xavantina"/>
    <d v="2026-06-26T00:00:00"/>
    <n v="1"/>
    <n v="177"/>
  </r>
  <r>
    <x v="19"/>
    <s v="EroCopper_Análisis Expansión Xavantina"/>
    <d v="2026-06-30T00:00:00"/>
    <n v="1"/>
    <n v="177"/>
  </r>
  <r>
    <x v="24"/>
    <s v="EroCopper_Análisis Expansión Xavantina"/>
    <d v="2026-06-01T00:00:00"/>
    <n v="1"/>
    <n v="177"/>
  </r>
  <r>
    <x v="24"/>
    <s v="EroCopper_Análisis Expansión Xavantina"/>
    <d v="2026-06-08T00:00:00"/>
    <n v="1"/>
    <n v="177"/>
  </r>
  <r>
    <x v="24"/>
    <s v="EroCopper_Análisis Expansión Xavantina"/>
    <d v="2026-06-15T00:00:00"/>
    <n v="1"/>
    <n v="177"/>
  </r>
  <r>
    <x v="24"/>
    <s v="EroCopper_Análisis Expansión Xavantina"/>
    <d v="2026-06-22T00:00:00"/>
    <n v="1"/>
    <n v="177"/>
  </r>
  <r>
    <x v="24"/>
    <s v="EroCopper_Análisis Expansión Xavantina"/>
    <d v="2026-06-30T00:00:00"/>
    <n v="1"/>
    <n v="177"/>
  </r>
  <r>
    <x v="25"/>
    <s v="EroCopper_Análisis Expansión Xavantina"/>
    <d v="2026-06-01T00:00:00"/>
    <n v="1"/>
    <n v="177"/>
  </r>
  <r>
    <x v="25"/>
    <s v="EroCopper_Análisis Expansión Xavantina"/>
    <d v="2026-06-08T00:00:00"/>
    <n v="1"/>
    <n v="177"/>
  </r>
  <r>
    <x v="25"/>
    <s v="EroCopper_Análisis Expansión Xavantina"/>
    <d v="2026-06-15T00:00:00"/>
    <n v="1"/>
    <n v="177"/>
  </r>
  <r>
    <x v="25"/>
    <s v="EroCopper_Análisis Expansión Xavantina"/>
    <d v="2026-06-22T00:00:00"/>
    <n v="1"/>
    <n v="177"/>
  </r>
  <r>
    <x v="25"/>
    <s v="EroCopper_Análisis Expansión Xavantina"/>
    <d v="2026-06-30T00:00:00"/>
    <n v="1"/>
    <n v="177"/>
  </r>
  <r>
    <x v="19"/>
    <s v="EroCopper_Análisis Expansión Xavantina"/>
    <d v="2026-06-01T00:00:00"/>
    <n v="1"/>
    <n v="177"/>
  </r>
  <r>
    <x v="19"/>
    <s v="EroCopper_Análisis Expansión Xavantina"/>
    <d v="2026-06-10T00:00:00"/>
    <n v="1"/>
    <n v="177"/>
  </r>
  <r>
    <x v="19"/>
    <s v="EroCopper_Análisis Expansión Xavantina"/>
    <d v="2026-06-17T00:00:00"/>
    <n v="1"/>
    <n v="177"/>
  </r>
  <r>
    <x v="19"/>
    <s v="EroCopper_Análisis Expansión Xavantina"/>
    <d v="2026-06-26T00:00:00"/>
    <n v="1"/>
    <n v="177"/>
  </r>
  <r>
    <x v="19"/>
    <s v="EroCopper_Análisis Expansión Xavantina"/>
    <d v="2026-06-30T00:00:00"/>
    <n v="1"/>
    <n v="177"/>
  </r>
  <r>
    <x v="26"/>
    <s v="EroCopper_Análisis Expansión Xavantina"/>
    <d v="2026-06-01T00:00:00"/>
    <n v="1"/>
    <n v="177"/>
  </r>
  <r>
    <x v="26"/>
    <s v="EroCopper_Análisis Expansión Xavantina"/>
    <d v="2026-06-08T00:00:00"/>
    <n v="1"/>
    <n v="177"/>
  </r>
  <r>
    <x v="26"/>
    <s v="EroCopper_Análisis Expansión Xavantina"/>
    <d v="2026-06-15T00:00:00"/>
    <n v="1"/>
    <n v="177"/>
  </r>
  <r>
    <x v="26"/>
    <s v="EroCopper_Análisis Expansión Xavantina"/>
    <d v="2026-06-22T00:00:00"/>
    <n v="1"/>
    <n v="177"/>
  </r>
  <r>
    <x v="26"/>
    <s v="EroCopper_Análisis Expansión Xavantina"/>
    <d v="2026-06-30T00:00:00"/>
    <n v="1"/>
    <n v="177"/>
  </r>
  <r>
    <x v="18"/>
    <s v="EroCopper_Análisis Expansión Xavantina"/>
    <d v="2026-06-01T00:00:00"/>
    <n v="1"/>
    <n v="177"/>
  </r>
  <r>
    <x v="18"/>
    <s v="EroCopper_Análisis Expansión Xavantina"/>
    <d v="2026-06-08T00:00:00"/>
    <n v="1"/>
    <n v="177"/>
  </r>
  <r>
    <x v="18"/>
    <s v="EroCopper_Análisis Expansión Xavantina"/>
    <d v="2026-06-15T00:00:00"/>
    <n v="1"/>
    <n v="177"/>
  </r>
  <r>
    <x v="18"/>
    <s v="EroCopper_Análisis Expansión Xavantina"/>
    <d v="2026-06-22T00:00:00"/>
    <n v="1"/>
    <n v="177"/>
  </r>
  <r>
    <x v="18"/>
    <s v="EroCopper_Análisis Expansión Xavantina"/>
    <d v="2026-06-30T00:00:00"/>
    <n v="1"/>
    <n v="177"/>
  </r>
  <r>
    <x v="24"/>
    <s v="EroCopper_Análisis Expansión Xavantina"/>
    <d v="2026-06-01T00:00:00"/>
    <n v="2"/>
    <n v="177"/>
  </r>
  <r>
    <x v="25"/>
    <s v="EroCopper_Análisis Expansión Xavantina"/>
    <d v="2026-06-01T00:00:00"/>
    <n v="1"/>
    <n v="177"/>
  </r>
  <r>
    <x v="19"/>
    <s v="EroCopper_Análisis Expansión Xavantina"/>
    <d v="2026-06-01T00:00:00"/>
    <n v="1"/>
    <n v="177"/>
  </r>
  <r>
    <x v="26"/>
    <s v="EroCopper_Análisis Expansión Xavantina"/>
    <d v="2026-06-01T00:00:00"/>
    <n v="1"/>
    <n v="177"/>
  </r>
  <r>
    <x v="18"/>
    <s v="EroCopper_Análisis Expansión Xavantina"/>
    <d v="2026-06-01T00:00:00"/>
    <n v="1"/>
    <n v="177"/>
  </r>
  <r>
    <x v="19"/>
    <s v="EroCopper_Análisis Expansión Xavantina"/>
    <d v="2026-06-01T00:00:00"/>
    <n v="4"/>
    <n v="177"/>
  </r>
  <r>
    <x v="19"/>
    <s v="EroCopper_Análisis Expansión Xavantina"/>
    <d v="2026-06-02T00:00:00"/>
    <n v="9"/>
    <n v="177"/>
  </r>
  <r>
    <x v="19"/>
    <s v="EroCopper_Análisis Expansión Xavantina"/>
    <d v="2026-06-03T00:00:00"/>
    <n v="1"/>
    <n v="177"/>
  </r>
  <r>
    <x v="19"/>
    <s v="EroCopper_Análisis Expansión Xavantina"/>
    <d v="2026-06-08T00:00:00"/>
    <n v="9"/>
    <n v="177"/>
  </r>
  <r>
    <x v="19"/>
    <s v="EroCopper_Análisis Expansión Xavantina"/>
    <d v="2026-06-10T00:00:00"/>
    <n v="5"/>
    <n v="177"/>
  </r>
  <r>
    <x v="19"/>
    <s v="EroCopper_Análisis Expansión Xavantina"/>
    <d v="2026-06-15T00:00:00"/>
    <n v="9"/>
    <n v="177"/>
  </r>
  <r>
    <x v="19"/>
    <s v="EroCopper_Análisis Expansión Xavantina"/>
    <d v="2026-06-19T00:00:00"/>
    <n v="4"/>
    <n v="177"/>
  </r>
  <r>
    <x v="24"/>
    <s v="EroCopper_Análisis Expansión Xavantina"/>
    <d v="2026-06-02T00:00:00"/>
    <n v="4"/>
    <n v="177"/>
  </r>
  <r>
    <x v="24"/>
    <s v="EroCopper_Análisis Expansión Xavantina"/>
    <d v="2026-06-08T00:00:00"/>
    <n v="4"/>
    <n v="177"/>
  </r>
  <r>
    <x v="24"/>
    <s v="EroCopper_Análisis Expansión Xavantina"/>
    <d v="2026-06-15T00:00:00"/>
    <n v="3"/>
    <n v="177"/>
  </r>
  <r>
    <x v="25"/>
    <s v="EroCopper_Análisis Expansión Xavantina"/>
    <d v="2026-06-02T00:00:00"/>
    <n v="5"/>
    <n v="177"/>
  </r>
  <r>
    <x v="25"/>
    <s v="EroCopper_Análisis Expansión Xavantina"/>
    <d v="2026-06-09T00:00:00"/>
    <n v="5"/>
    <n v="177"/>
  </r>
  <r>
    <x v="25"/>
    <s v="EroCopper_Análisis Expansión Xavantina"/>
    <d v="2026-06-15T00:00:00"/>
    <n v="5"/>
    <n v="177"/>
  </r>
  <r>
    <x v="19"/>
    <s v="EroCopper_Análisis Expansión Xavantina"/>
    <d v="2026-06-03T00:00:00"/>
    <n v="8"/>
    <n v="177"/>
  </r>
  <r>
    <x v="19"/>
    <s v="EroCopper_Análisis Expansión Xavantina"/>
    <d v="2026-06-04T00:00:00"/>
    <n v="9"/>
    <n v="177"/>
  </r>
  <r>
    <x v="19"/>
    <s v="EroCopper_Análisis Expansión Xavantina"/>
    <d v="2026-06-05T00:00:00"/>
    <n v="6"/>
    <n v="177"/>
  </r>
  <r>
    <x v="19"/>
    <s v="EroCopper_Análisis Expansión Xavantina"/>
    <d v="2026-06-12T00:00:00"/>
    <n v="3"/>
    <n v="177"/>
  </r>
  <r>
    <x v="19"/>
    <s v="EroCopper_Análisis Expansión Xavantina"/>
    <d v="2026-06-16T00:00:00"/>
    <n v="9"/>
    <n v="177"/>
  </r>
  <r>
    <x v="19"/>
    <s v="EroCopper_Análisis Expansión Xavantina"/>
    <d v="2026-06-17T00:00:00"/>
    <n v="7"/>
    <n v="177"/>
  </r>
  <r>
    <x v="19"/>
    <s v="EroCopper_Análisis Expansión Xavantina"/>
    <d v="2026-06-18T00:00:00"/>
    <n v="9"/>
    <n v="177"/>
  </r>
  <r>
    <x v="19"/>
    <s v="EroCopper_Análisis Expansión Xavantina"/>
    <d v="2026-06-22T00:00:00"/>
    <n v="9"/>
    <n v="177"/>
  </r>
  <r>
    <x v="19"/>
    <s v="EroCopper_Análisis Expansión Xavantina"/>
    <d v="2026-06-23T00:00:00"/>
    <n v="9"/>
    <n v="177"/>
  </r>
  <r>
    <x v="19"/>
    <s v="EroCopper_Análisis Expansión Xavantina"/>
    <d v="2026-06-24T00:00:00"/>
    <n v="9"/>
    <n v="177"/>
  </r>
  <r>
    <x v="19"/>
    <s v="EroCopper_Análisis Expansión Xavantina"/>
    <d v="2026-06-25T00:00:00"/>
    <n v="8"/>
    <n v="177"/>
  </r>
  <r>
    <x v="18"/>
    <s v="EroCopper_Análisis Expansión Xavantina"/>
    <d v="2026-06-01T00:00:00"/>
    <n v="5"/>
    <n v="177"/>
  </r>
  <r>
    <x v="18"/>
    <s v="EroCopper_Análisis Expansión Xavantina"/>
    <d v="2026-06-02T00:00:00"/>
    <n v="2"/>
    <n v="177"/>
  </r>
  <r>
    <x v="18"/>
    <s v="EroCopper_Análisis Expansión Xavantina"/>
    <d v="2026-06-03T00:00:00"/>
    <n v="4"/>
    <n v="177"/>
  </r>
  <r>
    <x v="18"/>
    <s v="EroCopper_Análisis Expansión Xavantina"/>
    <d v="2026-06-08T00:00:00"/>
    <n v="6"/>
    <n v="177"/>
  </r>
  <r>
    <x v="18"/>
    <s v="EroCopper_Análisis Expansión Xavantina"/>
    <d v="2026-06-09T00:00:00"/>
    <n v="3"/>
    <n v="177"/>
  </r>
  <r>
    <x v="18"/>
    <s v="EroCopper_Análisis Expansión Xavantina"/>
    <d v="2026-06-10T00:00:00"/>
    <n v="2"/>
    <n v="177"/>
  </r>
  <r>
    <x v="18"/>
    <s v="EroCopper_Análisis Expansión Xavantina"/>
    <d v="2026-06-15T00:00:00"/>
    <n v="5"/>
    <n v="177"/>
  </r>
  <r>
    <x v="18"/>
    <s v="EroCopper_Análisis Expansión Xavantina"/>
    <d v="2026-06-16T00:00:00"/>
    <n v="2"/>
    <n v="177"/>
  </r>
  <r>
    <x v="18"/>
    <s v="EroCopper_Análisis Expansión Xavantina"/>
    <d v="2026-06-17T00:00:00"/>
    <n v="4"/>
    <n v="177"/>
  </r>
  <r>
    <x v="24"/>
    <s v="EroCopper_Análisis Expansión Xavantina"/>
    <d v="2026-06-02T00:00:00"/>
    <n v="1"/>
    <n v="177"/>
  </r>
  <r>
    <x v="24"/>
    <s v="EroCopper_Análisis Expansión Xavantina"/>
    <d v="2026-06-08T00:00:00"/>
    <n v="1"/>
    <n v="177"/>
  </r>
  <r>
    <x v="24"/>
    <s v="EroCopper_Análisis Expansión Xavantina"/>
    <d v="2026-06-15T00:00:00"/>
    <n v="1"/>
    <n v="177"/>
  </r>
  <r>
    <x v="25"/>
    <s v="EroCopper_Análisis Expansión Xavantina"/>
    <d v="2026-06-01T00:00:00"/>
    <n v="1"/>
    <n v="177"/>
  </r>
  <r>
    <x v="25"/>
    <s v="EroCopper_Análisis Expansión Xavantina"/>
    <d v="2026-06-08T00:00:00"/>
    <n v="1"/>
    <n v="177"/>
  </r>
  <r>
    <x v="25"/>
    <s v="EroCopper_Análisis Expansión Xavantina"/>
    <d v="2026-06-15T00:00:00"/>
    <n v="1"/>
    <n v="177"/>
  </r>
  <r>
    <x v="26"/>
    <s v="EroCopper_Análisis Expansión Xavantina"/>
    <d v="2026-06-01T00:00:00"/>
    <n v="2"/>
    <n v="177"/>
  </r>
  <r>
    <x v="25"/>
    <s v="EroCopper_Análisis Expansión Xavantina"/>
    <d v="2026-06-02T00:00:00"/>
    <n v="1"/>
    <n v="177"/>
  </r>
  <r>
    <x v="19"/>
    <s v="EroCopper_Análisis Expansión Xavantina"/>
    <d v="2026-06-09T00:00:00"/>
    <n v="3"/>
    <n v="177"/>
  </r>
  <r>
    <x v="26"/>
    <s v="EroCopper_Análisis Expansión Xavantina"/>
    <d v="2026-06-01T00:00:00"/>
    <n v="2"/>
    <n v="177"/>
  </r>
  <r>
    <x v="25"/>
    <s v="EroCopper_Análisis Expansión Xavantina"/>
    <d v="2026-06-02T00:00:00"/>
    <n v="1"/>
    <n v="177"/>
  </r>
  <r>
    <x v="19"/>
    <s v="EroCopper_Análisis Expansión Xavantina"/>
    <d v="2026-06-09T00:00:00"/>
    <n v="3"/>
    <n v="177"/>
  </r>
  <r>
    <x v="26"/>
    <s v="EroCopper_Análisis Expansión Xavantina"/>
    <d v="2026-06-01T00:00:00"/>
    <n v="2"/>
    <n v="177"/>
  </r>
  <r>
    <x v="25"/>
    <s v="EroCopper_Análisis Expansión Xavantina"/>
    <d v="2026-06-03T00:00:00"/>
    <n v="1"/>
    <n v="177"/>
  </r>
  <r>
    <x v="19"/>
    <s v="EroCopper_Análisis Expansión Xavantina"/>
    <d v="2026-06-09T00:00:00"/>
    <n v="3"/>
    <n v="177"/>
  </r>
  <r>
    <x v="26"/>
    <s v="EroCopper_Análisis Expansión Xavantina"/>
    <d v="2026-06-01T00:00:00"/>
    <n v="1"/>
    <n v="177"/>
  </r>
  <r>
    <x v="19"/>
    <s v="EroCopper_Análisis Expansión Xavantina"/>
    <d v="2026-06-11T00:00:00"/>
    <n v="2"/>
    <n v="177"/>
  </r>
  <r>
    <x v="26"/>
    <s v="EroCopper_Análisis Expansión Xavantina"/>
    <d v="2026-06-02T00:00:00"/>
    <n v="2"/>
    <n v="177"/>
  </r>
  <r>
    <x v="25"/>
    <s v="EroCopper_Análisis Expansión Xavantina"/>
    <d v="2026-06-03T00:00:00"/>
    <n v="1"/>
    <n v="177"/>
  </r>
  <r>
    <x v="19"/>
    <s v="EroCopper_Análisis Expansión Xavantina"/>
    <d v="2026-06-11T00:00:00"/>
    <n v="3"/>
    <n v="177"/>
  </r>
  <r>
    <x v="26"/>
    <s v="EroCopper_Análisis Expansión Xavantina"/>
    <d v="2026-06-03T00:00:00"/>
    <n v="1"/>
    <n v="177"/>
  </r>
  <r>
    <x v="25"/>
    <s v="EroCopper_Análisis Expansión Xavantina"/>
    <d v="2026-06-03T00:00:00"/>
    <n v="1"/>
    <n v="177"/>
  </r>
  <r>
    <x v="19"/>
    <s v="EroCopper_Análisis Expansión Xavantina"/>
    <d v="2026-06-11T00:00:00"/>
    <n v="2"/>
    <n v="177"/>
  </r>
  <r>
    <x v="19"/>
    <s v="EroCopper_Análisis Expansión Xavantina"/>
    <d v="2026-06-11T00:00:00"/>
    <n v="2"/>
    <n v="177"/>
  </r>
  <r>
    <x v="19"/>
    <s v="EroCopper_Análisis Expansión Xavantina"/>
    <d v="2026-06-12T00:00:00"/>
    <n v="1"/>
    <n v="177"/>
  </r>
  <r>
    <x v="19"/>
    <s v="EroCopper_Análisis Expansión Xavantina"/>
    <d v="2026-06-12T00:00:00"/>
    <n v="1"/>
    <n v="177"/>
  </r>
  <r>
    <x v="19"/>
    <s v="EroCopper_Análisis Expansión Xavantina"/>
    <d v="2026-06-12T00:00:00"/>
    <n v="1"/>
    <n v="177"/>
  </r>
  <r>
    <x v="26"/>
    <s v="EroCopper_Análisis Expansión Xavantina"/>
    <d v="2026-06-03T00:00:00"/>
    <n v="4"/>
    <n v="177"/>
  </r>
  <r>
    <x v="26"/>
    <s v="EroCopper_Análisis Expansión Xavantina"/>
    <d v="2026-06-08T00:00:00"/>
    <n v="3"/>
    <n v="177"/>
  </r>
  <r>
    <x v="25"/>
    <s v="EroCopper_Análisis Expansión Xavantina"/>
    <d v="2026-06-03T00:00:00"/>
    <n v="2"/>
    <n v="177"/>
  </r>
  <r>
    <x v="25"/>
    <s v="EroCopper_Análisis Expansión Xavantina"/>
    <d v="2026-06-09T00:00:00"/>
    <n v="2"/>
    <n v="177"/>
  </r>
  <r>
    <x v="26"/>
    <s v="EroCopper_Análisis Expansión Xavantina"/>
    <d v="2026-06-03T00:00:00"/>
    <n v="3"/>
    <n v="177"/>
  </r>
  <r>
    <x v="26"/>
    <s v="EroCopper_Análisis Expansión Xavantina"/>
    <d v="2026-06-04T00:00:00"/>
    <n v="1"/>
    <n v="177"/>
  </r>
  <r>
    <x v="26"/>
    <s v="EroCopper_Análisis Expansión Xavantina"/>
    <d v="2026-06-09T00:00:00"/>
    <n v="3"/>
    <n v="177"/>
  </r>
  <r>
    <x v="25"/>
    <s v="EroCopper_Análisis Expansión Xavantina"/>
    <d v="2026-06-03T00:00:00"/>
    <n v="2"/>
    <n v="177"/>
  </r>
  <r>
    <x v="25"/>
    <s v="EroCopper_Análisis Expansión Xavantina"/>
    <d v="2026-06-10T00:00:00"/>
    <n v="2"/>
    <n v="177"/>
  </r>
  <r>
    <x v="26"/>
    <s v="EroCopper_Análisis Expansión Xavantina"/>
    <d v="2026-06-04T00:00:00"/>
    <n v="4"/>
    <n v="177"/>
  </r>
  <r>
    <x v="26"/>
    <s v="EroCopper_Análisis Expansión Xavantina"/>
    <d v="2026-06-05T00:00:00"/>
    <n v="1"/>
    <n v="177"/>
  </r>
  <r>
    <x v="26"/>
    <s v="EroCopper_Análisis Expansión Xavantina"/>
    <d v="2026-06-10T00:00:00"/>
    <n v="4"/>
    <n v="177"/>
  </r>
  <r>
    <x v="25"/>
    <s v="EroCopper_Análisis Expansión Xavantina"/>
    <d v="2026-06-04T00:00:00"/>
    <n v="3"/>
    <n v="177"/>
  </r>
  <r>
    <x v="25"/>
    <s v="EroCopper_Análisis Expansión Xavantina"/>
    <d v="2026-06-10T00:00:00"/>
    <n v="2"/>
    <n v="177"/>
  </r>
  <r>
    <x v="26"/>
    <s v="EroCopper_Análisis Expansión Xavantina"/>
    <d v="2026-06-04T00:00:00"/>
    <n v="4"/>
    <n v="177"/>
  </r>
  <r>
    <x v="26"/>
    <s v="EroCopper_Análisis Expansión Xavantina"/>
    <d v="2026-06-05T00:00:00"/>
    <n v="2"/>
    <n v="177"/>
  </r>
  <r>
    <x v="26"/>
    <s v="EroCopper_Análisis Expansión Xavantina"/>
    <d v="2026-06-09T00:00:00"/>
    <n v="5"/>
    <n v="177"/>
  </r>
  <r>
    <x v="25"/>
    <s v="EroCopper_Análisis Expansión Xavantina"/>
    <d v="2026-06-05T00:00:00"/>
    <n v="3"/>
    <n v="177"/>
  </r>
  <r>
    <x v="25"/>
    <s v="EroCopper_Análisis Expansión Xavantina"/>
    <d v="2026-06-10T00:00:00"/>
    <n v="3"/>
    <n v="177"/>
  </r>
  <r>
    <x v="26"/>
    <s v="EroCopper_Análisis Expansión Xavantina"/>
    <d v="2026-06-10T00:00:00"/>
    <n v="4"/>
    <n v="177"/>
  </r>
  <r>
    <x v="26"/>
    <s v="EroCopper_Análisis Expansión Xavantina"/>
    <d v="2026-06-15T00:00:00"/>
    <n v="3"/>
    <n v="177"/>
  </r>
  <r>
    <x v="25"/>
    <s v="EroCopper_Análisis Expansión Xavantina"/>
    <d v="2026-06-11T00:00:00"/>
    <n v="2"/>
    <n v="177"/>
  </r>
  <r>
    <x v="25"/>
    <s v="EroCopper_Análisis Expansión Xavantina"/>
    <d v="2026-06-16T00:00:00"/>
    <n v="2"/>
    <n v="177"/>
  </r>
  <r>
    <x v="26"/>
    <s v="EroCopper_Análisis Expansión Xavantina"/>
    <d v="2026-06-10T00:00:00"/>
    <n v="1"/>
    <n v="177"/>
  </r>
  <r>
    <x v="26"/>
    <s v="EroCopper_Análisis Expansión Xavantina"/>
    <d v="2026-06-11T00:00:00"/>
    <n v="1"/>
    <n v="177"/>
  </r>
  <r>
    <x v="26"/>
    <s v="EroCopper_Análisis Expansión Xavantina"/>
    <d v="2026-06-15T00:00:00"/>
    <n v="1"/>
    <n v="177"/>
  </r>
  <r>
    <x v="25"/>
    <s v="EroCopper_Análisis Expansión Xavantina"/>
    <d v="2026-06-11T00:00:00"/>
    <n v="1"/>
    <n v="177"/>
  </r>
  <r>
    <x v="25"/>
    <s v="EroCopper_Análisis Expansión Xavantina"/>
    <d v="2026-06-16T00:00:00"/>
    <n v="1"/>
    <n v="177"/>
  </r>
  <r>
    <x v="19"/>
    <s v="EroCopper_Análisis Expansión Xavantina"/>
    <d v="2026-06-26T00:00:00"/>
    <n v="2"/>
    <n v="177"/>
  </r>
  <r>
    <x v="26"/>
    <s v="EroCopper_Análisis Expansión Xavantina"/>
    <d v="2026-06-11T00:00:00"/>
    <n v="2"/>
    <n v="177"/>
  </r>
  <r>
    <x v="26"/>
    <s v="EroCopper_Análisis Expansión Xavantina"/>
    <d v="2026-06-15T00:00:00"/>
    <n v="1"/>
    <n v="177"/>
  </r>
  <r>
    <x v="25"/>
    <s v="EroCopper_Análisis Expansión Xavantina"/>
    <d v="2026-06-11T00:00:00"/>
    <n v="1"/>
    <n v="177"/>
  </r>
  <r>
    <x v="25"/>
    <s v="EroCopper_Análisis Expansión Xavantina"/>
    <d v="2026-06-16T00:00:00"/>
    <n v="1"/>
    <n v="177"/>
  </r>
  <r>
    <x v="26"/>
    <s v="EroCopper_Análisis Expansión Xavantina"/>
    <d v="2026-06-11T00:00:00"/>
    <n v="3"/>
    <n v="177"/>
  </r>
  <r>
    <x v="26"/>
    <s v="EroCopper_Análisis Expansión Xavantina"/>
    <d v="2026-06-15T00:00:00"/>
    <n v="2"/>
    <n v="177"/>
  </r>
  <r>
    <x v="25"/>
    <s v="EroCopper_Análisis Expansión Xavantina"/>
    <d v="2026-06-12T00:00:00"/>
    <n v="1"/>
    <n v="177"/>
  </r>
  <r>
    <x v="25"/>
    <s v="EroCopper_Análisis Expansión Xavantina"/>
    <d v="2026-06-16T00:00:00"/>
    <n v="1"/>
    <n v="177"/>
  </r>
  <r>
    <x v="26"/>
    <s v="EroCopper_Análisis Expansión Xavantina"/>
    <d v="2026-06-11T00:00:00"/>
    <n v="2"/>
    <n v="177"/>
  </r>
  <r>
    <x v="26"/>
    <s v="EroCopper_Análisis Expansión Xavantina"/>
    <d v="2026-06-15T00:00:00"/>
    <n v="1"/>
    <n v="177"/>
  </r>
  <r>
    <x v="26"/>
    <s v="EroCopper_Análisis Expansión Xavantina"/>
    <d v="2026-06-16T00:00:00"/>
    <n v="1"/>
    <n v="177"/>
  </r>
  <r>
    <x v="25"/>
    <s v="EroCopper_Análisis Expansión Xavantina"/>
    <d v="2026-06-12T00:00:00"/>
    <n v="1"/>
    <n v="177"/>
  </r>
  <r>
    <x v="25"/>
    <s v="EroCopper_Análisis Expansión Xavantina"/>
    <d v="2026-06-16T00:00:00"/>
    <n v="1"/>
    <n v="177"/>
  </r>
  <r>
    <x v="26"/>
    <s v="EroCopper_Análisis Expansión Xavantina"/>
    <d v="2026-06-16T00:00:00"/>
    <n v="4"/>
    <n v="177"/>
  </r>
  <r>
    <x v="25"/>
    <s v="EroCopper_Análisis Expansión Xavantina"/>
    <d v="2026-06-17T00:00:00"/>
    <n v="2"/>
    <n v="177"/>
  </r>
  <r>
    <x v="26"/>
    <s v="EroCopper_Análisis Expansión Xavantina"/>
    <d v="2026-06-16T00:00:00"/>
    <n v="4"/>
    <n v="177"/>
  </r>
  <r>
    <x v="26"/>
    <s v="EroCopper_Análisis Expansión Xavantina"/>
    <d v="2026-06-17T00:00:00"/>
    <n v="1"/>
    <n v="177"/>
  </r>
  <r>
    <x v="25"/>
    <s v="EroCopper_Análisis Expansión Xavantina"/>
    <d v="2026-06-17T00:00:00"/>
    <n v="2"/>
    <n v="177"/>
  </r>
  <r>
    <x v="26"/>
    <s v="EroCopper_Análisis Expansión Xavantina"/>
    <d v="2026-06-17T00:00:00"/>
    <n v="6"/>
    <n v="177"/>
  </r>
  <r>
    <x v="26"/>
    <s v="EroCopper_Análisis Expansión Xavantina"/>
    <d v="2026-06-18T00:00:00"/>
    <n v="1"/>
    <n v="177"/>
  </r>
  <r>
    <x v="25"/>
    <s v="EroCopper_Análisis Expansión Xavantina"/>
    <d v="2026-06-17T00:00:00"/>
    <n v="1"/>
    <n v="177"/>
  </r>
  <r>
    <x v="25"/>
    <s v="EroCopper_Análisis Expansión Xavantina"/>
    <d v="2026-06-18T00:00:00"/>
    <n v="3"/>
    <n v="177"/>
  </r>
  <r>
    <x v="20"/>
    <s v="EroCopper_Análisis Expansión Xavantina"/>
    <d v="2026-06-01T00:00:00"/>
    <n v="1"/>
    <n v="177"/>
  </r>
  <r>
    <x v="20"/>
    <s v="EroCopper_Análisis Expansión Xavantina"/>
    <d v="2026-06-02T00:00:00"/>
    <n v="1"/>
    <n v="177"/>
  </r>
  <r>
    <x v="27"/>
    <s v="EroCopper_Análisis Expansión Xavantina"/>
    <d v="2026-06-01T00:00:00"/>
    <n v="9"/>
    <n v="177"/>
  </r>
  <r>
    <x v="27"/>
    <s v="EroCopper_Análisis Expansión Xavantina"/>
    <d v="2026-06-02T00:00:00"/>
    <n v="3"/>
    <n v="177"/>
  </r>
  <r>
    <x v="28"/>
    <s v="EroCopper_Análisis Expansión Xavantina"/>
    <d v="2026-06-01T00:00:00"/>
    <n v="9"/>
    <n v="177"/>
  </r>
  <r>
    <x v="28"/>
    <s v="EroCopper_Análisis Expansión Xavantina"/>
    <d v="2026-06-02T00:00:00"/>
    <n v="4"/>
    <n v="177"/>
  </r>
  <r>
    <x v="20"/>
    <s v="EroCopper_Análisis Expansión Xavantina"/>
    <d v="2026-06-02T00:00:00"/>
    <n v="1"/>
    <n v="177"/>
  </r>
  <r>
    <x v="27"/>
    <s v="EroCopper_Análisis Expansión Xavantina"/>
    <d v="2026-06-02T00:00:00"/>
    <n v="6"/>
    <n v="177"/>
  </r>
  <r>
    <x v="27"/>
    <s v="EroCopper_Análisis Expansión Xavantina"/>
    <d v="2026-06-03T00:00:00"/>
    <n v="6"/>
    <n v="177"/>
  </r>
  <r>
    <x v="28"/>
    <s v="EroCopper_Análisis Expansión Xavantina"/>
    <d v="2026-06-02T00:00:00"/>
    <n v="3"/>
    <n v="177"/>
  </r>
  <r>
    <x v="20"/>
    <s v="EroCopper_Análisis Expansión Xavantina"/>
    <d v="2026-06-03T00:00:00"/>
    <n v="1"/>
    <n v="177"/>
  </r>
  <r>
    <x v="20"/>
    <s v="EroCopper_Análisis Expansión Xavantina"/>
    <d v="2026-06-04T00:00:00"/>
    <n v="1"/>
    <n v="177"/>
  </r>
  <r>
    <x v="20"/>
    <s v="EroCopper_Análisis Expansión Xavantina"/>
    <d v="2026-06-05T00:00:00"/>
    <n v="1"/>
    <n v="177"/>
  </r>
  <r>
    <x v="20"/>
    <s v="EroCopper_Análisis Expansión Xavantina"/>
    <d v="2026-06-08T00:00:00"/>
    <n v="1"/>
    <n v="177"/>
  </r>
  <r>
    <x v="27"/>
    <s v="EroCopper_Análisis Expansión Xavantina"/>
    <d v="2026-06-03T00:00:00"/>
    <n v="3"/>
    <n v="177"/>
  </r>
  <r>
    <x v="27"/>
    <s v="EroCopper_Análisis Expansión Xavantina"/>
    <d v="2026-06-04T00:00:00"/>
    <n v="3"/>
    <n v="177"/>
  </r>
  <r>
    <x v="27"/>
    <s v="EroCopper_Análisis Expansión Xavantina"/>
    <d v="2026-06-05T00:00:00"/>
    <n v="3"/>
    <n v="177"/>
  </r>
  <r>
    <x v="27"/>
    <s v="EroCopper_Análisis Expansión Xavantina"/>
    <d v="2026-06-08T00:00:00"/>
    <n v="9"/>
    <n v="177"/>
  </r>
  <r>
    <x v="28"/>
    <s v="EroCopper_Análisis Expansión Xavantina"/>
    <d v="2026-06-02T00:00:00"/>
    <n v="2"/>
    <n v="177"/>
  </r>
  <r>
    <x v="28"/>
    <s v="EroCopper_Análisis Expansión Xavantina"/>
    <d v="2026-06-03T00:00:00"/>
    <n v="2"/>
    <n v="177"/>
  </r>
  <r>
    <x v="28"/>
    <s v="EroCopper_Análisis Expansión Xavantina"/>
    <d v="2026-06-04T00:00:00"/>
    <n v="2"/>
    <n v="177"/>
  </r>
  <r>
    <x v="28"/>
    <s v="EroCopper_Análisis Expansión Xavantina"/>
    <d v="2026-06-05T00:00:00"/>
    <n v="1"/>
    <n v="177"/>
  </r>
  <r>
    <x v="20"/>
    <s v="EroCopper_Análisis Expansión Xavantina"/>
    <d v="2026-06-03T00:00:00"/>
    <n v="1"/>
    <n v="177"/>
  </r>
  <r>
    <x v="20"/>
    <s v="EroCopper_Análisis Expansión Xavantina"/>
    <d v="2026-06-04T00:00:00"/>
    <n v="1"/>
    <n v="177"/>
  </r>
  <r>
    <x v="20"/>
    <s v="EroCopper_Análisis Expansión Xavantina"/>
    <d v="2026-06-08T00:00:00"/>
    <n v="1"/>
    <n v="177"/>
  </r>
  <r>
    <x v="20"/>
    <s v="EroCopper_Análisis Expansión Xavantina"/>
    <d v="2026-06-09T00:00:00"/>
    <n v="1"/>
    <n v="177"/>
  </r>
  <r>
    <x v="20"/>
    <s v="EroCopper_Análisis Expansión Xavantina"/>
    <d v="2026-06-10T00:00:00"/>
    <n v="1"/>
    <n v="177"/>
  </r>
  <r>
    <x v="20"/>
    <s v="EroCopper_Análisis Expansión Xavantina"/>
    <d v="2026-06-11T00:00:00"/>
    <n v="1"/>
    <n v="177"/>
  </r>
  <r>
    <x v="20"/>
    <s v="EroCopper_Análisis Expansión Xavantina"/>
    <d v="2026-06-12T00:00:00"/>
    <n v="1"/>
    <n v="177"/>
  </r>
  <r>
    <x v="20"/>
    <s v="EroCopper_Análisis Expansión Xavantina"/>
    <d v="2026-06-15T00:00:00"/>
    <n v="1"/>
    <n v="177"/>
  </r>
  <r>
    <x v="20"/>
    <s v="EroCopper_Análisis Expansión Xavantina"/>
    <d v="2026-06-16T00:00:00"/>
    <n v="1"/>
    <n v="177"/>
  </r>
  <r>
    <x v="20"/>
    <s v="EroCopper_Análisis Expansión Xavantina"/>
    <d v="2026-06-17T00:00:00"/>
    <n v="1"/>
    <n v="177"/>
  </r>
  <r>
    <x v="20"/>
    <s v="EroCopper_Análisis Expansión Xavantina"/>
    <d v="2026-06-18T00:00:00"/>
    <n v="1"/>
    <n v="177"/>
  </r>
  <r>
    <x v="20"/>
    <s v="EroCopper_Análisis Expansión Xavantina"/>
    <d v="2026-06-19T00:00:00"/>
    <n v="1"/>
    <n v="177"/>
  </r>
  <r>
    <x v="20"/>
    <s v="EroCopper_Análisis Expansión Xavantina"/>
    <d v="2026-06-22T00:00:00"/>
    <n v="1"/>
    <n v="177"/>
  </r>
  <r>
    <x v="27"/>
    <s v="EroCopper_Análisis Expansión Xavantina"/>
    <d v="2026-06-04T00:00:00"/>
    <n v="6"/>
    <n v="177"/>
  </r>
  <r>
    <x v="27"/>
    <s v="EroCopper_Análisis Expansión Xavantina"/>
    <d v="2026-06-09T00:00:00"/>
    <n v="6"/>
    <n v="177"/>
  </r>
  <r>
    <x v="27"/>
    <s v="EroCopper_Análisis Expansión Xavantina"/>
    <d v="2026-06-10T00:00:00"/>
    <n v="6"/>
    <n v="177"/>
  </r>
  <r>
    <x v="27"/>
    <s v="EroCopper_Análisis Expansión Xavantina"/>
    <d v="2026-06-11T00:00:00"/>
    <n v="6"/>
    <n v="177"/>
  </r>
  <r>
    <x v="27"/>
    <s v="EroCopper_Análisis Expansión Xavantina"/>
    <d v="2026-06-12T00:00:00"/>
    <n v="2"/>
    <n v="177"/>
  </r>
  <r>
    <x v="27"/>
    <s v="EroCopper_Análisis Expansión Xavantina"/>
    <d v="2026-06-15T00:00:00"/>
    <n v="3"/>
    <n v="177"/>
  </r>
  <r>
    <x v="27"/>
    <s v="EroCopper_Análisis Expansión Xavantina"/>
    <d v="2026-06-16T00:00:00"/>
    <n v="3"/>
    <n v="177"/>
  </r>
  <r>
    <x v="27"/>
    <s v="EroCopper_Análisis Expansión Xavantina"/>
    <d v="2026-06-17T00:00:00"/>
    <n v="3"/>
    <n v="177"/>
  </r>
  <r>
    <x v="27"/>
    <s v="EroCopper_Análisis Expansión Xavantina"/>
    <d v="2026-06-18T00:00:00"/>
    <n v="3"/>
    <n v="177"/>
  </r>
  <r>
    <x v="27"/>
    <s v="EroCopper_Análisis Expansión Xavantina"/>
    <d v="2026-06-19T00:00:00"/>
    <n v="2"/>
    <n v="177"/>
  </r>
  <r>
    <x v="27"/>
    <s v="EroCopper_Análisis Expansión Xavantina"/>
    <d v="2026-06-22T00:00:00"/>
    <n v="3"/>
    <n v="177"/>
  </r>
  <r>
    <x v="27"/>
    <s v="EroCopper_Análisis Expansión Xavantina"/>
    <d v="2026-06-23T00:00:00"/>
    <n v="2"/>
    <n v="177"/>
  </r>
  <r>
    <x v="28"/>
    <s v="EroCopper_Análisis Expansión Xavantina"/>
    <d v="2026-06-03T00:00:00"/>
    <n v="5"/>
    <n v="177"/>
  </r>
  <r>
    <x v="28"/>
    <s v="EroCopper_Análisis Expansión Xavantina"/>
    <d v="2026-06-08T00:00:00"/>
    <n v="9"/>
    <n v="177"/>
  </r>
  <r>
    <x v="28"/>
    <s v="EroCopper_Análisis Expansión Xavantina"/>
    <d v="2026-06-09T00:00:00"/>
    <n v="9"/>
    <n v="177"/>
  </r>
  <r>
    <x v="28"/>
    <s v="EroCopper_Análisis Expansión Xavantina"/>
    <d v="2026-06-10T00:00:00"/>
    <n v="5"/>
    <n v="177"/>
  </r>
  <r>
    <x v="28"/>
    <s v="EroCopper_Análisis Expansión Xavantina"/>
    <d v="2026-06-15T00:00:00"/>
    <n v="9"/>
    <n v="177"/>
  </r>
  <r>
    <x v="28"/>
    <s v="EroCopper_Análisis Expansión Xavantina"/>
    <d v="2026-06-16T00:00:00"/>
    <n v="5"/>
    <n v="177"/>
  </r>
  <r>
    <x v="28"/>
    <s v="EroCopper_Análisis Expansión Xavantina"/>
    <d v="2026-06-22T00:00:00"/>
    <n v="6"/>
    <n v="177"/>
  </r>
  <r>
    <x v="28"/>
    <s v="EroCopper_Análisis Expansión Xavantina"/>
    <d v="2026-06-23T00:00:00"/>
    <n v="7"/>
    <n v="177"/>
  </r>
  <r>
    <x v="20"/>
    <s v="EroCopper_Análisis Expansión Xavantina"/>
    <d v="2026-06-10T00:00:00"/>
    <n v="1"/>
    <n v="177"/>
  </r>
  <r>
    <x v="20"/>
    <s v="EroCopper_Análisis Expansión Xavantina"/>
    <d v="2026-06-11T00:00:00"/>
    <n v="1"/>
    <n v="177"/>
  </r>
  <r>
    <x v="20"/>
    <s v="EroCopper_Análisis Expansión Xavantina"/>
    <d v="2026-06-12T00:00:00"/>
    <n v="1"/>
    <n v="177"/>
  </r>
  <r>
    <x v="20"/>
    <s v="EroCopper_Análisis Expansión Xavantina"/>
    <d v="2026-06-15T00:00:00"/>
    <n v="1"/>
    <n v="177"/>
  </r>
  <r>
    <x v="20"/>
    <s v="EroCopper_Análisis Expansión Xavantina"/>
    <d v="2026-06-16T00:00:00"/>
    <n v="1"/>
    <n v="177"/>
  </r>
  <r>
    <x v="20"/>
    <s v="EroCopper_Análisis Expansión Xavantina"/>
    <d v="2026-06-17T00:00:00"/>
    <n v="1"/>
    <n v="177"/>
  </r>
  <r>
    <x v="20"/>
    <s v="EroCopper_Análisis Expansión Xavantina"/>
    <d v="2026-06-18T00:00:00"/>
    <n v="1"/>
    <n v="177"/>
  </r>
  <r>
    <x v="20"/>
    <s v="EroCopper_Análisis Expansión Xavantina"/>
    <d v="2026-06-19T00:00:00"/>
    <n v="1"/>
    <n v="177"/>
  </r>
  <r>
    <x v="20"/>
    <s v="EroCopper_Análisis Expansión Xavantina"/>
    <d v="2026-06-22T00:00:00"/>
    <n v="1"/>
    <n v="177"/>
  </r>
  <r>
    <x v="20"/>
    <s v="EroCopper_Análisis Expansión Xavantina"/>
    <d v="2026-06-23T00:00:00"/>
    <n v="1"/>
    <n v="177"/>
  </r>
  <r>
    <x v="20"/>
    <s v="EroCopper_Análisis Expansión Xavantina"/>
    <d v="2026-06-24T00:00:00"/>
    <n v="1"/>
    <n v="177"/>
  </r>
  <r>
    <x v="27"/>
    <s v="EroCopper_Análisis Expansión Xavantina"/>
    <d v="2026-06-12T00:00:00"/>
    <n v="2"/>
    <n v="177"/>
  </r>
  <r>
    <x v="27"/>
    <s v="EroCopper_Análisis Expansión Xavantina"/>
    <d v="2026-06-15T00:00:00"/>
    <n v="4"/>
    <n v="177"/>
  </r>
  <r>
    <x v="27"/>
    <s v="EroCopper_Análisis Expansión Xavantina"/>
    <d v="2026-06-16T00:00:00"/>
    <n v="4"/>
    <n v="177"/>
  </r>
  <r>
    <x v="27"/>
    <s v="EroCopper_Análisis Expansión Xavantina"/>
    <d v="2026-06-17T00:00:00"/>
    <n v="4"/>
    <n v="177"/>
  </r>
  <r>
    <x v="27"/>
    <s v="EroCopper_Análisis Expansión Xavantina"/>
    <d v="2026-06-18T00:00:00"/>
    <n v="5"/>
    <n v="177"/>
  </r>
  <r>
    <x v="27"/>
    <s v="EroCopper_Análisis Expansión Xavantina"/>
    <d v="2026-06-19T00:00:00"/>
    <n v="4"/>
    <n v="177"/>
  </r>
  <r>
    <x v="27"/>
    <s v="EroCopper_Análisis Expansión Xavantina"/>
    <d v="2026-06-22T00:00:00"/>
    <n v="6"/>
    <n v="177"/>
  </r>
  <r>
    <x v="27"/>
    <s v="EroCopper_Análisis Expansión Xavantina"/>
    <d v="2026-06-23T00:00:00"/>
    <n v="7"/>
    <n v="177"/>
  </r>
  <r>
    <x v="27"/>
    <s v="EroCopper_Análisis Expansión Xavantina"/>
    <d v="2026-06-24T00:00:00"/>
    <n v="9"/>
    <n v="177"/>
  </r>
  <r>
    <x v="28"/>
    <s v="EroCopper_Análisis Expansión Xavantina"/>
    <d v="2026-06-10T00:00:00"/>
    <n v="4"/>
    <n v="177"/>
  </r>
  <r>
    <x v="28"/>
    <s v="EroCopper_Análisis Expansión Xavantina"/>
    <d v="2026-06-11T00:00:00"/>
    <n v="5"/>
    <n v="177"/>
  </r>
  <r>
    <x v="28"/>
    <s v="EroCopper_Análisis Expansión Xavantina"/>
    <d v="2026-06-12T00:00:00"/>
    <n v="5"/>
    <n v="177"/>
  </r>
  <r>
    <x v="28"/>
    <s v="EroCopper_Análisis Expansión Xavantina"/>
    <d v="2026-06-16T00:00:00"/>
    <n v="4"/>
    <n v="177"/>
  </r>
  <r>
    <x v="28"/>
    <s v="EroCopper_Análisis Expansión Xavantina"/>
    <d v="2026-06-17T00:00:00"/>
    <n v="9"/>
    <n v="177"/>
  </r>
  <r>
    <x v="28"/>
    <s v="EroCopper_Análisis Expansión Xavantina"/>
    <d v="2026-06-18T00:00:00"/>
    <n v="6"/>
    <n v="177"/>
  </r>
  <r>
    <x v="28"/>
    <s v="EroCopper_Análisis Expansión Xavantina"/>
    <d v="2026-06-19T00:00:00"/>
    <n v="4"/>
    <n v="177"/>
  </r>
  <r>
    <x v="28"/>
    <s v="EroCopper_Análisis Expansión Xavantina"/>
    <d v="2026-06-22T00:00:00"/>
    <n v="3"/>
    <n v="177"/>
  </r>
  <r>
    <x v="28"/>
    <s v="EroCopper_Análisis Expansión Xavantina"/>
    <d v="2026-06-23T00:00:00"/>
    <n v="2"/>
    <n v="177"/>
  </r>
  <r>
    <x v="28"/>
    <s v="EroCopper_Análisis Expansión Xavantina"/>
    <d v="2026-06-24T00:00:00"/>
    <n v="9"/>
    <n v="177"/>
  </r>
  <r>
    <x v="20"/>
    <s v="EroCopper_Análisis Expansión Xavantina"/>
    <d v="2026-06-25T00:00:00"/>
    <n v="1"/>
    <n v="177"/>
  </r>
  <r>
    <x v="20"/>
    <s v="EroCopper_Análisis Expansión Xavantina"/>
    <d v="2026-06-26T00:00:00"/>
    <n v="1"/>
    <n v="177"/>
  </r>
  <r>
    <x v="20"/>
    <s v="EroCopper_Análisis Expansión Xavantina"/>
    <d v="2026-06-30T00:00:00"/>
    <n v="1"/>
    <n v="177"/>
  </r>
  <r>
    <x v="27"/>
    <s v="EroCopper_Análisis Expansión Xavantina"/>
    <d v="2026-06-25T00:00:00"/>
    <n v="9"/>
    <n v="177"/>
  </r>
  <r>
    <x v="27"/>
    <s v="EroCopper_Análisis Expansión Xavantina"/>
    <d v="2026-06-26T00:00:00"/>
    <n v="6"/>
    <n v="177"/>
  </r>
  <r>
    <x v="27"/>
    <s v="EroCopper_Análisis Expansión Xavantina"/>
    <d v="2026-06-30T00:00:00"/>
    <n v="9"/>
    <n v="177"/>
  </r>
  <r>
    <x v="28"/>
    <s v="EroCopper_Análisis Expansión Xavantina"/>
    <d v="2026-06-25T00:00:00"/>
    <n v="9"/>
    <n v="177"/>
  </r>
  <r>
    <x v="28"/>
    <s v="EroCopper_Análisis Expansión Xavantina"/>
    <d v="2026-06-26T00:00:00"/>
    <n v="6"/>
    <n v="177"/>
  </r>
  <r>
    <x v="28"/>
    <s v="EroCopper_Análisis Expansión Xavantina"/>
    <d v="2026-06-30T00:00:00"/>
    <n v="9"/>
    <n v="177"/>
  </r>
  <r>
    <x v="26"/>
    <s v="EroCopper_Análisis Expansión Xavantina"/>
    <d v="2026-06-08T00:00:00"/>
    <n v="5"/>
    <n v="177"/>
  </r>
  <r>
    <x v="26"/>
    <s v="EroCopper_Análisis Expansión Xavantina"/>
    <d v="2026-06-09T00:00:00"/>
    <n v="1"/>
    <n v="177"/>
  </r>
  <r>
    <x v="26"/>
    <s v="EroCopper_Análisis Expansión Xavantina"/>
    <d v="2026-06-11T00:00:00"/>
    <n v="1"/>
    <n v="177"/>
  </r>
  <r>
    <x v="26"/>
    <s v="EroCopper_Análisis Expansión Xavantina"/>
    <d v="2026-06-12T00:00:00"/>
    <n v="2"/>
    <n v="177"/>
  </r>
  <r>
    <x v="26"/>
    <s v="EroCopper_Análisis Expansión Xavantina"/>
    <d v="2026-06-17T00:00:00"/>
    <n v="2"/>
    <n v="177"/>
  </r>
  <r>
    <x v="26"/>
    <s v="EroCopper_Análisis Expansión Xavantina"/>
    <d v="2026-06-18T00:00:00"/>
    <n v="8"/>
    <n v="177"/>
  </r>
  <r>
    <x v="26"/>
    <s v="EroCopper_Análisis Expansión Xavantina"/>
    <d v="2026-06-19T00:00:00"/>
    <n v="3"/>
    <n v="177"/>
  </r>
  <r>
    <x v="26"/>
    <s v="EroCopper_Análisis Expansión Xavantina"/>
    <d v="2026-06-22T00:00:00"/>
    <n v="6"/>
    <n v="177"/>
  </r>
  <r>
    <x v="26"/>
    <s v="EroCopper_Análisis Expansión Xavantina"/>
    <d v="2026-06-23T00:00:00"/>
    <n v="6"/>
    <n v="177"/>
  </r>
  <r>
    <x v="26"/>
    <s v="EroCopper_Análisis Expansión Xavantina"/>
    <d v="2026-06-24T00:00:00"/>
    <n v="6"/>
    <n v="177"/>
  </r>
  <r>
    <x v="26"/>
    <s v="EroCopper_Análisis Expansión Xavantina"/>
    <d v="2026-06-25T00:00:00"/>
    <n v="6"/>
    <n v="177"/>
  </r>
  <r>
    <x v="26"/>
    <s v="EroCopper_Análisis Expansión Xavantina"/>
    <d v="2026-06-26T00:00:00"/>
    <n v="3"/>
    <n v="177"/>
  </r>
  <r>
    <x v="26"/>
    <s v="EroCopper_Análisis Expansión Xavantina"/>
    <d v="2026-06-30T00:00:00"/>
    <n v="6"/>
    <n v="177"/>
  </r>
  <r>
    <x v="25"/>
    <s v="EroCopper_Análisis Expansión Xavantina"/>
    <d v="2026-06-11T00:00:00"/>
    <n v="3"/>
    <n v="177"/>
  </r>
  <r>
    <x v="25"/>
    <s v="EroCopper_Análisis Expansión Xavantina"/>
    <d v="2026-06-12T00:00:00"/>
    <n v="3"/>
    <n v="177"/>
  </r>
  <r>
    <x v="25"/>
    <s v="EroCopper_Análisis Expansión Xavantina"/>
    <d v="2026-06-18T00:00:00"/>
    <n v="2"/>
    <n v="177"/>
  </r>
  <r>
    <x v="25"/>
    <s v="EroCopper_Análisis Expansión Xavantina"/>
    <d v="2026-06-19T00:00:00"/>
    <n v="4"/>
    <n v="177"/>
  </r>
  <r>
    <x v="25"/>
    <s v="EroCopper_Análisis Expansión Xavantina"/>
    <d v="2026-06-22T00:00:00"/>
    <n v="2"/>
    <n v="177"/>
  </r>
  <r>
    <x v="25"/>
    <s v="EroCopper_Análisis Expansión Xavantina"/>
    <d v="2026-06-23T00:00:00"/>
    <n v="4"/>
    <n v="177"/>
  </r>
  <r>
    <x v="25"/>
    <s v="EroCopper_Análisis Expansión Xavantina"/>
    <d v="2026-06-24T00:00:00"/>
    <n v="3"/>
    <n v="177"/>
  </r>
  <r>
    <x v="25"/>
    <s v="EroCopper_Análisis Expansión Xavantina"/>
    <d v="2026-06-25T00:00:00"/>
    <n v="4"/>
    <n v="177"/>
  </r>
  <r>
    <x v="25"/>
    <s v="EroCopper_Análisis Expansión Xavantina"/>
    <d v="2026-06-26T00:00:00"/>
    <n v="5"/>
    <n v="177"/>
  </r>
  <r>
    <x v="25"/>
    <s v="EroCopper_Análisis Expansión Xavantina"/>
    <d v="2026-06-30T00:00:00"/>
    <n v="7"/>
    <n v="177"/>
  </r>
  <r>
    <x v="26"/>
    <s v="EroCopper_Análisis Expansión Xavantina"/>
    <d v="2026-06-22T00:00:00"/>
    <n v="2"/>
    <n v="177"/>
  </r>
  <r>
    <x v="26"/>
    <s v="EroCopper_Análisis Expansión Xavantina"/>
    <d v="2026-06-23T00:00:00"/>
    <n v="3"/>
    <n v="177"/>
  </r>
  <r>
    <x v="26"/>
    <s v="EroCopper_Análisis Expansión Xavantina"/>
    <d v="2026-06-24T00:00:00"/>
    <n v="3"/>
    <n v="177"/>
  </r>
  <r>
    <x v="26"/>
    <s v="EroCopper_Análisis Expansión Xavantina"/>
    <d v="2026-06-25T00:00:00"/>
    <n v="3"/>
    <n v="177"/>
  </r>
  <r>
    <x v="26"/>
    <s v="EroCopper_Análisis Expansión Xavantina"/>
    <d v="2026-06-26T00:00:00"/>
    <n v="3"/>
    <n v="177"/>
  </r>
  <r>
    <x v="26"/>
    <s v="EroCopper_Análisis Expansión Xavantina"/>
    <d v="2026-06-30T00:00:00"/>
    <n v="2"/>
    <n v="177"/>
  </r>
  <r>
    <x v="25"/>
    <s v="EroCopper_Análisis Expansión Xavantina"/>
    <d v="2026-06-22T00:00:00"/>
    <n v="4"/>
    <n v="177"/>
  </r>
  <r>
    <x v="25"/>
    <s v="EroCopper_Análisis Expansión Xavantina"/>
    <d v="2026-06-24T00:00:00"/>
    <n v="5"/>
    <n v="177"/>
  </r>
  <r>
    <x v="25"/>
    <s v="EroCopper_Análisis Expansión Xavantina"/>
    <d v="2026-06-25T00:00:00"/>
    <n v="5"/>
    <n v="177"/>
  </r>
  <r>
    <x v="25"/>
    <s v="EroCopper_Análisis Expansión Xavantina"/>
    <d v="2026-06-26T00:00:00"/>
    <n v="1"/>
    <n v="177"/>
  </r>
  <r>
    <x v="0"/>
    <s v="Codelco_Peritaje División El Teniente"/>
    <d v="2026-06-01T00:00:00"/>
    <n v="0"/>
    <n v="177"/>
  </r>
  <r>
    <x v="25"/>
    <s v="EroCopper_PEA Update Furnas Project"/>
    <d v="2026-06-01T00:00:00"/>
    <n v="3"/>
    <n v="177"/>
  </r>
  <r>
    <x v="25"/>
    <s v="EroCopper_PEA Update Furnas Project"/>
    <d v="2026-06-02T00:00:00"/>
    <n v="3"/>
    <n v="177"/>
  </r>
  <r>
    <x v="25"/>
    <s v="EroCopper_PEA Update Furnas Project"/>
    <d v="2026-06-02T00:00:00"/>
    <n v="2"/>
    <n v="177"/>
  </r>
  <r>
    <x v="25"/>
    <s v="EroCopper_PEA Update Furnas Project"/>
    <d v="2026-06-01T00:00:00"/>
    <n v="1"/>
    <n v="177"/>
  </r>
  <r>
    <x v="25"/>
    <s v="EroCopper_PEA Update Furnas Project"/>
    <d v="2026-06-02T00:00:00"/>
    <n v="1"/>
    <n v="177"/>
  </r>
  <r>
    <x v="25"/>
    <s v="EroCopper_PEA Update Furnas Project"/>
    <d v="2026-06-03T00:00:00"/>
    <n v="1"/>
    <n v="177"/>
  </r>
  <r>
    <x v="25"/>
    <s v="EroCopper_PEA Update Furnas Project"/>
    <d v="2026-06-01T00:00:00"/>
    <n v="2"/>
    <n v="177"/>
  </r>
  <r>
    <x v="25"/>
    <s v="EroCopper_PEA Update Furnas Project"/>
    <d v="2026-06-02T00:00:00"/>
    <n v="2"/>
    <n v="177"/>
  </r>
  <r>
    <x v="25"/>
    <s v="EroCopper_PEA Update Furnas Project"/>
    <d v="2026-06-03T00:00:00"/>
    <n v="2"/>
    <n v="177"/>
  </r>
  <r>
    <x v="25"/>
    <s v="EroCopper_PEA Update Furnas Project"/>
    <d v="2026-06-04T00:00:00"/>
    <n v="2"/>
    <n v="177"/>
  </r>
  <r>
    <x v="25"/>
    <s v="EroCopper_PEA Update Furnas Project"/>
    <d v="2026-06-05T00:00:00"/>
    <n v="2"/>
    <n v="177"/>
  </r>
  <r>
    <x v="25"/>
    <s v="EroCopper_PEA Update Furnas Project"/>
    <d v="2026-06-01T00:00:00"/>
    <n v="1"/>
    <n v="177"/>
  </r>
  <r>
    <x v="25"/>
    <s v="EroCopper_PEA Update Furnas Project"/>
    <d v="2026-06-02T00:00:00"/>
    <n v="1"/>
    <n v="177"/>
  </r>
  <r>
    <x v="25"/>
    <s v="EroCopper_PEA Update Furnas Project"/>
    <d v="2026-06-03T00:00:00"/>
    <n v="1"/>
    <n v="177"/>
  </r>
  <r>
    <x v="25"/>
    <s v="EroCopper_PEA Update Furnas Project"/>
    <d v="2026-06-04T00:00:00"/>
    <n v="1"/>
    <n v="177"/>
  </r>
  <r>
    <x v="25"/>
    <s v="EroCopper_PEA Update Furnas Project"/>
    <d v="2026-06-05T00:00:00"/>
    <n v="1"/>
    <n v="177"/>
  </r>
  <r>
    <x v="29"/>
    <s v="EroCopper_PEA Update Furnas Project"/>
    <d v="2026-06-01T00:00:00"/>
    <n v="1"/>
    <n v="177"/>
  </r>
  <r>
    <x v="30"/>
    <s v="EroCopper_PEA Update Furnas Project"/>
    <d v="2026-06-01T00:00:00"/>
    <n v="9"/>
    <n v="177"/>
  </r>
  <r>
    <x v="25"/>
    <s v="EroCopper_PEA Update Furnas Project"/>
    <d v="2026-06-08T00:00:00"/>
    <n v="9"/>
    <n v="177"/>
  </r>
  <r>
    <x v="25"/>
    <s v="EroCopper_PEA Update Furnas Project"/>
    <d v="2026-06-09T00:00:00"/>
    <n v="9"/>
    <n v="177"/>
  </r>
  <r>
    <x v="25"/>
    <s v="EroCopper_PEA Update Furnas Project"/>
    <d v="2026-06-10T00:00:00"/>
    <n v="9"/>
    <n v="177"/>
  </r>
  <r>
    <x v="25"/>
    <s v="EroCopper_PEA Update Furnas Project"/>
    <d v="2026-06-11T00:00:00"/>
    <n v="9"/>
    <n v="177"/>
  </r>
  <r>
    <x v="25"/>
    <s v="EroCopper_PEA Update Furnas Project"/>
    <d v="2026-06-04T00:00:00"/>
    <n v="2"/>
    <n v="177"/>
  </r>
  <r>
    <x v="25"/>
    <s v="EroCopper_PEA Update Furnas Project"/>
    <d v="2026-06-05T00:00:00"/>
    <n v="3"/>
    <n v="177"/>
  </r>
  <r>
    <x v="30"/>
    <s v="EroCopper_PEA Update Furnas Project"/>
    <d v="2026-06-02T00:00:00"/>
    <n v="9"/>
    <n v="177"/>
  </r>
  <r>
    <x v="30"/>
    <s v="EroCopper_PEA Update Furnas Project"/>
    <d v="2026-06-03T00:00:00"/>
    <n v="9"/>
    <n v="177"/>
  </r>
  <r>
    <x v="30"/>
    <s v="EroCopper_PEA Update Furnas Project"/>
    <d v="2026-06-04T00:00:00"/>
    <n v="9"/>
    <n v="177"/>
  </r>
  <r>
    <x v="30"/>
    <s v="EroCopper_PEA Update Furnas Project"/>
    <d v="2026-06-05T00:00:00"/>
    <n v="6"/>
    <n v="177"/>
  </r>
  <r>
    <x v="30"/>
    <s v="EroCopper_PEA Update Furnas Project"/>
    <d v="2026-06-08T00:00:00"/>
    <n v="9"/>
    <n v="177"/>
  </r>
  <r>
    <x v="30"/>
    <s v="EroCopper_PEA Update Furnas Project"/>
    <d v="2026-06-09T00:00:00"/>
    <n v="9"/>
    <n v="177"/>
  </r>
  <r>
    <x v="30"/>
    <s v="EroCopper_PEA Update Furnas Project"/>
    <d v="2026-06-10T00:00:00"/>
    <n v="5"/>
    <n v="177"/>
  </r>
  <r>
    <x v="30"/>
    <s v="EroCopper_PEA Update Furnas Project"/>
    <d v="2026-06-11T00:00:00"/>
    <n v="5"/>
    <n v="177"/>
  </r>
  <r>
    <x v="30"/>
    <s v="EroCopper_PEA Update Furnas Project"/>
    <d v="2026-06-12T00:00:00"/>
    <n v="3"/>
    <n v="177"/>
  </r>
  <r>
    <x v="30"/>
    <s v="EroCopper_PEA Update Furnas Project"/>
    <d v="2026-06-15T00:00:00"/>
    <n v="9"/>
    <n v="177"/>
  </r>
  <r>
    <x v="30"/>
    <s v="EroCopper_PEA Update Furnas Project"/>
    <d v="2026-06-16T00:00:00"/>
    <n v="9"/>
    <n v="177"/>
  </r>
  <r>
    <x v="30"/>
    <s v="EroCopper_PEA Update Furnas Project"/>
    <d v="2026-06-17T00:00:00"/>
    <n v="9"/>
    <n v="177"/>
  </r>
  <r>
    <x v="30"/>
    <s v="EroCopper_PEA Update Furnas Project"/>
    <d v="2026-06-18T00:00:00"/>
    <n v="9"/>
    <n v="177"/>
  </r>
  <r>
    <x v="30"/>
    <s v="EroCopper_PEA Update Furnas Project"/>
    <d v="2026-06-19T00:00:00"/>
    <n v="6"/>
    <n v="177"/>
  </r>
  <r>
    <x v="29"/>
    <s v="EroCopper_PEA Update Furnas Project"/>
    <d v="2026-06-03T00:00:00"/>
    <n v="5"/>
    <n v="177"/>
  </r>
  <r>
    <x v="29"/>
    <s v="EroCopper_PEA Update Furnas Project"/>
    <d v="2026-06-04T00:00:00"/>
    <n v="5"/>
    <n v="177"/>
  </r>
  <r>
    <x v="29"/>
    <s v="EroCopper_PEA Update Furnas Project"/>
    <d v="2026-06-05T00:00:00"/>
    <n v="2"/>
    <n v="177"/>
  </r>
  <r>
    <x v="29"/>
    <s v="EroCopper_PEA Update Furnas Project"/>
    <d v="2026-06-03T00:00:00"/>
    <n v="4"/>
    <n v="177"/>
  </r>
  <r>
    <x v="29"/>
    <s v="EroCopper_PEA Update Furnas Project"/>
    <d v="2026-06-04T00:00:00"/>
    <n v="4"/>
    <n v="177"/>
  </r>
  <r>
    <x v="29"/>
    <s v="EroCopper_PEA Update Furnas Project"/>
    <d v="2026-06-05T00:00:00"/>
    <n v="4"/>
    <n v="177"/>
  </r>
  <r>
    <x v="30"/>
    <s v="EroCopper_PEA Update Furnas Project"/>
    <d v="2026-06-10T00:00:00"/>
    <n v="4"/>
    <n v="177"/>
  </r>
  <r>
    <x v="30"/>
    <s v="EroCopper_PEA Update Furnas Project"/>
    <d v="2026-06-11T00:00:00"/>
    <n v="4"/>
    <n v="177"/>
  </r>
  <r>
    <x v="30"/>
    <s v="EroCopper_PEA Update Furnas Project"/>
    <d v="2026-06-12T00:00:00"/>
    <n v="3"/>
    <n v="177"/>
  </r>
  <r>
    <x v="29"/>
    <s v="EroCopper_PEA Update Furnas Project"/>
    <d v="2026-06-08T00:00:00"/>
    <n v="2"/>
    <n v="177"/>
  </r>
  <r>
    <x v="29"/>
    <s v="EroCopper_PEA Update Furnas Project"/>
    <d v="2026-06-09T00:00:00"/>
    <n v="2"/>
    <n v="177"/>
  </r>
  <r>
    <x v="29"/>
    <s v="EroCopper_PEA Update Furnas Project"/>
    <d v="2026-06-08T00:00:00"/>
    <n v="4"/>
    <n v="177"/>
  </r>
  <r>
    <x v="29"/>
    <s v="EroCopper_PEA Update Furnas Project"/>
    <d v="2026-06-09T00:00:00"/>
    <n v="4"/>
    <n v="177"/>
  </r>
  <r>
    <x v="29"/>
    <s v="EroCopper_PEA Update Furnas Project"/>
    <d v="2026-06-10T00:00:00"/>
    <n v="5"/>
    <n v="177"/>
  </r>
  <r>
    <x v="29"/>
    <s v="EroCopper_PEA Update Furnas Project"/>
    <d v="2026-06-11T00:00:00"/>
    <n v="5"/>
    <n v="177"/>
  </r>
  <r>
    <x v="29"/>
    <s v="EroCopper_PEA Update Furnas Project"/>
    <d v="2026-06-12T00:00:00"/>
    <n v="6"/>
    <n v="177"/>
  </r>
  <r>
    <x v="29"/>
    <s v="EroCopper_PEA Update Furnas Project"/>
    <d v="2026-06-01T00:00:00"/>
    <n v="1"/>
    <n v="177"/>
  </r>
  <r>
    <x v="29"/>
    <s v="EroCopper_PEA Update Furnas Project"/>
    <d v="2026-06-02T00:00:00"/>
    <n v="9"/>
    <n v="177"/>
  </r>
  <r>
    <x v="25"/>
    <s v="EroCopper_PEA Update Furnas Project"/>
    <d v="2026-06-12T00:00:00"/>
    <n v="3"/>
    <n v="177"/>
  </r>
  <r>
    <x v="25"/>
    <s v="EroCopper_PEA Update Furnas Project"/>
    <d v="2026-06-15T00:00:00"/>
    <n v="3"/>
    <n v="177"/>
  </r>
  <r>
    <x v="25"/>
    <s v="EroCopper_PEA Update Furnas Project"/>
    <d v="2026-06-16T00:00:00"/>
    <n v="3"/>
    <n v="177"/>
  </r>
  <r>
    <x v="25"/>
    <s v="EroCopper_PEA Update Furnas Project"/>
    <d v="2026-06-12T00:00:00"/>
    <n v="3"/>
    <n v="177"/>
  </r>
  <r>
    <x v="25"/>
    <s v="EroCopper_PEA Update Furnas Project"/>
    <d v="2026-06-15T00:00:00"/>
    <n v="2"/>
    <n v="177"/>
  </r>
  <r>
    <x v="25"/>
    <s v="EroCopper_PEA Update Furnas Project"/>
    <d v="2026-06-16T00:00:00"/>
    <n v="2"/>
    <n v="177"/>
  </r>
  <r>
    <x v="25"/>
    <s v="EroCopper_PEA Update Furnas Project"/>
    <d v="2026-06-17T00:00:00"/>
    <n v="4"/>
    <n v="177"/>
  </r>
  <r>
    <x v="25"/>
    <s v="EroCopper_PEA Update Furnas Project"/>
    <d v="2026-06-18T00:00:00"/>
    <n v="4"/>
    <n v="177"/>
  </r>
  <r>
    <x v="25"/>
    <s v="EroCopper_PEA Update Furnas Project"/>
    <d v="2026-06-19T00:00:00"/>
    <n v="4"/>
    <n v="177"/>
  </r>
  <r>
    <x v="30"/>
    <s v="EroCopper_PEA Update Furnas Project"/>
    <d v="2026-06-22T00:00:00"/>
    <n v="9"/>
    <n v="177"/>
  </r>
  <r>
    <x v="30"/>
    <s v="EroCopper_PEA Update Furnas Project"/>
    <d v="2026-06-23T00:00:00"/>
    <n v="9"/>
    <n v="177"/>
  </r>
  <r>
    <x v="30"/>
    <s v="EroCopper_PEA Update Furnas Project"/>
    <d v="2026-06-24T00:00:00"/>
    <n v="9"/>
    <n v="177"/>
  </r>
  <r>
    <x v="30"/>
    <s v="EroCopper_PEA Update Furnas Project"/>
    <d v="2026-06-25T00:00:00"/>
    <n v="9"/>
    <n v="177"/>
  </r>
  <r>
    <x v="30"/>
    <s v="EroCopper_PEA Update Furnas Project"/>
    <d v="2026-06-26T00:00:00"/>
    <n v="6"/>
    <n v="177"/>
  </r>
  <r>
    <x v="30"/>
    <s v="EroCopper_PEA Update Furnas Project"/>
    <d v="2026-06-29T00:00:00"/>
    <n v="9"/>
    <n v="177"/>
  </r>
  <r>
    <x v="30"/>
    <s v="EroCopper_PEA Update Furnas Project"/>
    <d v="2026-06-30T00:00:00"/>
    <n v="9"/>
    <n v="177"/>
  </r>
  <r>
    <x v="29"/>
    <s v="EroCopper_PEA Update Furnas Project"/>
    <d v="2026-06-22T00:00:00"/>
    <n v="3"/>
    <n v="177"/>
  </r>
  <r>
    <x v="29"/>
    <s v="EroCopper_PEA Update Furnas Project"/>
    <d v="2026-06-23T00:00:00"/>
    <n v="3"/>
    <n v="177"/>
  </r>
  <r>
    <x v="29"/>
    <s v="EroCopper_PEA Update Furnas Project"/>
    <d v="2026-06-24T00:00:00"/>
    <n v="3"/>
    <n v="177"/>
  </r>
  <r>
    <x v="29"/>
    <s v="EroCopper_PEA Update Furnas Project"/>
    <d v="2026-06-25T00:00:00"/>
    <n v="3"/>
    <n v="177"/>
  </r>
  <r>
    <x v="29"/>
    <s v="EroCopper_PEA Update Furnas Project"/>
    <d v="2026-06-26T00:00:00"/>
    <n v="2"/>
    <n v="177"/>
  </r>
  <r>
    <x v="29"/>
    <s v="EroCopper_PEA Update Furnas Project"/>
    <d v="2026-06-29T00:00:00"/>
    <n v="3"/>
    <n v="177"/>
  </r>
  <r>
    <x v="29"/>
    <s v="EroCopper_PEA Update Furnas Project"/>
    <d v="2026-06-30T00:00:00"/>
    <n v="3"/>
    <n v="177"/>
  </r>
  <r>
    <x v="29"/>
    <s v="EroCopper_PEA Update Furnas Project"/>
    <d v="2026-06-22T00:00:00"/>
    <n v="3"/>
    <n v="177"/>
  </r>
  <r>
    <x v="29"/>
    <s v="EroCopper_PEA Update Furnas Project"/>
    <d v="2026-06-23T00:00:00"/>
    <n v="3"/>
    <n v="177"/>
  </r>
  <r>
    <x v="29"/>
    <s v="EroCopper_PEA Update Furnas Project"/>
    <d v="2026-06-24T00:00:00"/>
    <n v="3"/>
    <n v="177"/>
  </r>
  <r>
    <x v="29"/>
    <s v="EroCopper_PEA Update Furnas Project"/>
    <d v="2026-06-25T00:00:00"/>
    <n v="3"/>
    <n v="177"/>
  </r>
  <r>
    <x v="29"/>
    <s v="EroCopper_PEA Update Furnas Project"/>
    <d v="2026-06-26T00:00:00"/>
    <n v="2"/>
    <n v="177"/>
  </r>
  <r>
    <x v="29"/>
    <s v="EroCopper_PEA Update Furnas Project"/>
    <d v="2026-06-29T00:00:00"/>
    <n v="3"/>
    <n v="177"/>
  </r>
  <r>
    <x v="29"/>
    <s v="EroCopper_PEA Update Furnas Project"/>
    <d v="2026-06-30T00:00:00"/>
    <n v="3"/>
    <n v="177"/>
  </r>
  <r>
    <x v="29"/>
    <s v="EroCopper_PEA Update Furnas Project"/>
    <d v="2026-06-22T00:00:00"/>
    <n v="3"/>
    <n v="177"/>
  </r>
  <r>
    <x v="29"/>
    <s v="EroCopper_PEA Update Furnas Project"/>
    <d v="2026-06-23T00:00:00"/>
    <n v="3"/>
    <n v="177"/>
  </r>
  <r>
    <x v="29"/>
    <s v="EroCopper_PEA Update Furnas Project"/>
    <d v="2026-06-24T00:00:00"/>
    <n v="3"/>
    <n v="177"/>
  </r>
  <r>
    <x v="29"/>
    <s v="EroCopper_PEA Update Furnas Project"/>
    <d v="2026-06-25T00:00:00"/>
    <n v="3"/>
    <n v="177"/>
  </r>
  <r>
    <x v="29"/>
    <s v="EroCopper_PEA Update Furnas Project"/>
    <d v="2026-06-26T00:00:00"/>
    <n v="2"/>
    <n v="177"/>
  </r>
  <r>
    <x v="29"/>
    <s v="EroCopper_PEA Update Furnas Project"/>
    <d v="2026-06-29T00:00:00"/>
    <n v="3"/>
    <n v="177"/>
  </r>
  <r>
    <x v="29"/>
    <s v="EroCopper_PEA Update Furnas Project"/>
    <d v="2026-06-30T00:00:00"/>
    <n v="3"/>
    <n v="177"/>
  </r>
  <r>
    <x v="29"/>
    <s v="EroCopper_PEA Update Furnas Project"/>
    <d v="2026-06-15T00:00:00"/>
    <n v="9"/>
    <n v="177"/>
  </r>
  <r>
    <x v="29"/>
    <s v="EroCopper_PEA Update Furnas Project"/>
    <d v="2026-06-16T00:00:00"/>
    <n v="9"/>
    <n v="177"/>
  </r>
  <r>
    <x v="29"/>
    <s v="EroCopper_PEA Update Furnas Project"/>
    <d v="2026-06-17T00:00:00"/>
    <n v="9"/>
    <n v="177"/>
  </r>
  <r>
    <x v="29"/>
    <s v="EroCopper_PEA Update Furnas Project"/>
    <d v="2026-06-18T00:00:00"/>
    <n v="9"/>
    <n v="177"/>
  </r>
  <r>
    <x v="29"/>
    <s v="EroCopper_PEA Update Furnas Project"/>
    <d v="2026-06-19T00:00:00"/>
    <n v="6"/>
    <n v="177"/>
  </r>
  <r>
    <x v="25"/>
    <s v="EroCopper_PEA Update Furnas Project"/>
    <d v="2026-06-22T00:00:00"/>
    <n v="4"/>
    <n v="177"/>
  </r>
  <r>
    <x v="25"/>
    <s v="EroCopper_PEA Update Furnas Project"/>
    <d v="2026-06-23T00:00:00"/>
    <n v="4"/>
    <n v="177"/>
  </r>
  <r>
    <x v="25"/>
    <s v="EroCopper_PEA Update Furnas Project"/>
    <d v="2026-06-24T00:00:00"/>
    <n v="4"/>
    <n v="177"/>
  </r>
  <r>
    <x v="25"/>
    <s v="EroCopper_PEA Update Furnas Project"/>
    <d v="2026-06-25T00:00:00"/>
    <n v="4"/>
    <n v="177"/>
  </r>
  <r>
    <x v="25"/>
    <s v="EroCopper_PEA Update Furnas Project"/>
    <d v="2026-06-26T00:00:00"/>
    <n v="2"/>
    <n v="177"/>
  </r>
  <r>
    <x v="25"/>
    <s v="EroCopper_PEA Update Furnas Project"/>
    <d v="2026-06-29T00:00:00"/>
    <n v="4"/>
    <n v="177"/>
  </r>
  <r>
    <x v="25"/>
    <s v="EroCopper_PEA Update Furnas Project"/>
    <d v="2026-06-30T00:00:00"/>
    <n v="4"/>
    <n v="177"/>
  </r>
  <r>
    <x v="6"/>
    <s v="EroCopper_PEA Update Furnas Project"/>
    <d v="2026-06-01T00:00:00"/>
    <n v="1"/>
    <n v="177"/>
  </r>
  <r>
    <x v="6"/>
    <s v="EroCopper_PEA Update Furnas Project"/>
    <d v="2026-06-02T00:00:00"/>
    <n v="1"/>
    <n v="177"/>
  </r>
  <r>
    <x v="6"/>
    <s v="EroCopper_PEA Update Furnas Project"/>
    <d v="2026-06-03T00:00:00"/>
    <n v="2"/>
    <n v="177"/>
  </r>
  <r>
    <x v="6"/>
    <s v="EroCopper_PEA Update Furnas Project"/>
    <d v="2026-06-04T00:00:00"/>
    <n v="1"/>
    <n v="177"/>
  </r>
  <r>
    <x v="6"/>
    <s v="EroCopper_PEA Update Furnas Project"/>
    <d v="2026-06-05T00:00:00"/>
    <n v="2"/>
    <n v="177"/>
  </r>
  <r>
    <x v="6"/>
    <s v="EroCopper_PEA Update Furnas Project"/>
    <d v="2026-06-08T00:00:00"/>
    <n v="1"/>
    <n v="177"/>
  </r>
  <r>
    <x v="6"/>
    <s v="EroCopper_PEA Update Furnas Project"/>
    <d v="2026-06-09T00:00:00"/>
    <n v="1"/>
    <n v="177"/>
  </r>
  <r>
    <x v="6"/>
    <s v="EroCopper_PEA Update Furnas Project"/>
    <d v="2026-06-10T00:00:00"/>
    <n v="2"/>
    <n v="177"/>
  </r>
  <r>
    <x v="6"/>
    <s v="EroCopper_PEA Update Furnas Project"/>
    <d v="2026-06-11T00:00:00"/>
    <n v="1"/>
    <n v="177"/>
  </r>
  <r>
    <x v="6"/>
    <s v="EroCopper_PEA Update Furnas Project"/>
    <d v="2026-06-12T00:00:00"/>
    <n v="2"/>
    <n v="177"/>
  </r>
  <r>
    <x v="6"/>
    <s v="EroCopper_PEA Update Furnas Project"/>
    <d v="2026-06-15T00:00:00"/>
    <n v="1"/>
    <n v="177"/>
  </r>
  <r>
    <x v="6"/>
    <s v="EroCopper_PEA Update Furnas Project"/>
    <d v="2026-06-16T00:00:00"/>
    <n v="1"/>
    <n v="177"/>
  </r>
  <r>
    <x v="6"/>
    <s v="EroCopper_PEA Update Furnas Project"/>
    <d v="2026-06-17T00:00:00"/>
    <n v="2"/>
    <n v="177"/>
  </r>
  <r>
    <x v="6"/>
    <s v="EroCopper_PEA Update Furnas Project"/>
    <d v="2026-06-18T00:00:00"/>
    <n v="1"/>
    <n v="177"/>
  </r>
  <r>
    <x v="6"/>
    <s v="EroCopper_PEA Update Furnas Project"/>
    <d v="2026-06-19T00:00:00"/>
    <n v="2"/>
    <n v="177"/>
  </r>
  <r>
    <x v="6"/>
    <s v="EroCopper_PEA Update Furnas Project"/>
    <d v="2026-06-22T00:00:00"/>
    <n v="1"/>
    <n v="177"/>
  </r>
  <r>
    <x v="6"/>
    <s v="EroCopper_PEA Update Furnas Project"/>
    <d v="2026-06-23T00:00:00"/>
    <n v="1"/>
    <n v="177"/>
  </r>
  <r>
    <x v="6"/>
    <s v="EroCopper_PEA Update Furnas Project"/>
    <d v="2026-06-24T00:00:00"/>
    <n v="2"/>
    <n v="177"/>
  </r>
  <r>
    <x v="6"/>
    <s v="EroCopper_PEA Update Furnas Project"/>
    <d v="2026-06-25T00:00:00"/>
    <n v="1"/>
    <n v="177"/>
  </r>
  <r>
    <x v="6"/>
    <s v="EroCopper_PEA Update Furnas Project"/>
    <d v="2026-06-26T00:00:00"/>
    <n v="2"/>
    <n v="177"/>
  </r>
  <r>
    <x v="6"/>
    <s v="EroCopper_PEA Update Furnas Project"/>
    <d v="2026-06-29T00:00:00"/>
    <n v="1"/>
    <n v="177"/>
  </r>
  <r>
    <x v="6"/>
    <s v="EroCopper_PEA Update Furnas Project"/>
    <d v="2026-06-30T00:00:00"/>
    <n v="1"/>
    <n v="177"/>
  </r>
  <r>
    <x v="28"/>
    <s v="Highlander_Diagnóstico Geomecánico"/>
    <d v="2026-06-01T00:00:00"/>
    <n v="6"/>
    <n v="177"/>
  </r>
  <r>
    <x v="28"/>
    <s v="Highlander_Diagnóstico Geomecánico"/>
    <d v="2026-06-02T00:00:00"/>
    <n v="6"/>
    <n v="177"/>
  </r>
  <r>
    <x v="28"/>
    <s v="Highlander_Diagnóstico Geomecánico"/>
    <d v="2026-06-03T00:00:00"/>
    <n v="6"/>
    <n v="177"/>
  </r>
  <r>
    <x v="28"/>
    <s v="Highlander_Diagnóstico Geomecánico"/>
    <d v="2026-06-04T00:00:00"/>
    <n v="6"/>
    <n v="177"/>
  </r>
  <r>
    <x v="28"/>
    <s v="Highlander_Diagnóstico Geomecánico"/>
    <d v="2026-06-05T00:00:00"/>
    <n v="3"/>
    <n v="177"/>
  </r>
  <r>
    <x v="28"/>
    <s v="Highlander_Diagnóstico Geomecánico"/>
    <d v="2026-06-08T00:00:00"/>
    <n v="3"/>
    <n v="177"/>
  </r>
  <r>
    <x v="28"/>
    <s v="Highlander_Diagnóstico Geomecánico"/>
    <d v="2026-06-09T00:00:00"/>
    <n v="3"/>
    <n v="177"/>
  </r>
  <r>
    <x v="20"/>
    <s v="Highlander_Diagnóstico Geomecánico"/>
    <d v="2026-06-01T00:00:00"/>
    <n v="2"/>
    <n v="177"/>
  </r>
  <r>
    <x v="20"/>
    <s v="Highlander_Diagnóstico Geomecánico"/>
    <d v="2026-06-02T00:00:00"/>
    <n v="2"/>
    <n v="177"/>
  </r>
  <r>
    <x v="20"/>
    <s v="Highlander_Diagnóstico Geomecánico"/>
    <d v="2026-06-03T00:00:00"/>
    <n v="2"/>
    <n v="177"/>
  </r>
  <r>
    <x v="20"/>
    <s v="Highlander_Diagnóstico Geomecánico"/>
    <d v="2026-06-04T00:00:00"/>
    <n v="2"/>
    <n v="177"/>
  </r>
  <r>
    <x v="20"/>
    <s v="Highlander_Diagnóstico Geomecánico"/>
    <d v="2026-06-05T00:00:00"/>
    <n v="2"/>
    <n v="177"/>
  </r>
  <r>
    <x v="20"/>
    <s v="Highlander_Diagnóstico Geomecánico"/>
    <d v="2026-06-08T00:00:00"/>
    <n v="1"/>
    <n v="177"/>
  </r>
  <r>
    <x v="20"/>
    <s v="Highlander_Diagnóstico Geomecánico"/>
    <d v="2026-06-09T00:00:00"/>
    <n v="1"/>
    <n v="177"/>
  </r>
  <r>
    <x v="5"/>
    <s v="Highlander_Diagnóstico Geomecánico"/>
    <d v="2026-06-01T00:00:00"/>
    <n v="2"/>
    <n v="177"/>
  </r>
  <r>
    <x v="5"/>
    <s v="Highlander_Diagnóstico Geomecánico"/>
    <d v="2026-06-02T00:00:00"/>
    <n v="2"/>
    <n v="177"/>
  </r>
  <r>
    <x v="5"/>
    <s v="Highlander_Diagnóstico Geomecánico"/>
    <d v="2026-06-03T00:00:00"/>
    <n v="2"/>
    <n v="177"/>
  </r>
  <r>
    <x v="5"/>
    <s v="Highlander_Diagnóstico Geomecánico"/>
    <d v="2026-06-04T00:00:00"/>
    <n v="2"/>
    <n v="177"/>
  </r>
  <r>
    <x v="5"/>
    <s v="Highlander_Diagnóstico Geomecánico"/>
    <d v="2026-06-05T00:00:00"/>
    <n v="2"/>
    <n v="177"/>
  </r>
  <r>
    <x v="5"/>
    <s v="Highlander_Diagnóstico Geomecánico"/>
    <d v="2026-06-08T00:00:00"/>
    <n v="4"/>
    <n v="177"/>
  </r>
  <r>
    <x v="5"/>
    <s v="Highlander_Diagnóstico Geomecánico"/>
    <d v="2026-06-09T00:00:00"/>
    <n v="4"/>
    <n v="177"/>
  </r>
  <r>
    <x v="20"/>
    <s v="Highlander_Diagnóstico Geomecánico"/>
    <d v="2026-06-01T00:00:00"/>
    <n v="1"/>
    <n v="177"/>
  </r>
  <r>
    <x v="20"/>
    <s v="Highlander_Diagnóstico Geomecánico"/>
    <d v="2026-06-02T00:00:00"/>
    <n v="1"/>
    <n v="177"/>
  </r>
  <r>
    <x v="20"/>
    <s v="Highlander_Diagnóstico Geomecánico"/>
    <d v="2026-06-03T00:00:00"/>
    <n v="1"/>
    <n v="177"/>
  </r>
  <r>
    <x v="20"/>
    <s v="Highlander_Diagnóstico Geomecánico"/>
    <d v="2026-06-04T00:00:00"/>
    <n v="1"/>
    <n v="177"/>
  </r>
  <r>
    <x v="20"/>
    <s v="Highlander_Diagnóstico Geomecánico"/>
    <d v="2026-06-05T00:00:00"/>
    <n v="1"/>
    <n v="177"/>
  </r>
  <r>
    <x v="20"/>
    <s v="Highlander_Diagnóstico Geomecánico"/>
    <d v="2026-06-08T00:00:00"/>
    <n v="1"/>
    <n v="177"/>
  </r>
  <r>
    <x v="20"/>
    <s v="Highlander_Diagnóstico Geomecánico"/>
    <d v="2026-06-09T00:00:00"/>
    <n v="1"/>
    <n v="177"/>
  </r>
  <r>
    <x v="20"/>
    <s v="Highlander_Diagnóstico Geomecánico"/>
    <d v="2026-06-10T00:00:00"/>
    <n v="1"/>
    <n v="177"/>
  </r>
  <r>
    <x v="5"/>
    <s v="Highlander_Diagnóstico Geomecánico"/>
    <d v="2026-06-01T00:00:00"/>
    <n v="2"/>
    <n v="177"/>
  </r>
  <r>
    <x v="5"/>
    <s v="Highlander_Diagnóstico Geomecánico"/>
    <d v="2026-06-02T00:00:00"/>
    <n v="2"/>
    <n v="177"/>
  </r>
  <r>
    <x v="5"/>
    <s v="Highlander_Diagnóstico Geomecánico"/>
    <d v="2026-06-03T00:00:00"/>
    <n v="2"/>
    <n v="177"/>
  </r>
  <r>
    <x v="5"/>
    <s v="Highlander_Diagnóstico Geomecánico"/>
    <d v="2026-06-04T00:00:00"/>
    <n v="2"/>
    <n v="177"/>
  </r>
  <r>
    <x v="5"/>
    <s v="Highlander_Diagnóstico Geomecánico"/>
    <d v="2026-06-05T00:00:00"/>
    <n v="2"/>
    <n v="177"/>
  </r>
  <r>
    <x v="5"/>
    <s v="Highlander_Diagnóstico Geomecánico"/>
    <d v="2026-06-08T00:00:00"/>
    <n v="2"/>
    <n v="177"/>
  </r>
  <r>
    <x v="5"/>
    <s v="Highlander_Diagnóstico Geomecánico"/>
    <d v="2026-06-09T00:00:00"/>
    <n v="2"/>
    <n v="177"/>
  </r>
  <r>
    <x v="5"/>
    <s v="Highlander_Diagnóstico Geomecánico"/>
    <d v="2026-06-10T00:00:00"/>
    <n v="2"/>
    <n v="177"/>
  </r>
  <r>
    <x v="5"/>
    <s v="Highlander_Diagnóstico Geomecánico"/>
    <d v="2026-06-11T00:00:00"/>
    <n v="2"/>
    <n v="177"/>
  </r>
  <r>
    <x v="20"/>
    <s v="Highlander_Diagnóstico Geomecánico"/>
    <d v="2026-06-01T00:00:00"/>
    <n v="1"/>
    <n v="177"/>
  </r>
  <r>
    <x v="20"/>
    <s v="Highlander_Diagnóstico Geomecánico"/>
    <d v="2026-06-02T00:00:00"/>
    <n v="1"/>
    <n v="177"/>
  </r>
  <r>
    <x v="20"/>
    <s v="Highlander_Diagnóstico Geomecánico"/>
    <d v="2026-06-03T00:00:00"/>
    <n v="1"/>
    <n v="177"/>
  </r>
  <r>
    <x v="20"/>
    <s v="Highlander_Diagnóstico Geomecánico"/>
    <d v="2026-06-04T00:00:00"/>
    <n v="1"/>
    <n v="177"/>
  </r>
  <r>
    <x v="20"/>
    <s v="Highlander_Diagnóstico Geomecánico"/>
    <d v="2026-06-05T00:00:00"/>
    <n v="1"/>
    <n v="177"/>
  </r>
  <r>
    <x v="20"/>
    <s v="Highlander_Diagnóstico Geomecánico"/>
    <d v="2026-06-08T00:00:00"/>
    <n v="1"/>
    <n v="177"/>
  </r>
  <r>
    <x v="20"/>
    <s v="Highlander_Diagnóstico Geomecánico"/>
    <d v="2026-06-09T00:00:00"/>
    <n v="1"/>
    <n v="177"/>
  </r>
  <r>
    <x v="20"/>
    <s v="Highlander_Diagnóstico Geomecánico"/>
    <d v="2026-06-10T00:00:00"/>
    <n v="1"/>
    <n v="177"/>
  </r>
  <r>
    <x v="20"/>
    <s v="Highlander_Diagnóstico Geomecánico"/>
    <d v="2026-06-11T00:00:00"/>
    <n v="1"/>
    <n v="177"/>
  </r>
  <r>
    <x v="28"/>
    <s v="FortunaMining_Sismicidad inducida Bateas"/>
    <d v="2026-06-04T00:00:00"/>
    <n v="5"/>
    <n v="177"/>
  </r>
  <r>
    <x v="28"/>
    <s v="FortunaMining_Sismicidad inducida Bateas"/>
    <d v="2026-06-05T00:00:00"/>
    <n v="3"/>
    <n v="177"/>
  </r>
  <r>
    <x v="28"/>
    <s v="FortunaMining_Sismicidad inducida Bateas"/>
    <d v="2026-06-08T00:00:00"/>
    <n v="5"/>
    <n v="177"/>
  </r>
  <r>
    <x v="28"/>
    <s v="FortunaMining_Sismicidad inducida Bateas"/>
    <d v="2026-06-09T00:00:00"/>
    <n v="5"/>
    <n v="177"/>
  </r>
  <r>
    <x v="28"/>
    <s v="FortunaMining_Sismicidad inducida Bateas"/>
    <d v="2026-06-10T00:00:00"/>
    <n v="5"/>
    <n v="177"/>
  </r>
  <r>
    <x v="28"/>
    <s v="FortunaMining_Sismicidad inducida Bateas"/>
    <d v="2026-06-11T00:00:00"/>
    <n v="3"/>
    <n v="177"/>
  </r>
  <r>
    <x v="28"/>
    <s v="FortunaMining_Sismicidad inducida Bateas"/>
    <d v="2026-06-10T00:00:00"/>
    <n v="4"/>
    <n v="177"/>
  </r>
  <r>
    <x v="28"/>
    <s v="FortunaMining_Sismicidad inducida Bateas"/>
    <d v="2026-06-11T00:00:00"/>
    <n v="6"/>
    <n v="177"/>
  </r>
  <r>
    <x v="28"/>
    <s v="FortunaMining_Sismicidad inducida Bateas"/>
    <d v="2026-06-12T00:00:00"/>
    <n v="6"/>
    <n v="177"/>
  </r>
  <r>
    <x v="27"/>
    <s v="FortunaMining_Sismicidad inducida Bateas"/>
    <d v="2026-06-15T00:00:00"/>
    <n v="9"/>
    <n v="177"/>
  </r>
  <r>
    <x v="27"/>
    <s v="FortunaMining_Sismicidad inducida Bateas"/>
    <d v="2026-06-16T00:00:00"/>
    <n v="9"/>
    <n v="177"/>
  </r>
  <r>
    <x v="27"/>
    <s v="FortunaMining_Sismicidad inducida Bateas"/>
    <d v="2026-06-17T00:00:00"/>
    <n v="9"/>
    <n v="177"/>
  </r>
  <r>
    <x v="27"/>
    <s v="FortunaMining_Sismicidad inducida Bateas"/>
    <d v="2026-06-18T00:00:00"/>
    <n v="9"/>
    <n v="177"/>
  </r>
  <r>
    <x v="27"/>
    <s v="FortunaMining_Sismicidad inducida Bateas"/>
    <d v="2026-06-19T00:00:00"/>
    <n v="6"/>
    <n v="177"/>
  </r>
  <r>
    <x v="28"/>
    <s v="FortunaMining_Sismicidad inducida Bateas"/>
    <d v="2026-06-15T00:00:00"/>
    <n v="9"/>
    <n v="177"/>
  </r>
  <r>
    <x v="28"/>
    <s v="FortunaMining_Sismicidad inducida Bateas"/>
    <d v="2026-06-16T00:00:00"/>
    <n v="9"/>
    <n v="177"/>
  </r>
  <r>
    <x v="28"/>
    <s v="FortunaMining_Sismicidad inducida Bateas"/>
    <d v="2026-06-17T00:00:00"/>
    <n v="9"/>
    <n v="177"/>
  </r>
  <r>
    <x v="28"/>
    <s v="FortunaMining_Sismicidad inducida Bateas"/>
    <d v="2026-06-18T00:00:00"/>
    <n v="9"/>
    <n v="177"/>
  </r>
  <r>
    <x v="28"/>
    <s v="FortunaMining_Sismicidad inducida Bateas"/>
    <d v="2026-06-19T00:00:00"/>
    <n v="6"/>
    <n v="177"/>
  </r>
  <r>
    <x v="27"/>
    <s v="FortunaMining_Sismicidad inducida Bateas"/>
    <d v="2026-06-22T00:00:00"/>
    <n v="5"/>
    <n v="177"/>
  </r>
  <r>
    <x v="27"/>
    <s v="FortunaMining_Sismicidad inducida Bateas"/>
    <d v="2026-06-23T00:00:00"/>
    <n v="5"/>
    <n v="177"/>
  </r>
  <r>
    <x v="28"/>
    <s v="FortunaMining_Sismicidad inducida Bateas"/>
    <d v="2026-06-22T00:00:00"/>
    <n v="5"/>
    <n v="177"/>
  </r>
  <r>
    <x v="28"/>
    <s v="FortunaMining_Sismicidad inducida Bateas"/>
    <d v="2026-06-23T00:00:00"/>
    <n v="5"/>
    <n v="177"/>
  </r>
  <r>
    <x v="28"/>
    <s v="FortunaMining_Sismicidad inducida Bateas"/>
    <d v="2026-06-22T00:00:00"/>
    <n v="4"/>
    <n v="177"/>
  </r>
  <r>
    <x v="28"/>
    <s v="FortunaMining_Sismicidad inducida Bateas"/>
    <d v="2026-06-23T00:00:00"/>
    <n v="4"/>
    <n v="177"/>
  </r>
  <r>
    <x v="28"/>
    <s v="FortunaMining_Sismicidad inducida Bateas"/>
    <d v="2026-06-24T00:00:00"/>
    <n v="3"/>
    <n v="177"/>
  </r>
  <r>
    <x v="28"/>
    <s v="FortunaMining_Sismicidad inducida Bateas"/>
    <d v="2026-06-24T00:00:00"/>
    <n v="6"/>
    <n v="177"/>
  </r>
  <r>
    <x v="28"/>
    <s v="FortunaMining_Sismicidad inducida Bateas"/>
    <d v="2026-06-25T00:00:00"/>
    <n v="9"/>
    <n v="177"/>
  </r>
  <r>
    <x v="28"/>
    <s v="FortunaMining_Sismicidad inducida Bateas"/>
    <d v="2026-06-26T00:00:00"/>
    <n v="4"/>
    <n v="177"/>
  </r>
  <r>
    <x v="28"/>
    <s v="FortunaMining_Sismicidad inducida Bateas"/>
    <d v="2026-06-26T00:00:00"/>
    <n v="2"/>
    <n v="177"/>
  </r>
  <r>
    <x v="28"/>
    <s v="FortunaMining_Sismicidad inducida Bateas"/>
    <d v="2026-06-29T00:00:00"/>
    <n v="9"/>
    <n v="177"/>
  </r>
  <r>
    <x v="28"/>
    <s v="FortunaMining_Sismicidad inducida Bateas"/>
    <d v="2026-06-30T00:00:00"/>
    <n v="9"/>
    <n v="177"/>
  </r>
  <r>
    <x v="31"/>
    <s v="Volcan_Simulación sistema de transporte"/>
    <d v="2026-06-01T00:00:00"/>
    <n v="4"/>
    <n v="177"/>
  </r>
  <r>
    <x v="31"/>
    <s v="Volcan_Simulación sistema de transporte"/>
    <d v="2026-06-02T00:00:00"/>
    <n v="4"/>
    <n v="177"/>
  </r>
  <r>
    <x v="7"/>
    <s v="Volcan_Simulación sistema de transporte"/>
    <d v="2026-06-01T00:00:00"/>
    <n v="2"/>
    <n v="177"/>
  </r>
  <r>
    <x v="7"/>
    <s v="Volcan_Simulación sistema de transporte"/>
    <d v="2026-06-02T00:00:00"/>
    <n v="2"/>
    <n v="177"/>
  </r>
  <r>
    <x v="32"/>
    <s v="Volcan_Simulación sistema de transporte"/>
    <d v="2026-06-02T00:00:00"/>
    <n v="9"/>
    <n v="177"/>
  </r>
  <r>
    <x v="32"/>
    <s v="Volcan_Simulación sistema de transporte"/>
    <d v="2026-06-03T00:00:00"/>
    <n v="9"/>
    <n v="177"/>
  </r>
  <r>
    <x v="32"/>
    <s v="Volcan_Simulación sistema de transporte"/>
    <d v="2026-06-04T00:00:00"/>
    <n v="9"/>
    <n v="177"/>
  </r>
  <r>
    <x v="32"/>
    <s v="Volcan_Simulación sistema de transporte"/>
    <d v="2026-06-05T00:00:00"/>
    <n v="6"/>
    <n v="177"/>
  </r>
  <r>
    <x v="32"/>
    <s v="Volcan_Simulación sistema de transporte"/>
    <d v="2026-06-08T00:00:00"/>
    <n v="9"/>
    <n v="177"/>
  </r>
  <r>
    <x v="32"/>
    <s v="Volcan_Simulación sistema de transporte"/>
    <d v="2026-06-09T00:00:00"/>
    <n v="9"/>
    <n v="177"/>
  </r>
  <r>
    <x v="32"/>
    <s v="Volcan_Simulación sistema de transporte"/>
    <d v="2026-06-10T00:00:00"/>
    <n v="9"/>
    <n v="177"/>
  </r>
  <r>
    <x v="32"/>
    <s v="Volcan_Simulación sistema de transporte"/>
    <d v="2026-06-11T00:00:00"/>
    <n v="5"/>
    <n v="177"/>
  </r>
  <r>
    <x v="32"/>
    <s v="Volcan_Simulación sistema de transporte"/>
    <d v="2026-06-12T00:00:00"/>
    <n v="3"/>
    <n v="177"/>
  </r>
  <r>
    <x v="32"/>
    <s v="Volcan_Simulación sistema de transporte"/>
    <d v="2026-06-15T00:00:00"/>
    <n v="9"/>
    <n v="177"/>
  </r>
  <r>
    <x v="32"/>
    <s v="Volcan_Simulación sistema de transporte"/>
    <d v="2026-06-16T00:00:00"/>
    <n v="9"/>
    <n v="177"/>
  </r>
  <r>
    <x v="32"/>
    <s v="Volcan_Simulación sistema de transporte"/>
    <d v="2026-06-17T00:00:00"/>
    <n v="3"/>
    <n v="177"/>
  </r>
  <r>
    <x v="32"/>
    <s v="Volcan_Simulación sistema de transporte"/>
    <d v="2026-06-18T00:00:00"/>
    <n v="4"/>
    <n v="177"/>
  </r>
  <r>
    <x v="32"/>
    <s v="Volcan_Simulación sistema de transporte"/>
    <d v="2026-06-19T00:00:00"/>
    <n v="3"/>
    <n v="177"/>
  </r>
  <r>
    <x v="31"/>
    <s v="Volcan_Simulación sistema de transporte"/>
    <d v="2026-06-03T00:00:00"/>
    <n v="9"/>
    <n v="177"/>
  </r>
  <r>
    <x v="31"/>
    <s v="Volcan_Simulación sistema de transporte"/>
    <d v="2026-06-04T00:00:00"/>
    <n v="9"/>
    <n v="177"/>
  </r>
  <r>
    <x v="7"/>
    <s v="Volcan_Simulación sistema de transporte"/>
    <d v="2026-06-03T00:00:00"/>
    <n v="9"/>
    <n v="177"/>
  </r>
  <r>
    <x v="7"/>
    <s v="Volcan_Simulación sistema de transporte"/>
    <d v="2026-06-04T00:00:00"/>
    <n v="9"/>
    <n v="177"/>
  </r>
  <r>
    <x v="7"/>
    <s v="Volcan_Simulación sistema de transporte"/>
    <d v="2026-06-08T00:00:00"/>
    <n v="2"/>
    <n v="177"/>
  </r>
  <r>
    <x v="7"/>
    <s v="Volcan_Simulación sistema de transporte"/>
    <d v="2026-06-09T00:00:00"/>
    <n v="2"/>
    <n v="177"/>
  </r>
  <r>
    <x v="7"/>
    <s v="Volcan_Simulación sistema de transporte"/>
    <d v="2026-06-10T00:00:00"/>
    <n v="2"/>
    <n v="177"/>
  </r>
  <r>
    <x v="7"/>
    <s v="Volcan_Simulación sistema de transporte"/>
    <d v="2026-06-11T00:00:00"/>
    <n v="2"/>
    <n v="177"/>
  </r>
  <r>
    <x v="7"/>
    <s v="Volcan_Simulación sistema de transporte"/>
    <d v="2026-06-12T00:00:00"/>
    <n v="2"/>
    <n v="177"/>
  </r>
  <r>
    <x v="7"/>
    <s v="Volcan_Simulación sistema de transporte"/>
    <d v="2026-06-15T00:00:00"/>
    <n v="2"/>
    <n v="177"/>
  </r>
  <r>
    <x v="7"/>
    <s v="Volcan_Simulación sistema de transporte"/>
    <d v="2026-06-16T00:00:00"/>
    <n v="2"/>
    <n v="177"/>
  </r>
  <r>
    <x v="7"/>
    <s v="Volcan_Simulación sistema de transporte"/>
    <d v="2026-06-17T00:00:00"/>
    <n v="2"/>
    <n v="177"/>
  </r>
  <r>
    <x v="31"/>
    <s v="Volcan_Simulación sistema de transporte"/>
    <d v="2026-06-05T00:00:00"/>
    <n v="3"/>
    <n v="177"/>
  </r>
  <r>
    <x v="31"/>
    <s v="Volcan_Simulación sistema de transporte"/>
    <d v="2026-06-08T00:00:00"/>
    <n v="3"/>
    <n v="177"/>
  </r>
  <r>
    <x v="31"/>
    <s v="Volcan_Simulación sistema de transporte"/>
    <d v="2026-06-09T00:00:00"/>
    <n v="3"/>
    <n v="177"/>
  </r>
  <r>
    <x v="31"/>
    <s v="Volcan_Simulación sistema de transporte"/>
    <d v="2026-06-10T00:00:00"/>
    <n v="3"/>
    <n v="177"/>
  </r>
  <r>
    <x v="31"/>
    <s v="Volcan_Simulación sistema de transporte"/>
    <d v="2026-06-11T00:00:00"/>
    <n v="3"/>
    <n v="177"/>
  </r>
  <r>
    <x v="31"/>
    <s v="Volcan_Simulación sistema de transporte"/>
    <d v="2026-06-12T00:00:00"/>
    <n v="3"/>
    <n v="177"/>
  </r>
  <r>
    <x v="31"/>
    <s v="Volcan_Simulación sistema de transporte"/>
    <d v="2026-06-15T00:00:00"/>
    <n v="3"/>
    <n v="177"/>
  </r>
  <r>
    <x v="31"/>
    <s v="Volcan_Simulación sistema de transporte"/>
    <d v="2026-06-16T00:00:00"/>
    <n v="3"/>
    <n v="177"/>
  </r>
  <r>
    <x v="31"/>
    <s v="Volcan_Simulación sistema de transporte"/>
    <d v="2026-06-17T00:00:00"/>
    <n v="1.5"/>
    <n v="177"/>
  </r>
  <r>
    <x v="32"/>
    <s v="Volcan_Simulación sistema de transporte"/>
    <d v="2026-06-11T00:00:00"/>
    <n v="4"/>
    <n v="177"/>
  </r>
  <r>
    <x v="32"/>
    <s v="Volcan_Simulación sistema de transporte"/>
    <d v="2026-06-12T00:00:00"/>
    <n v="3"/>
    <n v="177"/>
  </r>
  <r>
    <x v="31"/>
    <s v="Volcan_Simulación sistema de transporte"/>
    <d v="2026-06-15T00:00:00"/>
    <n v="1"/>
    <n v="177"/>
  </r>
  <r>
    <x v="31"/>
    <s v="Volcan_Simulación sistema de transporte"/>
    <d v="2026-06-16T00:00:00"/>
    <n v="1"/>
    <n v="177"/>
  </r>
  <r>
    <x v="7"/>
    <s v="Volcan_Simulación sistema de transporte"/>
    <d v="2026-06-15T00:00:00"/>
    <n v="1"/>
    <n v="177"/>
  </r>
  <r>
    <x v="7"/>
    <s v="Volcan_Simulación sistema de transporte"/>
    <d v="2026-06-16T00:00:00"/>
    <n v="1"/>
    <n v="177"/>
  </r>
  <r>
    <x v="7"/>
    <s v="Volcan_Simulación sistema de transporte"/>
    <d v="2026-06-18T00:00:00"/>
    <n v="2"/>
    <n v="177"/>
  </r>
  <r>
    <x v="7"/>
    <s v="Volcan_Simulación sistema de transporte"/>
    <d v="2026-06-19T00:00:00"/>
    <n v="2"/>
    <n v="177"/>
  </r>
  <r>
    <x v="31"/>
    <s v="Volcan_Simulación sistema de transporte"/>
    <d v="2026-06-18T00:00:00"/>
    <n v="1.5"/>
    <n v="177"/>
  </r>
  <r>
    <x v="31"/>
    <s v="Volcan_Simulación sistema de transporte"/>
    <d v="2026-06-19T00:00:00"/>
    <n v="1.5"/>
    <n v="177"/>
  </r>
  <r>
    <x v="7"/>
    <s v="Volcan_Simulación sistema de transporte"/>
    <d v="2026-06-22T00:00:00"/>
    <n v="2"/>
    <n v="177"/>
  </r>
  <r>
    <x v="7"/>
    <s v="Volcan_Simulación sistema de transporte"/>
    <d v="2026-06-23T00:00:00"/>
    <n v="2"/>
    <n v="177"/>
  </r>
  <r>
    <x v="31"/>
    <s v="Volcan_Simulación sistema de transporte"/>
    <d v="2026-06-22T00:00:00"/>
    <n v="3"/>
    <n v="177"/>
  </r>
  <r>
    <x v="31"/>
    <s v="Volcan_Simulación sistema de transporte"/>
    <d v="2026-06-23T00:00:00"/>
    <n v="3"/>
    <n v="177"/>
  </r>
  <r>
    <x v="7"/>
    <s v="Volcan_Simulación sistema de transporte"/>
    <d v="2026-06-24T00:00:00"/>
    <n v="1"/>
    <n v="177"/>
  </r>
  <r>
    <x v="7"/>
    <s v="Volcan_Simulación sistema de transporte"/>
    <d v="2026-06-25T00:00:00"/>
    <n v="1"/>
    <n v="177"/>
  </r>
  <r>
    <x v="31"/>
    <s v="Volcan_Simulación sistema de transporte"/>
    <d v="2026-06-24T00:00:00"/>
    <n v="1.5"/>
    <n v="177"/>
  </r>
  <r>
    <x v="31"/>
    <s v="Volcan_Simulación sistema de transporte"/>
    <d v="2026-06-25T00:00:00"/>
    <n v="1.5"/>
    <n v="177"/>
  </r>
  <r>
    <x v="32"/>
    <s v="Volcan_Simulación sistema de transporte"/>
    <d v="2026-06-22T00:00:00"/>
    <n v="9"/>
    <n v="177"/>
  </r>
  <r>
    <x v="32"/>
    <s v="Volcan_Simulación sistema de transporte"/>
    <d v="2026-06-23T00:00:00"/>
    <n v="9"/>
    <n v="177"/>
  </r>
  <r>
    <x v="31"/>
    <s v="Volcan_Simulación sistema de transporte"/>
    <d v="2026-06-24T00:00:00"/>
    <n v="3"/>
    <n v="177"/>
  </r>
  <r>
    <x v="31"/>
    <s v="Volcan_Simulación sistema de transporte"/>
    <d v="2026-06-25T00:00:00"/>
    <n v="3"/>
    <n v="177"/>
  </r>
  <r>
    <x v="31"/>
    <s v="Volcan_Simulación sistema de transporte"/>
    <d v="2026-06-26T00:00:00"/>
    <n v="3"/>
    <n v="177"/>
  </r>
  <r>
    <x v="7"/>
    <s v="Volcan_Simulación sistema de transporte"/>
    <d v="2026-06-24T00:00:00"/>
    <n v="2"/>
    <n v="177"/>
  </r>
  <r>
    <x v="7"/>
    <s v="Volcan_Simulación sistema de transporte"/>
    <d v="2026-06-25T00:00:00"/>
    <n v="2"/>
    <n v="177"/>
  </r>
  <r>
    <x v="7"/>
    <s v="Volcan_Simulación sistema de transporte"/>
    <d v="2026-06-26T00:00:00"/>
    <n v="1.5"/>
    <n v="177"/>
  </r>
  <r>
    <x v="32"/>
    <s v="Volcan_Simulación sistema de transporte"/>
    <d v="2026-06-17T00:00:00"/>
    <n v="6"/>
    <n v="177"/>
  </r>
  <r>
    <x v="32"/>
    <s v="Volcan_Simulación sistema de transporte"/>
    <d v="2026-06-18T00:00:00"/>
    <n v="5"/>
    <n v="177"/>
  </r>
  <r>
    <x v="32"/>
    <s v="Volcan_Simulación sistema de transporte"/>
    <d v="2026-06-19T00:00:00"/>
    <n v="3"/>
    <n v="177"/>
  </r>
  <r>
    <x v="32"/>
    <s v="Volcan_Simulación sistema de transporte"/>
    <d v="2026-06-24T00:00:00"/>
    <n v="9"/>
    <n v="177"/>
  </r>
  <r>
    <x v="32"/>
    <s v="Volcan_Simulación sistema de transporte"/>
    <d v="2026-06-25T00:00:00"/>
    <n v="9"/>
    <n v="177"/>
  </r>
  <r>
    <x v="32"/>
    <s v="Volcan_Simulación sistema de transporte"/>
    <d v="2026-06-26T00:00:00"/>
    <n v="6"/>
    <n v="177"/>
  </r>
  <r>
    <x v="32"/>
    <s v="Volcan_Simulación sistema de transporte"/>
    <d v="2026-06-29T00:00:00"/>
    <n v="9"/>
    <n v="177"/>
  </r>
  <r>
    <x v="32"/>
    <s v="Volcan_Simulación sistema de transporte"/>
    <d v="2026-06-30T00:00:00"/>
    <n v="9"/>
    <n v="177"/>
  </r>
  <r>
    <x v="31"/>
    <s v="Volcan_Simulación sistema de transporte"/>
    <d v="2026-06-26T00:00:00"/>
    <n v="3"/>
    <n v="177"/>
  </r>
  <r>
    <x v="31"/>
    <s v="Volcan_Simulación sistema de transporte"/>
    <d v="2026-06-29T00:00:00"/>
    <n v="3"/>
    <n v="177"/>
  </r>
  <r>
    <x v="31"/>
    <s v="Volcan_Simulación sistema de transporte"/>
    <d v="2026-06-30T00:00:00"/>
    <n v="3"/>
    <n v="177"/>
  </r>
  <r>
    <x v="7"/>
    <s v="Volcan_Simulación sistema de transporte"/>
    <d v="2026-06-26T00:00:00"/>
    <n v="1.5"/>
    <n v="177"/>
  </r>
  <r>
    <x v="7"/>
    <s v="Volcan_Simulación sistema de transporte"/>
    <d v="2026-06-29T00:00:00"/>
    <n v="2"/>
    <n v="177"/>
  </r>
  <r>
    <x v="7"/>
    <s v="Volcan_Simulación sistema de transporte"/>
    <d v="2026-06-30T00:00:00"/>
    <n v="2"/>
    <n v="177"/>
  </r>
  <r>
    <x v="31"/>
    <s v="Minsur_Proceso adherencia Quenamari - SR "/>
    <d v="2026-06-01T00:00:00"/>
    <n v="2"/>
    <n v="177"/>
  </r>
  <r>
    <x v="31"/>
    <s v="Minsur_Proceso adherencia Quenamari - SR "/>
    <d v="2026-06-02T00:00:00"/>
    <n v="2"/>
    <n v="177"/>
  </r>
  <r>
    <x v="31"/>
    <s v="Minsur_Proceso adherencia Quenamari - SR "/>
    <d v="2026-06-05T00:00:00"/>
    <n v="2"/>
    <n v="177"/>
  </r>
  <r>
    <x v="33"/>
    <s v="Minsur_Proceso adherencia Quenamari - SR "/>
    <d v="2026-06-01T00:00:00"/>
    <n v="4"/>
    <n v="177"/>
  </r>
  <r>
    <x v="33"/>
    <s v="Minsur_Proceso adherencia Quenamari - SR "/>
    <d v="2026-06-02T00:00:00"/>
    <n v="4"/>
    <n v="177"/>
  </r>
  <r>
    <x v="33"/>
    <s v="Minsur_Proceso adherencia Quenamari - SR "/>
    <d v="2026-06-03T00:00:00"/>
    <n v="4"/>
    <n v="177"/>
  </r>
  <r>
    <x v="33"/>
    <s v="Minsur_Proceso adherencia Quenamari - SR "/>
    <d v="2026-06-04T00:00:00"/>
    <n v="4"/>
    <n v="177"/>
  </r>
  <r>
    <x v="33"/>
    <s v="Minsur_Proceso adherencia Quenamari - SR "/>
    <d v="2026-06-05T00:00:00"/>
    <n v="4"/>
    <n v="177"/>
  </r>
  <r>
    <x v="7"/>
    <s v="Minsur_Proceso adherencia Quenamari - SR "/>
    <d v="2026-06-05T00:00:00"/>
    <n v="1"/>
    <n v="177"/>
  </r>
  <r>
    <x v="31"/>
    <s v="Minsur_Proceso adherencia Quenamari - SR "/>
    <d v="2026-06-01T00:00:00"/>
    <n v="3"/>
    <n v="177"/>
  </r>
  <r>
    <x v="31"/>
    <s v="Minsur_Proceso adherencia Quenamari - SR "/>
    <d v="2026-06-02T00:00:00"/>
    <n v="2"/>
    <n v="177"/>
  </r>
  <r>
    <x v="33"/>
    <s v="Minsur_Proceso adherencia Quenamari - SR "/>
    <d v="2026-06-01T00:00:00"/>
    <n v="3"/>
    <n v="177"/>
  </r>
  <r>
    <x v="33"/>
    <s v="Minsur_Proceso adherencia Quenamari - SR "/>
    <d v="2026-06-02T00:00:00"/>
    <n v="3"/>
    <n v="177"/>
  </r>
  <r>
    <x v="33"/>
    <s v="Minsur_Proceso adherencia Quenamari - SR "/>
    <d v="2026-06-03T00:00:00"/>
    <n v="3"/>
    <n v="177"/>
  </r>
  <r>
    <x v="33"/>
    <s v="Minsur_Proceso adherencia Quenamari - SR "/>
    <d v="2026-06-04T00:00:00"/>
    <n v="3"/>
    <n v="177"/>
  </r>
  <r>
    <x v="7"/>
    <s v="Minsur_Proceso adherencia Quenamari - SR "/>
    <d v="2026-06-01T00:00:00"/>
    <n v="3"/>
    <n v="177"/>
  </r>
  <r>
    <x v="7"/>
    <s v="Minsur_Proceso adherencia Quenamari - SR "/>
    <d v="2026-06-02T00:00:00"/>
    <n v="3"/>
    <n v="177"/>
  </r>
  <r>
    <x v="7"/>
    <s v="Minsur_Proceso adherencia Quenamari - SR "/>
    <d v="2026-06-05T00:00:00"/>
    <n v="2"/>
    <n v="177"/>
  </r>
  <r>
    <x v="33"/>
    <s v="Minsur_Proceso adherencia Quenamari - SR "/>
    <d v="2026-06-01T00:00:00"/>
    <n v="2"/>
    <n v="177"/>
  </r>
  <r>
    <x v="33"/>
    <s v="Minsur_Proceso adherencia Quenamari - SR "/>
    <d v="2026-06-02T00:00:00"/>
    <n v="2"/>
    <n v="177"/>
  </r>
  <r>
    <x v="33"/>
    <s v="Minsur_Proceso adherencia Quenamari - SR "/>
    <d v="2026-06-03T00:00:00"/>
    <n v="2"/>
    <n v="177"/>
  </r>
  <r>
    <x v="33"/>
    <s v="Minsur_Proceso adherencia Quenamari - SR "/>
    <d v="2026-06-04T00:00:00"/>
    <n v="2"/>
    <n v="177"/>
  </r>
  <r>
    <x v="33"/>
    <s v="Minsur_Proceso adherencia Quenamari - SR "/>
    <d v="2026-06-05T00:00:00"/>
    <n v="2"/>
    <n v="177"/>
  </r>
  <r>
    <x v="33"/>
    <s v="Minsur_Proceso adherencia Quenamari - SR "/>
    <d v="2026-06-08T00:00:00"/>
    <n v="9"/>
    <n v="177"/>
  </r>
  <r>
    <x v="33"/>
    <s v="Minsur_Proceso adherencia Quenamari - SR "/>
    <d v="2026-06-09T00:00:00"/>
    <n v="6"/>
    <n v="177"/>
  </r>
  <r>
    <x v="33"/>
    <s v="Minsur_Proceso adherencia Quenamari - SR "/>
    <d v="2026-06-10T00:00:00"/>
    <n v="6"/>
    <n v="177"/>
  </r>
  <r>
    <x v="33"/>
    <s v="Minsur_Proceso adherencia Quenamari - SR "/>
    <d v="2026-06-11T00:00:00"/>
    <n v="6"/>
    <n v="177"/>
  </r>
  <r>
    <x v="33"/>
    <s v="Minsur_Proceso adherencia Quenamari - SR "/>
    <d v="2026-06-12T00:00:00"/>
    <n v="3"/>
    <n v="177"/>
  </r>
  <r>
    <x v="31"/>
    <s v="Minsur_Proceso adherencia Quenamari - SR "/>
    <d v="2026-06-02T00:00:00"/>
    <n v="1"/>
    <n v="177"/>
  </r>
  <r>
    <x v="31"/>
    <s v="Minsur_Proceso adherencia Quenamari - SR "/>
    <d v="2026-06-05T00:00:00"/>
    <n v="1"/>
    <n v="177"/>
  </r>
  <r>
    <x v="31"/>
    <s v="Minsur_Proceso adherencia Quenamari - SR "/>
    <d v="2026-06-08T00:00:00"/>
    <n v="6"/>
    <n v="177"/>
  </r>
  <r>
    <x v="31"/>
    <s v="Minsur_Proceso adherencia Quenamari - SR "/>
    <d v="2026-06-09T00:00:00"/>
    <n v="2"/>
    <n v="177"/>
  </r>
  <r>
    <x v="31"/>
    <s v="Minsur_Proceso adherencia Quenamari - SR "/>
    <d v="2026-06-10T00:00:00"/>
    <n v="2"/>
    <n v="177"/>
  </r>
  <r>
    <x v="31"/>
    <s v="Minsur_Proceso adherencia Quenamari - SR "/>
    <d v="2026-06-11T00:00:00"/>
    <n v="2"/>
    <n v="177"/>
  </r>
  <r>
    <x v="31"/>
    <s v="Minsur_Proceso adherencia Quenamari - SR "/>
    <d v="2026-06-12T00:00:00"/>
    <n v="1"/>
    <n v="177"/>
  </r>
  <r>
    <x v="7"/>
    <s v="Minsur_Proceso adherencia Quenamari - SR "/>
    <d v="2026-06-05T00:00:00"/>
    <n v="1"/>
    <n v="177"/>
  </r>
  <r>
    <x v="7"/>
    <s v="Minsur_Proceso adherencia Quenamari - SR "/>
    <d v="2026-06-08T00:00:00"/>
    <n v="2"/>
    <n v="177"/>
  </r>
  <r>
    <x v="7"/>
    <s v="Minsur_Proceso adherencia Quenamari - SR "/>
    <d v="2026-06-09T00:00:00"/>
    <n v="2"/>
    <n v="177"/>
  </r>
  <r>
    <x v="7"/>
    <s v="Minsur_Proceso adherencia Quenamari - SR "/>
    <d v="2026-06-10T00:00:00"/>
    <n v="2"/>
    <n v="177"/>
  </r>
  <r>
    <x v="7"/>
    <s v="Minsur_Proceso adherencia Quenamari - SR "/>
    <d v="2026-06-11T00:00:00"/>
    <n v="2"/>
    <n v="177"/>
  </r>
  <r>
    <x v="7"/>
    <s v="Minsur_Proceso adherencia Quenamari - SR "/>
    <d v="2026-06-12T00:00:00"/>
    <n v="2"/>
    <n v="177"/>
  </r>
  <r>
    <x v="31"/>
    <s v="Minsur_Proceso adherencia Quenamari - SR "/>
    <d v="2026-06-09T00:00:00"/>
    <n v="2"/>
    <n v="177"/>
  </r>
  <r>
    <x v="31"/>
    <s v="Minsur_Proceso adherencia Quenamari - SR "/>
    <d v="2026-06-10T00:00:00"/>
    <n v="2"/>
    <n v="177"/>
  </r>
  <r>
    <x v="31"/>
    <s v="Minsur_Proceso adherencia Quenamari - SR "/>
    <d v="2026-06-11T00:00:00"/>
    <n v="2"/>
    <n v="177"/>
  </r>
  <r>
    <x v="31"/>
    <s v="Minsur_Proceso adherencia Quenamari - SR "/>
    <d v="2026-06-12T00:00:00"/>
    <n v="1"/>
    <n v="177"/>
  </r>
  <r>
    <x v="33"/>
    <s v="Minsur_Proceso adherencia Quenamari - SR "/>
    <d v="2026-06-09T00:00:00"/>
    <n v="2"/>
    <n v="177"/>
  </r>
  <r>
    <x v="33"/>
    <s v="Minsur_Proceso adherencia Quenamari - SR "/>
    <d v="2026-06-10T00:00:00"/>
    <n v="2"/>
    <n v="177"/>
  </r>
  <r>
    <x v="33"/>
    <s v="Minsur_Proceso adherencia Quenamari - SR "/>
    <d v="2026-06-11T00:00:00"/>
    <n v="2"/>
    <n v="177"/>
  </r>
  <r>
    <x v="33"/>
    <s v="Minsur_Proceso adherencia Quenamari - SR "/>
    <d v="2026-06-12T00:00:00"/>
    <n v="3"/>
    <n v="177"/>
  </r>
  <r>
    <x v="31"/>
    <s v="Minsur_Proceso adherencia Quenamari - SR "/>
    <d v="2026-06-09T00:00:00"/>
    <n v="2"/>
    <n v="177"/>
  </r>
  <r>
    <x v="31"/>
    <s v="Minsur_Proceso adherencia Quenamari - SR "/>
    <d v="2026-06-10T00:00:00"/>
    <n v="2"/>
    <n v="177"/>
  </r>
  <r>
    <x v="31"/>
    <s v="Minsur_Proceso adherencia Quenamari - SR "/>
    <d v="2026-06-11T00:00:00"/>
    <n v="2"/>
    <n v="177"/>
  </r>
  <r>
    <x v="31"/>
    <s v="Minsur_Proceso adherencia Quenamari - SR "/>
    <d v="2026-06-12T00:00:00"/>
    <n v="1"/>
    <n v="177"/>
  </r>
  <r>
    <x v="31"/>
    <s v="Minsur_Proceso adherencia Quenamari - SR "/>
    <d v="2026-06-15T00:00:00"/>
    <n v="5"/>
    <n v="177"/>
  </r>
  <r>
    <x v="31"/>
    <s v="Minsur_Proceso adherencia Quenamari - SR "/>
    <d v="2026-06-16T00:00:00"/>
    <n v="3"/>
    <n v="177"/>
  </r>
  <r>
    <x v="31"/>
    <s v="Minsur_Proceso adherencia Quenamari - SR "/>
    <d v="2026-06-17T00:00:00"/>
    <n v="5.5"/>
    <n v="177"/>
  </r>
  <r>
    <x v="31"/>
    <s v="Minsur_Proceso adherencia Quenamari - SR "/>
    <d v="2026-06-18T00:00:00"/>
    <n v="6"/>
    <n v="177"/>
  </r>
  <r>
    <x v="31"/>
    <s v="Minsur_Proceso adherencia Quenamari - SR "/>
    <d v="2026-06-19T00:00:00"/>
    <n v="3"/>
    <n v="177"/>
  </r>
  <r>
    <x v="31"/>
    <s v="Minsur_Proceso adherencia Quenamari - SR "/>
    <d v="2026-06-22T00:00:00"/>
    <n v="3"/>
    <n v="177"/>
  </r>
  <r>
    <x v="33"/>
    <s v="Minsur_Proceso adherencia Quenamari - SR "/>
    <d v="2026-06-09T00:00:00"/>
    <n v="1"/>
    <n v="177"/>
  </r>
  <r>
    <x v="33"/>
    <s v="Minsur_Proceso adherencia Quenamari - SR "/>
    <d v="2026-06-10T00:00:00"/>
    <n v="1"/>
    <n v="177"/>
  </r>
  <r>
    <x v="33"/>
    <s v="Minsur_Proceso adherencia Quenamari - SR "/>
    <d v="2026-06-11T00:00:00"/>
    <n v="1"/>
    <n v="177"/>
  </r>
  <r>
    <x v="33"/>
    <s v="Minsur_Proceso adherencia Quenamari - SR "/>
    <d v="2026-06-12T00:00:00"/>
    <n v="2"/>
    <n v="177"/>
  </r>
  <r>
    <x v="33"/>
    <s v="Minsur_Proceso adherencia Quenamari - SR "/>
    <d v="2026-06-15T00:00:00"/>
    <n v="9"/>
    <n v="177"/>
  </r>
  <r>
    <x v="33"/>
    <s v="Minsur_Proceso adherencia Quenamari - SR "/>
    <d v="2026-06-16T00:00:00"/>
    <n v="4.5"/>
    <n v="177"/>
  </r>
  <r>
    <x v="33"/>
    <s v="Minsur_Proceso adherencia Quenamari - SR "/>
    <d v="2026-06-17T00:00:00"/>
    <n v="4.5"/>
    <n v="177"/>
  </r>
  <r>
    <x v="33"/>
    <s v="Minsur_Proceso adherencia Quenamari - SR "/>
    <d v="2026-06-18T00:00:00"/>
    <n v="4.5"/>
    <n v="177"/>
  </r>
  <r>
    <x v="33"/>
    <s v="Minsur_Proceso adherencia Quenamari - SR "/>
    <d v="2026-06-19T00:00:00"/>
    <n v="3"/>
    <n v="177"/>
  </r>
  <r>
    <x v="33"/>
    <s v="Minsur_Proceso adherencia Quenamari - SR "/>
    <d v="2026-06-22T00:00:00"/>
    <n v="4.5"/>
    <n v="177"/>
  </r>
  <r>
    <x v="7"/>
    <s v="Minsur_Proceso adherencia Quenamari - SR "/>
    <d v="2026-06-09T00:00:00"/>
    <n v="1"/>
    <n v="177"/>
  </r>
  <r>
    <x v="7"/>
    <s v="Minsur_Proceso adherencia Quenamari - SR "/>
    <d v="2026-06-10T00:00:00"/>
    <n v="1"/>
    <n v="177"/>
  </r>
  <r>
    <x v="7"/>
    <s v="Minsur_Proceso adherencia Quenamari - SR "/>
    <d v="2026-06-11T00:00:00"/>
    <n v="1"/>
    <n v="177"/>
  </r>
  <r>
    <x v="7"/>
    <s v="Minsur_Proceso adherencia Quenamari - SR "/>
    <d v="2026-06-12T00:00:00"/>
    <n v="1"/>
    <n v="177"/>
  </r>
  <r>
    <x v="7"/>
    <s v="Minsur_Proceso adherencia Quenamari - SR "/>
    <d v="2026-06-15T00:00:00"/>
    <n v="1"/>
    <n v="177"/>
  </r>
  <r>
    <x v="7"/>
    <s v="Minsur_Proceso adherencia Quenamari - SR "/>
    <d v="2026-06-16T00:00:00"/>
    <n v="1"/>
    <n v="177"/>
  </r>
  <r>
    <x v="7"/>
    <s v="Minsur_Proceso adherencia Quenamari - SR "/>
    <d v="2026-06-17T00:00:00"/>
    <n v="1"/>
    <n v="177"/>
  </r>
  <r>
    <x v="7"/>
    <s v="Minsur_Proceso adherencia Quenamari - SR "/>
    <d v="2026-06-18T00:00:00"/>
    <n v="1"/>
    <n v="177"/>
  </r>
  <r>
    <x v="7"/>
    <s v="Minsur_Proceso adherencia Quenamari - SR "/>
    <d v="2026-06-19T00:00:00"/>
    <n v="1"/>
    <n v="177"/>
  </r>
  <r>
    <x v="7"/>
    <s v="Minsur_Proceso adherencia Quenamari - SR "/>
    <d v="2026-06-22T00:00:00"/>
    <n v="1"/>
    <n v="177"/>
  </r>
  <r>
    <x v="31"/>
    <s v="Minsur_Proceso adherencia Quenamari - SR "/>
    <d v="2026-06-16T00:00:00"/>
    <n v="2"/>
    <n v="177"/>
  </r>
  <r>
    <x v="31"/>
    <s v="Minsur_Proceso adherencia Quenamari - SR "/>
    <d v="2026-06-17T00:00:00"/>
    <n v="2"/>
    <n v="177"/>
  </r>
  <r>
    <x v="31"/>
    <s v="Minsur_Proceso adherencia Quenamari - SR "/>
    <d v="2026-06-18T00:00:00"/>
    <n v="2"/>
    <n v="177"/>
  </r>
  <r>
    <x v="31"/>
    <s v="Minsur_Proceso adherencia Quenamari - SR "/>
    <d v="2026-06-19T00:00:00"/>
    <n v="2"/>
    <n v="177"/>
  </r>
  <r>
    <x v="31"/>
    <s v="Minsur_Proceso adherencia Quenamari - SR "/>
    <d v="2026-06-22T00:00:00"/>
    <n v="3"/>
    <n v="177"/>
  </r>
  <r>
    <x v="31"/>
    <s v="Minsur_Proceso adherencia Quenamari - SR "/>
    <d v="2026-06-23T00:00:00"/>
    <n v="4"/>
    <n v="177"/>
  </r>
  <r>
    <x v="31"/>
    <s v="Minsur_Proceso adherencia Quenamari - SR "/>
    <d v="2026-06-24T00:00:00"/>
    <n v="3"/>
    <n v="177"/>
  </r>
  <r>
    <x v="31"/>
    <s v="Minsur_Proceso adherencia Quenamari - SR "/>
    <d v="2026-06-25T00:00:00"/>
    <n v="3"/>
    <n v="177"/>
  </r>
  <r>
    <x v="31"/>
    <s v="Minsur_Proceso adherencia Quenamari - SR "/>
    <d v="2026-06-29T00:00:00"/>
    <n v="3"/>
    <n v="177"/>
  </r>
  <r>
    <x v="33"/>
    <s v="Minsur_Proceso adherencia Quenamari - SR "/>
    <d v="2026-06-16T00:00:00"/>
    <n v="4.5"/>
    <n v="177"/>
  </r>
  <r>
    <x v="33"/>
    <s v="Minsur_Proceso adherencia Quenamari - SR "/>
    <d v="2026-06-17T00:00:00"/>
    <n v="4.5"/>
    <n v="177"/>
  </r>
  <r>
    <x v="33"/>
    <s v="Minsur_Proceso adherencia Quenamari - SR "/>
    <d v="2026-06-18T00:00:00"/>
    <n v="4.5"/>
    <n v="177"/>
  </r>
  <r>
    <x v="33"/>
    <s v="Minsur_Proceso adherencia Quenamari - SR "/>
    <d v="2026-06-19T00:00:00"/>
    <n v="3"/>
    <n v="177"/>
  </r>
  <r>
    <x v="33"/>
    <s v="Minsur_Proceso adherencia Quenamari - SR "/>
    <d v="2026-06-22T00:00:00"/>
    <n v="4.5"/>
    <n v="177"/>
  </r>
  <r>
    <x v="33"/>
    <s v="Minsur_Proceso adherencia Quenamari - SR "/>
    <d v="2026-06-23T00:00:00"/>
    <n v="2.5"/>
    <n v="177"/>
  </r>
  <r>
    <x v="33"/>
    <s v="Minsur_Proceso adherencia Quenamari - SR "/>
    <d v="2026-06-24T00:00:00"/>
    <n v="2.5"/>
    <n v="177"/>
  </r>
  <r>
    <x v="33"/>
    <s v="Minsur_Proceso adherencia Quenamari - SR "/>
    <d v="2026-06-25T00:00:00"/>
    <n v="2.5"/>
    <n v="177"/>
  </r>
  <r>
    <x v="33"/>
    <s v="Minsur_Proceso adherencia Quenamari - SR "/>
    <d v="2026-06-26T00:00:00"/>
    <n v="3"/>
    <n v="177"/>
  </r>
  <r>
    <x v="33"/>
    <s v="Minsur_Proceso adherencia Quenamari - SR "/>
    <d v="2026-06-29T00:00:00"/>
    <n v="2"/>
    <n v="177"/>
  </r>
  <r>
    <x v="7"/>
    <s v="Minsur_Proceso adherencia Quenamari - SR "/>
    <d v="2026-06-16T00:00:00"/>
    <n v="1"/>
    <n v="177"/>
  </r>
  <r>
    <x v="7"/>
    <s v="Minsur_Proceso adherencia Quenamari - SR "/>
    <d v="2026-06-17T00:00:00"/>
    <n v="1"/>
    <n v="177"/>
  </r>
  <r>
    <x v="7"/>
    <s v="Minsur_Proceso adherencia Quenamari - SR "/>
    <d v="2026-06-18T00:00:00"/>
    <n v="1"/>
    <n v="177"/>
  </r>
  <r>
    <x v="7"/>
    <s v="Minsur_Proceso adherencia Quenamari - SR "/>
    <d v="2026-06-19T00:00:00"/>
    <n v="1"/>
    <n v="177"/>
  </r>
  <r>
    <x v="7"/>
    <s v="Minsur_Proceso adherencia Quenamari - SR "/>
    <d v="2026-06-22T00:00:00"/>
    <n v="1"/>
    <n v="177"/>
  </r>
  <r>
    <x v="7"/>
    <s v="Minsur_Proceso adherencia Quenamari - SR "/>
    <d v="2026-06-23T00:00:00"/>
    <n v="1"/>
    <n v="177"/>
  </r>
  <r>
    <x v="7"/>
    <s v="Minsur_Proceso adherencia Quenamari - SR "/>
    <d v="2026-06-24T00:00:00"/>
    <n v="1"/>
    <n v="177"/>
  </r>
  <r>
    <x v="7"/>
    <s v="Minsur_Proceso adherencia Quenamari - SR "/>
    <d v="2026-06-25T00:00:00"/>
    <n v="1"/>
    <n v="177"/>
  </r>
  <r>
    <x v="7"/>
    <s v="Minsur_Proceso adherencia Quenamari - SR "/>
    <d v="2026-06-26T00:00:00"/>
    <n v="1"/>
    <n v="177"/>
  </r>
  <r>
    <x v="7"/>
    <s v="Minsur_Proceso adherencia Quenamari - SR "/>
    <d v="2026-06-29T00:00:00"/>
    <n v="1"/>
    <n v="177"/>
  </r>
  <r>
    <x v="31"/>
    <s v="Minsur_Proceso adherencia Quenamari - SR "/>
    <d v="2026-06-23T00:00:00"/>
    <n v="2"/>
    <n v="177"/>
  </r>
  <r>
    <x v="31"/>
    <s v="Minsur_Proceso adherencia Quenamari - SR "/>
    <d v="2026-06-24T00:00:00"/>
    <n v="2"/>
    <n v="177"/>
  </r>
  <r>
    <x v="31"/>
    <s v="Minsur_Proceso adherencia Quenamari - SR "/>
    <d v="2026-06-25T00:00:00"/>
    <n v="2"/>
    <n v="177"/>
  </r>
  <r>
    <x v="31"/>
    <s v="Minsur_Proceso adherencia Quenamari - SR "/>
    <d v="2026-06-29T00:00:00"/>
    <n v="3"/>
    <n v="177"/>
  </r>
  <r>
    <x v="31"/>
    <s v="Minsur_Proceso adherencia Quenamari - SR "/>
    <d v="2026-06-30T00:00:00"/>
    <n v="6"/>
    <n v="177"/>
  </r>
  <r>
    <x v="33"/>
    <s v="Minsur_Proceso adherencia Quenamari - SR "/>
    <d v="2026-06-23T00:00:00"/>
    <n v="2.5"/>
    <n v="177"/>
  </r>
  <r>
    <x v="33"/>
    <s v="Minsur_Proceso adherencia Quenamari - SR "/>
    <d v="2026-06-24T00:00:00"/>
    <n v="2.5"/>
    <n v="177"/>
  </r>
  <r>
    <x v="33"/>
    <s v="Minsur_Proceso adherencia Quenamari - SR "/>
    <d v="2026-06-25T00:00:00"/>
    <n v="2.5"/>
    <n v="177"/>
  </r>
  <r>
    <x v="33"/>
    <s v="Minsur_Proceso adherencia Quenamari - SR "/>
    <d v="2026-06-26T00:00:00"/>
    <n v="3"/>
    <n v="177"/>
  </r>
  <r>
    <x v="33"/>
    <s v="Minsur_Proceso adherencia Quenamari - SR "/>
    <d v="2026-06-29T00:00:00"/>
    <n v="2"/>
    <n v="177"/>
  </r>
  <r>
    <x v="33"/>
    <s v="Minsur_Proceso adherencia Quenamari - SR "/>
    <d v="2026-06-30T00:00:00"/>
    <n v="2"/>
    <n v="177"/>
  </r>
  <r>
    <x v="7"/>
    <s v="Minsur_Proceso adherencia Quenamari - SR "/>
    <d v="2026-06-23T00:00:00"/>
    <n v="1"/>
    <n v="177"/>
  </r>
  <r>
    <x v="7"/>
    <s v="Minsur_Proceso adherencia Quenamari - SR "/>
    <d v="2026-06-24T00:00:00"/>
    <n v="1"/>
    <n v="177"/>
  </r>
  <r>
    <x v="7"/>
    <s v="Minsur_Proceso adherencia Quenamari - SR "/>
    <d v="2026-06-25T00:00:00"/>
    <n v="1"/>
    <n v="177"/>
  </r>
  <r>
    <x v="7"/>
    <s v="Minsur_Proceso adherencia Quenamari - SR "/>
    <d v="2026-06-26T00:00:00"/>
    <n v="1"/>
    <n v="177"/>
  </r>
  <r>
    <x v="7"/>
    <s v="Minsur_Proceso adherencia Quenamari - SR "/>
    <d v="2026-06-29T00:00:00"/>
    <n v="1"/>
    <n v="177"/>
  </r>
  <r>
    <x v="7"/>
    <s v="Minsur_Proceso adherencia Quenamari - SR "/>
    <d v="2026-06-30T00:00:00"/>
    <n v="1"/>
    <n v="177"/>
  </r>
  <r>
    <x v="33"/>
    <s v="Minsur_Proceso adherencia Quenamari - SR "/>
    <d v="2026-06-23T00:00:00"/>
    <n v="4"/>
    <n v="177"/>
  </r>
  <r>
    <x v="33"/>
    <s v="Minsur_Proceso adherencia Quenamari - SR "/>
    <d v="2026-06-24T00:00:00"/>
    <n v="4"/>
    <n v="177"/>
  </r>
  <r>
    <x v="33"/>
    <s v="Minsur_Proceso adherencia Quenamari - SR "/>
    <d v="2026-06-25T00:00:00"/>
    <n v="4"/>
    <n v="177"/>
  </r>
  <r>
    <x v="33"/>
    <s v="Minsur_Proceso adherencia Quenamari - SR "/>
    <d v="2026-06-26T00:00:00"/>
    <n v="2"/>
    <n v="177"/>
  </r>
  <r>
    <x v="33"/>
    <s v="Minsur_Proceso adherencia Quenamari - SR "/>
    <d v="2026-06-29T00:00:00"/>
    <n v="5"/>
    <n v="177"/>
  </r>
  <r>
    <x v="33"/>
    <s v="Minsur_Proceso adherencia Quenamari - SR "/>
    <d v="2026-06-30T00:00:00"/>
    <n v="7"/>
    <n v="177"/>
  </r>
  <r>
    <x v="24"/>
    <m/>
    <m/>
    <n v="0"/>
    <n v="177"/>
  </r>
  <r>
    <x v="34"/>
    <m/>
    <m/>
    <n v="0"/>
    <n v="177"/>
  </r>
  <r>
    <x v="35"/>
    <m/>
    <m/>
    <n v="0"/>
    <n v="177"/>
  </r>
  <r>
    <x v="22"/>
    <m/>
    <m/>
    <n v="0"/>
    <n v="177"/>
  </r>
  <r>
    <x v="31"/>
    <m/>
    <m/>
    <n v="0"/>
    <n v="177"/>
  </r>
  <r>
    <x v="30"/>
    <m/>
    <m/>
    <n v="0"/>
    <n v="177"/>
  </r>
  <r>
    <x v="33"/>
    <m/>
    <m/>
    <n v="0"/>
    <n v="177"/>
  </r>
  <r>
    <x v="1"/>
    <m/>
    <m/>
    <n v="0"/>
    <n v="177"/>
  </r>
  <r>
    <x v="20"/>
    <m/>
    <m/>
    <n v="0"/>
    <n v="177"/>
  </r>
  <r>
    <x v="36"/>
    <m/>
    <m/>
    <n v="0"/>
    <n v="177"/>
  </r>
  <r>
    <x v="37"/>
    <m/>
    <m/>
    <n v="0"/>
    <n v="177"/>
  </r>
  <r>
    <x v="21"/>
    <m/>
    <m/>
    <n v="0"/>
    <n v="177"/>
  </r>
  <r>
    <x v="32"/>
    <m/>
    <m/>
    <n v="0"/>
    <n v="177"/>
  </r>
  <r>
    <x v="38"/>
    <m/>
    <m/>
    <n v="0"/>
    <n v="177"/>
  </r>
  <r>
    <x v="16"/>
    <m/>
    <m/>
    <n v="0"/>
    <n v="177"/>
  </r>
  <r>
    <x v="39"/>
    <m/>
    <m/>
    <n v="0"/>
    <n v="177"/>
  </r>
  <r>
    <x v="14"/>
    <m/>
    <m/>
    <n v="0"/>
    <n v="177"/>
  </r>
  <r>
    <x v="8"/>
    <m/>
    <m/>
    <n v="0"/>
    <n v="177"/>
  </r>
  <r>
    <x v="19"/>
    <m/>
    <m/>
    <n v="0"/>
    <n v="177"/>
  </r>
  <r>
    <x v="12"/>
    <m/>
    <m/>
    <n v="0"/>
    <n v="177"/>
  </r>
  <r>
    <x v="25"/>
    <m/>
    <m/>
    <n v="0"/>
    <n v="177"/>
  </r>
  <r>
    <x v="40"/>
    <m/>
    <m/>
    <n v="0"/>
    <n v="177"/>
  </r>
  <r>
    <x v="10"/>
    <m/>
    <m/>
    <n v="0"/>
    <n v="177"/>
  </r>
  <r>
    <x v="5"/>
    <m/>
    <m/>
    <n v="0"/>
    <n v="177"/>
  </r>
  <r>
    <x v="26"/>
    <m/>
    <m/>
    <n v="0"/>
    <n v="177"/>
  </r>
  <r>
    <x v="41"/>
    <m/>
    <m/>
    <n v="0"/>
    <n v="177"/>
  </r>
  <r>
    <x v="42"/>
    <m/>
    <m/>
    <n v="0"/>
    <n v="177"/>
  </r>
  <r>
    <x v="43"/>
    <m/>
    <m/>
    <n v="0"/>
    <n v="177"/>
  </r>
  <r>
    <x v="44"/>
    <m/>
    <m/>
    <n v="0"/>
    <n v="177"/>
  </r>
  <r>
    <x v="3"/>
    <m/>
    <m/>
    <n v="0"/>
    <n v="177"/>
  </r>
  <r>
    <x v="4"/>
    <m/>
    <m/>
    <n v="0"/>
    <n v="177"/>
  </r>
  <r>
    <x v="6"/>
    <m/>
    <m/>
    <n v="0"/>
    <n v="177"/>
  </r>
  <r>
    <x v="2"/>
    <m/>
    <m/>
    <n v="0"/>
    <n v="177"/>
  </r>
  <r>
    <x v="45"/>
    <m/>
    <m/>
    <n v="0"/>
    <n v="177"/>
  </r>
  <r>
    <x v="46"/>
    <m/>
    <m/>
    <n v="0"/>
    <n v="177"/>
  </r>
  <r>
    <x v="47"/>
    <m/>
    <m/>
    <n v="0"/>
    <n v="177"/>
  </r>
  <r>
    <x v="48"/>
    <m/>
    <m/>
    <n v="0"/>
    <n v="177"/>
  </r>
  <r>
    <x v="28"/>
    <m/>
    <m/>
    <n v="0"/>
    <n v="177"/>
  </r>
  <r>
    <x v="11"/>
    <m/>
    <m/>
    <n v="0"/>
    <n v="177"/>
  </r>
  <r>
    <x v="15"/>
    <m/>
    <m/>
    <n v="0"/>
    <n v="177"/>
  </r>
  <r>
    <x v="49"/>
    <m/>
    <m/>
    <n v="0"/>
    <n v="177"/>
  </r>
  <r>
    <x v="50"/>
    <m/>
    <m/>
    <n v="0"/>
    <n v="177"/>
  </r>
  <r>
    <x v="51"/>
    <m/>
    <m/>
    <n v="0"/>
    <n v="177"/>
  </r>
  <r>
    <x v="52"/>
    <m/>
    <m/>
    <n v="0"/>
    <n v="177"/>
  </r>
  <r>
    <x v="17"/>
    <m/>
    <m/>
    <n v="0"/>
    <n v="177"/>
  </r>
  <r>
    <x v="27"/>
    <m/>
    <m/>
    <n v="0"/>
    <n v="177"/>
  </r>
  <r>
    <x v="23"/>
    <m/>
    <m/>
    <n v="0"/>
    <n v="177"/>
  </r>
  <r>
    <x v="53"/>
    <m/>
    <m/>
    <n v="0"/>
    <n v="177"/>
  </r>
  <r>
    <x v="18"/>
    <m/>
    <m/>
    <n v="0"/>
    <n v="177"/>
  </r>
  <r>
    <x v="7"/>
    <m/>
    <m/>
    <n v="0"/>
    <n v="177"/>
  </r>
  <r>
    <x v="54"/>
    <m/>
    <m/>
    <n v="0"/>
    <n v="177"/>
  </r>
  <r>
    <x v="13"/>
    <m/>
    <m/>
    <n v="0"/>
    <n v="177"/>
  </r>
  <r>
    <x v="55"/>
    <m/>
    <m/>
    <n v="0"/>
    <n v="177"/>
  </r>
  <r>
    <x v="29"/>
    <m/>
    <m/>
    <n v="0"/>
    <n v="177"/>
  </r>
  <r>
    <x v="56"/>
    <m/>
    <m/>
    <n v="0"/>
    <n v="177"/>
  </r>
  <r>
    <x v="57"/>
    <m/>
    <m/>
    <n v="0"/>
    <n v="177"/>
  </r>
  <r>
    <x v="58"/>
    <m/>
    <m/>
    <n v="0"/>
    <n v="177"/>
  </r>
  <r>
    <x v="9"/>
    <m/>
    <m/>
    <n v="0"/>
    <n v="1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BE44DA-A796-48FA-8097-BB96E51D00A4}" name="Resumen Horas Personal" cacheId="8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chartFormat="1">
  <location ref="A1:C60" firstHeaderRow="0" firstDataRow="1" firstDataCol="1"/>
  <pivotFields count="5">
    <pivotField axis="axisRow" showAll="0" sortType="descending">
      <items count="60">
        <item x="24"/>
        <item x="34"/>
        <item x="35"/>
        <item x="22"/>
        <item x="31"/>
        <item x="30"/>
        <item x="33"/>
        <item x="1"/>
        <item x="20"/>
        <item x="36"/>
        <item x="37"/>
        <item x="21"/>
        <item x="32"/>
        <item x="38"/>
        <item x="16"/>
        <item x="39"/>
        <item x="14"/>
        <item x="8"/>
        <item x="19"/>
        <item x="12"/>
        <item x="25"/>
        <item x="40"/>
        <item x="10"/>
        <item x="5"/>
        <item x="26"/>
        <item x="41"/>
        <item x="42"/>
        <item x="43"/>
        <item x="9"/>
        <item x="44"/>
        <item x="3"/>
        <item x="4"/>
        <item x="6"/>
        <item x="2"/>
        <item x="45"/>
        <item x="46"/>
        <item x="47"/>
        <item x="48"/>
        <item x="28"/>
        <item x="11"/>
        <item x="15"/>
        <item x="49"/>
        <item x="50"/>
        <item x="51"/>
        <item x="52"/>
        <item x="17"/>
        <item x="27"/>
        <item x="0"/>
        <item x="23"/>
        <item x="53"/>
        <item x="18"/>
        <item x="7"/>
        <item x="54"/>
        <item x="13"/>
        <item x="55"/>
        <item x="29"/>
        <item x="56"/>
        <item x="57"/>
        <item x="5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s>
  <rowFields count="1">
    <field x="0"/>
  </rowFields>
  <rowItems count="59">
    <i>
      <x v="38"/>
    </i>
    <i>
      <x v="7"/>
    </i>
    <i>
      <x v="20"/>
    </i>
    <i>
      <x v="18"/>
    </i>
    <i>
      <x v="23"/>
    </i>
    <i>
      <x v="46"/>
    </i>
    <i>
      <x v="6"/>
    </i>
    <i>
      <x v="4"/>
    </i>
    <i>
      <x v="31"/>
    </i>
    <i>
      <x v="5"/>
    </i>
    <i>
      <x v="14"/>
    </i>
    <i>
      <x v="40"/>
    </i>
    <i>
      <x v="19"/>
    </i>
    <i>
      <x v="12"/>
    </i>
    <i>
      <x v="45"/>
    </i>
    <i>
      <x v="11"/>
    </i>
    <i>
      <x v="55"/>
    </i>
    <i>
      <x v="30"/>
    </i>
    <i>
      <x v="24"/>
    </i>
    <i>
      <x v="17"/>
    </i>
    <i>
      <x v="33"/>
    </i>
    <i>
      <x v="39"/>
    </i>
    <i>
      <x v="51"/>
    </i>
    <i>
      <x v="32"/>
    </i>
    <i>
      <x v="50"/>
    </i>
    <i>
      <x v="8"/>
    </i>
    <i>
      <x v="22"/>
    </i>
    <i>
      <x v="16"/>
    </i>
    <i>
      <x v="28"/>
    </i>
    <i>
      <x v="3"/>
    </i>
    <i>
      <x/>
    </i>
    <i>
      <x v="48"/>
    </i>
    <i>
      <x v="53"/>
    </i>
    <i>
      <x v="1"/>
    </i>
    <i>
      <x v="44"/>
    </i>
    <i>
      <x v="13"/>
    </i>
    <i>
      <x v="34"/>
    </i>
    <i>
      <x v="25"/>
    </i>
    <i>
      <x v="35"/>
    </i>
    <i>
      <x v="26"/>
    </i>
    <i>
      <x v="36"/>
    </i>
    <i>
      <x v="10"/>
    </i>
    <i>
      <x v="37"/>
    </i>
    <i>
      <x v="9"/>
    </i>
    <i>
      <x v="21"/>
    </i>
    <i>
      <x v="47"/>
    </i>
    <i>
      <x v="2"/>
    </i>
    <i>
      <x v="49"/>
    </i>
    <i>
      <x v="52"/>
    </i>
    <i>
      <x v="27"/>
    </i>
    <i>
      <x v="54"/>
    </i>
    <i>
      <x v="56"/>
    </i>
    <i>
      <x v="15"/>
    </i>
    <i>
      <x v="58"/>
    </i>
    <i>
      <x v="41"/>
    </i>
    <i>
      <x v="57"/>
    </i>
    <i>
      <x v="42"/>
    </i>
    <i>
      <x v="43"/>
    </i>
    <i>
      <x v="29"/>
    </i>
  </rowItems>
  <colFields count="1">
    <field x="-2"/>
  </colFields>
  <colItems count="2">
    <i>
      <x/>
    </i>
    <i i="1">
      <x v="1"/>
    </i>
  </colItems>
  <dataFields count="2">
    <dataField name="Suma de Horas" fld="3" baseField="0" baseItem="0"/>
    <dataField name="Promedio de Mensual" fld="4"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aptionNotBeginsWith" evalOrder="-1" id="1" stringValue1="(">
      <autoFilter ref="A1">
        <filterColumn colId="0">
          <customFilters>
            <customFilter operator="notEqual" val="(*"/>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1725A2-1C02-4C2C-B2CF-EFA65B2DD30D}" name="TablaDinámica3" cacheId="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B18" firstHeaderRow="1" firstDataRow="1" firstDataCol="1"/>
  <pivotFields count="8">
    <pivotField axis="axisRow" showAll="0" sortType="descending">
      <items count="54">
        <item m="1" x="2"/>
        <item m="1" x="3"/>
        <item m="1" x="27"/>
        <item m="1" x="4"/>
        <item m="1" x="5"/>
        <item m="1" x="32"/>
        <item m="1" x="33"/>
        <item m="1" x="34"/>
        <item m="1" x="35"/>
        <item m="1" x="8"/>
        <item m="1" x="6"/>
        <item m="1" x="7"/>
        <item m="1" x="12"/>
        <item m="1" x="13"/>
        <item m="1" x="44"/>
        <item m="1" x="23"/>
        <item m="1" x="24"/>
        <item m="1" x="37"/>
        <item m="1" x="25"/>
        <item m="1" x="45"/>
        <item m="1" x="14"/>
        <item m="1" x="9"/>
        <item m="1" x="28"/>
        <item m="1" x="31"/>
        <item m="1" x="22"/>
        <item m="1" x="38"/>
        <item m="1" x="39"/>
        <item m="1" x="40"/>
        <item m="1" x="10"/>
        <item m="1" x="30"/>
        <item m="1" x="11"/>
        <item m="1" x="41"/>
        <item m="1" x="36"/>
        <item m="1" x="21"/>
        <item m="1" x="17"/>
        <item m="1" x="20"/>
        <item m="1" x="16"/>
        <item m="1" x="42"/>
        <item m="1" x="43"/>
        <item m="1" x="15"/>
        <item m="1" x="26"/>
        <item m="1" x="46"/>
        <item x="0"/>
        <item m="1" x="47"/>
        <item m="1" x="48"/>
        <item m="1" x="49"/>
        <item m="1" x="50"/>
        <item m="1" x="51"/>
        <item m="1" x="52"/>
        <item x="1"/>
        <item m="1" x="18"/>
        <item m="1" x="19"/>
        <item m="1" x="29"/>
        <item t="default" sd="0"/>
      </items>
      <autoSortScope>
        <pivotArea dataOnly="0" outline="0" fieldPosition="0">
          <references count="1">
            <reference field="4294967294" count="1" selected="0">
              <x v="0"/>
            </reference>
          </references>
        </pivotArea>
      </autoSortScope>
    </pivotField>
    <pivotField axis="axisRow" showAll="0" sortType="descending">
      <items count="36">
        <item sd="0" m="1" x="21"/>
        <item sd="0" m="1" x="31"/>
        <item sd="0" m="1" x="16"/>
        <item sd="0" m="1" x="22"/>
        <item sd="0" m="1" x="23"/>
        <item sd="0" m="1" x="26"/>
        <item sd="0" m="1" x="25"/>
        <item sd="0" x="2"/>
        <item sd="0" x="0"/>
        <item sd="0" m="1" x="17"/>
        <item sd="0" m="1" x="19"/>
        <item sd="0" m="1" x="20"/>
        <item sd="0" m="1" x="18"/>
        <item sd="0" x="1"/>
        <item sd="0" m="1" x="24"/>
        <item sd="0" m="1" x="32"/>
        <item sd="0" m="1" x="33"/>
        <item sd="0" x="3"/>
        <item sd="0" m="1" x="27"/>
        <item sd="0" x="4"/>
        <item sd="0" x="5"/>
        <item sd="0" x="6"/>
        <item sd="0" m="1" x="28"/>
        <item sd="0" x="7"/>
        <item sd="0" x="8"/>
        <item h="1" sd="0" m="1" x="34"/>
        <item h="1" sd="0" x="15"/>
        <item sd="0" x="9"/>
        <item sd="0" m="1" x="29"/>
        <item sd="0" m="1" x="30"/>
        <item sd="0" x="10"/>
        <item sd="0" x="11"/>
        <item sd="0" x="12"/>
        <item sd="0" x="13"/>
        <item sd="0" x="14"/>
        <item t="default" sd="0"/>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showAll="0"/>
    <pivotField showAll="0"/>
    <pivotField numFmtId="14" showAll="0"/>
  </pivotFields>
  <rowFields count="2">
    <field x="1"/>
    <field x="0"/>
  </rowFields>
  <rowItems count="16">
    <i>
      <x v="7"/>
    </i>
    <i>
      <x v="31"/>
    </i>
    <i>
      <x v="27"/>
    </i>
    <i>
      <x v="8"/>
    </i>
    <i>
      <x v="33"/>
    </i>
    <i>
      <x v="13"/>
    </i>
    <i>
      <x v="24"/>
    </i>
    <i>
      <x v="17"/>
    </i>
    <i>
      <x v="30"/>
    </i>
    <i>
      <x v="19"/>
    </i>
    <i>
      <x v="32"/>
    </i>
    <i>
      <x v="20"/>
    </i>
    <i>
      <x v="34"/>
    </i>
    <i>
      <x v="21"/>
    </i>
    <i>
      <x v="23"/>
    </i>
    <i t="grand">
      <x/>
    </i>
  </rowItems>
  <colItems count="1">
    <i/>
  </colItems>
  <dataFields count="1">
    <dataField name="Suma de DuracionMinutos" fld="3" baseField="0" baseItem="0" numFmtId="3"/>
  </dataFields>
  <formats count="9">
    <format dxfId="1865">
      <pivotArea outline="0" collapsedLevelsAreSubtotals="1" fieldPosition="0"/>
    </format>
    <format dxfId="1864">
      <pivotArea type="all" dataOnly="0" outline="0" fieldPosition="0"/>
    </format>
    <format dxfId="1863">
      <pivotArea field="1" type="button" dataOnly="0" labelOnly="1" outline="0" axis="axisRow" fieldPosition="0"/>
    </format>
    <format dxfId="1862">
      <pivotArea dataOnly="0" labelOnly="1" fieldPosition="0">
        <references count="1">
          <reference field="1" count="0"/>
        </references>
      </pivotArea>
    </format>
    <format dxfId="1861">
      <pivotArea dataOnly="0" labelOnly="1" grandRow="1" outline="0" fieldPosition="0"/>
    </format>
    <format dxfId="1860">
      <pivotArea collapsedLevelsAreSubtotals="1" fieldPosition="0">
        <references count="1">
          <reference field="1" count="1">
            <x v="5"/>
          </reference>
        </references>
      </pivotArea>
    </format>
    <format dxfId="1859">
      <pivotArea dataOnly="0" labelOnly="1" fieldPosition="0">
        <references count="1">
          <reference field="1" count="1">
            <x v="5"/>
          </reference>
        </references>
      </pivotArea>
    </format>
    <format dxfId="1858">
      <pivotArea outline="0" collapsedLevelsAreSubtotals="1" fieldPosition="0"/>
    </format>
    <format dxfId="1857">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E256E-9460-4EBD-8261-972AFFABDFBD}" name="TablaDinámica1" cacheId="7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31" firstHeaderRow="1" firstDataRow="1" firstDataCol="1"/>
  <pivotFields count="8">
    <pivotField axis="axisRow" showAll="0">
      <items count="64">
        <item x="13"/>
        <item x="17"/>
        <item x="6"/>
        <item x="4"/>
        <item m="1" x="55"/>
        <item x="34"/>
        <item x="32"/>
        <item x="22"/>
        <item x="11"/>
        <item x="14"/>
        <item m="1" x="60"/>
        <item x="2"/>
        <item x="3"/>
        <item x="25"/>
        <item x="15"/>
        <item x="5"/>
        <item m="1" x="61"/>
        <item x="9"/>
        <item m="1" x="51"/>
        <item m="1" x="54"/>
        <item m="1" x="48"/>
        <item m="1" x="49"/>
        <item m="1" x="50"/>
        <item x="28"/>
        <item m="1" x="58"/>
        <item x="31"/>
        <item x="38"/>
        <item m="1" x="62"/>
        <item x="23"/>
        <item x="43"/>
        <item x="19"/>
        <item x="16"/>
        <item x="20"/>
        <item m="1" x="56"/>
        <item m="1" x="57"/>
        <item x="44"/>
        <item x="1"/>
        <item x="21"/>
        <item x="12"/>
        <item x="42"/>
        <item x="41"/>
        <item x="27"/>
        <item x="10"/>
        <item x="24"/>
        <item x="0"/>
        <item x="40"/>
        <item m="1" x="53"/>
        <item x="7"/>
        <item x="33"/>
        <item x="45"/>
        <item m="1" x="59"/>
        <item m="1" x="52"/>
        <item x="18"/>
        <item x="30"/>
        <item x="8"/>
        <item x="26"/>
        <item x="29"/>
        <item x="35"/>
        <item x="36"/>
        <item x="37"/>
        <item x="39"/>
        <item x="46"/>
        <item x="47"/>
        <item t="default"/>
      </items>
    </pivotField>
    <pivotField axis="axisRow" showAll="0">
      <items count="34">
        <item x="3"/>
        <item m="1" x="28"/>
        <item x="0"/>
        <item m="1" x="31"/>
        <item x="8"/>
        <item x="1"/>
        <item m="1" x="27"/>
        <item m="1" x="30"/>
        <item m="1" x="32"/>
        <item m="1" x="29"/>
        <item x="6"/>
        <item x="2"/>
        <item x="12"/>
        <item m="1" x="24"/>
        <item m="1" x="26"/>
        <item m="1" x="25"/>
        <item x="13"/>
        <item x="5"/>
        <item x="9"/>
        <item x="10"/>
        <item x="11"/>
        <item x="7"/>
        <item x="4"/>
        <item x="14"/>
        <item x="15"/>
        <item x="16"/>
        <item x="17"/>
        <item x="18"/>
        <item x="19"/>
        <item x="20"/>
        <item x="21"/>
        <item x="22"/>
        <item x="23"/>
        <item t="default"/>
      </items>
    </pivotField>
    <pivotField numFmtId="14" showAll="0"/>
    <pivotField dataField="1" showAll="0"/>
    <pivotField showAll="0"/>
    <pivotField showAll="0"/>
    <pivotField showAll="0"/>
    <pivotField numFmtId="14" showAll="0"/>
  </pivotFields>
  <rowFields count="2">
    <field x="0"/>
    <field x="1"/>
  </rowFields>
  <rowItems count="128">
    <i>
      <x/>
    </i>
    <i r="1">
      <x v="11"/>
    </i>
    <i>
      <x v="1"/>
    </i>
    <i r="1">
      <x v="11"/>
    </i>
    <i>
      <x v="2"/>
    </i>
    <i r="1">
      <x v="5"/>
    </i>
    <i r="1">
      <x v="10"/>
    </i>
    <i r="1">
      <x v="29"/>
    </i>
    <i>
      <x v="3"/>
    </i>
    <i r="1">
      <x v="5"/>
    </i>
    <i>
      <x v="5"/>
    </i>
    <i r="1">
      <x v="20"/>
    </i>
    <i>
      <x v="6"/>
    </i>
    <i r="1">
      <x v="20"/>
    </i>
    <i>
      <x v="7"/>
    </i>
    <i r="1">
      <x/>
    </i>
    <i r="1">
      <x v="28"/>
    </i>
    <i>
      <x v="8"/>
    </i>
    <i r="1">
      <x v="11"/>
    </i>
    <i r="1">
      <x v="29"/>
    </i>
    <i>
      <x v="9"/>
    </i>
    <i r="1">
      <x v="11"/>
    </i>
    <i>
      <x v="11"/>
    </i>
    <i r="1">
      <x v="5"/>
    </i>
    <i r="1">
      <x v="19"/>
    </i>
    <i>
      <x v="12"/>
    </i>
    <i r="1">
      <x v="5"/>
    </i>
    <i r="1">
      <x v="18"/>
    </i>
    <i r="1">
      <x v="19"/>
    </i>
    <i>
      <x v="13"/>
    </i>
    <i r="1">
      <x v="17"/>
    </i>
    <i r="1">
      <x v="28"/>
    </i>
    <i>
      <x v="14"/>
    </i>
    <i r="1">
      <x v="11"/>
    </i>
    <i r="1">
      <x v="29"/>
    </i>
    <i>
      <x v="15"/>
    </i>
    <i r="1">
      <x v="5"/>
    </i>
    <i r="1">
      <x v="11"/>
    </i>
    <i>
      <x v="17"/>
    </i>
    <i r="1">
      <x v="11"/>
    </i>
    <i>
      <x v="23"/>
    </i>
    <i r="1">
      <x v="10"/>
    </i>
    <i>
      <x v="25"/>
    </i>
    <i r="1">
      <x v="20"/>
    </i>
    <i>
      <x v="26"/>
    </i>
    <i r="1">
      <x v="23"/>
    </i>
    <i>
      <x v="28"/>
    </i>
    <i r="1">
      <x v="17"/>
    </i>
    <i>
      <x v="29"/>
    </i>
    <i r="1">
      <x v="29"/>
    </i>
    <i>
      <x v="30"/>
    </i>
    <i r="1">
      <x v="10"/>
    </i>
    <i r="1">
      <x v="11"/>
    </i>
    <i r="1">
      <x v="29"/>
    </i>
    <i>
      <x v="31"/>
    </i>
    <i r="1">
      <x v="11"/>
    </i>
    <i>
      <x v="32"/>
    </i>
    <i r="1">
      <x/>
    </i>
    <i r="1">
      <x v="10"/>
    </i>
    <i>
      <x v="35"/>
    </i>
    <i r="1">
      <x v="30"/>
    </i>
    <i>
      <x v="36"/>
    </i>
    <i r="1">
      <x v="5"/>
    </i>
    <i r="1">
      <x v="18"/>
    </i>
    <i>
      <x v="37"/>
    </i>
    <i r="1">
      <x/>
    </i>
    <i>
      <x v="38"/>
    </i>
    <i r="1">
      <x v="11"/>
    </i>
    <i r="1">
      <x v="29"/>
    </i>
    <i>
      <x v="39"/>
    </i>
    <i r="1">
      <x v="28"/>
    </i>
    <i>
      <x v="40"/>
    </i>
    <i r="1">
      <x v="28"/>
    </i>
    <i>
      <x v="41"/>
    </i>
    <i r="1">
      <x v="10"/>
    </i>
    <i r="1">
      <x v="20"/>
    </i>
    <i>
      <x v="42"/>
    </i>
    <i r="1">
      <x v="11"/>
    </i>
    <i>
      <x v="43"/>
    </i>
    <i r="1">
      <x v="17"/>
    </i>
    <i r="1">
      <x v="28"/>
    </i>
    <i>
      <x v="44"/>
    </i>
    <i r="1">
      <x v="2"/>
    </i>
    <i r="1">
      <x v="4"/>
    </i>
    <i r="1">
      <x v="12"/>
    </i>
    <i r="1">
      <x v="21"/>
    </i>
    <i r="1">
      <x v="22"/>
    </i>
    <i r="1">
      <x v="24"/>
    </i>
    <i r="1">
      <x v="25"/>
    </i>
    <i r="1">
      <x v="26"/>
    </i>
    <i r="1">
      <x v="27"/>
    </i>
    <i r="1">
      <x v="31"/>
    </i>
    <i>
      <x v="45"/>
    </i>
    <i r="1">
      <x v="28"/>
    </i>
    <i>
      <x v="47"/>
    </i>
    <i r="1">
      <x v="5"/>
    </i>
    <i r="1">
      <x v="11"/>
    </i>
    <i>
      <x v="48"/>
    </i>
    <i r="1">
      <x v="20"/>
    </i>
    <i>
      <x v="49"/>
    </i>
    <i r="1">
      <x v="30"/>
    </i>
    <i>
      <x v="52"/>
    </i>
    <i r="1">
      <x v="11"/>
    </i>
    <i>
      <x v="53"/>
    </i>
    <i r="1">
      <x v="20"/>
    </i>
    <i>
      <x v="54"/>
    </i>
    <i r="1">
      <x v="5"/>
    </i>
    <i>
      <x v="55"/>
    </i>
    <i r="1">
      <x v="17"/>
    </i>
    <i r="1">
      <x v="18"/>
    </i>
    <i r="1">
      <x v="19"/>
    </i>
    <i r="1">
      <x v="20"/>
    </i>
    <i>
      <x v="56"/>
    </i>
    <i r="1">
      <x v="19"/>
    </i>
    <i>
      <x v="57"/>
    </i>
    <i r="1">
      <x v="16"/>
    </i>
    <i>
      <x v="58"/>
    </i>
    <i r="1">
      <x v="16"/>
    </i>
    <i r="1">
      <x v="23"/>
    </i>
    <i>
      <x v="59"/>
    </i>
    <i r="1">
      <x v="16"/>
    </i>
    <i>
      <x v="60"/>
    </i>
    <i r="1">
      <x v="23"/>
    </i>
    <i>
      <x v="61"/>
    </i>
    <i r="1">
      <x v="30"/>
    </i>
    <i>
      <x v="62"/>
    </i>
    <i r="1">
      <x v="32"/>
    </i>
    <i t="grand">
      <x/>
    </i>
  </rowItems>
  <colItems count="1">
    <i/>
  </colItems>
  <dataFields count="1">
    <dataField name="Suma de DuracionMinuto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7FE152-5076-4D8D-BFD9-7ACB54C162B0}" name="TablaDinámica2" cacheId="7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3:J28" firstHeaderRow="1" firstDataRow="1" firstDataCol="1"/>
  <pivotFields count="8">
    <pivotField showAll="0"/>
    <pivotField axis="axisRow" showAll="0">
      <items count="34">
        <item x="3"/>
        <item m="1" x="28"/>
        <item x="0"/>
        <item m="1" x="31"/>
        <item x="8"/>
        <item x="1"/>
        <item m="1" x="27"/>
        <item m="1" x="30"/>
        <item m="1" x="32"/>
        <item m="1" x="29"/>
        <item x="6"/>
        <item x="2"/>
        <item x="12"/>
        <item m="1" x="24"/>
        <item m="1" x="26"/>
        <item m="1" x="25"/>
        <item x="13"/>
        <item x="5"/>
        <item x="9"/>
        <item x="10"/>
        <item x="11"/>
        <item x="7"/>
        <item x="4"/>
        <item x="14"/>
        <item x="15"/>
        <item x="16"/>
        <item x="17"/>
        <item x="18"/>
        <item x="19"/>
        <item x="20"/>
        <item x="21"/>
        <item x="22"/>
        <item x="23"/>
        <item t="default"/>
      </items>
    </pivotField>
    <pivotField numFmtId="14" showAll="0"/>
    <pivotField dataField="1" showAll="0"/>
    <pivotField showAll="0"/>
    <pivotField showAll="0"/>
    <pivotField showAll="0"/>
    <pivotField numFmtId="14" showAll="0"/>
  </pivotFields>
  <rowFields count="1">
    <field x="1"/>
  </rowFields>
  <rowItems count="25">
    <i>
      <x/>
    </i>
    <i>
      <x v="2"/>
    </i>
    <i>
      <x v="4"/>
    </i>
    <i>
      <x v="5"/>
    </i>
    <i>
      <x v="10"/>
    </i>
    <i>
      <x v="11"/>
    </i>
    <i>
      <x v="12"/>
    </i>
    <i>
      <x v="16"/>
    </i>
    <i>
      <x v="17"/>
    </i>
    <i>
      <x v="18"/>
    </i>
    <i>
      <x v="19"/>
    </i>
    <i>
      <x v="20"/>
    </i>
    <i>
      <x v="21"/>
    </i>
    <i>
      <x v="22"/>
    </i>
    <i>
      <x v="23"/>
    </i>
    <i>
      <x v="24"/>
    </i>
    <i>
      <x v="25"/>
    </i>
    <i>
      <x v="26"/>
    </i>
    <i>
      <x v="27"/>
    </i>
    <i>
      <x v="28"/>
    </i>
    <i>
      <x v="29"/>
    </i>
    <i>
      <x v="30"/>
    </i>
    <i>
      <x v="31"/>
    </i>
    <i>
      <x v="32"/>
    </i>
    <i t="grand">
      <x/>
    </i>
  </rowItems>
  <colItems count="1">
    <i/>
  </colItems>
  <dataFields count="1">
    <dataField name="Suma de DuracionMinuto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7F0E47-37EF-4A3F-9039-98F9A6ADDB30}" name="PivotTable1"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 firstHeaderRow="1" firstDataRow="1" firstDataCol="1" rowPageCount="1" colPageCount="1"/>
  <pivotFields count="7">
    <pivotField showAll="0"/>
    <pivotField axis="axisRow" showAll="0" sortType="descending">
      <items count="62">
        <item x="3"/>
        <item m="1" x="29"/>
        <item x="5"/>
        <item m="1" x="30"/>
        <item m="1" x="31"/>
        <item m="1" x="36"/>
        <item m="1" x="32"/>
        <item m="1" x="37"/>
        <item m="1" x="38"/>
        <item m="1" x="48"/>
        <item m="1" x="59"/>
        <item m="1" x="60"/>
        <item m="1" x="57"/>
        <item m="1" x="51"/>
        <item m="1" x="28"/>
        <item m="1" x="41"/>
        <item m="1" x="40"/>
        <item x="2"/>
        <item m="1" x="42"/>
        <item m="1" x="39"/>
        <item m="1" x="35"/>
        <item m="1" x="56"/>
        <item m="1" x="43"/>
        <item m="1" x="49"/>
        <item m="1" x="44"/>
        <item m="1" x="47"/>
        <item m="1" x="45"/>
        <item m="1" x="33"/>
        <item m="1" x="46"/>
        <item m="1" x="34"/>
        <item m="1" x="50"/>
        <item m="1" x="53"/>
        <item x="4"/>
        <item m="1" x="52"/>
        <item m="1" x="55"/>
        <item m="1" x="54"/>
        <item m="1" x="58"/>
        <item x="26"/>
        <item x="0"/>
        <item x="1"/>
        <item x="6"/>
        <item x="8"/>
        <item x="9"/>
        <item x="10"/>
        <item x="11"/>
        <item x="12"/>
        <item x="13"/>
        <item x="14"/>
        <item x="15"/>
        <item x="17"/>
        <item m="1" x="27"/>
        <item x="19"/>
        <item x="20"/>
        <item x="21"/>
        <item x="22"/>
        <item x="23"/>
        <item x="24"/>
        <item x="25"/>
        <item x="7"/>
        <item x="16"/>
        <item x="18"/>
        <item t="default"/>
      </items>
      <autoSortScope>
        <pivotArea dataOnly="0" outline="0" fieldPosition="0">
          <references count="1">
            <reference field="4294967294" count="1" selected="0">
              <x v="0"/>
            </reference>
          </references>
        </pivotArea>
      </autoSortScope>
    </pivotField>
    <pivotField axis="axisPage" numFmtId="14" multipleItemSelectionAllowed="1" showAll="0">
      <items count="45">
        <item m="1" x="23"/>
        <item m="1" x="24"/>
        <item m="1" x="25"/>
        <item m="1" x="26"/>
        <item m="1" x="27"/>
        <item m="1" x="28"/>
        <item m="1" x="29"/>
        <item m="1" x="30"/>
        <item m="1" x="31"/>
        <item m="1" x="32"/>
        <item m="1" x="37"/>
        <item m="1" x="33"/>
        <item m="1" x="34"/>
        <item m="1" x="35"/>
        <item m="1" x="36"/>
        <item m="1" x="38"/>
        <item m="1" x="39"/>
        <item m="1" x="40"/>
        <item m="1" x="43"/>
        <item m="1" x="41"/>
        <item m="1" x="42"/>
        <item x="22"/>
        <item x="3"/>
        <item x="4"/>
        <item x="5"/>
        <item x="6"/>
        <item x="7"/>
        <item x="8"/>
        <item x="9"/>
        <item x="10"/>
        <item x="11"/>
        <item x="0"/>
        <item x="12"/>
        <item x="13"/>
        <item x="14"/>
        <item x="15"/>
        <item x="1"/>
        <item x="16"/>
        <item x="17"/>
        <item x="18"/>
        <item x="19"/>
        <item x="2"/>
        <item x="20"/>
        <item x="21"/>
        <item t="default"/>
      </items>
    </pivotField>
    <pivotField dataField="1" showAll="0"/>
    <pivotField showAll="0"/>
    <pivotField showAll="0"/>
    <pivotField showAll="0"/>
  </pivotFields>
  <rowFields count="1">
    <field x="1"/>
  </rowFields>
  <rowItems count="28">
    <i>
      <x v="42"/>
    </i>
    <i>
      <x v="39"/>
    </i>
    <i>
      <x v="17"/>
    </i>
    <i>
      <x v="54"/>
    </i>
    <i>
      <x v="48"/>
    </i>
    <i>
      <x v="46"/>
    </i>
    <i>
      <x v="45"/>
    </i>
    <i>
      <x v="47"/>
    </i>
    <i>
      <x v="56"/>
    </i>
    <i>
      <x v="49"/>
    </i>
    <i>
      <x/>
    </i>
    <i>
      <x v="55"/>
    </i>
    <i>
      <x v="43"/>
    </i>
    <i>
      <x v="44"/>
    </i>
    <i>
      <x v="60"/>
    </i>
    <i>
      <x v="52"/>
    </i>
    <i>
      <x v="40"/>
    </i>
    <i>
      <x v="41"/>
    </i>
    <i>
      <x v="2"/>
    </i>
    <i>
      <x v="51"/>
    </i>
    <i>
      <x v="38"/>
    </i>
    <i>
      <x v="58"/>
    </i>
    <i>
      <x v="57"/>
    </i>
    <i>
      <x v="37"/>
    </i>
    <i>
      <x v="59"/>
    </i>
    <i>
      <x v="53"/>
    </i>
    <i>
      <x v="32"/>
    </i>
    <i t="grand">
      <x/>
    </i>
  </rowItems>
  <colItems count="1">
    <i/>
  </colItems>
  <pageFields count="1">
    <pageField fld="2" hier="-1"/>
  </pageFields>
  <dataFields count="1">
    <dataField name="Sum of DuracionMinuto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C86BE6-3799-432A-BC59-2C8E9A771325}" name="TablaDinámica1"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30" firstHeaderRow="1" firstDataRow="1" firstDataCol="1" rowPageCount="1" colPageCount="1"/>
  <pivotFields count="7">
    <pivotField axis="axisRow" showAll="0">
      <items count="64">
        <item x="17"/>
        <item x="7"/>
        <item x="5"/>
        <item x="47"/>
        <item x="22"/>
        <item x="53"/>
        <item x="1"/>
        <item x="28"/>
        <item x="15"/>
        <item x="10"/>
        <item x="24"/>
        <item x="26"/>
        <item x="59"/>
        <item x="19"/>
        <item x="16"/>
        <item x="25"/>
        <item x="21"/>
        <item x="13"/>
        <item x="52"/>
        <item x="31"/>
        <item x="23"/>
        <item x="0"/>
        <item x="30"/>
        <item x="8"/>
        <item x="51"/>
        <item x="54"/>
        <item x="50"/>
        <item x="18"/>
        <item x="20"/>
        <item x="2"/>
        <item x="3"/>
        <item x="4"/>
        <item x="6"/>
        <item m="1" x="61"/>
        <item x="11"/>
        <item x="12"/>
        <item x="14"/>
        <item x="27"/>
        <item x="29"/>
        <item x="32"/>
        <item x="44"/>
        <item x="45"/>
        <item x="46"/>
        <item x="48"/>
        <item x="49"/>
        <item x="56"/>
        <item x="33"/>
        <item x="34"/>
        <item x="35"/>
        <item x="36"/>
        <item x="37"/>
        <item x="38"/>
        <item x="39"/>
        <item x="40"/>
        <item x="41"/>
        <item x="42"/>
        <item x="43"/>
        <item m="1" x="62"/>
        <item x="57"/>
        <item x="58"/>
        <item x="60"/>
        <item x="9"/>
        <item x="55"/>
        <item t="default"/>
      </items>
    </pivotField>
    <pivotField axis="axisRow" showAll="0" sortType="descending">
      <items count="27">
        <item sd="0" x="3"/>
        <item sd="0" x="5"/>
        <item sd="0" x="2"/>
        <item sd="0" x="4"/>
        <item sd="0" x="0"/>
        <item sd="0" x="1"/>
        <item sd="0" x="6"/>
        <item sd="0" x="8"/>
        <item sd="0" x="9"/>
        <item sd="0" x="10"/>
        <item sd="0" x="11"/>
        <item sd="0" x="12"/>
        <item sd="0" x="13"/>
        <item sd="0" x="14"/>
        <item sd="0" x="15"/>
        <item sd="0" x="17"/>
        <item sd="0" x="19"/>
        <item sd="0" x="20"/>
        <item sd="0" x="21"/>
        <item sd="0" x="22"/>
        <item sd="0" x="7"/>
        <item sd="0" x="16"/>
        <item sd="0" x="18"/>
        <item sd="0" x="23"/>
        <item sd="0" x="24"/>
        <item sd="0" x="25"/>
        <item t="default" sd="0"/>
      </items>
      <autoSortScope>
        <pivotArea dataOnly="0" outline="0" fieldPosition="0">
          <references count="1">
            <reference field="4294967294" count="1" selected="0">
              <x v="0"/>
            </reference>
          </references>
        </pivotArea>
      </autoSortScope>
    </pivotField>
    <pivotField axis="axisPage" numFmtId="14" showAll="0">
      <items count="23">
        <item x="3"/>
        <item x="4"/>
        <item x="5"/>
        <item x="6"/>
        <item x="7"/>
        <item x="8"/>
        <item x="9"/>
        <item x="10"/>
        <item x="11"/>
        <item x="0"/>
        <item x="12"/>
        <item x="13"/>
        <item x="14"/>
        <item x="15"/>
        <item x="1"/>
        <item x="16"/>
        <item x="17"/>
        <item x="18"/>
        <item x="19"/>
        <item x="2"/>
        <item x="20"/>
        <item x="21"/>
        <item t="default"/>
      </items>
    </pivotField>
    <pivotField dataField="1" showAll="0"/>
    <pivotField showAll="0"/>
    <pivotField showAll="0"/>
    <pivotField showAll="0"/>
  </pivotFields>
  <rowFields count="2">
    <field x="1"/>
    <field x="0"/>
  </rowFields>
  <rowItems count="27">
    <i>
      <x v="8"/>
    </i>
    <i>
      <x v="5"/>
    </i>
    <i>
      <x v="2"/>
    </i>
    <i>
      <x v="19"/>
    </i>
    <i>
      <x v="14"/>
    </i>
    <i>
      <x v="12"/>
    </i>
    <i>
      <x v="11"/>
    </i>
    <i>
      <x v="13"/>
    </i>
    <i>
      <x v="24"/>
    </i>
    <i>
      <x v="15"/>
    </i>
    <i>
      <x/>
    </i>
    <i>
      <x v="23"/>
    </i>
    <i>
      <x v="9"/>
    </i>
    <i>
      <x v="10"/>
    </i>
    <i>
      <x v="22"/>
    </i>
    <i>
      <x v="17"/>
    </i>
    <i>
      <x v="6"/>
    </i>
    <i>
      <x v="7"/>
    </i>
    <i>
      <x v="1"/>
    </i>
    <i>
      <x v="16"/>
    </i>
    <i>
      <x v="4"/>
    </i>
    <i>
      <x v="20"/>
    </i>
    <i>
      <x v="25"/>
    </i>
    <i>
      <x v="21"/>
    </i>
    <i>
      <x v="3"/>
    </i>
    <i>
      <x v="18"/>
    </i>
    <i t="grand">
      <x/>
    </i>
  </rowItems>
  <colItems count="1">
    <i/>
  </colItems>
  <pageFields count="1">
    <pageField fld="2" hier="-1"/>
  </pageFields>
  <dataFields count="1">
    <dataField name="Sum of DuracionMinuto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 xr10:uid="{5FDB8465-A73D-48DC-AC3B-60D69FFE2EF3}" sourceName="Nombre">
  <pivotTables>
    <pivotTable tabId="164" name="Resumen Horas Personal"/>
  </pivotTables>
  <data>
    <tabular pivotCacheId="830435528">
      <items count="59">
        <i x="24" s="1"/>
        <i x="34" s="1"/>
        <i x="35" s="1"/>
        <i x="22" s="1"/>
        <i x="31" s="1"/>
        <i x="30" s="1"/>
        <i x="33" s="1"/>
        <i x="1" s="1"/>
        <i x="20" s="1"/>
        <i x="36" s="1"/>
        <i x="37" s="1"/>
        <i x="21" s="1"/>
        <i x="32" s="1"/>
        <i x="38" s="1"/>
        <i x="16" s="1"/>
        <i x="39" s="1"/>
        <i x="14" s="1"/>
        <i x="8" s="1"/>
        <i x="19" s="1"/>
        <i x="12" s="1"/>
        <i x="25" s="1"/>
        <i x="40" s="1"/>
        <i x="10" s="1"/>
        <i x="5" s="1"/>
        <i x="26" s="1"/>
        <i x="41" s="1"/>
        <i x="42" s="1"/>
        <i x="43" s="1"/>
        <i x="9" s="1"/>
        <i x="44" s="1"/>
        <i x="3" s="1"/>
        <i x="4" s="1"/>
        <i x="6" s="1"/>
        <i x="2" s="1"/>
        <i x="45" s="1"/>
        <i x="46" s="1"/>
        <i x="47" s="1"/>
        <i x="48" s="1"/>
        <i x="28" s="1"/>
        <i x="11" s="1"/>
        <i x="15" s="1"/>
        <i x="49" s="1"/>
        <i x="50" s="1"/>
        <i x="51" s="1"/>
        <i x="52" s="1"/>
        <i x="17" s="1"/>
        <i x="27" s="1"/>
        <i x="0" s="1"/>
        <i x="23" s="1"/>
        <i x="53" s="1"/>
        <i x="18" s="1"/>
        <i x="7" s="1"/>
        <i x="54" s="1"/>
        <i x="13" s="1"/>
        <i x="55" s="1"/>
        <i x="29" s="1"/>
        <i x="56" s="1"/>
        <i x="57" s="1"/>
        <i x="5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xr10:uid="{89A64CF1-5803-413E-9FCC-4AEADA8B2194}" cache="SegmentaciónDeDatos_Nombre" caption="Nombre" style="SlicerStyleOther2" rowHeight="251883"/>
</slicer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 dockstate="right" visibility="0" width="438" row="3">
    <wetp:webextensionref xmlns:r="http://schemas.openxmlformats.org/officeDocument/2006/relationships" r:id="rId3"/>
  </wetp:taskpane>
</wetp:taskpanes>
</file>

<file path=xl/webextensions/webextension1.xml><?xml version="1.0" encoding="utf-8"?>
<we:webextension xmlns:we="http://schemas.microsoft.com/office/webextensions/webextension/2010/11" id="{F3CF0283-6EB0-40BB-A755-A060420C9CC9}">
  <we:reference id="wa104379912" version="1.0.0.0" store="es-ES" storeType="OMEX"/>
  <we:alternateReferences>
    <we:reference id="wa104379912" version="1.0.0.0" store="wa104379912"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6B041E3A-A991-4766-826F-5FDD73A3684C}">
  <we:reference id="wa200005502" version="1.0.0.11" store="es-ES" storeType="OMEX"/>
  <we:alternateReferences>
    <we:reference id="wa200005502" version="1.0.0.11" store="wa200005502" storeType="OMEX"/>
  </we:alternateReferences>
  <we:properties>
    <we:property name="docId" value="&quot;GTByfHq_7iGeDjytC2rqm&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CCA54B4E-2906-4C4B-A9E8-93C16B9F1F78}">
  <we:reference id="wa200009404" version="1.0.0.8" store="es-ES" storeType="OMEX"/>
  <we:alternateReferences>
    <we:reference id="WA200009404" version="1.0.0.8" store="WA200009404" storeType="OMEX"/>
  </we:alternateReferences>
  <we:properties>
    <we:property name="claude.fileId" value="&quot;a0f1b86b-199e-4ce8-820e-2400c62e044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3.xml"/><Relationship Id="rId1" Type="http://schemas.openxmlformats.org/officeDocument/2006/relationships/printerSettings" Target="../printerSettings/printerSettings43.bin"/><Relationship Id="rId4" Type="http://schemas.openxmlformats.org/officeDocument/2006/relationships/comments" Target="../comments1.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1.xml"/><Relationship Id="rId1" Type="http://schemas.openxmlformats.org/officeDocument/2006/relationships/pivotTable" Target="../pivotTables/pivotTable1.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0.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66.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2D20-6BC1-461E-9818-37EFD94C1083}">
  <sheetPr codeName="Hoja3">
    <tabColor theme="6" tint="0.59999389629810485"/>
  </sheetPr>
  <dimension ref="A1:G30"/>
  <sheetViews>
    <sheetView workbookViewId="0"/>
  </sheetViews>
  <sheetFormatPr baseColWidth="10" defaultColWidth="11.5" defaultRowHeight="15" x14ac:dyDescent="0.2"/>
  <cols>
    <col min="2" max="2" width="28.5" bestFit="1" customWidth="1"/>
    <col min="3" max="3" width="13.5" customWidth="1"/>
    <col min="4" max="4" width="18.5" customWidth="1"/>
    <col min="5" max="5" width="18" bestFit="1" customWidth="1"/>
    <col min="6" max="6" width="17.5" customWidth="1"/>
    <col min="10" max="10" width="12.5" customWidth="1"/>
    <col min="11" max="11" width="13.5" customWidth="1"/>
    <col min="12" max="12" width="10.5" customWidth="1"/>
    <col min="13" max="13" width="13.5" customWidth="1"/>
    <col min="14" max="14" width="10" customWidth="1"/>
    <col min="15" max="15" width="11.5" customWidth="1"/>
  </cols>
  <sheetData>
    <row r="1" spans="1:7" x14ac:dyDescent="0.2">
      <c r="A1" t="s">
        <v>0</v>
      </c>
      <c r="B1" t="s">
        <v>1</v>
      </c>
      <c r="C1" t="s">
        <v>2</v>
      </c>
      <c r="F1" t="s">
        <v>3</v>
      </c>
      <c r="G1" t="s">
        <v>4</v>
      </c>
    </row>
    <row r="2" spans="1:7" x14ac:dyDescent="0.2">
      <c r="A2" t="s">
        <v>5</v>
      </c>
      <c r="B2" t="s">
        <v>6</v>
      </c>
      <c r="C2">
        <v>0</v>
      </c>
    </row>
    <row r="3" spans="1:7" x14ac:dyDescent="0.2">
      <c r="A3" t="s">
        <v>7</v>
      </c>
      <c r="B3" t="s">
        <v>6</v>
      </c>
      <c r="C3">
        <v>0</v>
      </c>
    </row>
    <row r="4" spans="1:7" x14ac:dyDescent="0.2">
      <c r="A4" t="s">
        <v>5</v>
      </c>
      <c r="B4" t="s">
        <v>8</v>
      </c>
      <c r="C4">
        <v>0</v>
      </c>
    </row>
    <row r="5" spans="1:7" x14ac:dyDescent="0.2">
      <c r="A5" t="s">
        <v>7</v>
      </c>
      <c r="B5" t="s">
        <v>8</v>
      </c>
      <c r="C5">
        <v>0</v>
      </c>
    </row>
    <row r="6" spans="1:7" x14ac:dyDescent="0.2">
      <c r="A6" t="s">
        <v>5</v>
      </c>
      <c r="B6" t="s">
        <v>9</v>
      </c>
      <c r="C6">
        <v>0</v>
      </c>
    </row>
    <row r="7" spans="1:7" ht="16.25" customHeight="1" x14ac:dyDescent="0.2">
      <c r="A7" t="s">
        <v>10</v>
      </c>
      <c r="B7" t="s">
        <v>9</v>
      </c>
    </row>
    <row r="8" spans="1:7" ht="16.25" customHeight="1" x14ac:dyDescent="0.2"/>
    <row r="9" spans="1:7" ht="16.25" customHeight="1" x14ac:dyDescent="0.2"/>
    <row r="10" spans="1:7" ht="16.25" customHeight="1" x14ac:dyDescent="0.2"/>
    <row r="11" spans="1:7" ht="16.25" customHeight="1" x14ac:dyDescent="0.2"/>
    <row r="12" spans="1:7" ht="23" customHeight="1" x14ac:dyDescent="0.2"/>
    <row r="13" spans="1:7" ht="16.25" customHeight="1" x14ac:dyDescent="0.2"/>
    <row r="14" spans="1:7" ht="16.25" customHeight="1" x14ac:dyDescent="0.2"/>
    <row r="15" spans="1:7" ht="16.25" customHeight="1" x14ac:dyDescent="0.2"/>
    <row r="16" spans="1:7" ht="16.25" customHeight="1" x14ac:dyDescent="0.2"/>
    <row r="17" ht="16.25" customHeight="1" x14ac:dyDescent="0.2"/>
    <row r="18" ht="16.25" customHeight="1" x14ac:dyDescent="0.2"/>
    <row r="19" ht="16.25" customHeight="1" x14ac:dyDescent="0.2"/>
    <row r="20" ht="17" customHeight="1" x14ac:dyDescent="0.2"/>
    <row r="21" ht="17" customHeight="1" x14ac:dyDescent="0.2"/>
    <row r="22" ht="24" customHeight="1" x14ac:dyDescent="0.2"/>
    <row r="23" ht="17" customHeight="1" x14ac:dyDescent="0.2"/>
    <row r="26" ht="17.75" customHeight="1" x14ac:dyDescent="0.2"/>
    <row r="27" ht="17.75" customHeight="1" x14ac:dyDescent="0.2"/>
    <row r="28" ht="17.75" customHeight="1" x14ac:dyDescent="0.2"/>
    <row r="29" ht="17.75" customHeight="1" x14ac:dyDescent="0.2"/>
    <row r="30" ht="17.75" customHeight="1" x14ac:dyDescent="0.2"/>
  </sheetData>
  <dataConsolidate/>
  <pageMargins left="0.7" right="0.7" top="0.75" bottom="0.75" header="0.3" footer="0.3"/>
  <pageSetup paperSize="9"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CF05-26F3-41F8-9B90-0DE248471ADE}">
  <sheetPr codeName="Hoja2"/>
  <dimension ref="A1:J189"/>
  <sheetViews>
    <sheetView topLeftCell="A124" workbookViewId="0">
      <selection activeCell="A152" sqref="A152"/>
    </sheetView>
  </sheetViews>
  <sheetFormatPr baseColWidth="10" defaultColWidth="11.5" defaultRowHeight="15" x14ac:dyDescent="0.2"/>
  <cols>
    <col min="1" max="1" width="43.5" customWidth="1"/>
    <col min="4" max="4" width="13.5" bestFit="1" customWidth="1"/>
    <col min="5" max="5" width="12.5" customWidth="1"/>
    <col min="6" max="10" width="11.5" bestFit="1" customWidth="1"/>
  </cols>
  <sheetData>
    <row r="1" spans="1:1" x14ac:dyDescent="0.2">
      <c r="A1" t="s">
        <v>11</v>
      </c>
    </row>
    <row r="2" spans="1:1" x14ac:dyDescent="0.2">
      <c r="A2" t="s">
        <v>12</v>
      </c>
    </row>
    <row r="3" spans="1:1" x14ac:dyDescent="0.2">
      <c r="A3" t="s">
        <v>8</v>
      </c>
    </row>
    <row r="4" spans="1:1" x14ac:dyDescent="0.2">
      <c r="A4" s="62" t="s">
        <v>8</v>
      </c>
    </row>
    <row r="5" spans="1:1" x14ac:dyDescent="0.2">
      <c r="A5" t="s">
        <v>13</v>
      </c>
    </row>
    <row r="6" spans="1:1" ht="16" x14ac:dyDescent="0.2">
      <c r="A6" s="81" t="s">
        <v>9</v>
      </c>
    </row>
    <row r="7" spans="1:1" x14ac:dyDescent="0.2">
      <c r="A7" t="s">
        <v>14</v>
      </c>
    </row>
    <row r="8" spans="1:1" x14ac:dyDescent="0.2">
      <c r="A8" t="s">
        <v>15</v>
      </c>
    </row>
    <row r="9" spans="1:1" x14ac:dyDescent="0.2">
      <c r="A9" t="s">
        <v>16</v>
      </c>
    </row>
    <row r="10" spans="1:1" x14ac:dyDescent="0.2">
      <c r="A10" t="s">
        <v>17</v>
      </c>
    </row>
    <row r="11" spans="1:1" x14ac:dyDescent="0.2">
      <c r="A11" t="s">
        <v>18</v>
      </c>
    </row>
    <row r="12" spans="1:1" x14ac:dyDescent="0.2">
      <c r="A12" t="s">
        <v>19</v>
      </c>
    </row>
    <row r="13" spans="1:1" x14ac:dyDescent="0.2">
      <c r="A13" t="s">
        <v>20</v>
      </c>
    </row>
    <row r="14" spans="1:1" x14ac:dyDescent="0.2">
      <c r="A14" t="s">
        <v>21</v>
      </c>
    </row>
    <row r="15" spans="1:1" x14ac:dyDescent="0.2">
      <c r="A15" t="s">
        <v>22</v>
      </c>
    </row>
    <row r="16" spans="1:1" x14ac:dyDescent="0.2">
      <c r="A16" t="s">
        <v>23</v>
      </c>
    </row>
    <row r="17" spans="1:1" x14ac:dyDescent="0.2">
      <c r="A17" t="s">
        <v>24</v>
      </c>
    </row>
    <row r="18" spans="1:1" x14ac:dyDescent="0.2">
      <c r="A18" t="s">
        <v>25</v>
      </c>
    </row>
    <row r="19" spans="1:1" ht="16" x14ac:dyDescent="0.2">
      <c r="A19" s="81" t="s">
        <v>26</v>
      </c>
    </row>
    <row r="20" spans="1:1" x14ac:dyDescent="0.2">
      <c r="A20" t="s">
        <v>27</v>
      </c>
    </row>
    <row r="21" spans="1:1" x14ac:dyDescent="0.2">
      <c r="A21" t="s">
        <v>28</v>
      </c>
    </row>
    <row r="22" spans="1:1" ht="16" x14ac:dyDescent="0.2">
      <c r="A22" s="81" t="s">
        <v>29</v>
      </c>
    </row>
    <row r="23" spans="1:1" x14ac:dyDescent="0.2">
      <c r="A23" t="s">
        <v>30</v>
      </c>
    </row>
    <row r="24" spans="1:1" x14ac:dyDescent="0.2">
      <c r="A24" t="s">
        <v>31</v>
      </c>
    </row>
    <row r="25" spans="1:1" x14ac:dyDescent="0.2">
      <c r="A25" t="s">
        <v>32</v>
      </c>
    </row>
    <row r="26" spans="1:1" x14ac:dyDescent="0.2">
      <c r="A26" t="s">
        <v>33</v>
      </c>
    </row>
    <row r="27" spans="1:1" x14ac:dyDescent="0.2">
      <c r="A27" t="s">
        <v>34</v>
      </c>
    </row>
    <row r="28" spans="1:1" ht="16" x14ac:dyDescent="0.2">
      <c r="A28" s="81" t="s">
        <v>35</v>
      </c>
    </row>
    <row r="29" spans="1:1" x14ac:dyDescent="0.2">
      <c r="A29" t="s">
        <v>36</v>
      </c>
    </row>
    <row r="30" spans="1:1" x14ac:dyDescent="0.2">
      <c r="A30" t="s">
        <v>37</v>
      </c>
    </row>
    <row r="31" spans="1:1" x14ac:dyDescent="0.2">
      <c r="A31" t="s">
        <v>38</v>
      </c>
    </row>
    <row r="32" spans="1:1" x14ac:dyDescent="0.2">
      <c r="A32" t="s">
        <v>39</v>
      </c>
    </row>
    <row r="33" spans="1:1" ht="16" x14ac:dyDescent="0.2">
      <c r="A33" s="81" t="s">
        <v>40</v>
      </c>
    </row>
    <row r="34" spans="1:1" x14ac:dyDescent="0.2">
      <c r="A34" t="s">
        <v>41</v>
      </c>
    </row>
    <row r="35" spans="1:1" x14ac:dyDescent="0.2">
      <c r="A35" t="s">
        <v>42</v>
      </c>
    </row>
    <row r="36" spans="1:1" x14ac:dyDescent="0.2">
      <c r="A36" t="s">
        <v>43</v>
      </c>
    </row>
    <row r="37" spans="1:1" x14ac:dyDescent="0.2">
      <c r="A37" t="s">
        <v>44</v>
      </c>
    </row>
    <row r="38" spans="1:1" ht="16" x14ac:dyDescent="0.2">
      <c r="A38" s="81" t="s">
        <v>45</v>
      </c>
    </row>
    <row r="39" spans="1:1" x14ac:dyDescent="0.2">
      <c r="A39" t="s">
        <v>46</v>
      </c>
    </row>
    <row r="40" spans="1:1" ht="16" x14ac:dyDescent="0.2">
      <c r="A40" s="81" t="s">
        <v>47</v>
      </c>
    </row>
    <row r="41" spans="1:1" x14ac:dyDescent="0.2">
      <c r="A41" t="s">
        <v>48</v>
      </c>
    </row>
    <row r="42" spans="1:1" x14ac:dyDescent="0.2">
      <c r="A42" t="s">
        <v>49</v>
      </c>
    </row>
    <row r="43" spans="1:1" x14ac:dyDescent="0.2">
      <c r="A43" t="s">
        <v>50</v>
      </c>
    </row>
    <row r="44" spans="1:1" x14ac:dyDescent="0.2">
      <c r="A44" t="s">
        <v>51</v>
      </c>
    </row>
    <row r="45" spans="1:1" x14ac:dyDescent="0.2">
      <c r="A45" t="s">
        <v>52</v>
      </c>
    </row>
    <row r="46" spans="1:1" x14ac:dyDescent="0.2">
      <c r="A46" t="s">
        <v>53</v>
      </c>
    </row>
    <row r="47" spans="1:1" x14ac:dyDescent="0.2">
      <c r="A47" t="s">
        <v>54</v>
      </c>
    </row>
    <row r="48" spans="1:1" x14ac:dyDescent="0.2">
      <c r="A48" t="s">
        <v>55</v>
      </c>
    </row>
    <row r="49" spans="1:1" x14ac:dyDescent="0.2">
      <c r="A49" t="s">
        <v>56</v>
      </c>
    </row>
    <row r="50" spans="1:1" x14ac:dyDescent="0.2">
      <c r="A50" t="s">
        <v>57</v>
      </c>
    </row>
    <row r="51" spans="1:1" x14ac:dyDescent="0.2">
      <c r="A51" t="s">
        <v>58</v>
      </c>
    </row>
    <row r="52" spans="1:1" x14ac:dyDescent="0.2">
      <c r="A52" t="s">
        <v>59</v>
      </c>
    </row>
    <row r="53" spans="1:1" x14ac:dyDescent="0.2">
      <c r="A53" t="s">
        <v>60</v>
      </c>
    </row>
    <row r="54" spans="1:1" x14ac:dyDescent="0.2">
      <c r="A54" t="s">
        <v>61</v>
      </c>
    </row>
    <row r="55" spans="1:1" x14ac:dyDescent="0.2">
      <c r="A55" t="s">
        <v>62</v>
      </c>
    </row>
    <row r="56" spans="1:1" ht="16" x14ac:dyDescent="0.2">
      <c r="A56" s="81" t="s">
        <v>63</v>
      </c>
    </row>
    <row r="57" spans="1:1" x14ac:dyDescent="0.2">
      <c r="A57" t="s">
        <v>64</v>
      </c>
    </row>
    <row r="58" spans="1:1" x14ac:dyDescent="0.2">
      <c r="A58" t="s">
        <v>65</v>
      </c>
    </row>
    <row r="59" spans="1:1" x14ac:dyDescent="0.2">
      <c r="A59" t="s">
        <v>66</v>
      </c>
    </row>
    <row r="60" spans="1:1" x14ac:dyDescent="0.2">
      <c r="A60" s="62" t="s">
        <v>67</v>
      </c>
    </row>
    <row r="61" spans="1:1" x14ac:dyDescent="0.2">
      <c r="A61" t="s">
        <v>68</v>
      </c>
    </row>
    <row r="62" spans="1:1" x14ac:dyDescent="0.2">
      <c r="A62" t="s">
        <v>69</v>
      </c>
    </row>
    <row r="63" spans="1:1" x14ac:dyDescent="0.2">
      <c r="A63" t="s">
        <v>70</v>
      </c>
    </row>
    <row r="64" spans="1:1" x14ac:dyDescent="0.2">
      <c r="A64" t="s">
        <v>71</v>
      </c>
    </row>
    <row r="65" spans="1:1" x14ac:dyDescent="0.2">
      <c r="A65" t="s">
        <v>72</v>
      </c>
    </row>
    <row r="66" spans="1:1" x14ac:dyDescent="0.2">
      <c r="A66" s="96" t="s">
        <v>73</v>
      </c>
    </row>
    <row r="67" spans="1:1" x14ac:dyDescent="0.2">
      <c r="A67" t="s">
        <v>74</v>
      </c>
    </row>
    <row r="68" spans="1:1" x14ac:dyDescent="0.2">
      <c r="A68" t="s">
        <v>75</v>
      </c>
    </row>
    <row r="69" spans="1:1" x14ac:dyDescent="0.2">
      <c r="A69" t="s">
        <v>76</v>
      </c>
    </row>
    <row r="70" spans="1:1" x14ac:dyDescent="0.2">
      <c r="A70" t="s">
        <v>77</v>
      </c>
    </row>
    <row r="71" spans="1:1" x14ac:dyDescent="0.2">
      <c r="A71" t="s">
        <v>78</v>
      </c>
    </row>
    <row r="72" spans="1:1" x14ac:dyDescent="0.2">
      <c r="A72" t="s">
        <v>79</v>
      </c>
    </row>
    <row r="73" spans="1:1" x14ac:dyDescent="0.2">
      <c r="A73" t="s">
        <v>80</v>
      </c>
    </row>
    <row r="74" spans="1:1" x14ac:dyDescent="0.2">
      <c r="A74" t="s">
        <v>81</v>
      </c>
    </row>
    <row r="75" spans="1:1" x14ac:dyDescent="0.2">
      <c r="A75" t="s">
        <v>82</v>
      </c>
    </row>
    <row r="76" spans="1:1" x14ac:dyDescent="0.2">
      <c r="A76" t="s">
        <v>83</v>
      </c>
    </row>
    <row r="77" spans="1:1" x14ac:dyDescent="0.2">
      <c r="A77" t="s">
        <v>84</v>
      </c>
    </row>
    <row r="78" spans="1:1" x14ac:dyDescent="0.2">
      <c r="A78" t="s">
        <v>85</v>
      </c>
    </row>
    <row r="79" spans="1:1" x14ac:dyDescent="0.2">
      <c r="A79" t="s">
        <v>86</v>
      </c>
    </row>
    <row r="80" spans="1:1" x14ac:dyDescent="0.2">
      <c r="A80" t="s">
        <v>87</v>
      </c>
    </row>
    <row r="81" spans="1:1" x14ac:dyDescent="0.2">
      <c r="A81" t="s">
        <v>88</v>
      </c>
    </row>
    <row r="82" spans="1:1" x14ac:dyDescent="0.2">
      <c r="A82" t="s">
        <v>89</v>
      </c>
    </row>
    <row r="83" spans="1:1" x14ac:dyDescent="0.2">
      <c r="A83" t="s">
        <v>90</v>
      </c>
    </row>
    <row r="84" spans="1:1" x14ac:dyDescent="0.2">
      <c r="A84" s="96" t="s">
        <v>91</v>
      </c>
    </row>
    <row r="85" spans="1:1" x14ac:dyDescent="0.2">
      <c r="A85" t="s">
        <v>92</v>
      </c>
    </row>
    <row r="86" spans="1:1" x14ac:dyDescent="0.2">
      <c r="A86" s="128" t="s">
        <v>93</v>
      </c>
    </row>
    <row r="87" spans="1:1" x14ac:dyDescent="0.2">
      <c r="A87" t="s">
        <v>94</v>
      </c>
    </row>
    <row r="88" spans="1:1" ht="16" x14ac:dyDescent="0.2">
      <c r="A88" s="95" t="s">
        <v>95</v>
      </c>
    </row>
    <row r="89" spans="1:1" ht="16" x14ac:dyDescent="0.2">
      <c r="A89" s="81" t="s">
        <v>96</v>
      </c>
    </row>
    <row r="90" spans="1:1" x14ac:dyDescent="0.2">
      <c r="A90" t="s">
        <v>97</v>
      </c>
    </row>
    <row r="91" spans="1:1" ht="16" x14ac:dyDescent="0.2">
      <c r="A91" s="95" t="s">
        <v>98</v>
      </c>
    </row>
    <row r="92" spans="1:1" ht="16" x14ac:dyDescent="0.2">
      <c r="A92" s="95" t="s">
        <v>99</v>
      </c>
    </row>
    <row r="93" spans="1:1" x14ac:dyDescent="0.2">
      <c r="A93" t="s">
        <v>100</v>
      </c>
    </row>
    <row r="94" spans="1:1" x14ac:dyDescent="0.2">
      <c r="A94" t="s">
        <v>101</v>
      </c>
    </row>
    <row r="95" spans="1:1" x14ac:dyDescent="0.2">
      <c r="A95" t="s">
        <v>102</v>
      </c>
    </row>
    <row r="96" spans="1:1" x14ac:dyDescent="0.2">
      <c r="A96" t="s">
        <v>103</v>
      </c>
    </row>
    <row r="97" spans="1:1" x14ac:dyDescent="0.2">
      <c r="A97" t="s">
        <v>104</v>
      </c>
    </row>
    <row r="98" spans="1:1" x14ac:dyDescent="0.2">
      <c r="A98" t="s">
        <v>105</v>
      </c>
    </row>
    <row r="99" spans="1:1" x14ac:dyDescent="0.2">
      <c r="A99" t="s">
        <v>106</v>
      </c>
    </row>
    <row r="100" spans="1:1" x14ac:dyDescent="0.2">
      <c r="A100" t="s">
        <v>107</v>
      </c>
    </row>
    <row r="101" spans="1:1" x14ac:dyDescent="0.2">
      <c r="A101" t="s">
        <v>108</v>
      </c>
    </row>
    <row r="102" spans="1:1" x14ac:dyDescent="0.2">
      <c r="A102" t="s">
        <v>109</v>
      </c>
    </row>
    <row r="103" spans="1:1" x14ac:dyDescent="0.2">
      <c r="A103" t="s">
        <v>110</v>
      </c>
    </row>
    <row r="104" spans="1:1" x14ac:dyDescent="0.2">
      <c r="A104" t="s">
        <v>111</v>
      </c>
    </row>
    <row r="105" spans="1:1" x14ac:dyDescent="0.2">
      <c r="A105" t="s">
        <v>112</v>
      </c>
    </row>
    <row r="106" spans="1:1" x14ac:dyDescent="0.2">
      <c r="A106" t="s">
        <v>113</v>
      </c>
    </row>
    <row r="107" spans="1:1" x14ac:dyDescent="0.2">
      <c r="A107" t="s">
        <v>114</v>
      </c>
    </row>
    <row r="108" spans="1:1" x14ac:dyDescent="0.2">
      <c r="A108" t="s">
        <v>115</v>
      </c>
    </row>
    <row r="109" spans="1:1" x14ac:dyDescent="0.2">
      <c r="A109" t="s">
        <v>116</v>
      </c>
    </row>
    <row r="110" spans="1:1" x14ac:dyDescent="0.2">
      <c r="A110" t="s">
        <v>117</v>
      </c>
    </row>
    <row r="111" spans="1:1" x14ac:dyDescent="0.2">
      <c r="A111" t="s">
        <v>118</v>
      </c>
    </row>
    <row r="112" spans="1:1" x14ac:dyDescent="0.2">
      <c r="A112" t="s">
        <v>119</v>
      </c>
    </row>
    <row r="113" spans="1:1" x14ac:dyDescent="0.2">
      <c r="A113" t="s">
        <v>120</v>
      </c>
    </row>
    <row r="114" spans="1:1" x14ac:dyDescent="0.2">
      <c r="A114" t="s">
        <v>121</v>
      </c>
    </row>
    <row r="115" spans="1:1" x14ac:dyDescent="0.2">
      <c r="A115" t="s">
        <v>122</v>
      </c>
    </row>
    <row r="116" spans="1:1" x14ac:dyDescent="0.2">
      <c r="A116" t="s">
        <v>123</v>
      </c>
    </row>
    <row r="117" spans="1:1" x14ac:dyDescent="0.2">
      <c r="A117" t="s">
        <v>124</v>
      </c>
    </row>
    <row r="118" spans="1:1" x14ac:dyDescent="0.2">
      <c r="A118" t="s">
        <v>125</v>
      </c>
    </row>
    <row r="119" spans="1:1" x14ac:dyDescent="0.2">
      <c r="A119" t="s">
        <v>126</v>
      </c>
    </row>
    <row r="120" spans="1:1" x14ac:dyDescent="0.2">
      <c r="A120" t="s">
        <v>127</v>
      </c>
    </row>
    <row r="121" spans="1:1" x14ac:dyDescent="0.2">
      <c r="A121" t="s">
        <v>128</v>
      </c>
    </row>
    <row r="122" spans="1:1" x14ac:dyDescent="0.2">
      <c r="A122" t="s">
        <v>129</v>
      </c>
    </row>
    <row r="123" spans="1:1" x14ac:dyDescent="0.2">
      <c r="A123" t="s">
        <v>130</v>
      </c>
    </row>
    <row r="124" spans="1:1" x14ac:dyDescent="0.2">
      <c r="A124" s="202" t="s">
        <v>131</v>
      </c>
    </row>
    <row r="125" spans="1:1" x14ac:dyDescent="0.2">
      <c r="A125" s="203" t="s">
        <v>132</v>
      </c>
    </row>
    <row r="126" spans="1:1" x14ac:dyDescent="0.2">
      <c r="A126" s="286" t="s">
        <v>133</v>
      </c>
    </row>
    <row r="127" spans="1:1" x14ac:dyDescent="0.2">
      <c r="A127" s="203" t="s">
        <v>134</v>
      </c>
    </row>
    <row r="128" spans="1:1" x14ac:dyDescent="0.2">
      <c r="A128" s="203" t="s">
        <v>135</v>
      </c>
    </row>
    <row r="129" spans="1:1" x14ac:dyDescent="0.2">
      <c r="A129" s="203" t="s">
        <v>136</v>
      </c>
    </row>
    <row r="130" spans="1:1" x14ac:dyDescent="0.2">
      <c r="A130" s="203" t="s">
        <v>137</v>
      </c>
    </row>
    <row r="131" spans="1:1" x14ac:dyDescent="0.2">
      <c r="A131" s="203" t="s">
        <v>138</v>
      </c>
    </row>
    <row r="132" spans="1:1" x14ac:dyDescent="0.2">
      <c r="A132" t="s">
        <v>139</v>
      </c>
    </row>
    <row r="133" spans="1:1" x14ac:dyDescent="0.2">
      <c r="A133" t="s">
        <v>140</v>
      </c>
    </row>
    <row r="134" spans="1:1" x14ac:dyDescent="0.2">
      <c r="A134" t="s">
        <v>141</v>
      </c>
    </row>
    <row r="135" spans="1:1" x14ac:dyDescent="0.2">
      <c r="A135" t="s">
        <v>142</v>
      </c>
    </row>
    <row r="136" spans="1:1" x14ac:dyDescent="0.2">
      <c r="A136" t="s">
        <v>143</v>
      </c>
    </row>
    <row r="137" spans="1:1" x14ac:dyDescent="0.2">
      <c r="A137" t="s">
        <v>144</v>
      </c>
    </row>
    <row r="138" spans="1:1" x14ac:dyDescent="0.2">
      <c r="A138" t="s">
        <v>145</v>
      </c>
    </row>
    <row r="139" spans="1:1" x14ac:dyDescent="0.2">
      <c r="A139" t="s">
        <v>146</v>
      </c>
    </row>
    <row r="140" spans="1:1" x14ac:dyDescent="0.2">
      <c r="A140" t="s">
        <v>147</v>
      </c>
    </row>
    <row r="141" spans="1:1" x14ac:dyDescent="0.2">
      <c r="A141" t="s">
        <v>148</v>
      </c>
    </row>
    <row r="142" spans="1:1" x14ac:dyDescent="0.2">
      <c r="A142" t="s">
        <v>149</v>
      </c>
    </row>
    <row r="143" spans="1:1" x14ac:dyDescent="0.2">
      <c r="A143" t="s">
        <v>150</v>
      </c>
    </row>
    <row r="144" spans="1:1" x14ac:dyDescent="0.2">
      <c r="A144" t="s">
        <v>151</v>
      </c>
    </row>
    <row r="145" spans="1:1" x14ac:dyDescent="0.2">
      <c r="A145" t="s">
        <v>152</v>
      </c>
    </row>
    <row r="146" spans="1:1" x14ac:dyDescent="0.2">
      <c r="A146" t="s">
        <v>153</v>
      </c>
    </row>
    <row r="147" spans="1:1" x14ac:dyDescent="0.2">
      <c r="A147" t="s">
        <v>154</v>
      </c>
    </row>
    <row r="148" spans="1:1" x14ac:dyDescent="0.2">
      <c r="A148" t="s">
        <v>155</v>
      </c>
    </row>
    <row r="149" spans="1:1" x14ac:dyDescent="0.2">
      <c r="A149" t="s">
        <v>156</v>
      </c>
    </row>
    <row r="150" spans="1:1" x14ac:dyDescent="0.2">
      <c r="A150" t="s">
        <v>157</v>
      </c>
    </row>
    <row r="151" spans="1:1" x14ac:dyDescent="0.2">
      <c r="A151" s="353" t="s">
        <v>158</v>
      </c>
    </row>
    <row r="152" spans="1:1" x14ac:dyDescent="0.2">
      <c r="A152" s="353" t="s">
        <v>159</v>
      </c>
    </row>
    <row r="153" spans="1:1" x14ac:dyDescent="0.2">
      <c r="A153" s="353" t="s">
        <v>160</v>
      </c>
    </row>
    <row r="154" spans="1:1" x14ac:dyDescent="0.2">
      <c r="A154" s="353" t="s">
        <v>161</v>
      </c>
    </row>
    <row r="155" spans="1:1" x14ac:dyDescent="0.2">
      <c r="A155" s="353" t="s">
        <v>162</v>
      </c>
    </row>
    <row r="156" spans="1:1" x14ac:dyDescent="0.2">
      <c r="A156" s="353" t="s">
        <v>163</v>
      </c>
    </row>
    <row r="157" spans="1:1" x14ac:dyDescent="0.2">
      <c r="A157" s="385" t="s">
        <v>164</v>
      </c>
    </row>
    <row r="158" spans="1:1" x14ac:dyDescent="0.2">
      <c r="A158" s="385" t="s">
        <v>165</v>
      </c>
    </row>
    <row r="159" spans="1:1" x14ac:dyDescent="0.2">
      <c r="A159" s="385" t="s">
        <v>166</v>
      </c>
    </row>
    <row r="161" spans="1:1" x14ac:dyDescent="0.2">
      <c r="A161" s="385"/>
    </row>
    <row r="178" spans="3:10" x14ac:dyDescent="0.2">
      <c r="D178" s="52"/>
      <c r="E178" s="52"/>
      <c r="F178" s="52"/>
      <c r="G178" s="52"/>
      <c r="H178" s="52"/>
      <c r="I178" s="52"/>
      <c r="J178" s="52"/>
    </row>
    <row r="180" spans="3:10" x14ac:dyDescent="0.2">
      <c r="C180" s="86"/>
    </row>
    <row r="181" spans="3:10" x14ac:dyDescent="0.2">
      <c r="C181" s="86"/>
      <c r="D181" s="86"/>
      <c r="E181" s="86"/>
      <c r="F181" s="86"/>
      <c r="G181" s="86"/>
      <c r="H181" s="86"/>
      <c r="I181" s="86"/>
      <c r="J181" s="86"/>
    </row>
    <row r="182" spans="3:10" x14ac:dyDescent="0.2">
      <c r="D182" s="99"/>
      <c r="E182" s="99"/>
      <c r="F182" s="99"/>
      <c r="G182" s="99"/>
      <c r="H182" s="99"/>
      <c r="I182" s="99"/>
      <c r="J182" s="99"/>
    </row>
    <row r="183" spans="3:10" x14ac:dyDescent="0.2">
      <c r="C183" s="155"/>
      <c r="D183" s="160"/>
      <c r="E183" s="160"/>
      <c r="F183" s="160"/>
      <c r="G183" s="160"/>
      <c r="H183" s="160"/>
      <c r="I183" s="160"/>
      <c r="J183" s="160"/>
    </row>
    <row r="184" spans="3:10" x14ac:dyDescent="0.2">
      <c r="C184" s="155"/>
      <c r="D184" s="154"/>
      <c r="E184" s="154"/>
      <c r="F184" s="154"/>
      <c r="G184" s="154"/>
      <c r="H184" s="154"/>
      <c r="I184" s="154"/>
      <c r="J184" s="154"/>
    </row>
    <row r="185" spans="3:10" x14ac:dyDescent="0.2">
      <c r="C185" s="157"/>
      <c r="D185" s="158"/>
      <c r="E185" s="158"/>
      <c r="F185" s="158"/>
      <c r="G185" s="158"/>
      <c r="H185" s="158"/>
      <c r="I185" s="158"/>
      <c r="J185" s="158"/>
    </row>
    <row r="186" spans="3:10" x14ac:dyDescent="0.2">
      <c r="D186" s="112"/>
      <c r="E186" s="156"/>
      <c r="F186" s="156"/>
      <c r="G186" s="156"/>
      <c r="H186" s="156"/>
      <c r="I186" s="156"/>
      <c r="J186" s="156"/>
    </row>
    <row r="187" spans="3:10" x14ac:dyDescent="0.2">
      <c r="D187" s="154"/>
    </row>
    <row r="188" spans="3:10" x14ac:dyDescent="0.2">
      <c r="D188" s="159"/>
    </row>
    <row r="189" spans="3:10" x14ac:dyDescent="0.2">
      <c r="D189" s="154"/>
    </row>
  </sheetData>
  <sortState xmlns:xlrd2="http://schemas.microsoft.com/office/spreadsheetml/2017/richdata2" ref="A1:A90">
    <sortCondition ref="A9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8E909-E3D2-4A70-BE4B-83D1F84C8C64}">
  <sheetPr codeName="Hoja1"/>
  <dimension ref="A1:U68"/>
  <sheetViews>
    <sheetView workbookViewId="0">
      <selection activeCell="I17" sqref="C17:I17"/>
    </sheetView>
  </sheetViews>
  <sheetFormatPr baseColWidth="10" defaultColWidth="11.5" defaultRowHeight="15" x14ac:dyDescent="0.2"/>
  <cols>
    <col min="1" max="1" width="23" bestFit="1" customWidth="1"/>
    <col min="2" max="2" width="22.6640625" bestFit="1" customWidth="1"/>
    <col min="3" max="3" width="12.5" bestFit="1" customWidth="1"/>
    <col min="4" max="4" width="20" bestFit="1" customWidth="1"/>
    <col min="5" max="5" width="12.6640625" bestFit="1" customWidth="1"/>
    <col min="6" max="6" width="13.5" bestFit="1" customWidth="1"/>
    <col min="7" max="7" width="16.6640625" bestFit="1" customWidth="1"/>
    <col min="8" max="8" width="29.6640625" bestFit="1" customWidth="1"/>
    <col min="9" max="9" width="13.33203125" bestFit="1" customWidth="1"/>
    <col min="10" max="10" width="15.6640625" bestFit="1" customWidth="1"/>
  </cols>
  <sheetData>
    <row r="1" spans="1:20" s="333" customFormat="1" x14ac:dyDescent="0.2">
      <c r="A1"/>
      <c r="B1"/>
      <c r="C1"/>
      <c r="D1"/>
      <c r="E1"/>
      <c r="F1"/>
      <c r="G1"/>
      <c r="H1"/>
      <c r="I1"/>
      <c r="J1"/>
    </row>
    <row r="2" spans="1:20" s="333" customFormat="1" x14ac:dyDescent="0.2">
      <c r="A2" s="337" t="s">
        <v>167</v>
      </c>
      <c r="B2" s="338">
        <v>46143</v>
      </c>
      <c r="C2"/>
      <c r="D2"/>
      <c r="E2"/>
      <c r="F2"/>
      <c r="G2"/>
      <c r="H2"/>
      <c r="I2"/>
      <c r="J2"/>
    </row>
    <row r="3" spans="1:20" s="333" customFormat="1" x14ac:dyDescent="0.2">
      <c r="A3"/>
      <c r="B3"/>
      <c r="C3"/>
      <c r="D3"/>
      <c r="E3"/>
      <c r="F3"/>
      <c r="G3"/>
      <c r="H3"/>
      <c r="I3"/>
      <c r="J3"/>
    </row>
    <row r="4" spans="1:20" s="335" customFormat="1" ht="26" x14ac:dyDescent="0.2">
      <c r="A4" s="344" t="s">
        <v>168</v>
      </c>
      <c r="B4" s="344" t="s">
        <v>169</v>
      </c>
      <c r="C4" s="349" t="s">
        <v>170</v>
      </c>
      <c r="D4" s="349" t="s">
        <v>0</v>
      </c>
      <c r="E4" s="349" t="s">
        <v>171</v>
      </c>
      <c r="F4" s="349" t="s">
        <v>172</v>
      </c>
      <c r="G4" s="349" t="s">
        <v>173</v>
      </c>
      <c r="H4" s="349" t="s">
        <v>174</v>
      </c>
      <c r="I4" s="349" t="s">
        <v>175</v>
      </c>
      <c r="J4" s="349" t="s">
        <v>176</v>
      </c>
    </row>
    <row r="5" spans="1:20" x14ac:dyDescent="0.2">
      <c r="A5" t="s">
        <v>177</v>
      </c>
      <c r="B5" s="333" t="s">
        <v>178</v>
      </c>
      <c r="C5" s="334" t="s">
        <v>179</v>
      </c>
      <c r="D5" s="333" t="s">
        <v>180</v>
      </c>
      <c r="E5" s="333" t="s">
        <v>181</v>
      </c>
      <c r="F5" s="333" t="s">
        <v>182</v>
      </c>
      <c r="G5" s="333" t="s">
        <v>183</v>
      </c>
      <c r="H5" s="333" t="s">
        <v>184</v>
      </c>
      <c r="I5" s="336">
        <v>44389</v>
      </c>
      <c r="J5" s="336"/>
      <c r="T5" s="85"/>
    </row>
    <row r="6" spans="1:20" x14ac:dyDescent="0.2">
      <c r="A6" t="s">
        <v>177</v>
      </c>
      <c r="B6" s="333" t="s">
        <v>185</v>
      </c>
      <c r="C6" s="334" t="s">
        <v>186</v>
      </c>
      <c r="D6" s="333" t="s">
        <v>187</v>
      </c>
      <c r="E6" s="333" t="s">
        <v>188</v>
      </c>
      <c r="F6" s="333" t="s">
        <v>189</v>
      </c>
      <c r="G6" s="333" t="s">
        <v>183</v>
      </c>
      <c r="H6" s="333" t="s">
        <v>190</v>
      </c>
      <c r="I6" s="336">
        <v>41487</v>
      </c>
      <c r="J6" s="336"/>
    </row>
    <row r="7" spans="1:20" x14ac:dyDescent="0.2">
      <c r="A7" t="s">
        <v>177</v>
      </c>
      <c r="B7" s="333" t="s">
        <v>191</v>
      </c>
      <c r="C7" s="334" t="s">
        <v>192</v>
      </c>
      <c r="D7" s="333" t="s">
        <v>193</v>
      </c>
      <c r="E7" s="333" t="s">
        <v>194</v>
      </c>
      <c r="F7" s="333" t="s">
        <v>195</v>
      </c>
      <c r="G7" s="333" t="s">
        <v>183</v>
      </c>
      <c r="H7" s="333" t="s">
        <v>196</v>
      </c>
      <c r="I7" s="336">
        <v>45881</v>
      </c>
      <c r="J7" s="336"/>
    </row>
    <row r="8" spans="1:20" x14ac:dyDescent="0.2">
      <c r="A8" t="s">
        <v>177</v>
      </c>
      <c r="B8" s="333" t="s">
        <v>197</v>
      </c>
      <c r="C8" s="334" t="s">
        <v>198</v>
      </c>
      <c r="D8" s="333" t="s">
        <v>199</v>
      </c>
      <c r="E8" s="333" t="s">
        <v>200</v>
      </c>
      <c r="F8" s="333" t="s">
        <v>201</v>
      </c>
      <c r="G8" s="333" t="s">
        <v>183</v>
      </c>
      <c r="H8" s="333" t="s">
        <v>202</v>
      </c>
      <c r="I8" s="336">
        <v>46104</v>
      </c>
      <c r="J8" s="336">
        <v>46295</v>
      </c>
    </row>
    <row r="9" spans="1:20" x14ac:dyDescent="0.2">
      <c r="A9" t="s">
        <v>203</v>
      </c>
      <c r="B9" s="333" t="s">
        <v>204</v>
      </c>
      <c r="C9" s="334">
        <v>75075850</v>
      </c>
      <c r="D9" s="333" t="s">
        <v>205</v>
      </c>
      <c r="E9" s="333" t="s">
        <v>206</v>
      </c>
      <c r="F9" s="333" t="s">
        <v>207</v>
      </c>
      <c r="G9" s="333" t="s">
        <v>208</v>
      </c>
      <c r="H9" s="333" t="s">
        <v>209</v>
      </c>
      <c r="I9" s="336">
        <v>45293</v>
      </c>
      <c r="J9" s="336">
        <v>46204</v>
      </c>
    </row>
    <row r="10" spans="1:20" x14ac:dyDescent="0.2">
      <c r="A10" t="s">
        <v>177</v>
      </c>
      <c r="B10" s="333" t="s">
        <v>210</v>
      </c>
      <c r="C10" s="334" t="s">
        <v>211</v>
      </c>
      <c r="D10" s="333" t="s">
        <v>212</v>
      </c>
      <c r="E10" s="333" t="s">
        <v>213</v>
      </c>
      <c r="F10" s="333" t="s">
        <v>214</v>
      </c>
      <c r="G10" s="333" t="s">
        <v>183</v>
      </c>
      <c r="H10" s="333" t="s">
        <v>209</v>
      </c>
      <c r="I10" s="336">
        <v>45672</v>
      </c>
      <c r="J10" s="333"/>
    </row>
    <row r="11" spans="1:20" x14ac:dyDescent="0.2">
      <c r="A11" t="s">
        <v>203</v>
      </c>
      <c r="B11" s="333" t="s">
        <v>215</v>
      </c>
      <c r="C11" s="334">
        <v>72204192</v>
      </c>
      <c r="D11" s="333" t="s">
        <v>216</v>
      </c>
      <c r="E11" s="333" t="s">
        <v>217</v>
      </c>
      <c r="F11" s="333" t="s">
        <v>218</v>
      </c>
      <c r="G11" s="333" t="s">
        <v>208</v>
      </c>
      <c r="H11" s="333" t="s">
        <v>209</v>
      </c>
      <c r="I11" s="336">
        <v>43497</v>
      </c>
      <c r="J11" s="336"/>
    </row>
    <row r="12" spans="1:20" x14ac:dyDescent="0.2">
      <c r="A12" t="s">
        <v>177</v>
      </c>
      <c r="B12" s="333" t="s">
        <v>219</v>
      </c>
      <c r="C12" s="334" t="s">
        <v>220</v>
      </c>
      <c r="D12" s="333" t="s">
        <v>221</v>
      </c>
      <c r="E12" s="333" t="s">
        <v>222</v>
      </c>
      <c r="F12" s="333" t="s">
        <v>223</v>
      </c>
      <c r="G12" s="333" t="s">
        <v>224</v>
      </c>
      <c r="H12" s="333" t="s">
        <v>225</v>
      </c>
      <c r="I12" s="336">
        <v>46069</v>
      </c>
      <c r="J12" s="333"/>
    </row>
    <row r="13" spans="1:20" x14ac:dyDescent="0.2">
      <c r="A13" t="s">
        <v>177</v>
      </c>
      <c r="B13" s="333" t="s">
        <v>226</v>
      </c>
      <c r="C13" s="334" t="s">
        <v>227</v>
      </c>
      <c r="D13" s="333" t="s">
        <v>228</v>
      </c>
      <c r="E13" s="333" t="s">
        <v>229</v>
      </c>
      <c r="F13" s="333" t="s">
        <v>230</v>
      </c>
      <c r="G13" s="333" t="s">
        <v>224</v>
      </c>
      <c r="H13" s="333" t="s">
        <v>184</v>
      </c>
      <c r="I13" s="336">
        <v>45201</v>
      </c>
      <c r="J13" s="333"/>
    </row>
    <row r="14" spans="1:20" x14ac:dyDescent="0.2">
      <c r="A14" t="s">
        <v>177</v>
      </c>
      <c r="B14" s="333" t="s">
        <v>231</v>
      </c>
      <c r="C14" s="334" t="s">
        <v>232</v>
      </c>
      <c r="D14" s="333" t="s">
        <v>233</v>
      </c>
      <c r="E14" s="333" t="s">
        <v>234</v>
      </c>
      <c r="F14" s="333" t="s">
        <v>235</v>
      </c>
      <c r="G14" s="333" t="s">
        <v>183</v>
      </c>
      <c r="H14" s="333" t="s">
        <v>209</v>
      </c>
      <c r="I14" s="336">
        <v>44562</v>
      </c>
      <c r="J14" s="333"/>
    </row>
    <row r="15" spans="1:20" x14ac:dyDescent="0.2">
      <c r="A15" t="s">
        <v>177</v>
      </c>
      <c r="B15" s="333" t="s">
        <v>236</v>
      </c>
      <c r="C15" s="334" t="s">
        <v>237</v>
      </c>
      <c r="D15" s="333" t="s">
        <v>238</v>
      </c>
      <c r="E15" s="333" t="s">
        <v>239</v>
      </c>
      <c r="F15" s="333" t="s">
        <v>240</v>
      </c>
      <c r="G15" s="333" t="s">
        <v>183</v>
      </c>
      <c r="H15" s="333" t="s">
        <v>183</v>
      </c>
      <c r="I15" s="336">
        <v>45414</v>
      </c>
      <c r="J15" s="333"/>
    </row>
    <row r="16" spans="1:20" x14ac:dyDescent="0.2">
      <c r="A16" t="s">
        <v>177</v>
      </c>
      <c r="B16" s="333" t="s">
        <v>241</v>
      </c>
      <c r="C16" s="334" t="s">
        <v>242</v>
      </c>
      <c r="D16" s="333" t="s">
        <v>243</v>
      </c>
      <c r="E16" s="333" t="s">
        <v>244</v>
      </c>
      <c r="F16" s="333" t="s">
        <v>245</v>
      </c>
      <c r="G16" s="333" t="s">
        <v>183</v>
      </c>
      <c r="H16" s="333" t="s">
        <v>209</v>
      </c>
      <c r="I16" s="336">
        <v>44824</v>
      </c>
      <c r="J16" s="333"/>
    </row>
    <row r="17" spans="1:10" x14ac:dyDescent="0.2">
      <c r="A17" t="s">
        <v>203</v>
      </c>
      <c r="B17" s="333" t="s">
        <v>246</v>
      </c>
      <c r="C17" s="334">
        <v>70818334</v>
      </c>
      <c r="D17" s="333" t="s">
        <v>247</v>
      </c>
      <c r="E17" s="333" t="s">
        <v>248</v>
      </c>
      <c r="F17" s="333" t="s">
        <v>249</v>
      </c>
      <c r="G17" s="333" t="s">
        <v>183</v>
      </c>
      <c r="H17" s="333" t="s">
        <v>250</v>
      </c>
      <c r="I17" s="336">
        <v>46175</v>
      </c>
      <c r="J17" s="333"/>
    </row>
    <row r="18" spans="1:10" x14ac:dyDescent="0.2">
      <c r="A18" t="s">
        <v>177</v>
      </c>
      <c r="B18" s="333" t="s">
        <v>251</v>
      </c>
      <c r="C18" s="334" t="s">
        <v>252</v>
      </c>
      <c r="D18" s="333" t="s">
        <v>253</v>
      </c>
      <c r="E18" s="333" t="s">
        <v>254</v>
      </c>
      <c r="F18" s="333" t="s">
        <v>255</v>
      </c>
      <c r="G18" s="333" t="s">
        <v>183</v>
      </c>
      <c r="H18" s="333" t="s">
        <v>183</v>
      </c>
      <c r="I18" s="336">
        <v>45031</v>
      </c>
      <c r="J18" s="333"/>
    </row>
    <row r="19" spans="1:10" x14ac:dyDescent="0.2">
      <c r="A19" t="s">
        <v>177</v>
      </c>
      <c r="B19" s="333" t="s">
        <v>256</v>
      </c>
      <c r="C19" s="334" t="s">
        <v>257</v>
      </c>
      <c r="D19" s="333" t="s">
        <v>258</v>
      </c>
      <c r="E19" s="333" t="s">
        <v>259</v>
      </c>
      <c r="F19" s="333" t="s">
        <v>260</v>
      </c>
      <c r="G19" s="333" t="s">
        <v>224</v>
      </c>
      <c r="H19" s="333" t="s">
        <v>209</v>
      </c>
      <c r="I19" s="336">
        <v>45749</v>
      </c>
      <c r="J19" s="333"/>
    </row>
    <row r="20" spans="1:10" x14ac:dyDescent="0.2">
      <c r="A20" t="s">
        <v>177</v>
      </c>
      <c r="B20" s="333" t="s">
        <v>261</v>
      </c>
      <c r="C20" s="334" t="s">
        <v>262</v>
      </c>
      <c r="D20" s="333" t="s">
        <v>263</v>
      </c>
      <c r="E20" s="333" t="s">
        <v>264</v>
      </c>
      <c r="F20" s="333" t="s">
        <v>265</v>
      </c>
      <c r="G20" s="333" t="s">
        <v>266</v>
      </c>
      <c r="H20" s="333" t="s">
        <v>183</v>
      </c>
      <c r="I20" s="336">
        <v>44949</v>
      </c>
      <c r="J20" s="333"/>
    </row>
    <row r="21" spans="1:10" x14ac:dyDescent="0.2">
      <c r="A21" t="s">
        <v>177</v>
      </c>
      <c r="B21" s="333" t="s">
        <v>267</v>
      </c>
      <c r="C21" s="334" t="s">
        <v>268</v>
      </c>
      <c r="D21" s="333" t="s">
        <v>269</v>
      </c>
      <c r="E21" s="333" t="s">
        <v>223</v>
      </c>
      <c r="F21" s="333" t="s">
        <v>270</v>
      </c>
      <c r="G21" s="333" t="s">
        <v>183</v>
      </c>
      <c r="H21" s="333" t="s">
        <v>183</v>
      </c>
      <c r="I21" s="336">
        <v>45630</v>
      </c>
      <c r="J21" s="333"/>
    </row>
    <row r="22" spans="1:10" x14ac:dyDescent="0.2">
      <c r="A22" t="s">
        <v>203</v>
      </c>
      <c r="B22" s="333" t="s">
        <v>271</v>
      </c>
      <c r="C22" s="334">
        <v>72881217</v>
      </c>
      <c r="D22" s="333" t="s">
        <v>272</v>
      </c>
      <c r="E22" s="333" t="s">
        <v>273</v>
      </c>
      <c r="F22" s="333" t="s">
        <v>274</v>
      </c>
      <c r="G22" s="333" t="s">
        <v>208</v>
      </c>
      <c r="H22" s="333" t="s">
        <v>209</v>
      </c>
      <c r="I22" s="336">
        <v>44756</v>
      </c>
      <c r="J22" s="336">
        <v>46356</v>
      </c>
    </row>
    <row r="23" spans="1:10" x14ac:dyDescent="0.2">
      <c r="A23" t="s">
        <v>177</v>
      </c>
      <c r="B23" s="333" t="s">
        <v>275</v>
      </c>
      <c r="C23" s="334" t="s">
        <v>276</v>
      </c>
      <c r="D23" s="333" t="s">
        <v>277</v>
      </c>
      <c r="E23" s="333" t="s">
        <v>278</v>
      </c>
      <c r="F23" s="333" t="s">
        <v>279</v>
      </c>
      <c r="G23" s="333" t="s">
        <v>183</v>
      </c>
      <c r="H23" s="333" t="s">
        <v>209</v>
      </c>
      <c r="I23" s="336">
        <v>45870</v>
      </c>
      <c r="J23" s="333"/>
    </row>
    <row r="24" spans="1:10" x14ac:dyDescent="0.2">
      <c r="A24" t="s">
        <v>177</v>
      </c>
      <c r="B24" s="333" t="s">
        <v>280</v>
      </c>
      <c r="C24" s="334" t="s">
        <v>281</v>
      </c>
      <c r="D24" s="333" t="s">
        <v>282</v>
      </c>
      <c r="E24" s="333" t="s">
        <v>283</v>
      </c>
      <c r="F24" s="333" t="s">
        <v>284</v>
      </c>
      <c r="G24" s="333" t="s">
        <v>183</v>
      </c>
      <c r="H24" s="333" t="s">
        <v>209</v>
      </c>
      <c r="I24" s="336">
        <v>45607</v>
      </c>
      <c r="J24" s="333"/>
    </row>
    <row r="25" spans="1:10" x14ac:dyDescent="0.2">
      <c r="A25" t="s">
        <v>177</v>
      </c>
      <c r="B25" s="333" t="s">
        <v>285</v>
      </c>
      <c r="C25" s="334" t="s">
        <v>286</v>
      </c>
      <c r="D25" s="333" t="s">
        <v>287</v>
      </c>
      <c r="E25" s="333" t="s">
        <v>288</v>
      </c>
      <c r="F25" s="333" t="s">
        <v>289</v>
      </c>
      <c r="G25" s="333" t="s">
        <v>183</v>
      </c>
      <c r="H25" s="333" t="s">
        <v>290</v>
      </c>
      <c r="I25" s="336">
        <v>46027</v>
      </c>
      <c r="J25" s="336"/>
    </row>
    <row r="26" spans="1:10" x14ac:dyDescent="0.2">
      <c r="A26" t="s">
        <v>177</v>
      </c>
      <c r="B26" s="333" t="s">
        <v>291</v>
      </c>
      <c r="C26" s="334" t="s">
        <v>292</v>
      </c>
      <c r="D26" s="333" t="s">
        <v>293</v>
      </c>
      <c r="E26" s="333" t="s">
        <v>294</v>
      </c>
      <c r="F26" s="333" t="s">
        <v>295</v>
      </c>
      <c r="G26" s="333" t="s">
        <v>224</v>
      </c>
      <c r="H26" s="333" t="s">
        <v>202</v>
      </c>
      <c r="I26" s="336">
        <v>46113</v>
      </c>
      <c r="J26" s="336"/>
    </row>
    <row r="27" spans="1:10" x14ac:dyDescent="0.2">
      <c r="A27" t="s">
        <v>177</v>
      </c>
      <c r="B27" s="333" t="s">
        <v>296</v>
      </c>
      <c r="C27" s="334" t="s">
        <v>297</v>
      </c>
      <c r="D27" s="333" t="s">
        <v>298</v>
      </c>
      <c r="E27" s="333" t="s">
        <v>299</v>
      </c>
      <c r="F27" s="333" t="s">
        <v>300</v>
      </c>
      <c r="G27" s="333" t="s">
        <v>183</v>
      </c>
      <c r="H27" s="333" t="s">
        <v>301</v>
      </c>
      <c r="I27" s="336">
        <v>45973</v>
      </c>
      <c r="J27" s="336">
        <v>46154</v>
      </c>
    </row>
    <row r="28" spans="1:10" x14ac:dyDescent="0.2">
      <c r="A28" t="s">
        <v>203</v>
      </c>
      <c r="B28" s="333" t="s">
        <v>302</v>
      </c>
      <c r="C28" s="334">
        <v>73023479</v>
      </c>
      <c r="D28" s="333" t="s">
        <v>303</v>
      </c>
      <c r="E28" s="333" t="s">
        <v>304</v>
      </c>
      <c r="F28" s="333" t="s">
        <v>305</v>
      </c>
      <c r="G28" s="333" t="s">
        <v>208</v>
      </c>
      <c r="H28" s="333" t="s">
        <v>209</v>
      </c>
      <c r="I28" s="336">
        <v>44445</v>
      </c>
      <c r="J28" s="336">
        <v>46295</v>
      </c>
    </row>
    <row r="29" spans="1:10" x14ac:dyDescent="0.2">
      <c r="A29" t="s">
        <v>177</v>
      </c>
      <c r="B29" s="333" t="s">
        <v>306</v>
      </c>
      <c r="C29" s="334" t="s">
        <v>307</v>
      </c>
      <c r="D29" s="333" t="s">
        <v>308</v>
      </c>
      <c r="E29" s="333" t="s">
        <v>309</v>
      </c>
      <c r="F29" s="333" t="s">
        <v>310</v>
      </c>
      <c r="G29" s="333" t="s">
        <v>183</v>
      </c>
      <c r="H29" s="333" t="s">
        <v>311</v>
      </c>
      <c r="I29" s="336">
        <v>46038</v>
      </c>
      <c r="J29" s="333"/>
    </row>
    <row r="30" spans="1:10" x14ac:dyDescent="0.2">
      <c r="A30" t="s">
        <v>177</v>
      </c>
      <c r="B30" s="333" t="s">
        <v>312</v>
      </c>
      <c r="C30" s="334" t="s">
        <v>313</v>
      </c>
      <c r="D30" s="333" t="s">
        <v>314</v>
      </c>
      <c r="E30" s="333" t="s">
        <v>255</v>
      </c>
      <c r="F30" s="333" t="s">
        <v>315</v>
      </c>
      <c r="G30" s="333" t="s">
        <v>183</v>
      </c>
      <c r="H30" s="333" t="s">
        <v>316</v>
      </c>
      <c r="I30" s="336">
        <v>45912</v>
      </c>
      <c r="J30" s="333"/>
    </row>
    <row r="31" spans="1:10" x14ac:dyDescent="0.2">
      <c r="A31" t="s">
        <v>177</v>
      </c>
      <c r="B31" s="333" t="s">
        <v>317</v>
      </c>
      <c r="C31" s="334" t="s">
        <v>318</v>
      </c>
      <c r="D31" s="333" t="s">
        <v>319</v>
      </c>
      <c r="E31" s="333" t="s">
        <v>320</v>
      </c>
      <c r="F31" s="333" t="s">
        <v>321</v>
      </c>
      <c r="G31" s="333" t="s">
        <v>183</v>
      </c>
      <c r="H31" s="333" t="s">
        <v>190</v>
      </c>
      <c r="I31" s="336">
        <v>45943</v>
      </c>
      <c r="J31" s="336"/>
    </row>
    <row r="32" spans="1:10" x14ac:dyDescent="0.2">
      <c r="A32" t="s">
        <v>177</v>
      </c>
      <c r="B32" s="333" t="s">
        <v>322</v>
      </c>
      <c r="C32" s="334" t="s">
        <v>323</v>
      </c>
      <c r="D32" s="333" t="s">
        <v>324</v>
      </c>
      <c r="E32" s="333" t="s">
        <v>181</v>
      </c>
      <c r="F32" s="333" t="s">
        <v>325</v>
      </c>
      <c r="G32" s="333" t="s">
        <v>183</v>
      </c>
      <c r="H32" s="333" t="s">
        <v>209</v>
      </c>
      <c r="I32" s="336">
        <v>45031</v>
      </c>
      <c r="J32" s="336"/>
    </row>
    <row r="33" spans="1:10" x14ac:dyDescent="0.2">
      <c r="A33" t="s">
        <v>177</v>
      </c>
      <c r="B33" s="333" t="s">
        <v>326</v>
      </c>
      <c r="C33" s="334" t="s">
        <v>327</v>
      </c>
      <c r="D33" s="333" t="s">
        <v>328</v>
      </c>
      <c r="E33" s="333" t="s">
        <v>223</v>
      </c>
      <c r="F33" s="333" t="s">
        <v>329</v>
      </c>
      <c r="G33" s="333" t="s">
        <v>183</v>
      </c>
      <c r="H33" s="333" t="s">
        <v>202</v>
      </c>
      <c r="I33" s="336">
        <v>46055</v>
      </c>
      <c r="J33" s="333"/>
    </row>
    <row r="34" spans="1:10" x14ac:dyDescent="0.2">
      <c r="A34" t="s">
        <v>177</v>
      </c>
      <c r="B34" s="333" t="s">
        <v>330</v>
      </c>
      <c r="C34" s="334" t="s">
        <v>331</v>
      </c>
      <c r="D34" s="333" t="s">
        <v>332</v>
      </c>
      <c r="E34" s="333" t="s">
        <v>333</v>
      </c>
      <c r="F34" s="333" t="s">
        <v>334</v>
      </c>
      <c r="G34" s="333" t="s">
        <v>224</v>
      </c>
      <c r="H34" s="333" t="s">
        <v>209</v>
      </c>
      <c r="I34" s="336">
        <v>45495</v>
      </c>
      <c r="J34" s="336"/>
    </row>
    <row r="35" spans="1:10" x14ac:dyDescent="0.2">
      <c r="A35" t="s">
        <v>203</v>
      </c>
      <c r="B35" s="333" t="s">
        <v>335</v>
      </c>
      <c r="C35" s="334">
        <v>72259733</v>
      </c>
      <c r="D35" s="333" t="s">
        <v>336</v>
      </c>
      <c r="E35" s="333" t="s">
        <v>337</v>
      </c>
      <c r="F35" s="333" t="s">
        <v>338</v>
      </c>
      <c r="G35" s="333" t="s">
        <v>208</v>
      </c>
      <c r="H35" s="333" t="s">
        <v>339</v>
      </c>
      <c r="I35" s="336">
        <v>45536</v>
      </c>
      <c r="J35" s="336">
        <v>46295</v>
      </c>
    </row>
    <row r="36" spans="1:10" x14ac:dyDescent="0.2">
      <c r="A36" t="s">
        <v>203</v>
      </c>
      <c r="B36" s="333" t="s">
        <v>340</v>
      </c>
      <c r="C36" s="334">
        <v>70518094</v>
      </c>
      <c r="D36" s="333" t="s">
        <v>341</v>
      </c>
      <c r="E36" s="333" t="s">
        <v>342</v>
      </c>
      <c r="F36" s="333" t="s">
        <v>343</v>
      </c>
      <c r="G36" s="333" t="s">
        <v>208</v>
      </c>
      <c r="H36" s="333" t="s">
        <v>344</v>
      </c>
      <c r="I36" s="336">
        <v>43101</v>
      </c>
      <c r="J36" s="336"/>
    </row>
    <row r="37" spans="1:10" x14ac:dyDescent="0.2">
      <c r="A37" t="s">
        <v>203</v>
      </c>
      <c r="B37" s="333" t="s">
        <v>345</v>
      </c>
      <c r="C37" s="334">
        <v>71130178</v>
      </c>
      <c r="D37" s="333" t="s">
        <v>346</v>
      </c>
      <c r="E37" s="333" t="s">
        <v>347</v>
      </c>
      <c r="F37" s="333" t="s">
        <v>348</v>
      </c>
      <c r="G37" s="333" t="s">
        <v>208</v>
      </c>
      <c r="H37" s="333" t="s">
        <v>209</v>
      </c>
      <c r="I37" s="336">
        <v>45689</v>
      </c>
      <c r="J37" s="336">
        <v>46265</v>
      </c>
    </row>
    <row r="38" spans="1:10" x14ac:dyDescent="0.2">
      <c r="A38" t="s">
        <v>177</v>
      </c>
      <c r="B38" s="333" t="s">
        <v>349</v>
      </c>
      <c r="C38" s="334" t="s">
        <v>350</v>
      </c>
      <c r="D38" s="333" t="s">
        <v>351</v>
      </c>
      <c r="E38" s="333" t="s">
        <v>352</v>
      </c>
      <c r="F38" s="333" t="s">
        <v>353</v>
      </c>
      <c r="G38" s="333" t="s">
        <v>183</v>
      </c>
      <c r="H38" s="333" t="s">
        <v>354</v>
      </c>
      <c r="I38" s="336">
        <v>46023</v>
      </c>
      <c r="J38" s="336"/>
    </row>
    <row r="39" spans="1:10" x14ac:dyDescent="0.2">
      <c r="A39" t="s">
        <v>177</v>
      </c>
      <c r="B39" s="333" t="s">
        <v>355</v>
      </c>
      <c r="C39" s="334" t="s">
        <v>356</v>
      </c>
      <c r="D39" s="333" t="s">
        <v>357</v>
      </c>
      <c r="E39" s="333" t="s">
        <v>358</v>
      </c>
      <c r="F39" s="333" t="s">
        <v>359</v>
      </c>
      <c r="G39" s="333" t="s">
        <v>183</v>
      </c>
      <c r="H39" s="333" t="s">
        <v>316</v>
      </c>
      <c r="I39" s="336">
        <v>45901</v>
      </c>
      <c r="J39" s="336"/>
    </row>
    <row r="40" spans="1:10" x14ac:dyDescent="0.2">
      <c r="A40" t="s">
        <v>177</v>
      </c>
      <c r="B40" s="333" t="s">
        <v>360</v>
      </c>
      <c r="C40" s="334" t="s">
        <v>361</v>
      </c>
      <c r="D40" s="333" t="s">
        <v>362</v>
      </c>
      <c r="E40" s="333" t="s">
        <v>363</v>
      </c>
      <c r="F40" s="333" t="s">
        <v>364</v>
      </c>
      <c r="G40" s="333" t="s">
        <v>183</v>
      </c>
      <c r="H40" s="333" t="s">
        <v>354</v>
      </c>
      <c r="I40" s="336">
        <v>46113</v>
      </c>
      <c r="J40" s="336"/>
    </row>
    <row r="41" spans="1:10" x14ac:dyDescent="0.2">
      <c r="A41" t="s">
        <v>203</v>
      </c>
      <c r="B41" s="333" t="s">
        <v>365</v>
      </c>
      <c r="C41" s="334">
        <v>72621966</v>
      </c>
      <c r="D41" s="333" t="s">
        <v>366</v>
      </c>
      <c r="E41" s="333" t="s">
        <v>214</v>
      </c>
      <c r="F41" s="333" t="s">
        <v>367</v>
      </c>
      <c r="G41" s="333" t="s">
        <v>208</v>
      </c>
      <c r="H41" s="333" t="s">
        <v>209</v>
      </c>
      <c r="I41" s="336">
        <v>44562</v>
      </c>
      <c r="J41" s="336"/>
    </row>
    <row r="42" spans="1:10" x14ac:dyDescent="0.2">
      <c r="A42" t="s">
        <v>203</v>
      </c>
      <c r="B42" s="333" t="s">
        <v>368</v>
      </c>
      <c r="C42" s="334">
        <v>74636982</v>
      </c>
      <c r="D42" s="333" t="s">
        <v>369</v>
      </c>
      <c r="E42" s="333" t="s">
        <v>370</v>
      </c>
      <c r="F42" s="333" t="s">
        <v>371</v>
      </c>
      <c r="G42" s="333" t="s">
        <v>208</v>
      </c>
      <c r="H42" s="333" t="s">
        <v>372</v>
      </c>
      <c r="I42" s="336">
        <v>45659</v>
      </c>
      <c r="J42" s="336">
        <v>46265</v>
      </c>
    </row>
    <row r="43" spans="1:10" x14ac:dyDescent="0.2">
      <c r="A43" t="s">
        <v>203</v>
      </c>
      <c r="B43" s="333" t="s">
        <v>373</v>
      </c>
      <c r="C43" s="334">
        <v>72550789</v>
      </c>
      <c r="D43" s="333" t="s">
        <v>374</v>
      </c>
      <c r="E43" s="333" t="s">
        <v>375</v>
      </c>
      <c r="F43" s="333" t="s">
        <v>376</v>
      </c>
      <c r="G43" s="333" t="s">
        <v>224</v>
      </c>
      <c r="H43" s="333" t="s">
        <v>209</v>
      </c>
      <c r="I43" s="336">
        <v>46023</v>
      </c>
      <c r="J43" s="336">
        <v>46203</v>
      </c>
    </row>
    <row r="44" spans="1:10" x14ac:dyDescent="0.2">
      <c r="A44" t="s">
        <v>203</v>
      </c>
      <c r="B44" s="333" t="s">
        <v>377</v>
      </c>
      <c r="C44" s="334">
        <v>75486869</v>
      </c>
      <c r="D44" s="333" t="s">
        <v>378</v>
      </c>
      <c r="E44" s="333" t="s">
        <v>379</v>
      </c>
      <c r="F44" s="333" t="s">
        <v>380</v>
      </c>
      <c r="G44" s="333" t="s">
        <v>224</v>
      </c>
      <c r="H44" s="333" t="s">
        <v>339</v>
      </c>
      <c r="I44" s="336">
        <v>46023</v>
      </c>
      <c r="J44" s="336">
        <v>46203</v>
      </c>
    </row>
    <row r="45" spans="1:10" x14ac:dyDescent="0.2">
      <c r="A45" t="s">
        <v>177</v>
      </c>
      <c r="B45" s="333" t="s">
        <v>381</v>
      </c>
      <c r="C45" s="334" t="s">
        <v>382</v>
      </c>
      <c r="D45" s="333" t="s">
        <v>383</v>
      </c>
      <c r="E45" s="333" t="s">
        <v>181</v>
      </c>
      <c r="F45" s="333" t="s">
        <v>384</v>
      </c>
      <c r="G45" s="333" t="s">
        <v>183</v>
      </c>
      <c r="H45" s="333" t="s">
        <v>209</v>
      </c>
      <c r="I45" s="336">
        <v>45691</v>
      </c>
      <c r="J45" s="336"/>
    </row>
    <row r="46" spans="1:10" x14ac:dyDescent="0.2">
      <c r="A46" t="s">
        <v>203</v>
      </c>
      <c r="B46" s="333" t="s">
        <v>385</v>
      </c>
      <c r="C46" s="334">
        <v>76319544</v>
      </c>
      <c r="D46" s="333" t="s">
        <v>386</v>
      </c>
      <c r="E46" s="333" t="s">
        <v>387</v>
      </c>
      <c r="F46" s="333" t="s">
        <v>384</v>
      </c>
      <c r="G46" s="333" t="s">
        <v>224</v>
      </c>
      <c r="H46" s="333" t="s">
        <v>209</v>
      </c>
      <c r="I46" s="336">
        <v>46023</v>
      </c>
      <c r="J46" s="336">
        <v>46203</v>
      </c>
    </row>
    <row r="47" spans="1:10" x14ac:dyDescent="0.2">
      <c r="A47" t="s">
        <v>203</v>
      </c>
      <c r="B47" s="333" t="s">
        <v>388</v>
      </c>
      <c r="C47" s="334">
        <v>70032915</v>
      </c>
      <c r="D47" s="333" t="s">
        <v>389</v>
      </c>
      <c r="E47" s="333" t="s">
        <v>390</v>
      </c>
      <c r="F47" s="333" t="s">
        <v>391</v>
      </c>
      <c r="G47" s="333" t="s">
        <v>208</v>
      </c>
      <c r="H47" s="333" t="s">
        <v>339</v>
      </c>
      <c r="I47" s="336">
        <v>45659</v>
      </c>
      <c r="J47" s="336">
        <v>46205</v>
      </c>
    </row>
    <row r="48" spans="1:10" x14ac:dyDescent="0.2">
      <c r="A48" t="s">
        <v>177</v>
      </c>
      <c r="B48" s="333" t="s">
        <v>392</v>
      </c>
      <c r="C48" s="334" t="s">
        <v>393</v>
      </c>
      <c r="D48" s="333" t="s">
        <v>394</v>
      </c>
      <c r="E48" s="333" t="s">
        <v>310</v>
      </c>
      <c r="F48" s="333" t="s">
        <v>395</v>
      </c>
      <c r="G48" s="333" t="s">
        <v>183</v>
      </c>
      <c r="H48" s="333" t="s">
        <v>396</v>
      </c>
      <c r="I48" s="336">
        <v>42430</v>
      </c>
      <c r="J48" s="336"/>
    </row>
    <row r="49" spans="1:21" x14ac:dyDescent="0.2">
      <c r="A49" t="s">
        <v>177</v>
      </c>
      <c r="B49" s="333" t="s">
        <v>397</v>
      </c>
      <c r="C49" s="334" t="s">
        <v>398</v>
      </c>
      <c r="D49" s="333" t="s">
        <v>399</v>
      </c>
      <c r="E49" s="333" t="s">
        <v>400</v>
      </c>
      <c r="F49" s="333" t="s">
        <v>401</v>
      </c>
      <c r="G49" s="333" t="s">
        <v>183</v>
      </c>
      <c r="H49" s="333" t="s">
        <v>209</v>
      </c>
      <c r="I49" s="336">
        <v>45748</v>
      </c>
      <c r="J49" s="336"/>
    </row>
    <row r="50" spans="1:21" x14ac:dyDescent="0.2">
      <c r="A50" t="s">
        <v>203</v>
      </c>
      <c r="B50" s="333" t="s">
        <v>402</v>
      </c>
      <c r="C50" s="334">
        <v>20596127</v>
      </c>
      <c r="D50" s="333" t="s">
        <v>403</v>
      </c>
      <c r="E50" s="333" t="s">
        <v>404</v>
      </c>
      <c r="F50" s="333" t="s">
        <v>304</v>
      </c>
      <c r="G50" s="333" t="s">
        <v>224</v>
      </c>
      <c r="H50" s="333" t="s">
        <v>405</v>
      </c>
      <c r="I50" s="336">
        <v>45882</v>
      </c>
      <c r="J50" s="336">
        <v>46251</v>
      </c>
    </row>
    <row r="51" spans="1:21" x14ac:dyDescent="0.2">
      <c r="A51" t="s">
        <v>177</v>
      </c>
      <c r="B51" s="333" t="s">
        <v>406</v>
      </c>
      <c r="C51" s="334" t="s">
        <v>407</v>
      </c>
      <c r="D51" s="333" t="s">
        <v>408</v>
      </c>
      <c r="E51" s="333" t="s">
        <v>409</v>
      </c>
      <c r="F51" s="333" t="s">
        <v>410</v>
      </c>
      <c r="G51" s="333" t="s">
        <v>183</v>
      </c>
      <c r="H51" s="333" t="s">
        <v>190</v>
      </c>
      <c r="I51" s="336">
        <v>44470</v>
      </c>
      <c r="J51" s="336"/>
    </row>
    <row r="52" spans="1:21" x14ac:dyDescent="0.2">
      <c r="A52" t="s">
        <v>177</v>
      </c>
      <c r="B52" s="333" t="s">
        <v>411</v>
      </c>
      <c r="C52" s="334" t="s">
        <v>412</v>
      </c>
      <c r="D52" s="333" t="s">
        <v>413</v>
      </c>
      <c r="E52" s="333" t="s">
        <v>414</v>
      </c>
      <c r="F52" s="333" t="s">
        <v>415</v>
      </c>
      <c r="G52" s="333" t="s">
        <v>183</v>
      </c>
      <c r="H52" s="333" t="s">
        <v>209</v>
      </c>
      <c r="I52" s="336">
        <v>44879</v>
      </c>
      <c r="J52" s="336"/>
    </row>
    <row r="53" spans="1:21" x14ac:dyDescent="0.2">
      <c r="A53" t="s">
        <v>177</v>
      </c>
      <c r="B53" s="333" t="s">
        <v>416</v>
      </c>
      <c r="C53" s="334" t="s">
        <v>417</v>
      </c>
      <c r="D53" s="333" t="s">
        <v>418</v>
      </c>
      <c r="E53" s="333" t="s">
        <v>419</v>
      </c>
      <c r="F53" s="333" t="s">
        <v>420</v>
      </c>
      <c r="G53" s="333" t="s">
        <v>183</v>
      </c>
      <c r="H53" s="333" t="s">
        <v>190</v>
      </c>
      <c r="I53" s="336">
        <v>45229</v>
      </c>
      <c r="J53" s="333"/>
    </row>
    <row r="54" spans="1:21" x14ac:dyDescent="0.2">
      <c r="A54" t="s">
        <v>203</v>
      </c>
      <c r="B54" s="333" t="s">
        <v>421</v>
      </c>
      <c r="C54" s="334">
        <v>41875607</v>
      </c>
      <c r="D54" s="333" t="s">
        <v>422</v>
      </c>
      <c r="E54" s="333" t="s">
        <v>423</v>
      </c>
      <c r="F54" s="333" t="s">
        <v>424</v>
      </c>
      <c r="G54" s="333" t="s">
        <v>208</v>
      </c>
      <c r="H54" s="333" t="s">
        <v>202</v>
      </c>
      <c r="I54" s="336">
        <v>46127</v>
      </c>
      <c r="J54" s="336">
        <v>46491</v>
      </c>
    </row>
    <row r="55" spans="1:21" x14ac:dyDescent="0.2">
      <c r="A55" t="s">
        <v>177</v>
      </c>
      <c r="B55" s="333" t="s">
        <v>425</v>
      </c>
      <c r="C55" s="334" t="s">
        <v>426</v>
      </c>
      <c r="D55" s="333" t="s">
        <v>427</v>
      </c>
      <c r="E55" s="333" t="s">
        <v>428</v>
      </c>
      <c r="F55" s="333" t="s">
        <v>359</v>
      </c>
      <c r="G55" s="333" t="s">
        <v>183</v>
      </c>
      <c r="H55" s="333" t="s">
        <v>209</v>
      </c>
      <c r="I55" s="336">
        <v>45717</v>
      </c>
      <c r="J55" s="333"/>
      <c r="T55" s="85"/>
      <c r="U55" s="85"/>
    </row>
    <row r="56" spans="1:21" x14ac:dyDescent="0.2">
      <c r="A56" t="s">
        <v>177</v>
      </c>
      <c r="B56" s="333" t="s">
        <v>429</v>
      </c>
      <c r="C56" s="334" t="s">
        <v>430</v>
      </c>
      <c r="D56" s="333" t="s">
        <v>431</v>
      </c>
      <c r="E56" s="333" t="s">
        <v>432</v>
      </c>
      <c r="F56" s="333" t="s">
        <v>433</v>
      </c>
      <c r="G56" s="333" t="s">
        <v>434</v>
      </c>
      <c r="H56" s="333" t="s">
        <v>435</v>
      </c>
      <c r="I56" s="336">
        <v>45817</v>
      </c>
      <c r="J56" s="333"/>
    </row>
    <row r="57" spans="1:21" x14ac:dyDescent="0.2">
      <c r="A57" t="s">
        <v>203</v>
      </c>
      <c r="B57" s="333" t="s">
        <v>436</v>
      </c>
      <c r="C57" s="334">
        <v>44437309</v>
      </c>
      <c r="D57" s="333" t="s">
        <v>437</v>
      </c>
      <c r="E57" s="333" t="s">
        <v>438</v>
      </c>
      <c r="F57" s="333" t="s">
        <v>439</v>
      </c>
      <c r="G57" s="333" t="s">
        <v>208</v>
      </c>
      <c r="H57" s="333" t="s">
        <v>440</v>
      </c>
      <c r="I57" s="336">
        <v>44928</v>
      </c>
      <c r="J57" s="336">
        <v>46265</v>
      </c>
    </row>
    <row r="58" spans="1:21" x14ac:dyDescent="0.2">
      <c r="A58" t="s">
        <v>177</v>
      </c>
      <c r="B58" s="333" t="s">
        <v>441</v>
      </c>
      <c r="C58" s="334" t="s">
        <v>442</v>
      </c>
      <c r="D58" s="333" t="s">
        <v>443</v>
      </c>
      <c r="E58" s="333" t="s">
        <v>444</v>
      </c>
      <c r="F58" s="333" t="s">
        <v>445</v>
      </c>
      <c r="G58" s="333" t="s">
        <v>183</v>
      </c>
      <c r="H58" s="333" t="s">
        <v>209</v>
      </c>
      <c r="I58" s="336">
        <v>45139</v>
      </c>
      <c r="J58" s="336"/>
    </row>
    <row r="59" spans="1:21" x14ac:dyDescent="0.2">
      <c r="A59" t="s">
        <v>177</v>
      </c>
      <c r="B59" s="333" t="s">
        <v>446</v>
      </c>
      <c r="C59" s="334" t="s">
        <v>447</v>
      </c>
      <c r="D59" s="333" t="s">
        <v>448</v>
      </c>
      <c r="E59" s="333" t="s">
        <v>188</v>
      </c>
      <c r="F59" s="333" t="s">
        <v>449</v>
      </c>
      <c r="G59" s="333" t="s">
        <v>224</v>
      </c>
      <c r="H59" s="333" t="s">
        <v>450</v>
      </c>
      <c r="I59" s="336">
        <v>46027</v>
      </c>
      <c r="J59" s="336">
        <v>46208</v>
      </c>
    </row>
    <row r="60" spans="1:21" x14ac:dyDescent="0.2">
      <c r="A60" t="s">
        <v>203</v>
      </c>
      <c r="B60" s="333" t="s">
        <v>451</v>
      </c>
      <c r="C60" s="334">
        <v>46645284</v>
      </c>
      <c r="D60" s="333" t="s">
        <v>452</v>
      </c>
      <c r="E60" s="333" t="s">
        <v>453</v>
      </c>
      <c r="F60" s="333" t="s">
        <v>454</v>
      </c>
      <c r="G60" s="333" t="s">
        <v>224</v>
      </c>
      <c r="H60" s="333" t="s">
        <v>372</v>
      </c>
      <c r="I60" s="336">
        <v>46064</v>
      </c>
      <c r="J60" s="336">
        <v>46152</v>
      </c>
    </row>
    <row r="61" spans="1:21" x14ac:dyDescent="0.2">
      <c r="A61" t="s">
        <v>203</v>
      </c>
      <c r="B61" s="333" t="s">
        <v>455</v>
      </c>
      <c r="C61" s="334">
        <v>76212197</v>
      </c>
      <c r="D61" s="333" t="s">
        <v>456</v>
      </c>
      <c r="E61" s="333" t="s">
        <v>457</v>
      </c>
      <c r="F61" s="333" t="s">
        <v>248</v>
      </c>
      <c r="G61" s="333" t="s">
        <v>208</v>
      </c>
      <c r="H61" s="333" t="s">
        <v>209</v>
      </c>
      <c r="I61" s="336">
        <v>45748</v>
      </c>
      <c r="J61" s="336">
        <v>46295</v>
      </c>
    </row>
    <row r="62" spans="1:21" x14ac:dyDescent="0.2">
      <c r="A62" t="s">
        <v>177</v>
      </c>
      <c r="B62" s="333" t="s">
        <v>458</v>
      </c>
      <c r="C62" s="334"/>
      <c r="D62" s="333"/>
      <c r="E62" s="333"/>
      <c r="F62" s="333"/>
      <c r="G62" s="333"/>
      <c r="H62" s="333"/>
      <c r="I62" s="336"/>
      <c r="J62" s="336"/>
    </row>
    <row r="63" spans="1:21" x14ac:dyDescent="0.2">
      <c r="B63" s="333"/>
      <c r="C63" s="334"/>
      <c r="D63" s="333"/>
      <c r="E63" s="333"/>
      <c r="F63" s="333"/>
      <c r="G63" s="333"/>
      <c r="H63" s="333"/>
      <c r="I63" s="336"/>
      <c r="J63" s="336"/>
    </row>
    <row r="64" spans="1:21" x14ac:dyDescent="0.2">
      <c r="B64" s="333"/>
      <c r="C64" s="334"/>
      <c r="D64" s="333"/>
      <c r="E64" s="333"/>
      <c r="F64" s="333"/>
      <c r="G64" s="333"/>
      <c r="H64" s="333"/>
      <c r="I64" s="336"/>
      <c r="J64" s="336"/>
    </row>
    <row r="65" spans="2:10" x14ac:dyDescent="0.2">
      <c r="B65" s="333"/>
      <c r="C65" s="334"/>
      <c r="D65" s="333"/>
      <c r="E65" s="333"/>
      <c r="F65" s="333"/>
      <c r="G65" s="333"/>
      <c r="H65" s="333"/>
      <c r="I65" s="336"/>
      <c r="J65" s="336"/>
    </row>
    <row r="66" spans="2:10" x14ac:dyDescent="0.2">
      <c r="B66" s="333"/>
      <c r="C66" s="334"/>
      <c r="D66" s="333"/>
      <c r="E66" s="333"/>
      <c r="F66" s="333"/>
      <c r="G66" s="333"/>
      <c r="H66" s="333"/>
      <c r="I66" s="336"/>
      <c r="J66" s="336"/>
    </row>
    <row r="67" spans="2:10" x14ac:dyDescent="0.2">
      <c r="B67" s="333"/>
      <c r="C67" s="334"/>
      <c r="D67" s="333"/>
      <c r="E67" s="333"/>
      <c r="F67" s="333"/>
      <c r="G67" s="333"/>
      <c r="H67" s="333"/>
      <c r="I67" s="336"/>
      <c r="J67" s="336"/>
    </row>
    <row r="68" spans="2:10" x14ac:dyDescent="0.2">
      <c r="B68" s="333"/>
      <c r="C68" s="334"/>
      <c r="D68" s="333"/>
      <c r="E68" s="333"/>
      <c r="F68" s="333"/>
      <c r="G68" s="333"/>
      <c r="H68" s="333"/>
      <c r="I68" s="336"/>
      <c r="J68" s="336"/>
    </row>
  </sheetData>
  <autoFilter ref="A4:U4" xr:uid="{0C98E909-E3D2-4A70-BE4B-83D1F84C8C64}"/>
  <sortState xmlns:xlrd2="http://schemas.microsoft.com/office/spreadsheetml/2017/richdata2" ref="A5:J61">
    <sortCondition ref="B5:B6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DC76-B589-4CBF-B050-ADBF4B96B8DB}">
  <sheetPr codeName="Hoja62"/>
  <dimension ref="C1:M122"/>
  <sheetViews>
    <sheetView workbookViewId="0">
      <selection activeCell="J32" sqref="J32"/>
    </sheetView>
  </sheetViews>
  <sheetFormatPr baseColWidth="10" defaultColWidth="11.5" defaultRowHeight="15" x14ac:dyDescent="0.2"/>
  <cols>
    <col min="3" max="3" width="17.5" bestFit="1" customWidth="1"/>
    <col min="5" max="5" width="29.5" bestFit="1" customWidth="1"/>
    <col min="9" max="9" width="18.5" customWidth="1"/>
  </cols>
  <sheetData>
    <row r="1" spans="3:13" ht="16" thickBot="1" x14ac:dyDescent="0.25">
      <c r="C1" t="s">
        <v>459</v>
      </c>
      <c r="D1" s="85">
        <f>IF(WEEKDAY(D2,3)&lt;5,D2-WEEKDAY(D2,3),D2-WEEKDAY(D2,3)+7)</f>
        <v>46174</v>
      </c>
      <c r="H1" t="s">
        <v>460</v>
      </c>
      <c r="I1" t="s">
        <v>461</v>
      </c>
      <c r="J1" t="s">
        <v>462</v>
      </c>
      <c r="K1" t="s">
        <v>463</v>
      </c>
      <c r="L1" t="s">
        <v>464</v>
      </c>
      <c r="M1" t="s">
        <v>465</v>
      </c>
    </row>
    <row r="2" spans="3:13" ht="16" thickBot="1" x14ac:dyDescent="0.25">
      <c r="C2" t="s">
        <v>466</v>
      </c>
      <c r="D2" s="138">
        <v>46174</v>
      </c>
      <c r="E2" t="s">
        <v>459</v>
      </c>
      <c r="F2" s="85">
        <f>DATE(YEAR(D2),MONTH(D2),1)</f>
        <v>46174</v>
      </c>
      <c r="H2" s="85">
        <f>D2</f>
        <v>46174</v>
      </c>
      <c r="I2" s="86">
        <f t="shared" ref="I2:I32" si="0">WEEKDAY(H2,2)</f>
        <v>1</v>
      </c>
      <c r="J2" s="86">
        <f>IF(AND(MONTH(H2)=MONTH(H$2),K2=0),IF(I2&lt;=4,9,IF(I2=5,6,0)),0)</f>
        <v>9</v>
      </c>
      <c r="K2" s="86"/>
      <c r="L2" s="86"/>
      <c r="M2" s="86">
        <f t="shared" ref="M2:M32" si="1">IF(AND(MONTH(H2)=MONTH(H$2),L2=0),IF(I2&lt;=4,9,IF(I2=5,6,0)),0)</f>
        <v>9</v>
      </c>
    </row>
    <row r="3" spans="3:13" x14ac:dyDescent="0.2">
      <c r="E3" t="s">
        <v>467</v>
      </c>
      <c r="F3" s="85">
        <f>DATE(YEAR(D2),1+MONTH(D2),1)-1</f>
        <v>46203</v>
      </c>
      <c r="H3" s="85">
        <f t="shared" ref="H3:H32" si="2">H2+1</f>
        <v>46175</v>
      </c>
      <c r="I3" s="86">
        <f t="shared" si="0"/>
        <v>2</v>
      </c>
      <c r="J3" s="86">
        <f>IF(AND(MONTH(H3)=MONTH(H$2),K3=0),IF(I3&lt;=4,9,IF(I3=5,6,0)),0)</f>
        <v>9</v>
      </c>
      <c r="K3" s="86"/>
      <c r="L3" s="86"/>
      <c r="M3" s="86">
        <f t="shared" si="1"/>
        <v>9</v>
      </c>
    </row>
    <row r="4" spans="3:13" x14ac:dyDescent="0.2">
      <c r="C4" t="s">
        <v>468</v>
      </c>
      <c r="D4" s="85">
        <f>DATE(YEAR(D2),MONTH(D2)-1,16)</f>
        <v>46158</v>
      </c>
      <c r="F4" s="85"/>
      <c r="H4" s="85">
        <f t="shared" si="2"/>
        <v>46176</v>
      </c>
      <c r="I4" s="86">
        <f t="shared" si="0"/>
        <v>3</v>
      </c>
      <c r="J4" s="86">
        <f t="shared" ref="J4:J32" si="3">IF(AND(MONTH(H4)=MONTH(H$2),K4=0),IF(I4&lt;=4,9,IF(I4=5,6,0)),0)</f>
        <v>9</v>
      </c>
      <c r="K4" s="86"/>
      <c r="L4" s="86"/>
      <c r="M4" s="86">
        <f t="shared" si="1"/>
        <v>9</v>
      </c>
    </row>
    <row r="5" spans="3:13" x14ac:dyDescent="0.2">
      <c r="H5" s="85">
        <f t="shared" si="2"/>
        <v>46177</v>
      </c>
      <c r="I5" s="86">
        <f t="shared" si="0"/>
        <v>4</v>
      </c>
      <c r="J5" s="86">
        <f t="shared" si="3"/>
        <v>9</v>
      </c>
      <c r="K5" s="86"/>
      <c r="L5" s="86"/>
      <c r="M5" s="86">
        <f t="shared" si="1"/>
        <v>9</v>
      </c>
    </row>
    <row r="6" spans="3:13" x14ac:dyDescent="0.2">
      <c r="H6" s="85">
        <f t="shared" si="2"/>
        <v>46178</v>
      </c>
      <c r="I6" s="86">
        <f t="shared" si="0"/>
        <v>5</v>
      </c>
      <c r="J6" s="86">
        <f t="shared" si="3"/>
        <v>6</v>
      </c>
      <c r="K6" s="86"/>
      <c r="L6" s="86"/>
      <c r="M6" s="86">
        <f t="shared" si="1"/>
        <v>6</v>
      </c>
    </row>
    <row r="7" spans="3:13" x14ac:dyDescent="0.2">
      <c r="E7" t="s">
        <v>469</v>
      </c>
      <c r="F7" s="85">
        <f>IF(WEEKDAY(D4,3)&lt;5,D4-WEEKDAY(D4,3),D4-WEEKDAY(D4,3)+7)</f>
        <v>46160</v>
      </c>
      <c r="H7" s="85">
        <f t="shared" si="2"/>
        <v>46179</v>
      </c>
      <c r="I7" s="86">
        <f t="shared" si="0"/>
        <v>6</v>
      </c>
      <c r="J7" s="86">
        <f t="shared" si="3"/>
        <v>0</v>
      </c>
      <c r="K7" s="86"/>
      <c r="L7" s="86"/>
      <c r="M7" s="86">
        <f>IF(AND(MONTH(H7)=MONTH(H$2),L7=0),IF(I7&lt;=4,9,IF(I7=5,6,0)),0)</f>
        <v>0</v>
      </c>
    </row>
    <row r="8" spans="3:13" x14ac:dyDescent="0.2">
      <c r="H8" s="85">
        <f t="shared" si="2"/>
        <v>46180</v>
      </c>
      <c r="I8" s="86">
        <f t="shared" si="0"/>
        <v>7</v>
      </c>
      <c r="J8" s="86">
        <f t="shared" si="3"/>
        <v>0</v>
      </c>
      <c r="K8" s="86"/>
      <c r="L8" s="86">
        <v>1</v>
      </c>
      <c r="M8" s="86">
        <f t="shared" si="1"/>
        <v>0</v>
      </c>
    </row>
    <row r="9" spans="3:13" x14ac:dyDescent="0.2">
      <c r="H9" s="85">
        <f t="shared" si="2"/>
        <v>46181</v>
      </c>
      <c r="I9" s="86">
        <f t="shared" si="0"/>
        <v>1</v>
      </c>
      <c r="J9" s="86">
        <f t="shared" si="3"/>
        <v>9</v>
      </c>
      <c r="K9" s="86"/>
      <c r="L9" s="86"/>
      <c r="M9" s="86">
        <f t="shared" si="1"/>
        <v>9</v>
      </c>
    </row>
    <row r="10" spans="3:13" x14ac:dyDescent="0.2">
      <c r="E10" s="332"/>
      <c r="F10" s="76" t="s">
        <v>470</v>
      </c>
      <c r="H10" s="85">
        <f t="shared" si="2"/>
        <v>46182</v>
      </c>
      <c r="I10" s="86">
        <f t="shared" si="0"/>
        <v>2</v>
      </c>
      <c r="J10" s="86">
        <f t="shared" si="3"/>
        <v>9</v>
      </c>
      <c r="K10" s="86"/>
      <c r="L10" s="86"/>
      <c r="M10" s="86">
        <f t="shared" si="1"/>
        <v>9</v>
      </c>
    </row>
    <row r="11" spans="3:13" x14ac:dyDescent="0.2">
      <c r="E11" s="76" t="s">
        <v>471</v>
      </c>
      <c r="F11" s="76">
        <f>SUM(J2:J32)</f>
        <v>177</v>
      </c>
      <c r="H11" s="85">
        <f t="shared" si="2"/>
        <v>46183</v>
      </c>
      <c r="I11" s="86">
        <f t="shared" si="0"/>
        <v>3</v>
      </c>
      <c r="J11" s="86">
        <f t="shared" si="3"/>
        <v>9</v>
      </c>
      <c r="K11" s="86"/>
      <c r="L11" s="86"/>
      <c r="M11" s="86">
        <f t="shared" si="1"/>
        <v>9</v>
      </c>
    </row>
    <row r="12" spans="3:13" x14ac:dyDescent="0.2">
      <c r="E12" s="76"/>
      <c r="F12" s="76"/>
      <c r="H12" s="85">
        <f t="shared" si="2"/>
        <v>46184</v>
      </c>
      <c r="I12" s="86">
        <f t="shared" si="0"/>
        <v>4</v>
      </c>
      <c r="J12" s="86">
        <f t="shared" si="3"/>
        <v>9</v>
      </c>
      <c r="K12" s="86"/>
      <c r="L12" s="86"/>
      <c r="M12" s="86">
        <f t="shared" si="1"/>
        <v>9</v>
      </c>
    </row>
    <row r="13" spans="3:13" x14ac:dyDescent="0.2">
      <c r="E13" s="76"/>
      <c r="F13" s="76"/>
      <c r="H13" s="85">
        <f t="shared" si="2"/>
        <v>46185</v>
      </c>
      <c r="I13" s="86">
        <f t="shared" si="0"/>
        <v>5</v>
      </c>
      <c r="J13" s="86">
        <f t="shared" si="3"/>
        <v>6</v>
      </c>
      <c r="K13" s="86"/>
      <c r="L13" s="86"/>
      <c r="M13" s="86">
        <f t="shared" si="1"/>
        <v>6</v>
      </c>
    </row>
    <row r="14" spans="3:13" x14ac:dyDescent="0.2">
      <c r="H14" s="85">
        <f t="shared" si="2"/>
        <v>46186</v>
      </c>
      <c r="I14" s="86">
        <f t="shared" si="0"/>
        <v>6</v>
      </c>
      <c r="J14" s="86">
        <f t="shared" si="3"/>
        <v>0</v>
      </c>
      <c r="K14" s="86"/>
      <c r="L14" s="86"/>
      <c r="M14" s="86">
        <f t="shared" si="1"/>
        <v>0</v>
      </c>
    </row>
    <row r="15" spans="3:13" x14ac:dyDescent="0.2">
      <c r="H15" s="85">
        <f t="shared" si="2"/>
        <v>46187</v>
      </c>
      <c r="I15" s="86">
        <f t="shared" si="0"/>
        <v>7</v>
      </c>
      <c r="J15" s="86">
        <f t="shared" si="3"/>
        <v>0</v>
      </c>
      <c r="K15" s="86"/>
      <c r="L15" s="86"/>
      <c r="M15" s="86">
        <f t="shared" si="1"/>
        <v>0</v>
      </c>
    </row>
    <row r="16" spans="3:13" x14ac:dyDescent="0.2">
      <c r="H16" s="85">
        <f t="shared" si="2"/>
        <v>46188</v>
      </c>
      <c r="I16" s="86">
        <f t="shared" si="0"/>
        <v>1</v>
      </c>
      <c r="J16" s="86">
        <f t="shared" si="3"/>
        <v>9</v>
      </c>
      <c r="K16" s="86"/>
      <c r="L16" s="86"/>
      <c r="M16" s="86">
        <f t="shared" si="1"/>
        <v>9</v>
      </c>
    </row>
    <row r="17" spans="8:13" x14ac:dyDescent="0.2">
      <c r="H17" s="85">
        <f t="shared" si="2"/>
        <v>46189</v>
      </c>
      <c r="I17" s="86">
        <f t="shared" si="0"/>
        <v>2</v>
      </c>
      <c r="J17" s="86">
        <f t="shared" si="3"/>
        <v>9</v>
      </c>
      <c r="K17" s="86"/>
      <c r="L17" s="86"/>
      <c r="M17" s="86">
        <f t="shared" si="1"/>
        <v>9</v>
      </c>
    </row>
    <row r="18" spans="8:13" x14ac:dyDescent="0.2">
      <c r="H18" s="85">
        <f t="shared" si="2"/>
        <v>46190</v>
      </c>
      <c r="I18" s="86">
        <f t="shared" si="0"/>
        <v>3</v>
      </c>
      <c r="J18" s="86">
        <f t="shared" si="3"/>
        <v>9</v>
      </c>
      <c r="K18" s="86"/>
      <c r="L18" s="86"/>
      <c r="M18" s="86">
        <f t="shared" si="1"/>
        <v>9</v>
      </c>
    </row>
    <row r="19" spans="8:13" x14ac:dyDescent="0.2">
      <c r="H19" s="85">
        <f t="shared" si="2"/>
        <v>46191</v>
      </c>
      <c r="I19" s="86">
        <f t="shared" si="0"/>
        <v>4</v>
      </c>
      <c r="J19" s="86">
        <f t="shared" si="3"/>
        <v>9</v>
      </c>
      <c r="K19" s="86"/>
      <c r="L19" s="86"/>
      <c r="M19" s="86">
        <f t="shared" si="1"/>
        <v>9</v>
      </c>
    </row>
    <row r="20" spans="8:13" x14ac:dyDescent="0.2">
      <c r="H20" s="85">
        <f t="shared" si="2"/>
        <v>46192</v>
      </c>
      <c r="I20" s="86">
        <f t="shared" si="0"/>
        <v>5</v>
      </c>
      <c r="J20" s="86">
        <f t="shared" si="3"/>
        <v>6</v>
      </c>
      <c r="K20" s="86"/>
      <c r="L20" s="86"/>
      <c r="M20" s="86">
        <f t="shared" si="1"/>
        <v>6</v>
      </c>
    </row>
    <row r="21" spans="8:13" x14ac:dyDescent="0.2">
      <c r="H21" s="85">
        <f t="shared" si="2"/>
        <v>46193</v>
      </c>
      <c r="I21" s="86">
        <f t="shared" si="0"/>
        <v>6</v>
      </c>
      <c r="J21" s="86">
        <f t="shared" si="3"/>
        <v>0</v>
      </c>
      <c r="K21" s="86"/>
      <c r="L21" s="86"/>
      <c r="M21" s="86">
        <f t="shared" si="1"/>
        <v>0</v>
      </c>
    </row>
    <row r="22" spans="8:13" x14ac:dyDescent="0.2">
      <c r="H22" s="85">
        <f t="shared" si="2"/>
        <v>46194</v>
      </c>
      <c r="I22" s="86">
        <f t="shared" si="0"/>
        <v>7</v>
      </c>
      <c r="J22" s="86">
        <f t="shared" si="3"/>
        <v>0</v>
      </c>
      <c r="K22" s="86">
        <v>1</v>
      </c>
      <c r="L22" s="86"/>
      <c r="M22" s="86">
        <f t="shared" si="1"/>
        <v>0</v>
      </c>
    </row>
    <row r="23" spans="8:13" x14ac:dyDescent="0.2">
      <c r="H23" s="85">
        <f t="shared" si="2"/>
        <v>46195</v>
      </c>
      <c r="I23" s="86">
        <f t="shared" si="0"/>
        <v>1</v>
      </c>
      <c r="J23" s="86">
        <f t="shared" si="3"/>
        <v>9</v>
      </c>
      <c r="K23" s="86"/>
      <c r="L23" s="86"/>
      <c r="M23" s="86">
        <f t="shared" si="1"/>
        <v>9</v>
      </c>
    </row>
    <row r="24" spans="8:13" x14ac:dyDescent="0.2">
      <c r="H24" s="85">
        <f t="shared" si="2"/>
        <v>46196</v>
      </c>
      <c r="I24" s="86">
        <f t="shared" si="0"/>
        <v>2</v>
      </c>
      <c r="J24" s="86">
        <f t="shared" si="3"/>
        <v>9</v>
      </c>
      <c r="K24" s="86"/>
      <c r="L24" s="86"/>
      <c r="M24" s="86">
        <f t="shared" si="1"/>
        <v>9</v>
      </c>
    </row>
    <row r="25" spans="8:13" x14ac:dyDescent="0.2">
      <c r="H25" s="85">
        <f t="shared" si="2"/>
        <v>46197</v>
      </c>
      <c r="I25" s="86">
        <f t="shared" si="0"/>
        <v>3</v>
      </c>
      <c r="J25" s="86">
        <f t="shared" si="3"/>
        <v>9</v>
      </c>
      <c r="K25" s="86"/>
      <c r="L25" s="86"/>
      <c r="M25" s="86">
        <f t="shared" si="1"/>
        <v>9</v>
      </c>
    </row>
    <row r="26" spans="8:13" x14ac:dyDescent="0.2">
      <c r="H26" s="85">
        <f t="shared" si="2"/>
        <v>46198</v>
      </c>
      <c r="I26" s="86">
        <f t="shared" si="0"/>
        <v>4</v>
      </c>
      <c r="J26" s="86">
        <f t="shared" si="3"/>
        <v>9</v>
      </c>
      <c r="K26" s="86"/>
      <c r="L26" s="86"/>
      <c r="M26" s="86">
        <f t="shared" si="1"/>
        <v>9</v>
      </c>
    </row>
    <row r="27" spans="8:13" x14ac:dyDescent="0.2">
      <c r="H27" s="85">
        <f t="shared" si="2"/>
        <v>46199</v>
      </c>
      <c r="I27" s="86">
        <f t="shared" si="0"/>
        <v>5</v>
      </c>
      <c r="J27" s="86">
        <f t="shared" si="3"/>
        <v>6</v>
      </c>
      <c r="K27" s="86"/>
      <c r="L27" s="86"/>
      <c r="M27" s="86">
        <f t="shared" si="1"/>
        <v>6</v>
      </c>
    </row>
    <row r="28" spans="8:13" x14ac:dyDescent="0.2">
      <c r="H28" s="85">
        <f t="shared" si="2"/>
        <v>46200</v>
      </c>
      <c r="I28" s="86">
        <f t="shared" si="0"/>
        <v>6</v>
      </c>
      <c r="J28" s="86">
        <f t="shared" si="3"/>
        <v>0</v>
      </c>
      <c r="K28" s="86"/>
      <c r="L28" s="86"/>
      <c r="M28" s="86">
        <f t="shared" si="1"/>
        <v>0</v>
      </c>
    </row>
    <row r="29" spans="8:13" x14ac:dyDescent="0.2">
      <c r="H29" s="85">
        <f t="shared" si="2"/>
        <v>46201</v>
      </c>
      <c r="I29" s="86">
        <f t="shared" si="0"/>
        <v>7</v>
      </c>
      <c r="J29" s="86">
        <f t="shared" si="3"/>
        <v>0</v>
      </c>
      <c r="K29" s="86"/>
      <c r="L29" s="86"/>
      <c r="M29" s="86">
        <f t="shared" si="1"/>
        <v>0</v>
      </c>
    </row>
    <row r="30" spans="8:13" x14ac:dyDescent="0.2">
      <c r="H30" s="85">
        <f t="shared" si="2"/>
        <v>46202</v>
      </c>
      <c r="I30" s="86">
        <f t="shared" si="0"/>
        <v>1</v>
      </c>
      <c r="J30" s="86">
        <f t="shared" si="3"/>
        <v>0</v>
      </c>
      <c r="K30" s="86">
        <v>1</v>
      </c>
      <c r="L30" s="86">
        <v>1</v>
      </c>
      <c r="M30" s="86">
        <f t="shared" si="1"/>
        <v>0</v>
      </c>
    </row>
    <row r="31" spans="8:13" x14ac:dyDescent="0.2">
      <c r="H31" s="85">
        <f t="shared" si="2"/>
        <v>46203</v>
      </c>
      <c r="I31" s="86">
        <f t="shared" si="0"/>
        <v>2</v>
      </c>
      <c r="J31" s="86">
        <f t="shared" si="3"/>
        <v>9</v>
      </c>
      <c r="K31" s="86"/>
      <c r="L31" s="86"/>
      <c r="M31" s="86">
        <f t="shared" si="1"/>
        <v>9</v>
      </c>
    </row>
    <row r="32" spans="8:13" x14ac:dyDescent="0.2">
      <c r="H32" s="85">
        <f t="shared" si="2"/>
        <v>46204</v>
      </c>
      <c r="I32" s="86">
        <f t="shared" si="0"/>
        <v>3</v>
      </c>
      <c r="J32" s="86">
        <f t="shared" si="3"/>
        <v>0</v>
      </c>
      <c r="K32" s="86"/>
      <c r="L32" s="86"/>
      <c r="M32" s="86">
        <f t="shared" si="1"/>
        <v>0</v>
      </c>
    </row>
    <row r="116" spans="3:3" x14ac:dyDescent="0.2">
      <c r="C116" t="s">
        <v>472</v>
      </c>
    </row>
    <row r="122" spans="3:3" x14ac:dyDescent="0.2">
      <c r="C122" s="113" t="s">
        <v>472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8225-55A4-4D23-B6B7-D9999B2BED61}">
  <sheetPr codeName="Hoja15">
    <tabColor rgb="FF006600"/>
  </sheetPr>
  <dimension ref="A1:AN161"/>
  <sheetViews>
    <sheetView workbookViewId="0"/>
  </sheetViews>
  <sheetFormatPr baseColWidth="10" defaultColWidth="11.5" defaultRowHeight="15" x14ac:dyDescent="0.2"/>
  <cols>
    <col min="1" max="1" width="2.5" bestFit="1" customWidth="1"/>
    <col min="2" max="2" width="35" bestFit="1" customWidth="1"/>
    <col min="3" max="3" width="64.5" style="87" bestFit="1" customWidth="1"/>
    <col min="4" max="4" width="33.5" bestFit="1" customWidth="1"/>
    <col min="5" max="5" width="13.5" bestFit="1" customWidth="1"/>
    <col min="6" max="6" width="29.5" bestFit="1" customWidth="1"/>
    <col min="7" max="7" width="22.5" bestFit="1" customWidth="1"/>
    <col min="8" max="15" width="6" style="18" bestFit="1" customWidth="1"/>
    <col min="16" max="25" width="7" style="18" bestFit="1" customWidth="1"/>
    <col min="26" max="26" width="5.5" style="18" customWidth="1"/>
    <col min="27" max="32" width="7" style="18" bestFit="1" customWidth="1"/>
    <col min="33" max="35" width="7.5" style="18" bestFit="1" customWidth="1"/>
    <col min="36" max="40" width="7.33203125" style="18" customWidth="1"/>
  </cols>
  <sheetData>
    <row r="1" spans="1:40" ht="11.25" customHeight="1" x14ac:dyDescent="0.2"/>
    <row r="2" spans="1:40" ht="16" x14ac:dyDescent="0.2">
      <c r="A2" s="204"/>
      <c r="B2" s="205"/>
      <c r="C2" s="310" t="s">
        <v>473</v>
      </c>
      <c r="D2" s="206"/>
      <c r="E2" s="205"/>
      <c r="F2" s="205"/>
      <c r="G2" s="205"/>
      <c r="H2" s="205"/>
      <c r="I2" s="205"/>
      <c r="J2" s="205"/>
      <c r="K2" s="205"/>
      <c r="L2" s="205"/>
      <c r="M2" s="206"/>
      <c r="N2" s="207"/>
      <c r="O2" s="208"/>
      <c r="P2" s="206"/>
      <c r="Q2" s="206"/>
      <c r="R2" s="205"/>
      <c r="S2" s="205"/>
      <c r="T2" s="205"/>
      <c r="U2" s="208"/>
      <c r="V2" s="208"/>
      <c r="W2" s="208"/>
      <c r="X2" s="208"/>
      <c r="Y2" s="208"/>
      <c r="Z2" s="208"/>
      <c r="AA2" s="208"/>
      <c r="AB2" s="208"/>
      <c r="AC2" s="208"/>
      <c r="AD2" s="208"/>
      <c r="AE2" s="208"/>
      <c r="AF2" s="208"/>
      <c r="AG2" s="208"/>
      <c r="AH2" s="208"/>
      <c r="AI2" s="208"/>
      <c r="AJ2" s="208"/>
      <c r="AK2" s="208"/>
      <c r="AL2" s="208"/>
      <c r="AM2" s="208"/>
      <c r="AN2" s="208"/>
    </row>
    <row r="3" spans="1:40" x14ac:dyDescent="0.2">
      <c r="A3" s="204"/>
      <c r="B3" s="205"/>
      <c r="C3" s="311">
        <f>Calendario!$D$2</f>
        <v>46174</v>
      </c>
      <c r="D3" s="312"/>
      <c r="E3" s="205"/>
      <c r="F3" s="205"/>
      <c r="G3" s="205"/>
      <c r="H3" s="205"/>
      <c r="I3" s="205"/>
      <c r="J3" s="205"/>
      <c r="K3" s="205"/>
      <c r="L3" s="205"/>
      <c r="M3" s="205"/>
      <c r="N3" s="207"/>
      <c r="O3" s="208"/>
      <c r="P3" s="205"/>
      <c r="Q3" s="205"/>
      <c r="R3" s="205"/>
      <c r="S3" s="205"/>
      <c r="T3" s="205"/>
      <c r="U3" s="208"/>
      <c r="V3" s="208"/>
      <c r="W3" s="208"/>
      <c r="X3" s="208"/>
      <c r="Y3" s="208"/>
      <c r="Z3" s="208"/>
      <c r="AA3" s="208"/>
      <c r="AB3" s="208"/>
      <c r="AC3" s="208"/>
      <c r="AD3" s="208"/>
      <c r="AE3" s="208"/>
      <c r="AF3" s="208"/>
      <c r="AG3" s="208"/>
      <c r="AH3" s="208"/>
      <c r="AI3" s="208"/>
      <c r="AJ3" s="208"/>
      <c r="AK3" s="208"/>
      <c r="AL3" s="208"/>
      <c r="AM3" s="208"/>
      <c r="AN3" s="208"/>
    </row>
    <row r="4" spans="1:40" ht="16" x14ac:dyDescent="0.2">
      <c r="A4" s="204"/>
      <c r="B4" s="205"/>
      <c r="C4" s="310" t="str">
        <f>"Proyecto: "&amp;D9</f>
        <v>Proyecto: AuraMinerals_Proyecto Paiol PFS UG</v>
      </c>
      <c r="D4" s="313"/>
      <c r="E4" s="205"/>
      <c r="F4" s="205"/>
      <c r="G4" s="205"/>
      <c r="H4" s="205"/>
      <c r="I4" s="205"/>
      <c r="J4" s="205"/>
      <c r="K4" s="205"/>
      <c r="L4" s="205"/>
      <c r="M4" s="205"/>
      <c r="N4" s="207"/>
      <c r="O4" s="208"/>
      <c r="P4" s="205"/>
      <c r="Q4" s="205"/>
      <c r="R4" s="205"/>
      <c r="S4" s="205"/>
      <c r="T4" s="205"/>
      <c r="U4" s="208"/>
      <c r="V4" s="208"/>
      <c r="W4" s="208"/>
      <c r="X4" s="208"/>
      <c r="Y4" s="208"/>
      <c r="Z4" s="208"/>
      <c r="AA4" s="208"/>
      <c r="AB4" s="208"/>
      <c r="AC4" s="208"/>
      <c r="AD4" s="208"/>
      <c r="AE4" s="208"/>
      <c r="AF4" s="208"/>
      <c r="AG4" s="208"/>
      <c r="AH4" s="208"/>
      <c r="AI4" s="208"/>
      <c r="AJ4" s="208"/>
      <c r="AK4" s="208"/>
      <c r="AL4" s="208"/>
      <c r="AM4" s="208"/>
      <c r="AN4" s="208"/>
    </row>
    <row r="5" spans="1:40" ht="17" thickBot="1" x14ac:dyDescent="0.25">
      <c r="A5" s="210"/>
      <c r="B5" s="211"/>
      <c r="C5" s="314" t="str">
        <f>_xlfn.CONCAT("Director:"," ",D10)</f>
        <v>Director: Alex Figueroa</v>
      </c>
      <c r="D5" s="212"/>
      <c r="E5" s="211"/>
      <c r="F5" s="211"/>
      <c r="G5" s="211"/>
      <c r="H5" s="211"/>
      <c r="I5" s="211"/>
      <c r="J5" s="211"/>
      <c r="K5" s="211"/>
      <c r="L5" s="211"/>
      <c r="M5" s="211"/>
      <c r="N5" s="213"/>
      <c r="O5" s="214"/>
      <c r="P5" s="211"/>
      <c r="Q5" s="211"/>
      <c r="R5" s="211"/>
      <c r="S5" s="211"/>
      <c r="T5" s="211"/>
      <c r="U5" s="214"/>
      <c r="V5" s="214"/>
      <c r="W5" s="214"/>
      <c r="X5" s="214"/>
      <c r="Y5" s="214"/>
      <c r="Z5" s="214"/>
      <c r="AA5" s="214"/>
      <c r="AB5" s="214"/>
      <c r="AC5" s="214"/>
      <c r="AD5" s="214"/>
      <c r="AE5" s="214"/>
      <c r="AF5" s="214"/>
      <c r="AG5" s="214"/>
      <c r="AH5" s="214"/>
      <c r="AI5" s="214"/>
      <c r="AJ5" s="214"/>
      <c r="AK5" s="214"/>
      <c r="AL5" s="214"/>
      <c r="AM5" s="214"/>
      <c r="AN5" s="214"/>
    </row>
    <row r="6" spans="1:40" x14ac:dyDescent="0.2">
      <c r="A6" s="89"/>
      <c r="B6" s="86"/>
      <c r="C6" s="315"/>
      <c r="D6" s="86"/>
      <c r="E6" s="86"/>
      <c r="F6" s="86"/>
      <c r="G6" s="86"/>
      <c r="H6" s="86"/>
      <c r="I6" s="86"/>
      <c r="J6" s="86"/>
      <c r="K6" s="86"/>
      <c r="L6" s="86"/>
      <c r="M6" s="86"/>
      <c r="N6" s="216"/>
      <c r="O6" s="217"/>
      <c r="P6" s="86"/>
      <c r="Q6" s="86"/>
      <c r="R6" s="86"/>
      <c r="S6" s="218"/>
      <c r="T6" s="218"/>
      <c r="U6" s="219"/>
      <c r="V6" s="219"/>
      <c r="W6" s="218"/>
      <c r="X6" s="218"/>
      <c r="Y6" s="217"/>
      <c r="Z6" s="217"/>
      <c r="AA6" s="217"/>
      <c r="AB6" s="217"/>
      <c r="AC6" s="217"/>
      <c r="AD6" s="217"/>
      <c r="AE6" s="217"/>
      <c r="AF6" s="217"/>
      <c r="AG6" s="217"/>
      <c r="AH6" s="217"/>
      <c r="AI6" s="217"/>
      <c r="AJ6" s="217"/>
      <c r="AK6" s="217"/>
      <c r="AL6" s="217"/>
      <c r="AM6" s="217"/>
      <c r="AN6" s="217"/>
    </row>
    <row r="7" spans="1:40" ht="16" x14ac:dyDescent="0.2">
      <c r="A7" s="17">
        <v>1</v>
      </c>
      <c r="B7" s="17" t="s">
        <v>474</v>
      </c>
      <c r="C7" s="194" t="s">
        <v>475</v>
      </c>
      <c r="D7" s="17"/>
      <c r="E7" s="17"/>
      <c r="F7" s="17"/>
      <c r="G7" s="17"/>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row>
    <row r="8" spans="1:40" ht="16" thickBot="1" x14ac:dyDescent="0.25">
      <c r="A8" s="89"/>
      <c r="B8" s="86"/>
      <c r="C8" s="315"/>
      <c r="D8" s="86"/>
      <c r="E8" s="86"/>
      <c r="F8" s="86"/>
      <c r="G8" s="86"/>
      <c r="H8" s="86">
        <f>_xlfn.XLOOKUP(H48,Calendario!$H$2:$H$32,Calendario!$J$2:$J$32,0,0)</f>
        <v>9</v>
      </c>
      <c r="I8" s="86">
        <f>_xlfn.XLOOKUP(I48,Calendario!$H$2:$H$32,Calendario!$J$2:$J$32,0,0)</f>
        <v>9</v>
      </c>
      <c r="J8" s="86">
        <f>_xlfn.XLOOKUP(J48,Calendario!$H$2:$H$32,Calendario!$J$2:$J$32,0,0)</f>
        <v>9</v>
      </c>
      <c r="K8" s="86">
        <f>_xlfn.XLOOKUP(K48,Calendario!$H$2:$H$32,Calendario!$J$2:$J$32,0,0)</f>
        <v>9</v>
      </c>
      <c r="L8" s="86">
        <f>_xlfn.XLOOKUP(L48,Calendario!$H$2:$H$32,Calendario!$J$2:$J$32,0,0)</f>
        <v>6</v>
      </c>
      <c r="M8" s="86">
        <f>_xlfn.XLOOKUP(M48,Calendario!$H$2:$H$32,Calendario!$J$2:$J$32,0,0)</f>
        <v>0</v>
      </c>
      <c r="N8" s="86">
        <f>_xlfn.XLOOKUP(N48,Calendario!$H$2:$H$32,Calendario!$J$2:$J$32,0,0)</f>
        <v>0</v>
      </c>
      <c r="O8" s="86">
        <f>_xlfn.XLOOKUP(O48,Calendario!$H$2:$H$32,Calendario!$J$2:$J$32,0,0)</f>
        <v>9</v>
      </c>
      <c r="P8" s="86">
        <f>_xlfn.XLOOKUP(P48,Calendario!$H$2:$H$32,Calendario!$J$2:$J$32,0,0)</f>
        <v>9</v>
      </c>
      <c r="Q8" s="86">
        <f>_xlfn.XLOOKUP(Q48,Calendario!$H$2:$H$32,Calendario!$J$2:$J$32,0,0)</f>
        <v>9</v>
      </c>
      <c r="R8" s="86">
        <f>_xlfn.XLOOKUP(R48,Calendario!$H$2:$H$32,Calendario!$J$2:$J$32,0,0)</f>
        <v>9</v>
      </c>
      <c r="S8" s="86">
        <f>_xlfn.XLOOKUP(S48,Calendario!$H$2:$H$32,Calendario!$J$2:$J$32,0,0)</f>
        <v>6</v>
      </c>
      <c r="T8" s="86">
        <f>_xlfn.XLOOKUP(T48,Calendario!$H$2:$H$32,Calendario!$J$2:$J$32,0,0)</f>
        <v>0</v>
      </c>
      <c r="U8" s="86">
        <f>_xlfn.XLOOKUP(U48,Calendario!$H$2:$H$32,Calendario!$J$2:$J$32,0,0)</f>
        <v>0</v>
      </c>
      <c r="V8" s="86">
        <f>_xlfn.XLOOKUP(V48,Calendario!$H$2:$H$32,Calendario!$J$2:$J$32,0,0)</f>
        <v>9</v>
      </c>
      <c r="W8" s="86">
        <f>_xlfn.XLOOKUP(W48,Calendario!$H$2:$H$32,Calendario!$J$2:$J$32,0,0)</f>
        <v>9</v>
      </c>
      <c r="X8" s="86">
        <f>_xlfn.XLOOKUP(X48,Calendario!$H$2:$H$32,Calendario!$J$2:$J$32,0,0)</f>
        <v>9</v>
      </c>
      <c r="Y8" s="86">
        <f>_xlfn.XLOOKUP(Y48,Calendario!$H$2:$H$32,Calendario!$J$2:$J$32,0,0)</f>
        <v>9</v>
      </c>
      <c r="Z8" s="86">
        <f>_xlfn.XLOOKUP(Z48,Calendario!$H$2:$H$32,Calendario!$J$2:$J$32,0,0)</f>
        <v>6</v>
      </c>
      <c r="AA8" s="86">
        <f>_xlfn.XLOOKUP(AA48,Calendario!$H$2:$H$32,Calendario!$J$2:$J$32,0,0)</f>
        <v>0</v>
      </c>
      <c r="AB8" s="86">
        <f>_xlfn.XLOOKUP(AB48,Calendario!$H$2:$H$32,Calendario!$J$2:$J$32,0,0)</f>
        <v>0</v>
      </c>
      <c r="AC8" s="86">
        <f>_xlfn.XLOOKUP(AC48,Calendario!$H$2:$H$32,Calendario!$J$2:$J$32,0,0)</f>
        <v>9</v>
      </c>
      <c r="AD8" s="86">
        <f>_xlfn.XLOOKUP(AD48,Calendario!$H$2:$H$32,Calendario!$J$2:$J$32,0,0)</f>
        <v>9</v>
      </c>
      <c r="AE8" s="86">
        <f>_xlfn.XLOOKUP(AE48,Calendario!$H$2:$H$32,Calendario!$J$2:$J$32,0,0)</f>
        <v>9</v>
      </c>
      <c r="AF8" s="86">
        <f>_xlfn.XLOOKUP(AF48,Calendario!$H$2:$H$32,Calendario!$J$2:$J$32,0,0)</f>
        <v>9</v>
      </c>
      <c r="AG8" s="86">
        <f>_xlfn.XLOOKUP(AG48,Calendario!$H$2:$H$32,Calendario!$J$2:$J$32,0,0)</f>
        <v>6</v>
      </c>
      <c r="AH8" s="86">
        <f>_xlfn.XLOOKUP(AH48,Calendario!$H$2:$H$32,Calendario!$J$2:$J$32,0,0)</f>
        <v>0</v>
      </c>
      <c r="AI8" s="86">
        <f>_xlfn.XLOOKUP(AI48,Calendario!$H$2:$H$32,Calendario!$J$2:$J$32,0,0)</f>
        <v>0</v>
      </c>
      <c r="AJ8" s="86">
        <f>_xlfn.XLOOKUP(AJ48,Calendario!$H$2:$H$32,Calendario!$J$2:$J$32,0,0)</f>
        <v>0</v>
      </c>
      <c r="AK8" s="86">
        <f>_xlfn.XLOOKUP(AK48,Calendario!$H$2:$H$32,Calendario!$J$2:$J$32,0,0)</f>
        <v>9</v>
      </c>
      <c r="AL8" s="86">
        <f>_xlfn.XLOOKUP(AL48,Calendario!$H$2:$H$32,Calendario!$J$2:$J$32,0,0)</f>
        <v>0</v>
      </c>
      <c r="AM8" s="86">
        <f>_xlfn.XLOOKUP(AM48,Calendario!$H$2:$H$32,Calendario!$J$2:$J$32,0,0)</f>
        <v>0</v>
      </c>
      <c r="AN8" s="86">
        <f>_xlfn.XLOOKUP(AN48,Calendario!$H$2:$H$32,Calendario!$J$2:$J$32,0,0)</f>
        <v>0</v>
      </c>
    </row>
    <row r="9" spans="1:40" ht="17" thickBot="1" x14ac:dyDescent="0.25">
      <c r="A9" s="89"/>
      <c r="B9" s="86"/>
      <c r="C9" s="316" t="s">
        <v>0</v>
      </c>
      <c r="D9" s="98" t="s">
        <v>125</v>
      </c>
      <c r="E9" s="86"/>
      <c r="F9" s="86"/>
      <c r="G9" s="86"/>
      <c r="H9" s="221" t="s">
        <v>476</v>
      </c>
      <c r="I9" s="221" t="s">
        <v>477</v>
      </c>
      <c r="J9" s="221" t="s">
        <v>477</v>
      </c>
      <c r="K9" s="221" t="s">
        <v>478</v>
      </c>
      <c r="L9" s="221" t="s">
        <v>479</v>
      </c>
      <c r="M9" s="221" t="s">
        <v>480</v>
      </c>
      <c r="N9" s="221" t="s">
        <v>481</v>
      </c>
      <c r="O9" s="221" t="s">
        <v>476</v>
      </c>
      <c r="P9" s="221" t="s">
        <v>477</v>
      </c>
      <c r="Q9" s="221" t="s">
        <v>477</v>
      </c>
      <c r="R9" s="221" t="s">
        <v>478</v>
      </c>
      <c r="S9" s="221" t="s">
        <v>479</v>
      </c>
      <c r="T9" s="221" t="s">
        <v>480</v>
      </c>
      <c r="U9" s="221" t="s">
        <v>481</v>
      </c>
      <c r="V9" s="221" t="s">
        <v>476</v>
      </c>
      <c r="W9" s="221" t="s">
        <v>477</v>
      </c>
      <c r="X9" s="221" t="s">
        <v>477</v>
      </c>
      <c r="Y9" s="221" t="s">
        <v>478</v>
      </c>
      <c r="Z9" s="221" t="s">
        <v>479</v>
      </c>
      <c r="AA9" s="221" t="s">
        <v>480</v>
      </c>
      <c r="AB9" s="221" t="s">
        <v>481</v>
      </c>
      <c r="AC9" s="221" t="s">
        <v>476</v>
      </c>
      <c r="AD9" s="221" t="s">
        <v>477</v>
      </c>
      <c r="AE9" s="221" t="s">
        <v>477</v>
      </c>
      <c r="AF9" s="221" t="s">
        <v>478</v>
      </c>
      <c r="AG9" s="221" t="s">
        <v>479</v>
      </c>
      <c r="AH9" s="221" t="s">
        <v>480</v>
      </c>
      <c r="AI9" s="221" t="s">
        <v>481</v>
      </c>
      <c r="AJ9" s="222" t="s">
        <v>476</v>
      </c>
      <c r="AK9" s="222" t="s">
        <v>477</v>
      </c>
      <c r="AL9" s="222" t="s">
        <v>477</v>
      </c>
      <c r="AM9" s="222" t="s">
        <v>478</v>
      </c>
      <c r="AN9" s="222" t="s">
        <v>479</v>
      </c>
    </row>
    <row r="10" spans="1:40" ht="16" x14ac:dyDescent="0.2">
      <c r="A10" s="89"/>
      <c r="B10" s="86"/>
      <c r="C10" s="317" t="s">
        <v>482</v>
      </c>
      <c r="D10" s="54" t="s">
        <v>178</v>
      </c>
      <c r="E10" s="86"/>
      <c r="F10" s="86"/>
      <c r="G10" s="224" t="s">
        <v>483</v>
      </c>
      <c r="H10" s="225">
        <v>9</v>
      </c>
      <c r="I10" s="226">
        <v>9</v>
      </c>
      <c r="J10" s="226">
        <v>9</v>
      </c>
      <c r="K10" s="226">
        <v>9</v>
      </c>
      <c r="L10" s="226">
        <v>6</v>
      </c>
      <c r="M10" s="80"/>
      <c r="N10" s="80"/>
      <c r="O10" s="225">
        <v>9</v>
      </c>
      <c r="P10" s="226">
        <v>9</v>
      </c>
      <c r="Q10" s="226">
        <v>9</v>
      </c>
      <c r="R10" s="226">
        <v>9</v>
      </c>
      <c r="S10" s="226">
        <v>6</v>
      </c>
      <c r="T10" s="80"/>
      <c r="U10" s="80"/>
      <c r="V10" s="225">
        <v>9</v>
      </c>
      <c r="W10" s="226">
        <v>9</v>
      </c>
      <c r="X10" s="226">
        <v>9</v>
      </c>
      <c r="Y10" s="226">
        <v>9</v>
      </c>
      <c r="Z10" s="226">
        <v>6</v>
      </c>
      <c r="AA10" s="80"/>
      <c r="AB10" s="80"/>
      <c r="AC10" s="225">
        <v>9</v>
      </c>
      <c r="AD10" s="226">
        <v>9</v>
      </c>
      <c r="AE10" s="226">
        <v>9</v>
      </c>
      <c r="AF10" s="226">
        <v>9</v>
      </c>
      <c r="AG10" s="226">
        <v>6</v>
      </c>
      <c r="AH10" s="80"/>
      <c r="AI10" s="80"/>
      <c r="AJ10" s="225">
        <v>9</v>
      </c>
      <c r="AK10" s="225">
        <v>9</v>
      </c>
      <c r="AL10" s="225">
        <v>9</v>
      </c>
      <c r="AM10" s="225">
        <v>9</v>
      </c>
      <c r="AN10" s="226">
        <v>6</v>
      </c>
    </row>
    <row r="11" spans="1:40" ht="16" x14ac:dyDescent="0.2">
      <c r="A11" s="89"/>
      <c r="B11" s="86"/>
      <c r="C11" s="317" t="s">
        <v>484</v>
      </c>
      <c r="D11" s="54">
        <f>COUNTIF(G16:G35,"&gt;"&amp;0)</f>
        <v>0</v>
      </c>
      <c r="E11" s="86"/>
      <c r="F11" s="86"/>
      <c r="G11" s="227" t="s">
        <v>485</v>
      </c>
      <c r="H11" s="228">
        <v>1</v>
      </c>
      <c r="I11" s="229">
        <v>1</v>
      </c>
      <c r="J11" s="228">
        <v>1</v>
      </c>
      <c r="K11" s="229">
        <v>1</v>
      </c>
      <c r="L11" s="228">
        <v>0</v>
      </c>
      <c r="M11" s="80"/>
      <c r="N11" s="80"/>
      <c r="O11" s="228">
        <v>1</v>
      </c>
      <c r="P11" s="229">
        <v>1</v>
      </c>
      <c r="Q11" s="228">
        <v>1</v>
      </c>
      <c r="R11" s="229">
        <v>1</v>
      </c>
      <c r="S11" s="228">
        <v>0</v>
      </c>
      <c r="T11" s="80"/>
      <c r="U11" s="80"/>
      <c r="V11" s="228">
        <v>1</v>
      </c>
      <c r="W11" s="229">
        <v>1</v>
      </c>
      <c r="X11" s="228">
        <v>1</v>
      </c>
      <c r="Y11" s="229">
        <v>1</v>
      </c>
      <c r="Z11" s="228">
        <v>0</v>
      </c>
      <c r="AA11" s="80"/>
      <c r="AB11" s="80"/>
      <c r="AC11" s="228">
        <v>1</v>
      </c>
      <c r="AD11" s="229">
        <v>1</v>
      </c>
      <c r="AE11" s="228">
        <v>1</v>
      </c>
      <c r="AF11" s="229">
        <v>1</v>
      </c>
      <c r="AG11" s="228">
        <v>0</v>
      </c>
      <c r="AH11" s="80"/>
      <c r="AI11" s="80"/>
      <c r="AJ11" s="228">
        <v>1</v>
      </c>
      <c r="AK11" s="228">
        <v>1</v>
      </c>
      <c r="AL11" s="228">
        <v>1</v>
      </c>
      <c r="AM11" s="228">
        <v>1</v>
      </c>
      <c r="AN11" s="228">
        <v>0</v>
      </c>
    </row>
    <row r="12" spans="1:40" ht="17" thickBot="1" x14ac:dyDescent="0.25">
      <c r="A12" s="89"/>
      <c r="B12" s="86"/>
      <c r="C12" s="317" t="s">
        <v>486</v>
      </c>
      <c r="D12" s="66">
        <f>SUM(G16:G36)</f>
        <v>0</v>
      </c>
      <c r="E12" s="86"/>
      <c r="F12" s="86"/>
      <c r="G12" s="230" t="s">
        <v>487</v>
      </c>
      <c r="H12" s="231">
        <f>SUM(H10:H11)</f>
        <v>10</v>
      </c>
      <c r="I12" s="231">
        <f>SUM(I10:I11)</f>
        <v>10</v>
      </c>
      <c r="J12" s="231">
        <f>SUM(J10:J11)</f>
        <v>10</v>
      </c>
      <c r="K12" s="231">
        <f>SUM(K10:K11)</f>
        <v>10</v>
      </c>
      <c r="L12" s="231">
        <f>SUM(L10:L11)</f>
        <v>6</v>
      </c>
      <c r="M12" s="232"/>
      <c r="N12" s="233"/>
      <c r="O12" s="231">
        <f>SUM(O10:O11)</f>
        <v>10</v>
      </c>
      <c r="P12" s="231">
        <f>SUM(P10:P11)</f>
        <v>10</v>
      </c>
      <c r="Q12" s="231">
        <f>SUM(Q10:Q11)</f>
        <v>10</v>
      </c>
      <c r="R12" s="231">
        <f>SUM(R10:R11)</f>
        <v>10</v>
      </c>
      <c r="S12" s="231">
        <f>SUM(S10:S11)</f>
        <v>6</v>
      </c>
      <c r="T12" s="232"/>
      <c r="U12" s="233"/>
      <c r="V12" s="231">
        <f>SUM(V10:V11)</f>
        <v>10</v>
      </c>
      <c r="W12" s="231">
        <f>SUM(W10:W11)</f>
        <v>10</v>
      </c>
      <c r="X12" s="231">
        <f>SUM(X10:X11)</f>
        <v>10</v>
      </c>
      <c r="Y12" s="231">
        <f>SUM(Y10:Y11)</f>
        <v>10</v>
      </c>
      <c r="Z12" s="231">
        <f>SUM(Z10:Z11)</f>
        <v>6</v>
      </c>
      <c r="AA12" s="232"/>
      <c r="AB12" s="233"/>
      <c r="AC12" s="231">
        <f>SUM(AC10:AC11)</f>
        <v>10</v>
      </c>
      <c r="AD12" s="231">
        <f>SUM(AD10:AD11)</f>
        <v>10</v>
      </c>
      <c r="AE12" s="231">
        <f>SUM(AE10:AE11)</f>
        <v>10</v>
      </c>
      <c r="AF12" s="231">
        <f>SUM(AF10:AF11)</f>
        <v>10</v>
      </c>
      <c r="AG12" s="231">
        <f>SUM(AG10:AG11)</f>
        <v>6</v>
      </c>
      <c r="AH12" s="232"/>
      <c r="AI12" s="233"/>
      <c r="AJ12" s="231">
        <f>SUM(AJ10:AJ11)</f>
        <v>10</v>
      </c>
      <c r="AK12" s="231">
        <f>SUM(AK10:AK11)</f>
        <v>10</v>
      </c>
      <c r="AL12" s="231">
        <f>SUM(AL10:AL11)</f>
        <v>10</v>
      </c>
      <c r="AM12" s="231">
        <f>SUM(AM10:AM11)</f>
        <v>10</v>
      </c>
      <c r="AN12" s="231">
        <f>SUM(AN10:AN11)</f>
        <v>6</v>
      </c>
    </row>
    <row r="13" spans="1:40" ht="17" thickBot="1" x14ac:dyDescent="0.25">
      <c r="A13" s="89"/>
      <c r="B13" s="86"/>
      <c r="C13" s="317" t="s">
        <v>488</v>
      </c>
      <c r="D13" s="54">
        <v>0</v>
      </c>
      <c r="E13" s="86"/>
      <c r="F13" s="86"/>
      <c r="G13" s="86"/>
      <c r="H13" s="86"/>
      <c r="I13" s="86"/>
      <c r="J13" s="86"/>
      <c r="K13" s="86"/>
      <c r="L13" s="86"/>
      <c r="M13" s="86"/>
      <c r="N13" s="216"/>
      <c r="O13" s="217"/>
      <c r="P13" s="86"/>
      <c r="Q13" s="86"/>
      <c r="R13" s="86"/>
      <c r="S13" s="218"/>
      <c r="T13" s="218"/>
      <c r="U13" s="219"/>
      <c r="V13" s="219"/>
      <c r="W13" s="218"/>
      <c r="X13" s="218"/>
      <c r="Y13" s="217"/>
      <c r="Z13" s="217"/>
      <c r="AA13" s="217"/>
      <c r="AB13" s="217"/>
      <c r="AC13" s="217"/>
      <c r="AD13" s="217"/>
      <c r="AE13" s="217"/>
      <c r="AF13" s="217"/>
      <c r="AG13" s="217"/>
      <c r="AH13" s="217"/>
      <c r="AI13" s="217"/>
      <c r="AJ13" s="217"/>
    </row>
    <row r="14" spans="1:40" ht="16" thickBot="1" x14ac:dyDescent="0.25">
      <c r="A14" s="89"/>
      <c r="C14" s="102"/>
      <c r="D14" s="86"/>
      <c r="E14" s="86"/>
      <c r="F14" s="86"/>
      <c r="G14" s="86" t="s">
        <v>475</v>
      </c>
      <c r="H14" s="221" t="s">
        <v>476</v>
      </c>
      <c r="I14" s="221" t="s">
        <v>477</v>
      </c>
      <c r="J14" s="221" t="s">
        <v>477</v>
      </c>
      <c r="K14" s="221" t="s">
        <v>478</v>
      </c>
      <c r="L14" s="221" t="s">
        <v>479</v>
      </c>
      <c r="M14" s="221" t="s">
        <v>480</v>
      </c>
      <c r="N14" s="221" t="s">
        <v>481</v>
      </c>
      <c r="O14" s="221" t="s">
        <v>476</v>
      </c>
      <c r="P14" s="221" t="s">
        <v>477</v>
      </c>
      <c r="Q14" s="221" t="s">
        <v>477</v>
      </c>
      <c r="R14" s="221" t="s">
        <v>478</v>
      </c>
      <c r="S14" s="221" t="s">
        <v>479</v>
      </c>
      <c r="T14" s="221" t="s">
        <v>480</v>
      </c>
      <c r="U14" s="221" t="s">
        <v>481</v>
      </c>
      <c r="V14" s="221" t="s">
        <v>476</v>
      </c>
      <c r="W14" s="221" t="s">
        <v>477</v>
      </c>
      <c r="X14" s="221" t="s">
        <v>477</v>
      </c>
      <c r="Y14" s="221" t="s">
        <v>478</v>
      </c>
      <c r="Z14" s="221" t="s">
        <v>479</v>
      </c>
      <c r="AA14" s="221" t="s">
        <v>480</v>
      </c>
      <c r="AB14" s="221" t="s">
        <v>481</v>
      </c>
      <c r="AC14" s="221" t="s">
        <v>476</v>
      </c>
      <c r="AD14" s="221" t="s">
        <v>477</v>
      </c>
      <c r="AE14" s="221" t="s">
        <v>477</v>
      </c>
      <c r="AF14" s="221" t="s">
        <v>478</v>
      </c>
      <c r="AG14" s="221" t="s">
        <v>479</v>
      </c>
      <c r="AH14" s="221" t="s">
        <v>480</v>
      </c>
      <c r="AI14" s="221" t="s">
        <v>481</v>
      </c>
      <c r="AJ14" s="222" t="s">
        <v>476</v>
      </c>
      <c r="AK14" s="222" t="s">
        <v>477</v>
      </c>
      <c r="AL14" s="222" t="s">
        <v>477</v>
      </c>
      <c r="AM14" s="222" t="s">
        <v>478</v>
      </c>
      <c r="AN14" s="222" t="s">
        <v>479</v>
      </c>
    </row>
    <row r="15" spans="1:40" ht="16" x14ac:dyDescent="0.2">
      <c r="A15" s="89"/>
      <c r="C15" s="318" t="s">
        <v>489</v>
      </c>
      <c r="D15" s="366"/>
      <c r="E15" s="121"/>
      <c r="F15" s="235" t="s">
        <v>5</v>
      </c>
      <c r="G15" s="236" t="s">
        <v>490</v>
      </c>
      <c r="H15" s="319">
        <f>H48</f>
        <v>46174</v>
      </c>
      <c r="I15" s="319">
        <f t="shared" ref="I15:AN15" si="0">H15+1</f>
        <v>46175</v>
      </c>
      <c r="J15" s="319">
        <f t="shared" si="0"/>
        <v>46176</v>
      </c>
      <c r="K15" s="319">
        <f t="shared" si="0"/>
        <v>46177</v>
      </c>
      <c r="L15" s="319">
        <f t="shared" si="0"/>
        <v>46178</v>
      </c>
      <c r="M15" s="319">
        <f t="shared" si="0"/>
        <v>46179</v>
      </c>
      <c r="N15" s="319">
        <f t="shared" si="0"/>
        <v>46180</v>
      </c>
      <c r="O15" s="319">
        <f t="shared" si="0"/>
        <v>46181</v>
      </c>
      <c r="P15" s="319">
        <f t="shared" si="0"/>
        <v>46182</v>
      </c>
      <c r="Q15" s="319">
        <f t="shared" si="0"/>
        <v>46183</v>
      </c>
      <c r="R15" s="319">
        <f t="shared" si="0"/>
        <v>46184</v>
      </c>
      <c r="S15" s="319">
        <f t="shared" si="0"/>
        <v>46185</v>
      </c>
      <c r="T15" s="319">
        <f t="shared" si="0"/>
        <v>46186</v>
      </c>
      <c r="U15" s="319">
        <f t="shared" si="0"/>
        <v>46187</v>
      </c>
      <c r="V15" s="319">
        <f t="shared" si="0"/>
        <v>46188</v>
      </c>
      <c r="W15" s="319">
        <f t="shared" si="0"/>
        <v>46189</v>
      </c>
      <c r="X15" s="319">
        <f t="shared" si="0"/>
        <v>46190</v>
      </c>
      <c r="Y15" s="319">
        <f t="shared" si="0"/>
        <v>46191</v>
      </c>
      <c r="Z15" s="319">
        <f t="shared" si="0"/>
        <v>46192</v>
      </c>
      <c r="AA15" s="319">
        <f t="shared" si="0"/>
        <v>46193</v>
      </c>
      <c r="AB15" s="319">
        <f t="shared" si="0"/>
        <v>46194</v>
      </c>
      <c r="AC15" s="319">
        <f t="shared" si="0"/>
        <v>46195</v>
      </c>
      <c r="AD15" s="319">
        <f t="shared" si="0"/>
        <v>46196</v>
      </c>
      <c r="AE15" s="319">
        <f t="shared" si="0"/>
        <v>46197</v>
      </c>
      <c r="AF15" s="319">
        <f t="shared" si="0"/>
        <v>46198</v>
      </c>
      <c r="AG15" s="319">
        <f t="shared" si="0"/>
        <v>46199</v>
      </c>
      <c r="AH15" s="319">
        <f t="shared" si="0"/>
        <v>46200</v>
      </c>
      <c r="AI15" s="319">
        <f t="shared" si="0"/>
        <v>46201</v>
      </c>
      <c r="AJ15" s="319">
        <f t="shared" si="0"/>
        <v>46202</v>
      </c>
      <c r="AK15" s="319">
        <f t="shared" si="0"/>
        <v>46203</v>
      </c>
      <c r="AL15" s="319">
        <f t="shared" si="0"/>
        <v>46204</v>
      </c>
      <c r="AM15" s="319">
        <f t="shared" si="0"/>
        <v>46205</v>
      </c>
      <c r="AN15" s="319">
        <f t="shared" si="0"/>
        <v>46206</v>
      </c>
    </row>
    <row r="16" spans="1:40" x14ac:dyDescent="0.2">
      <c r="A16" s="89"/>
      <c r="C16" s="102"/>
      <c r="D16" s="66"/>
      <c r="E16" s="52"/>
      <c r="F16" s="26" t="s">
        <v>256</v>
      </c>
      <c r="G16" s="25">
        <f t="shared" ref="G16:G40" si="1">SUM(H16:XFD16)</f>
        <v>0</v>
      </c>
      <c r="H16" s="98">
        <f t="shared" ref="H16:L25" si="2">SUMIFS(H$49:H$1048576,$D$49:$D$1048576,$F16)</f>
        <v>0</v>
      </c>
      <c r="I16" s="98">
        <f t="shared" si="2"/>
        <v>0</v>
      </c>
      <c r="J16" s="98">
        <f t="shared" si="2"/>
        <v>0</v>
      </c>
      <c r="K16" s="98">
        <f t="shared" si="2"/>
        <v>0</v>
      </c>
      <c r="L16" s="98">
        <f t="shared" si="2"/>
        <v>0</v>
      </c>
      <c r="M16" s="80"/>
      <c r="N16" s="80"/>
      <c r="O16" s="98">
        <f t="shared" ref="O16:S25" si="3">SUMIFS(O$49:O$1048576,$D$49:$D$1048576,$F16)</f>
        <v>0</v>
      </c>
      <c r="P16" s="98">
        <f t="shared" si="3"/>
        <v>0</v>
      </c>
      <c r="Q16" s="98">
        <f t="shared" si="3"/>
        <v>0</v>
      </c>
      <c r="R16" s="98">
        <f t="shared" si="3"/>
        <v>0</v>
      </c>
      <c r="S16" s="98">
        <f t="shared" si="3"/>
        <v>0</v>
      </c>
      <c r="T16" s="80"/>
      <c r="U16" s="80"/>
      <c r="V16" s="98">
        <f t="shared" ref="V16:Z25" si="4">SUMIFS(V$49:V$1048576,$D$49:$D$1048576,$F16)</f>
        <v>0</v>
      </c>
      <c r="W16" s="98">
        <f t="shared" si="4"/>
        <v>0</v>
      </c>
      <c r="X16" s="98">
        <f t="shared" si="4"/>
        <v>0</v>
      </c>
      <c r="Y16" s="98">
        <f t="shared" si="4"/>
        <v>0</v>
      </c>
      <c r="Z16" s="98">
        <f t="shared" si="4"/>
        <v>0</v>
      </c>
      <c r="AA16" s="80"/>
      <c r="AB16" s="80"/>
      <c r="AC16" s="98">
        <f t="shared" ref="AC16:AG25" si="5">SUMIFS(AC$49:AC$1048576,$D$49:$D$1048576,$F16)</f>
        <v>0</v>
      </c>
      <c r="AD16" s="98">
        <f t="shared" si="5"/>
        <v>0</v>
      </c>
      <c r="AE16" s="98">
        <f t="shared" si="5"/>
        <v>0</v>
      </c>
      <c r="AF16" s="98">
        <f t="shared" si="5"/>
        <v>0</v>
      </c>
      <c r="AG16" s="98">
        <f t="shared" si="5"/>
        <v>0</v>
      </c>
      <c r="AH16" s="80"/>
      <c r="AI16" s="80"/>
      <c r="AJ16" s="98">
        <f t="shared" ref="AJ16:AN25" si="6">SUMIFS(AJ$49:AJ$1048576,$D$49:$D$1048576,$F16)</f>
        <v>0</v>
      </c>
      <c r="AK16" s="98">
        <f t="shared" si="6"/>
        <v>0</v>
      </c>
      <c r="AL16" s="98">
        <f t="shared" si="6"/>
        <v>0</v>
      </c>
      <c r="AM16" s="98">
        <f t="shared" si="6"/>
        <v>0</v>
      </c>
      <c r="AN16" s="98">
        <f t="shared" si="6"/>
        <v>0</v>
      </c>
    </row>
    <row r="17" spans="1:40" ht="16" x14ac:dyDescent="0.2">
      <c r="A17" s="89"/>
      <c r="B17" s="239" t="s">
        <v>491</v>
      </c>
      <c r="C17" s="320" t="s">
        <v>492</v>
      </c>
      <c r="D17" s="239" t="s">
        <v>493</v>
      </c>
      <c r="E17" s="52"/>
      <c r="F17" s="26" t="s">
        <v>377</v>
      </c>
      <c r="G17" s="25">
        <f t="shared" si="1"/>
        <v>0</v>
      </c>
      <c r="H17" s="98">
        <f t="shared" si="2"/>
        <v>0</v>
      </c>
      <c r="I17" s="98">
        <f t="shared" si="2"/>
        <v>0</v>
      </c>
      <c r="J17" s="98">
        <f t="shared" si="2"/>
        <v>0</v>
      </c>
      <c r="K17" s="98">
        <f t="shared" si="2"/>
        <v>0</v>
      </c>
      <c r="L17" s="98">
        <f t="shared" si="2"/>
        <v>0</v>
      </c>
      <c r="M17" s="80"/>
      <c r="N17" s="80"/>
      <c r="O17" s="98">
        <f t="shared" si="3"/>
        <v>0</v>
      </c>
      <c r="P17" s="98">
        <f t="shared" si="3"/>
        <v>0</v>
      </c>
      <c r="Q17" s="98">
        <f t="shared" si="3"/>
        <v>0</v>
      </c>
      <c r="R17" s="98">
        <f t="shared" si="3"/>
        <v>0</v>
      </c>
      <c r="S17" s="98">
        <f t="shared" si="3"/>
        <v>0</v>
      </c>
      <c r="T17" s="80"/>
      <c r="U17" s="80"/>
      <c r="V17" s="98">
        <f t="shared" si="4"/>
        <v>0</v>
      </c>
      <c r="W17" s="98">
        <f t="shared" si="4"/>
        <v>0</v>
      </c>
      <c r="X17" s="98">
        <f t="shared" si="4"/>
        <v>0</v>
      </c>
      <c r="Y17" s="98">
        <f t="shared" si="4"/>
        <v>0</v>
      </c>
      <c r="Z17" s="98">
        <f t="shared" si="4"/>
        <v>0</v>
      </c>
      <c r="AA17" s="80"/>
      <c r="AB17" s="80"/>
      <c r="AC17" s="98">
        <f t="shared" si="5"/>
        <v>0</v>
      </c>
      <c r="AD17" s="98">
        <f t="shared" si="5"/>
        <v>0</v>
      </c>
      <c r="AE17" s="98">
        <f t="shared" si="5"/>
        <v>0</v>
      </c>
      <c r="AF17" s="98">
        <f t="shared" si="5"/>
        <v>0</v>
      </c>
      <c r="AG17" s="98">
        <f t="shared" si="5"/>
        <v>0</v>
      </c>
      <c r="AH17" s="80"/>
      <c r="AI17" s="80"/>
      <c r="AJ17" s="98">
        <f t="shared" si="6"/>
        <v>0</v>
      </c>
      <c r="AK17" s="98">
        <f t="shared" si="6"/>
        <v>0</v>
      </c>
      <c r="AL17" s="98">
        <f t="shared" si="6"/>
        <v>0</v>
      </c>
      <c r="AM17" s="98">
        <f t="shared" si="6"/>
        <v>0</v>
      </c>
      <c r="AN17" s="98">
        <f t="shared" si="6"/>
        <v>0</v>
      </c>
    </row>
    <row r="18" spans="1:40" x14ac:dyDescent="0.2">
      <c r="A18" s="89"/>
      <c r="B18" s="321"/>
      <c r="C18" s="322"/>
      <c r="D18" s="170"/>
      <c r="E18" s="52"/>
      <c r="F18" s="26" t="s">
        <v>267</v>
      </c>
      <c r="G18" s="25">
        <f t="shared" si="1"/>
        <v>0</v>
      </c>
      <c r="H18" s="98">
        <f t="shared" si="2"/>
        <v>0</v>
      </c>
      <c r="I18" s="98">
        <f t="shared" si="2"/>
        <v>0</v>
      </c>
      <c r="J18" s="98">
        <f t="shared" si="2"/>
        <v>0</v>
      </c>
      <c r="K18" s="98">
        <f t="shared" si="2"/>
        <v>0</v>
      </c>
      <c r="L18" s="98">
        <f t="shared" si="2"/>
        <v>0</v>
      </c>
      <c r="M18" s="80"/>
      <c r="N18" s="80"/>
      <c r="O18" s="98">
        <f t="shared" si="3"/>
        <v>0</v>
      </c>
      <c r="P18" s="98">
        <f t="shared" si="3"/>
        <v>0</v>
      </c>
      <c r="Q18" s="98">
        <f t="shared" si="3"/>
        <v>0</v>
      </c>
      <c r="R18" s="98">
        <f t="shared" si="3"/>
        <v>0</v>
      </c>
      <c r="S18" s="98">
        <f t="shared" si="3"/>
        <v>0</v>
      </c>
      <c r="T18" s="80"/>
      <c r="U18" s="80"/>
      <c r="V18" s="98">
        <f t="shared" si="4"/>
        <v>0</v>
      </c>
      <c r="W18" s="98">
        <f t="shared" si="4"/>
        <v>0</v>
      </c>
      <c r="X18" s="98">
        <f t="shared" si="4"/>
        <v>0</v>
      </c>
      <c r="Y18" s="98">
        <f t="shared" si="4"/>
        <v>0</v>
      </c>
      <c r="Z18" s="98">
        <f t="shared" si="4"/>
        <v>0</v>
      </c>
      <c r="AA18" s="80"/>
      <c r="AB18" s="80"/>
      <c r="AC18" s="98">
        <f t="shared" si="5"/>
        <v>0</v>
      </c>
      <c r="AD18" s="98">
        <f t="shared" si="5"/>
        <v>0</v>
      </c>
      <c r="AE18" s="98">
        <f t="shared" si="5"/>
        <v>0</v>
      </c>
      <c r="AF18" s="98">
        <f t="shared" si="5"/>
        <v>0</v>
      </c>
      <c r="AG18" s="98">
        <f t="shared" si="5"/>
        <v>0</v>
      </c>
      <c r="AH18" s="80"/>
      <c r="AI18" s="80"/>
      <c r="AJ18" s="98">
        <f t="shared" si="6"/>
        <v>0</v>
      </c>
      <c r="AK18" s="98">
        <f t="shared" si="6"/>
        <v>0</v>
      </c>
      <c r="AL18" s="98">
        <f t="shared" si="6"/>
        <v>0</v>
      </c>
      <c r="AM18" s="98">
        <f t="shared" si="6"/>
        <v>0</v>
      </c>
      <c r="AN18" s="98">
        <f t="shared" si="6"/>
        <v>0</v>
      </c>
    </row>
    <row r="19" spans="1:40" x14ac:dyDescent="0.2">
      <c r="A19" s="89"/>
      <c r="B19" s="240"/>
      <c r="C19" s="323"/>
      <c r="D19" s="170"/>
      <c r="E19" s="52"/>
      <c r="F19" s="26" t="s">
        <v>210</v>
      </c>
      <c r="G19" s="25">
        <f t="shared" si="1"/>
        <v>0</v>
      </c>
      <c r="H19" s="98">
        <f t="shared" si="2"/>
        <v>0</v>
      </c>
      <c r="I19" s="98">
        <f t="shared" si="2"/>
        <v>0</v>
      </c>
      <c r="J19" s="98">
        <f t="shared" si="2"/>
        <v>0</v>
      </c>
      <c r="K19" s="98">
        <f t="shared" si="2"/>
        <v>0</v>
      </c>
      <c r="L19" s="98">
        <f t="shared" si="2"/>
        <v>0</v>
      </c>
      <c r="M19" s="80"/>
      <c r="N19" s="80"/>
      <c r="O19" s="98">
        <f t="shared" si="3"/>
        <v>0</v>
      </c>
      <c r="P19" s="98">
        <f t="shared" si="3"/>
        <v>0</v>
      </c>
      <c r="Q19" s="98">
        <f t="shared" si="3"/>
        <v>0</v>
      </c>
      <c r="R19" s="98">
        <f t="shared" si="3"/>
        <v>0</v>
      </c>
      <c r="S19" s="98">
        <f t="shared" si="3"/>
        <v>0</v>
      </c>
      <c r="T19" s="80"/>
      <c r="U19" s="80"/>
      <c r="V19" s="98">
        <f t="shared" si="4"/>
        <v>0</v>
      </c>
      <c r="W19" s="98">
        <f t="shared" si="4"/>
        <v>0</v>
      </c>
      <c r="X19" s="98">
        <f t="shared" si="4"/>
        <v>0</v>
      </c>
      <c r="Y19" s="98">
        <f t="shared" si="4"/>
        <v>0</v>
      </c>
      <c r="Z19" s="98">
        <f t="shared" si="4"/>
        <v>0</v>
      </c>
      <c r="AA19" s="80"/>
      <c r="AB19" s="80"/>
      <c r="AC19" s="98">
        <f t="shared" si="5"/>
        <v>0</v>
      </c>
      <c r="AD19" s="98">
        <f t="shared" si="5"/>
        <v>0</v>
      </c>
      <c r="AE19" s="98">
        <f t="shared" si="5"/>
        <v>0</v>
      </c>
      <c r="AF19" s="98">
        <f t="shared" si="5"/>
        <v>0</v>
      </c>
      <c r="AG19" s="98">
        <f t="shared" si="5"/>
        <v>0</v>
      </c>
      <c r="AH19" s="80"/>
      <c r="AI19" s="80"/>
      <c r="AJ19" s="98">
        <f t="shared" si="6"/>
        <v>0</v>
      </c>
      <c r="AK19" s="98">
        <f t="shared" si="6"/>
        <v>0</v>
      </c>
      <c r="AL19" s="98">
        <f t="shared" si="6"/>
        <v>0</v>
      </c>
      <c r="AM19" s="98">
        <f t="shared" si="6"/>
        <v>0</v>
      </c>
      <c r="AN19" s="98">
        <f t="shared" si="6"/>
        <v>0</v>
      </c>
    </row>
    <row r="20" spans="1:40" x14ac:dyDescent="0.2">
      <c r="A20" s="89"/>
      <c r="B20" s="240"/>
      <c r="C20" s="323"/>
      <c r="D20" s="170"/>
      <c r="E20" s="52"/>
      <c r="F20" s="26" t="s">
        <v>275</v>
      </c>
      <c r="G20" s="25">
        <f t="shared" si="1"/>
        <v>0</v>
      </c>
      <c r="H20" s="98">
        <f t="shared" si="2"/>
        <v>0</v>
      </c>
      <c r="I20" s="98">
        <f t="shared" si="2"/>
        <v>0</v>
      </c>
      <c r="J20" s="98">
        <f t="shared" si="2"/>
        <v>0</v>
      </c>
      <c r="K20" s="98">
        <f t="shared" si="2"/>
        <v>0</v>
      </c>
      <c r="L20" s="98">
        <f t="shared" si="2"/>
        <v>0</v>
      </c>
      <c r="M20" s="80"/>
      <c r="N20" s="80"/>
      <c r="O20" s="98">
        <f t="shared" si="3"/>
        <v>0</v>
      </c>
      <c r="P20" s="98">
        <f t="shared" si="3"/>
        <v>0</v>
      </c>
      <c r="Q20" s="98">
        <f t="shared" si="3"/>
        <v>0</v>
      </c>
      <c r="R20" s="98">
        <f t="shared" si="3"/>
        <v>0</v>
      </c>
      <c r="S20" s="98">
        <f t="shared" si="3"/>
        <v>0</v>
      </c>
      <c r="T20" s="80"/>
      <c r="U20" s="80"/>
      <c r="V20" s="98">
        <f t="shared" si="4"/>
        <v>0</v>
      </c>
      <c r="W20" s="98">
        <f t="shared" si="4"/>
        <v>0</v>
      </c>
      <c r="X20" s="98">
        <f t="shared" si="4"/>
        <v>0</v>
      </c>
      <c r="Y20" s="98">
        <f t="shared" si="4"/>
        <v>0</v>
      </c>
      <c r="Z20" s="98">
        <f t="shared" si="4"/>
        <v>0</v>
      </c>
      <c r="AA20" s="80"/>
      <c r="AB20" s="80"/>
      <c r="AC20" s="98">
        <f t="shared" si="5"/>
        <v>0</v>
      </c>
      <c r="AD20" s="98">
        <f t="shared" si="5"/>
        <v>0</v>
      </c>
      <c r="AE20" s="98">
        <f t="shared" si="5"/>
        <v>0</v>
      </c>
      <c r="AF20" s="98">
        <f t="shared" si="5"/>
        <v>0</v>
      </c>
      <c r="AG20" s="98">
        <f t="shared" si="5"/>
        <v>0</v>
      </c>
      <c r="AH20" s="80"/>
      <c r="AI20" s="80"/>
      <c r="AJ20" s="98">
        <f t="shared" si="6"/>
        <v>0</v>
      </c>
      <c r="AK20" s="98">
        <f t="shared" si="6"/>
        <v>0</v>
      </c>
      <c r="AL20" s="98">
        <f t="shared" si="6"/>
        <v>0</v>
      </c>
      <c r="AM20" s="98">
        <f t="shared" si="6"/>
        <v>0</v>
      </c>
      <c r="AN20" s="98">
        <f t="shared" si="6"/>
        <v>0</v>
      </c>
    </row>
    <row r="21" spans="1:40" x14ac:dyDescent="0.2">
      <c r="A21" s="89"/>
      <c r="B21" s="240"/>
      <c r="C21" s="323"/>
      <c r="D21" s="170"/>
      <c r="E21" s="52"/>
      <c r="F21" s="26" t="s">
        <v>204</v>
      </c>
      <c r="G21" s="25">
        <f t="shared" si="1"/>
        <v>0</v>
      </c>
      <c r="H21" s="98">
        <f t="shared" ref="H21:L22" si="7">SUMIFS(H$49:H$1048576,$D$49:$D$1048576,$F21)</f>
        <v>0</v>
      </c>
      <c r="I21" s="98">
        <f t="shared" si="7"/>
        <v>0</v>
      </c>
      <c r="J21" s="98">
        <f t="shared" si="7"/>
        <v>0</v>
      </c>
      <c r="K21" s="98">
        <f t="shared" si="7"/>
        <v>0</v>
      </c>
      <c r="L21" s="98">
        <f t="shared" si="7"/>
        <v>0</v>
      </c>
      <c r="M21" s="80"/>
      <c r="N21" s="80"/>
      <c r="O21" s="98">
        <f t="shared" ref="O21:S22" si="8">SUMIFS(O$49:O$1048576,$D$49:$D$1048576,$F21)</f>
        <v>0</v>
      </c>
      <c r="P21" s="98">
        <f t="shared" si="8"/>
        <v>0</v>
      </c>
      <c r="Q21" s="98">
        <f t="shared" si="8"/>
        <v>0</v>
      </c>
      <c r="R21" s="98">
        <f t="shared" si="8"/>
        <v>0</v>
      </c>
      <c r="S21" s="98">
        <f t="shared" si="8"/>
        <v>0</v>
      </c>
      <c r="T21" s="80"/>
      <c r="U21" s="80"/>
      <c r="V21" s="98">
        <f t="shared" ref="V21:Z22" si="9">SUMIFS(V$49:V$1048576,$D$49:$D$1048576,$F21)</f>
        <v>0</v>
      </c>
      <c r="W21" s="98">
        <f t="shared" si="9"/>
        <v>0</v>
      </c>
      <c r="X21" s="98">
        <f t="shared" si="9"/>
        <v>0</v>
      </c>
      <c r="Y21" s="98">
        <f t="shared" si="9"/>
        <v>0</v>
      </c>
      <c r="Z21" s="98">
        <f t="shared" si="9"/>
        <v>0</v>
      </c>
      <c r="AA21" s="80"/>
      <c r="AB21" s="80"/>
      <c r="AC21" s="98">
        <f t="shared" ref="AC21:AG22" si="10">SUMIFS(AC$49:AC$1048576,$D$49:$D$1048576,$F21)</f>
        <v>0</v>
      </c>
      <c r="AD21" s="98">
        <f t="shared" si="10"/>
        <v>0</v>
      </c>
      <c r="AE21" s="98">
        <f t="shared" si="10"/>
        <v>0</v>
      </c>
      <c r="AF21" s="98">
        <f t="shared" si="10"/>
        <v>0</v>
      </c>
      <c r="AG21" s="98">
        <f t="shared" si="10"/>
        <v>0</v>
      </c>
      <c r="AH21" s="80"/>
      <c r="AI21" s="80"/>
      <c r="AJ21" s="98">
        <f t="shared" ref="AJ21:AN22" si="11">SUMIFS(AJ$49:AJ$1048576,$D$49:$D$1048576,$F21)</f>
        <v>0</v>
      </c>
      <c r="AK21" s="98">
        <f t="shared" si="11"/>
        <v>0</v>
      </c>
      <c r="AL21" s="98">
        <f t="shared" si="11"/>
        <v>0</v>
      </c>
      <c r="AM21" s="98">
        <f t="shared" si="11"/>
        <v>0</v>
      </c>
      <c r="AN21" s="98">
        <f t="shared" si="11"/>
        <v>0</v>
      </c>
    </row>
    <row r="22" spans="1:40" x14ac:dyDescent="0.2">
      <c r="A22" s="89"/>
      <c r="B22" s="240"/>
      <c r="C22" s="323"/>
      <c r="D22" s="170"/>
      <c r="E22" s="52"/>
      <c r="F22" s="26" t="s">
        <v>416</v>
      </c>
      <c r="G22" s="25">
        <f t="shared" si="1"/>
        <v>0</v>
      </c>
      <c r="H22" s="98">
        <f t="shared" si="7"/>
        <v>0</v>
      </c>
      <c r="I22" s="98">
        <f t="shared" si="7"/>
        <v>0</v>
      </c>
      <c r="J22" s="98">
        <f t="shared" si="7"/>
        <v>0</v>
      </c>
      <c r="K22" s="98">
        <f t="shared" si="7"/>
        <v>0</v>
      </c>
      <c r="L22" s="98">
        <f t="shared" si="7"/>
        <v>0</v>
      </c>
      <c r="M22" s="80"/>
      <c r="N22" s="80"/>
      <c r="O22" s="98">
        <f t="shared" si="8"/>
        <v>0</v>
      </c>
      <c r="P22" s="98">
        <f t="shared" si="8"/>
        <v>0</v>
      </c>
      <c r="Q22" s="98">
        <f t="shared" si="8"/>
        <v>0</v>
      </c>
      <c r="R22" s="98">
        <f t="shared" si="8"/>
        <v>0</v>
      </c>
      <c r="S22" s="98">
        <f t="shared" si="8"/>
        <v>0</v>
      </c>
      <c r="T22" s="80"/>
      <c r="U22" s="80"/>
      <c r="V22" s="98">
        <f t="shared" si="9"/>
        <v>0</v>
      </c>
      <c r="W22" s="98">
        <f t="shared" si="9"/>
        <v>0</v>
      </c>
      <c r="X22" s="98">
        <f t="shared" si="9"/>
        <v>0</v>
      </c>
      <c r="Y22" s="98">
        <f t="shared" si="9"/>
        <v>0</v>
      </c>
      <c r="Z22" s="98">
        <f t="shared" si="9"/>
        <v>0</v>
      </c>
      <c r="AA22" s="80"/>
      <c r="AB22" s="80"/>
      <c r="AC22" s="98">
        <f t="shared" si="10"/>
        <v>0</v>
      </c>
      <c r="AD22" s="98">
        <f t="shared" si="10"/>
        <v>0</v>
      </c>
      <c r="AE22" s="98">
        <f t="shared" si="10"/>
        <v>0</v>
      </c>
      <c r="AF22" s="98">
        <f t="shared" si="10"/>
        <v>0</v>
      </c>
      <c r="AG22" s="98">
        <f t="shared" si="10"/>
        <v>0</v>
      </c>
      <c r="AH22" s="80"/>
      <c r="AI22" s="80"/>
      <c r="AJ22" s="98">
        <f t="shared" si="11"/>
        <v>0</v>
      </c>
      <c r="AK22" s="98">
        <f t="shared" si="11"/>
        <v>0</v>
      </c>
      <c r="AL22" s="98">
        <f t="shared" si="11"/>
        <v>0</v>
      </c>
      <c r="AM22" s="98">
        <f t="shared" si="11"/>
        <v>0</v>
      </c>
      <c r="AN22" s="98">
        <f t="shared" si="11"/>
        <v>0</v>
      </c>
    </row>
    <row r="23" spans="1:40" x14ac:dyDescent="0.2">
      <c r="A23" s="89"/>
      <c r="B23" s="240"/>
      <c r="C23" s="324"/>
      <c r="D23" s="170"/>
      <c r="E23" s="52"/>
      <c r="F23" s="26"/>
      <c r="G23" s="25">
        <f t="shared" si="1"/>
        <v>0</v>
      </c>
      <c r="H23" s="98">
        <f t="shared" si="2"/>
        <v>0</v>
      </c>
      <c r="I23" s="98">
        <f t="shared" si="2"/>
        <v>0</v>
      </c>
      <c r="J23" s="98">
        <f t="shared" si="2"/>
        <v>0</v>
      </c>
      <c r="K23" s="98">
        <f t="shared" si="2"/>
        <v>0</v>
      </c>
      <c r="L23" s="98">
        <f t="shared" si="2"/>
        <v>0</v>
      </c>
      <c r="M23" s="80"/>
      <c r="N23" s="80"/>
      <c r="O23" s="98">
        <f t="shared" si="3"/>
        <v>0</v>
      </c>
      <c r="P23" s="98">
        <f t="shared" si="3"/>
        <v>0</v>
      </c>
      <c r="Q23" s="98">
        <f t="shared" si="3"/>
        <v>0</v>
      </c>
      <c r="R23" s="98">
        <f t="shared" si="3"/>
        <v>0</v>
      </c>
      <c r="S23" s="98">
        <f t="shared" si="3"/>
        <v>0</v>
      </c>
      <c r="T23" s="80"/>
      <c r="U23" s="80"/>
      <c r="V23" s="98">
        <f t="shared" si="4"/>
        <v>0</v>
      </c>
      <c r="W23" s="98">
        <f t="shared" si="4"/>
        <v>0</v>
      </c>
      <c r="X23" s="98">
        <f t="shared" si="4"/>
        <v>0</v>
      </c>
      <c r="Y23" s="98">
        <f t="shared" si="4"/>
        <v>0</v>
      </c>
      <c r="Z23" s="98">
        <f t="shared" si="4"/>
        <v>0</v>
      </c>
      <c r="AA23" s="80"/>
      <c r="AB23" s="80"/>
      <c r="AC23" s="98">
        <f t="shared" si="5"/>
        <v>0</v>
      </c>
      <c r="AD23" s="98">
        <f t="shared" si="5"/>
        <v>0</v>
      </c>
      <c r="AE23" s="98">
        <f t="shared" si="5"/>
        <v>0</v>
      </c>
      <c r="AF23" s="98">
        <f t="shared" si="5"/>
        <v>0</v>
      </c>
      <c r="AG23" s="98">
        <f t="shared" si="5"/>
        <v>0</v>
      </c>
      <c r="AH23" s="80"/>
      <c r="AI23" s="80"/>
      <c r="AJ23" s="98">
        <f t="shared" si="6"/>
        <v>0</v>
      </c>
      <c r="AK23" s="98">
        <f t="shared" si="6"/>
        <v>0</v>
      </c>
      <c r="AL23" s="98">
        <f t="shared" si="6"/>
        <v>0</v>
      </c>
      <c r="AM23" s="98">
        <f t="shared" si="6"/>
        <v>0</v>
      </c>
      <c r="AN23" s="98">
        <f t="shared" si="6"/>
        <v>0</v>
      </c>
    </row>
    <row r="24" spans="1:40" ht="16" x14ac:dyDescent="0.2">
      <c r="A24" s="89"/>
      <c r="B24" s="18"/>
      <c r="C24" s="325" t="s">
        <v>494</v>
      </c>
      <c r="D24" s="193">
        <f>SUM(D18:D23)</f>
        <v>0</v>
      </c>
      <c r="E24" s="52"/>
      <c r="F24" s="26"/>
      <c r="G24" s="25">
        <f t="shared" si="1"/>
        <v>0</v>
      </c>
      <c r="H24" s="98">
        <f t="shared" si="2"/>
        <v>0</v>
      </c>
      <c r="I24" s="98">
        <f t="shared" si="2"/>
        <v>0</v>
      </c>
      <c r="J24" s="98">
        <f t="shared" si="2"/>
        <v>0</v>
      </c>
      <c r="K24" s="98">
        <f t="shared" si="2"/>
        <v>0</v>
      </c>
      <c r="L24" s="98">
        <f t="shared" si="2"/>
        <v>0</v>
      </c>
      <c r="M24" s="80"/>
      <c r="N24" s="80"/>
      <c r="O24" s="98">
        <f t="shared" si="3"/>
        <v>0</v>
      </c>
      <c r="P24" s="98">
        <f t="shared" si="3"/>
        <v>0</v>
      </c>
      <c r="Q24" s="98">
        <f t="shared" si="3"/>
        <v>0</v>
      </c>
      <c r="R24" s="98">
        <f t="shared" si="3"/>
        <v>0</v>
      </c>
      <c r="S24" s="98">
        <f t="shared" si="3"/>
        <v>0</v>
      </c>
      <c r="T24" s="80"/>
      <c r="U24" s="80"/>
      <c r="V24" s="98">
        <f t="shared" si="4"/>
        <v>0</v>
      </c>
      <c r="W24" s="98">
        <f t="shared" si="4"/>
        <v>0</v>
      </c>
      <c r="X24" s="98">
        <f t="shared" si="4"/>
        <v>0</v>
      </c>
      <c r="Y24" s="98">
        <f t="shared" si="4"/>
        <v>0</v>
      </c>
      <c r="Z24" s="98">
        <f t="shared" si="4"/>
        <v>0</v>
      </c>
      <c r="AA24" s="80"/>
      <c r="AB24" s="80"/>
      <c r="AC24" s="98">
        <f t="shared" si="5"/>
        <v>0</v>
      </c>
      <c r="AD24" s="98">
        <f t="shared" si="5"/>
        <v>0</v>
      </c>
      <c r="AE24" s="98">
        <f t="shared" si="5"/>
        <v>0</v>
      </c>
      <c r="AF24" s="98">
        <f t="shared" si="5"/>
        <v>0</v>
      </c>
      <c r="AG24" s="98">
        <f t="shared" si="5"/>
        <v>0</v>
      </c>
      <c r="AH24" s="80"/>
      <c r="AI24" s="80"/>
      <c r="AJ24" s="98">
        <f t="shared" si="6"/>
        <v>0</v>
      </c>
      <c r="AK24" s="98">
        <f t="shared" si="6"/>
        <v>0</v>
      </c>
      <c r="AL24" s="98">
        <f t="shared" si="6"/>
        <v>0</v>
      </c>
      <c r="AM24" s="98">
        <f t="shared" si="6"/>
        <v>0</v>
      </c>
      <c r="AN24" s="98">
        <f t="shared" si="6"/>
        <v>0</v>
      </c>
    </row>
    <row r="25" spans="1:40" x14ac:dyDescent="0.2">
      <c r="A25" s="89"/>
      <c r="E25" s="52"/>
      <c r="F25" s="26"/>
      <c r="G25" s="25">
        <f t="shared" si="1"/>
        <v>0</v>
      </c>
      <c r="H25" s="98">
        <f t="shared" si="2"/>
        <v>0</v>
      </c>
      <c r="I25" s="98">
        <f t="shared" si="2"/>
        <v>0</v>
      </c>
      <c r="J25" s="98">
        <f t="shared" si="2"/>
        <v>0</v>
      </c>
      <c r="K25" s="98">
        <f t="shared" si="2"/>
        <v>0</v>
      </c>
      <c r="L25" s="98">
        <f t="shared" si="2"/>
        <v>0</v>
      </c>
      <c r="M25" s="80"/>
      <c r="N25" s="80"/>
      <c r="O25" s="98">
        <f t="shared" si="3"/>
        <v>0</v>
      </c>
      <c r="P25" s="98">
        <f t="shared" si="3"/>
        <v>0</v>
      </c>
      <c r="Q25" s="98">
        <f t="shared" si="3"/>
        <v>0</v>
      </c>
      <c r="R25" s="98">
        <f t="shared" si="3"/>
        <v>0</v>
      </c>
      <c r="S25" s="98">
        <f t="shared" si="3"/>
        <v>0</v>
      </c>
      <c r="T25" s="80"/>
      <c r="U25" s="80"/>
      <c r="V25" s="98">
        <f t="shared" si="4"/>
        <v>0</v>
      </c>
      <c r="W25" s="98">
        <f t="shared" si="4"/>
        <v>0</v>
      </c>
      <c r="X25" s="98">
        <f t="shared" si="4"/>
        <v>0</v>
      </c>
      <c r="Y25" s="98">
        <f t="shared" si="4"/>
        <v>0</v>
      </c>
      <c r="Z25" s="98">
        <f t="shared" si="4"/>
        <v>0</v>
      </c>
      <c r="AA25" s="80"/>
      <c r="AB25" s="80"/>
      <c r="AC25" s="98">
        <f t="shared" si="5"/>
        <v>0</v>
      </c>
      <c r="AD25" s="98">
        <f t="shared" si="5"/>
        <v>0</v>
      </c>
      <c r="AE25" s="98">
        <f t="shared" si="5"/>
        <v>0</v>
      </c>
      <c r="AF25" s="98">
        <f t="shared" si="5"/>
        <v>0</v>
      </c>
      <c r="AG25" s="98">
        <f t="shared" si="5"/>
        <v>0</v>
      </c>
      <c r="AH25" s="80"/>
      <c r="AI25" s="80"/>
      <c r="AJ25" s="98">
        <f t="shared" si="6"/>
        <v>0</v>
      </c>
      <c r="AK25" s="98">
        <f t="shared" si="6"/>
        <v>0</v>
      </c>
      <c r="AL25" s="98">
        <f t="shared" si="6"/>
        <v>0</v>
      </c>
      <c r="AM25" s="98">
        <f t="shared" si="6"/>
        <v>0</v>
      </c>
      <c r="AN25" s="98">
        <f t="shared" si="6"/>
        <v>0</v>
      </c>
    </row>
    <row r="26" spans="1:40" x14ac:dyDescent="0.2">
      <c r="A26" s="89"/>
      <c r="E26" s="52"/>
      <c r="F26" s="26"/>
      <c r="G26" s="25">
        <f t="shared" si="1"/>
        <v>0</v>
      </c>
      <c r="H26" s="98">
        <f t="shared" ref="H26:L35" si="12">SUMIFS(H$49:H$1048576,$D$49:$D$1048576,$F26)</f>
        <v>0</v>
      </c>
      <c r="I26" s="98">
        <f t="shared" si="12"/>
        <v>0</v>
      </c>
      <c r="J26" s="98">
        <f t="shared" si="12"/>
        <v>0</v>
      </c>
      <c r="K26" s="98">
        <f t="shared" si="12"/>
        <v>0</v>
      </c>
      <c r="L26" s="98">
        <f t="shared" si="12"/>
        <v>0</v>
      </c>
      <c r="M26" s="80"/>
      <c r="N26" s="80"/>
      <c r="O26" s="98">
        <f t="shared" ref="O26:S35" si="13">SUMIFS(O$49:O$1048576,$D$49:$D$1048576,$F26)</f>
        <v>0</v>
      </c>
      <c r="P26" s="98">
        <f t="shared" si="13"/>
        <v>0</v>
      </c>
      <c r="Q26" s="98">
        <f t="shared" si="13"/>
        <v>0</v>
      </c>
      <c r="R26" s="98">
        <f t="shared" si="13"/>
        <v>0</v>
      </c>
      <c r="S26" s="98">
        <f t="shared" si="13"/>
        <v>0</v>
      </c>
      <c r="T26" s="80"/>
      <c r="U26" s="80"/>
      <c r="V26" s="98">
        <f t="shared" ref="V26:Z35" si="14">SUMIFS(V$49:V$1048576,$D$49:$D$1048576,$F26)</f>
        <v>0</v>
      </c>
      <c r="W26" s="98">
        <f t="shared" si="14"/>
        <v>0</v>
      </c>
      <c r="X26" s="98">
        <f t="shared" si="14"/>
        <v>0</v>
      </c>
      <c r="Y26" s="98">
        <f t="shared" si="14"/>
        <v>0</v>
      </c>
      <c r="Z26" s="98">
        <f t="shared" si="14"/>
        <v>0</v>
      </c>
      <c r="AA26" s="80"/>
      <c r="AB26" s="80"/>
      <c r="AC26" s="98">
        <f t="shared" ref="AC26:AG35" si="15">SUMIFS(AC$49:AC$1048576,$D$49:$D$1048576,$F26)</f>
        <v>0</v>
      </c>
      <c r="AD26" s="98">
        <f t="shared" si="15"/>
        <v>0</v>
      </c>
      <c r="AE26" s="98">
        <f t="shared" si="15"/>
        <v>0</v>
      </c>
      <c r="AF26" s="98">
        <f t="shared" si="15"/>
        <v>0</v>
      </c>
      <c r="AG26" s="98">
        <f t="shared" si="15"/>
        <v>0</v>
      </c>
      <c r="AH26" s="80"/>
      <c r="AI26" s="80"/>
      <c r="AJ26" s="98">
        <f t="shared" ref="AJ26:AN35" si="16">SUMIFS(AJ$49:AJ$1048576,$D$49:$D$1048576,$F26)</f>
        <v>0</v>
      </c>
      <c r="AK26" s="98">
        <f t="shared" si="16"/>
        <v>0</v>
      </c>
      <c r="AL26" s="98">
        <f t="shared" si="16"/>
        <v>0</v>
      </c>
      <c r="AM26" s="98">
        <f t="shared" si="16"/>
        <v>0</v>
      </c>
      <c r="AN26" s="98">
        <f t="shared" si="16"/>
        <v>0</v>
      </c>
    </row>
    <row r="27" spans="1:40" x14ac:dyDescent="0.2">
      <c r="A27" s="89"/>
      <c r="E27" s="52"/>
      <c r="F27" s="26"/>
      <c r="G27" s="25">
        <f t="shared" si="1"/>
        <v>0</v>
      </c>
      <c r="H27" s="98">
        <f t="shared" si="12"/>
        <v>0</v>
      </c>
      <c r="I27" s="98">
        <f t="shared" si="12"/>
        <v>0</v>
      </c>
      <c r="J27" s="98">
        <f t="shared" si="12"/>
        <v>0</v>
      </c>
      <c r="K27" s="98">
        <f t="shared" si="12"/>
        <v>0</v>
      </c>
      <c r="L27" s="98">
        <f t="shared" si="12"/>
        <v>0</v>
      </c>
      <c r="M27" s="80"/>
      <c r="N27" s="80"/>
      <c r="O27" s="98">
        <f t="shared" si="13"/>
        <v>0</v>
      </c>
      <c r="P27" s="98">
        <f t="shared" si="13"/>
        <v>0</v>
      </c>
      <c r="Q27" s="98">
        <f t="shared" si="13"/>
        <v>0</v>
      </c>
      <c r="R27" s="98">
        <f t="shared" si="13"/>
        <v>0</v>
      </c>
      <c r="S27" s="98">
        <f t="shared" si="13"/>
        <v>0</v>
      </c>
      <c r="T27" s="80"/>
      <c r="U27" s="80"/>
      <c r="V27" s="98">
        <f t="shared" si="14"/>
        <v>0</v>
      </c>
      <c r="W27" s="98">
        <f t="shared" si="14"/>
        <v>0</v>
      </c>
      <c r="X27" s="98">
        <f t="shared" si="14"/>
        <v>0</v>
      </c>
      <c r="Y27" s="98">
        <f t="shared" si="14"/>
        <v>0</v>
      </c>
      <c r="Z27" s="98">
        <f t="shared" si="14"/>
        <v>0</v>
      </c>
      <c r="AA27" s="80"/>
      <c r="AB27" s="80"/>
      <c r="AC27" s="98">
        <f t="shared" si="15"/>
        <v>0</v>
      </c>
      <c r="AD27" s="98">
        <f t="shared" si="15"/>
        <v>0</v>
      </c>
      <c r="AE27" s="98">
        <f t="shared" si="15"/>
        <v>0</v>
      </c>
      <c r="AF27" s="98">
        <f t="shared" si="15"/>
        <v>0</v>
      </c>
      <c r="AG27" s="98">
        <f t="shared" si="15"/>
        <v>0</v>
      </c>
      <c r="AH27" s="80"/>
      <c r="AI27" s="80"/>
      <c r="AJ27" s="98">
        <f t="shared" si="16"/>
        <v>0</v>
      </c>
      <c r="AK27" s="98">
        <f t="shared" si="16"/>
        <v>0</v>
      </c>
      <c r="AL27" s="98">
        <f t="shared" si="16"/>
        <v>0</v>
      </c>
      <c r="AM27" s="98">
        <f t="shared" si="16"/>
        <v>0</v>
      </c>
      <c r="AN27" s="98">
        <f t="shared" si="16"/>
        <v>0</v>
      </c>
    </row>
    <row r="28" spans="1:40" x14ac:dyDescent="0.2">
      <c r="A28" s="89"/>
      <c r="E28" s="52"/>
      <c r="F28" s="26"/>
      <c r="G28" s="25">
        <f t="shared" si="1"/>
        <v>0</v>
      </c>
      <c r="H28" s="98">
        <f t="shared" si="12"/>
        <v>0</v>
      </c>
      <c r="I28" s="98">
        <f t="shared" si="12"/>
        <v>0</v>
      </c>
      <c r="J28" s="98">
        <f t="shared" si="12"/>
        <v>0</v>
      </c>
      <c r="K28" s="98">
        <f t="shared" si="12"/>
        <v>0</v>
      </c>
      <c r="L28" s="98">
        <f t="shared" si="12"/>
        <v>0</v>
      </c>
      <c r="M28" s="80"/>
      <c r="N28" s="80"/>
      <c r="O28" s="98">
        <f t="shared" si="13"/>
        <v>0</v>
      </c>
      <c r="P28" s="98">
        <f t="shared" si="13"/>
        <v>0</v>
      </c>
      <c r="Q28" s="98">
        <f t="shared" si="13"/>
        <v>0</v>
      </c>
      <c r="R28" s="98">
        <f t="shared" si="13"/>
        <v>0</v>
      </c>
      <c r="S28" s="98">
        <f t="shared" si="13"/>
        <v>0</v>
      </c>
      <c r="T28" s="80"/>
      <c r="U28" s="80"/>
      <c r="V28" s="98">
        <f t="shared" si="14"/>
        <v>0</v>
      </c>
      <c r="W28" s="98">
        <f t="shared" si="14"/>
        <v>0</v>
      </c>
      <c r="X28" s="98">
        <f t="shared" si="14"/>
        <v>0</v>
      </c>
      <c r="Y28" s="98">
        <f t="shared" si="14"/>
        <v>0</v>
      </c>
      <c r="Z28" s="98">
        <f t="shared" si="14"/>
        <v>0</v>
      </c>
      <c r="AA28" s="80"/>
      <c r="AB28" s="80"/>
      <c r="AC28" s="98">
        <f t="shared" si="15"/>
        <v>0</v>
      </c>
      <c r="AD28" s="98">
        <f t="shared" si="15"/>
        <v>0</v>
      </c>
      <c r="AE28" s="98">
        <f t="shared" si="15"/>
        <v>0</v>
      </c>
      <c r="AF28" s="98">
        <f t="shared" si="15"/>
        <v>0</v>
      </c>
      <c r="AG28" s="98">
        <f t="shared" si="15"/>
        <v>0</v>
      </c>
      <c r="AH28" s="80"/>
      <c r="AI28" s="80"/>
      <c r="AJ28" s="98">
        <f t="shared" si="16"/>
        <v>0</v>
      </c>
      <c r="AK28" s="98">
        <f t="shared" si="16"/>
        <v>0</v>
      </c>
      <c r="AL28" s="98">
        <f t="shared" si="16"/>
        <v>0</v>
      </c>
      <c r="AM28" s="98">
        <f t="shared" si="16"/>
        <v>0</v>
      </c>
      <c r="AN28" s="98">
        <f t="shared" si="16"/>
        <v>0</v>
      </c>
    </row>
    <row r="29" spans="1:40" x14ac:dyDescent="0.2">
      <c r="A29" s="89"/>
      <c r="E29" s="52"/>
      <c r="F29" s="26"/>
      <c r="G29" s="25">
        <f t="shared" si="1"/>
        <v>0</v>
      </c>
      <c r="H29" s="98">
        <f t="shared" si="12"/>
        <v>0</v>
      </c>
      <c r="I29" s="98">
        <f t="shared" si="12"/>
        <v>0</v>
      </c>
      <c r="J29" s="98">
        <f t="shared" si="12"/>
        <v>0</v>
      </c>
      <c r="K29" s="98">
        <f t="shared" si="12"/>
        <v>0</v>
      </c>
      <c r="L29" s="98">
        <f t="shared" si="12"/>
        <v>0</v>
      </c>
      <c r="M29" s="80"/>
      <c r="N29" s="80"/>
      <c r="O29" s="98">
        <f t="shared" si="13"/>
        <v>0</v>
      </c>
      <c r="P29" s="98">
        <f t="shared" si="13"/>
        <v>0</v>
      </c>
      <c r="Q29" s="98">
        <f t="shared" si="13"/>
        <v>0</v>
      </c>
      <c r="R29" s="98">
        <f t="shared" si="13"/>
        <v>0</v>
      </c>
      <c r="S29" s="98">
        <f t="shared" si="13"/>
        <v>0</v>
      </c>
      <c r="T29" s="80"/>
      <c r="U29" s="80"/>
      <c r="V29" s="98">
        <f t="shared" si="14"/>
        <v>0</v>
      </c>
      <c r="W29" s="98">
        <f t="shared" si="14"/>
        <v>0</v>
      </c>
      <c r="X29" s="98">
        <f t="shared" si="14"/>
        <v>0</v>
      </c>
      <c r="Y29" s="98">
        <f t="shared" si="14"/>
        <v>0</v>
      </c>
      <c r="Z29" s="98">
        <f t="shared" si="14"/>
        <v>0</v>
      </c>
      <c r="AA29" s="80"/>
      <c r="AB29" s="80"/>
      <c r="AC29" s="98">
        <f t="shared" si="15"/>
        <v>0</v>
      </c>
      <c r="AD29" s="98">
        <f t="shared" si="15"/>
        <v>0</v>
      </c>
      <c r="AE29" s="98">
        <f t="shared" si="15"/>
        <v>0</v>
      </c>
      <c r="AF29" s="98">
        <f t="shared" si="15"/>
        <v>0</v>
      </c>
      <c r="AG29" s="98">
        <f t="shared" si="15"/>
        <v>0</v>
      </c>
      <c r="AH29" s="80"/>
      <c r="AI29" s="80"/>
      <c r="AJ29" s="98">
        <f t="shared" si="16"/>
        <v>0</v>
      </c>
      <c r="AK29" s="98">
        <f t="shared" si="16"/>
        <v>0</v>
      </c>
      <c r="AL29" s="98">
        <f t="shared" si="16"/>
        <v>0</v>
      </c>
      <c r="AM29" s="98">
        <f t="shared" si="16"/>
        <v>0</v>
      </c>
      <c r="AN29" s="98">
        <f t="shared" si="16"/>
        <v>0</v>
      </c>
    </row>
    <row r="30" spans="1:40" x14ac:dyDescent="0.2">
      <c r="A30" s="89"/>
      <c r="C30" s="102"/>
      <c r="E30" s="52"/>
      <c r="F30" s="26"/>
      <c r="G30" s="25">
        <f t="shared" si="1"/>
        <v>0</v>
      </c>
      <c r="H30" s="98">
        <f t="shared" si="12"/>
        <v>0</v>
      </c>
      <c r="I30" s="98">
        <f t="shared" si="12"/>
        <v>0</v>
      </c>
      <c r="J30" s="98">
        <f t="shared" si="12"/>
        <v>0</v>
      </c>
      <c r="K30" s="98">
        <f t="shared" si="12"/>
        <v>0</v>
      </c>
      <c r="L30" s="98">
        <f t="shared" si="12"/>
        <v>0</v>
      </c>
      <c r="M30" s="80"/>
      <c r="N30" s="80"/>
      <c r="O30" s="98">
        <f t="shared" si="13"/>
        <v>0</v>
      </c>
      <c r="P30" s="98">
        <f t="shared" si="13"/>
        <v>0</v>
      </c>
      <c r="Q30" s="98">
        <f t="shared" si="13"/>
        <v>0</v>
      </c>
      <c r="R30" s="98">
        <f t="shared" si="13"/>
        <v>0</v>
      </c>
      <c r="S30" s="98">
        <f t="shared" si="13"/>
        <v>0</v>
      </c>
      <c r="T30" s="80"/>
      <c r="U30" s="80"/>
      <c r="V30" s="98">
        <f t="shared" si="14"/>
        <v>0</v>
      </c>
      <c r="W30" s="98">
        <f t="shared" si="14"/>
        <v>0</v>
      </c>
      <c r="X30" s="98">
        <f t="shared" si="14"/>
        <v>0</v>
      </c>
      <c r="Y30" s="98">
        <f t="shared" si="14"/>
        <v>0</v>
      </c>
      <c r="Z30" s="98">
        <f t="shared" si="14"/>
        <v>0</v>
      </c>
      <c r="AA30" s="80"/>
      <c r="AB30" s="80"/>
      <c r="AC30" s="98">
        <f t="shared" si="15"/>
        <v>0</v>
      </c>
      <c r="AD30" s="98">
        <f t="shared" si="15"/>
        <v>0</v>
      </c>
      <c r="AE30" s="98">
        <f t="shared" si="15"/>
        <v>0</v>
      </c>
      <c r="AF30" s="98">
        <f t="shared" si="15"/>
        <v>0</v>
      </c>
      <c r="AG30" s="98">
        <f t="shared" si="15"/>
        <v>0</v>
      </c>
      <c r="AH30" s="80"/>
      <c r="AI30" s="80"/>
      <c r="AJ30" s="98">
        <f t="shared" si="16"/>
        <v>0</v>
      </c>
      <c r="AK30" s="98">
        <f t="shared" si="16"/>
        <v>0</v>
      </c>
      <c r="AL30" s="98">
        <f t="shared" si="16"/>
        <v>0</v>
      </c>
      <c r="AM30" s="98">
        <f t="shared" si="16"/>
        <v>0</v>
      </c>
      <c r="AN30" s="98">
        <f t="shared" si="16"/>
        <v>0</v>
      </c>
    </row>
    <row r="31" spans="1:40" x14ac:dyDescent="0.2">
      <c r="A31" s="89"/>
      <c r="C31" s="102"/>
      <c r="E31" s="52"/>
      <c r="F31" s="26"/>
      <c r="G31" s="25">
        <f t="shared" si="1"/>
        <v>0</v>
      </c>
      <c r="H31" s="98">
        <f t="shared" si="12"/>
        <v>0</v>
      </c>
      <c r="I31" s="98">
        <f t="shared" si="12"/>
        <v>0</v>
      </c>
      <c r="J31" s="98">
        <f t="shared" si="12"/>
        <v>0</v>
      </c>
      <c r="K31" s="98">
        <f t="shared" si="12"/>
        <v>0</v>
      </c>
      <c r="L31" s="98">
        <f t="shared" si="12"/>
        <v>0</v>
      </c>
      <c r="M31" s="80"/>
      <c r="N31" s="80"/>
      <c r="O31" s="98">
        <f t="shared" si="13"/>
        <v>0</v>
      </c>
      <c r="P31" s="98">
        <f t="shared" si="13"/>
        <v>0</v>
      </c>
      <c r="Q31" s="98">
        <f t="shared" si="13"/>
        <v>0</v>
      </c>
      <c r="R31" s="98">
        <f t="shared" si="13"/>
        <v>0</v>
      </c>
      <c r="S31" s="98">
        <f t="shared" si="13"/>
        <v>0</v>
      </c>
      <c r="T31" s="80"/>
      <c r="U31" s="80"/>
      <c r="V31" s="98">
        <f t="shared" si="14"/>
        <v>0</v>
      </c>
      <c r="W31" s="98">
        <f t="shared" si="14"/>
        <v>0</v>
      </c>
      <c r="X31" s="98">
        <f t="shared" si="14"/>
        <v>0</v>
      </c>
      <c r="Y31" s="98">
        <f t="shared" si="14"/>
        <v>0</v>
      </c>
      <c r="Z31" s="98">
        <f t="shared" si="14"/>
        <v>0</v>
      </c>
      <c r="AA31" s="80"/>
      <c r="AB31" s="80"/>
      <c r="AC31" s="98">
        <f t="shared" si="15"/>
        <v>0</v>
      </c>
      <c r="AD31" s="98">
        <f t="shared" si="15"/>
        <v>0</v>
      </c>
      <c r="AE31" s="98">
        <f t="shared" si="15"/>
        <v>0</v>
      </c>
      <c r="AF31" s="98">
        <f t="shared" si="15"/>
        <v>0</v>
      </c>
      <c r="AG31" s="98">
        <f t="shared" si="15"/>
        <v>0</v>
      </c>
      <c r="AH31" s="80"/>
      <c r="AI31" s="80"/>
      <c r="AJ31" s="98">
        <f t="shared" si="16"/>
        <v>0</v>
      </c>
      <c r="AK31" s="98">
        <f t="shared" si="16"/>
        <v>0</v>
      </c>
      <c r="AL31" s="98">
        <f t="shared" si="16"/>
        <v>0</v>
      </c>
      <c r="AM31" s="98">
        <f t="shared" si="16"/>
        <v>0</v>
      </c>
      <c r="AN31" s="98">
        <f t="shared" si="16"/>
        <v>0</v>
      </c>
    </row>
    <row r="32" spans="1:40" x14ac:dyDescent="0.2">
      <c r="A32" s="89"/>
      <c r="C32" s="102"/>
      <c r="E32" s="52"/>
      <c r="F32" s="26"/>
      <c r="G32" s="25">
        <f t="shared" si="1"/>
        <v>0</v>
      </c>
      <c r="H32" s="98">
        <f t="shared" si="12"/>
        <v>0</v>
      </c>
      <c r="I32" s="98">
        <f t="shared" si="12"/>
        <v>0</v>
      </c>
      <c r="J32" s="98">
        <f t="shared" si="12"/>
        <v>0</v>
      </c>
      <c r="K32" s="98">
        <f t="shared" si="12"/>
        <v>0</v>
      </c>
      <c r="L32" s="98">
        <f t="shared" si="12"/>
        <v>0</v>
      </c>
      <c r="M32" s="80"/>
      <c r="N32" s="80"/>
      <c r="O32" s="98">
        <f t="shared" si="13"/>
        <v>0</v>
      </c>
      <c r="P32" s="98">
        <f t="shared" si="13"/>
        <v>0</v>
      </c>
      <c r="Q32" s="98">
        <f t="shared" si="13"/>
        <v>0</v>
      </c>
      <c r="R32" s="98">
        <f t="shared" si="13"/>
        <v>0</v>
      </c>
      <c r="S32" s="98">
        <f t="shared" si="13"/>
        <v>0</v>
      </c>
      <c r="T32" s="80"/>
      <c r="U32" s="80"/>
      <c r="V32" s="98">
        <f t="shared" si="14"/>
        <v>0</v>
      </c>
      <c r="W32" s="98">
        <f t="shared" si="14"/>
        <v>0</v>
      </c>
      <c r="X32" s="98">
        <f t="shared" si="14"/>
        <v>0</v>
      </c>
      <c r="Y32" s="98">
        <f t="shared" si="14"/>
        <v>0</v>
      </c>
      <c r="Z32" s="98">
        <f t="shared" si="14"/>
        <v>0</v>
      </c>
      <c r="AA32" s="80"/>
      <c r="AB32" s="80"/>
      <c r="AC32" s="98">
        <f t="shared" si="15"/>
        <v>0</v>
      </c>
      <c r="AD32" s="98">
        <f t="shared" si="15"/>
        <v>0</v>
      </c>
      <c r="AE32" s="98">
        <f t="shared" si="15"/>
        <v>0</v>
      </c>
      <c r="AF32" s="98">
        <f t="shared" si="15"/>
        <v>0</v>
      </c>
      <c r="AG32" s="98">
        <f t="shared" si="15"/>
        <v>0</v>
      </c>
      <c r="AH32" s="80"/>
      <c r="AI32" s="80"/>
      <c r="AJ32" s="98">
        <f t="shared" si="16"/>
        <v>0</v>
      </c>
      <c r="AK32" s="98">
        <f t="shared" si="16"/>
        <v>0</v>
      </c>
      <c r="AL32" s="98">
        <f t="shared" si="16"/>
        <v>0</v>
      </c>
      <c r="AM32" s="98">
        <f t="shared" si="16"/>
        <v>0</v>
      </c>
      <c r="AN32" s="98">
        <f t="shared" si="16"/>
        <v>0</v>
      </c>
    </row>
    <row r="33" spans="1:40" x14ac:dyDescent="0.2">
      <c r="A33" s="89"/>
      <c r="C33" s="102"/>
      <c r="E33" s="52"/>
      <c r="F33" s="26"/>
      <c r="G33" s="25">
        <f t="shared" si="1"/>
        <v>0</v>
      </c>
      <c r="H33" s="98">
        <f t="shared" si="12"/>
        <v>0</v>
      </c>
      <c r="I33" s="98">
        <f t="shared" si="12"/>
        <v>0</v>
      </c>
      <c r="J33" s="98">
        <f t="shared" si="12"/>
        <v>0</v>
      </c>
      <c r="K33" s="98">
        <f t="shared" si="12"/>
        <v>0</v>
      </c>
      <c r="L33" s="98">
        <f t="shared" si="12"/>
        <v>0</v>
      </c>
      <c r="M33" s="80"/>
      <c r="N33" s="80"/>
      <c r="O33" s="98">
        <f t="shared" si="13"/>
        <v>0</v>
      </c>
      <c r="P33" s="98">
        <f t="shared" si="13"/>
        <v>0</v>
      </c>
      <c r="Q33" s="98">
        <f t="shared" si="13"/>
        <v>0</v>
      </c>
      <c r="R33" s="98">
        <f t="shared" si="13"/>
        <v>0</v>
      </c>
      <c r="S33" s="98">
        <f t="shared" si="13"/>
        <v>0</v>
      </c>
      <c r="T33" s="80"/>
      <c r="U33" s="80"/>
      <c r="V33" s="98">
        <f t="shared" si="14"/>
        <v>0</v>
      </c>
      <c r="W33" s="98">
        <f t="shared" si="14"/>
        <v>0</v>
      </c>
      <c r="X33" s="98">
        <f t="shared" si="14"/>
        <v>0</v>
      </c>
      <c r="Y33" s="98">
        <f t="shared" si="14"/>
        <v>0</v>
      </c>
      <c r="Z33" s="98">
        <f t="shared" si="14"/>
        <v>0</v>
      </c>
      <c r="AA33" s="80"/>
      <c r="AB33" s="80"/>
      <c r="AC33" s="98">
        <f t="shared" si="15"/>
        <v>0</v>
      </c>
      <c r="AD33" s="98">
        <f t="shared" si="15"/>
        <v>0</v>
      </c>
      <c r="AE33" s="98">
        <f t="shared" si="15"/>
        <v>0</v>
      </c>
      <c r="AF33" s="98">
        <f t="shared" si="15"/>
        <v>0</v>
      </c>
      <c r="AG33" s="98">
        <f t="shared" si="15"/>
        <v>0</v>
      </c>
      <c r="AH33" s="80"/>
      <c r="AI33" s="80"/>
      <c r="AJ33" s="98">
        <f t="shared" si="16"/>
        <v>0</v>
      </c>
      <c r="AK33" s="98">
        <f t="shared" si="16"/>
        <v>0</v>
      </c>
      <c r="AL33" s="98">
        <f t="shared" si="16"/>
        <v>0</v>
      </c>
      <c r="AM33" s="98">
        <f t="shared" si="16"/>
        <v>0</v>
      </c>
      <c r="AN33" s="98">
        <f t="shared" si="16"/>
        <v>0</v>
      </c>
    </row>
    <row r="34" spans="1:40" x14ac:dyDescent="0.2">
      <c r="A34" s="89"/>
      <c r="C34" s="102"/>
      <c r="E34" s="52"/>
      <c r="F34" s="26"/>
      <c r="G34" s="25">
        <f t="shared" si="1"/>
        <v>0</v>
      </c>
      <c r="H34" s="98">
        <f t="shared" si="12"/>
        <v>0</v>
      </c>
      <c r="I34" s="98">
        <f t="shared" si="12"/>
        <v>0</v>
      </c>
      <c r="J34" s="98">
        <f t="shared" si="12"/>
        <v>0</v>
      </c>
      <c r="K34" s="98">
        <f t="shared" si="12"/>
        <v>0</v>
      </c>
      <c r="L34" s="98">
        <f t="shared" si="12"/>
        <v>0</v>
      </c>
      <c r="M34" s="80"/>
      <c r="N34" s="80"/>
      <c r="O34" s="98">
        <f t="shared" si="13"/>
        <v>0</v>
      </c>
      <c r="P34" s="98">
        <f t="shared" si="13"/>
        <v>0</v>
      </c>
      <c r="Q34" s="98">
        <f t="shared" si="13"/>
        <v>0</v>
      </c>
      <c r="R34" s="98">
        <f t="shared" si="13"/>
        <v>0</v>
      </c>
      <c r="S34" s="98">
        <f t="shared" si="13"/>
        <v>0</v>
      </c>
      <c r="T34" s="80"/>
      <c r="U34" s="80"/>
      <c r="V34" s="98">
        <f t="shared" si="14"/>
        <v>0</v>
      </c>
      <c r="W34" s="98">
        <f t="shared" si="14"/>
        <v>0</v>
      </c>
      <c r="X34" s="98">
        <f t="shared" si="14"/>
        <v>0</v>
      </c>
      <c r="Y34" s="98">
        <f t="shared" si="14"/>
        <v>0</v>
      </c>
      <c r="Z34" s="98">
        <f t="shared" si="14"/>
        <v>0</v>
      </c>
      <c r="AA34" s="80"/>
      <c r="AB34" s="80"/>
      <c r="AC34" s="98">
        <f t="shared" si="15"/>
        <v>0</v>
      </c>
      <c r="AD34" s="98">
        <f t="shared" si="15"/>
        <v>0</v>
      </c>
      <c r="AE34" s="98">
        <f t="shared" si="15"/>
        <v>0</v>
      </c>
      <c r="AF34" s="98">
        <f t="shared" si="15"/>
        <v>0</v>
      </c>
      <c r="AG34" s="98">
        <f t="shared" si="15"/>
        <v>0</v>
      </c>
      <c r="AH34" s="80"/>
      <c r="AI34" s="80"/>
      <c r="AJ34" s="98">
        <f t="shared" si="16"/>
        <v>0</v>
      </c>
      <c r="AK34" s="98">
        <f t="shared" si="16"/>
        <v>0</v>
      </c>
      <c r="AL34" s="98">
        <f t="shared" si="16"/>
        <v>0</v>
      </c>
      <c r="AM34" s="98">
        <f t="shared" si="16"/>
        <v>0</v>
      </c>
      <c r="AN34" s="98">
        <f t="shared" si="16"/>
        <v>0</v>
      </c>
    </row>
    <row r="35" spans="1:40" x14ac:dyDescent="0.2">
      <c r="A35" s="89"/>
      <c r="C35" s="102"/>
      <c r="E35" s="52"/>
      <c r="F35" s="26"/>
      <c r="G35" s="25">
        <f t="shared" si="1"/>
        <v>0</v>
      </c>
      <c r="H35" s="98">
        <f t="shared" si="12"/>
        <v>0</v>
      </c>
      <c r="I35" s="98">
        <f t="shared" si="12"/>
        <v>0</v>
      </c>
      <c r="J35" s="98">
        <f t="shared" si="12"/>
        <v>0</v>
      </c>
      <c r="K35" s="98">
        <f t="shared" si="12"/>
        <v>0</v>
      </c>
      <c r="L35" s="98">
        <f t="shared" si="12"/>
        <v>0</v>
      </c>
      <c r="M35" s="80"/>
      <c r="N35" s="80"/>
      <c r="O35" s="98">
        <f t="shared" si="13"/>
        <v>0</v>
      </c>
      <c r="P35" s="98">
        <f t="shared" si="13"/>
        <v>0</v>
      </c>
      <c r="Q35" s="98">
        <f t="shared" si="13"/>
        <v>0</v>
      </c>
      <c r="R35" s="98">
        <f t="shared" si="13"/>
        <v>0</v>
      </c>
      <c r="S35" s="98">
        <f t="shared" si="13"/>
        <v>0</v>
      </c>
      <c r="T35" s="80"/>
      <c r="U35" s="80"/>
      <c r="V35" s="98">
        <f t="shared" si="14"/>
        <v>0</v>
      </c>
      <c r="W35" s="98">
        <f t="shared" si="14"/>
        <v>0</v>
      </c>
      <c r="X35" s="98">
        <f t="shared" si="14"/>
        <v>0</v>
      </c>
      <c r="Y35" s="98">
        <f t="shared" si="14"/>
        <v>0</v>
      </c>
      <c r="Z35" s="98">
        <f t="shared" si="14"/>
        <v>0</v>
      </c>
      <c r="AA35" s="80"/>
      <c r="AB35" s="80"/>
      <c r="AC35" s="98">
        <f t="shared" si="15"/>
        <v>0</v>
      </c>
      <c r="AD35" s="98">
        <f t="shared" si="15"/>
        <v>0</v>
      </c>
      <c r="AE35" s="98">
        <f t="shared" si="15"/>
        <v>0</v>
      </c>
      <c r="AF35" s="98">
        <f t="shared" si="15"/>
        <v>0</v>
      </c>
      <c r="AG35" s="98">
        <f t="shared" si="15"/>
        <v>0</v>
      </c>
      <c r="AH35" s="80"/>
      <c r="AI35" s="80"/>
      <c r="AJ35" s="98">
        <f t="shared" si="16"/>
        <v>0</v>
      </c>
      <c r="AK35" s="98">
        <f t="shared" si="16"/>
        <v>0</v>
      </c>
      <c r="AL35" s="98">
        <f t="shared" si="16"/>
        <v>0</v>
      </c>
      <c r="AM35" s="98">
        <f t="shared" si="16"/>
        <v>0</v>
      </c>
      <c r="AN35" s="98">
        <f t="shared" si="16"/>
        <v>0</v>
      </c>
    </row>
    <row r="36" spans="1:40" hidden="1" x14ac:dyDescent="0.2">
      <c r="A36" s="89"/>
      <c r="C36" s="102"/>
      <c r="E36" s="52"/>
      <c r="F36" s="26"/>
      <c r="G36" s="25">
        <f t="shared" si="1"/>
        <v>0</v>
      </c>
      <c r="H36" s="98">
        <f t="shared" ref="H36:L40" si="17">SUMIFS(H$75:H$1048576,$D$75:$D$1048576,$F36)</f>
        <v>0</v>
      </c>
      <c r="I36" s="98">
        <f t="shared" si="17"/>
        <v>0</v>
      </c>
      <c r="J36" s="98">
        <f t="shared" si="17"/>
        <v>0</v>
      </c>
      <c r="K36" s="98">
        <f t="shared" si="17"/>
        <v>0</v>
      </c>
      <c r="L36" s="98">
        <f t="shared" si="17"/>
        <v>0</v>
      </c>
      <c r="M36" s="80"/>
      <c r="N36" s="80"/>
      <c r="O36" s="238">
        <f t="shared" ref="O36:S40" si="18">SUMIFS(O$75:O$1048576,$D$75:$D$1048576,$F36)</f>
        <v>0</v>
      </c>
      <c r="P36" s="238">
        <f t="shared" si="18"/>
        <v>0</v>
      </c>
      <c r="Q36" s="238">
        <f t="shared" si="18"/>
        <v>0</v>
      </c>
      <c r="R36" s="238">
        <f t="shared" si="18"/>
        <v>0</v>
      </c>
      <c r="S36" s="238">
        <f t="shared" si="18"/>
        <v>0</v>
      </c>
      <c r="T36" s="80"/>
      <c r="U36" s="80"/>
      <c r="V36" s="238">
        <f t="shared" ref="V36:Z40" si="19">SUMIFS(V$75:V$1048576,$D$75:$D$1048576,$F36)</f>
        <v>0</v>
      </c>
      <c r="W36" s="238">
        <f t="shared" si="19"/>
        <v>0</v>
      </c>
      <c r="X36" s="238">
        <f t="shared" si="19"/>
        <v>0</v>
      </c>
      <c r="Y36" s="238">
        <f t="shared" si="19"/>
        <v>0</v>
      </c>
      <c r="Z36" s="238">
        <f t="shared" si="19"/>
        <v>0</v>
      </c>
      <c r="AA36" s="80"/>
      <c r="AB36" s="80"/>
      <c r="AC36" s="238">
        <f t="shared" ref="AC36:AG40" si="20">SUMIFS(AC$75:AC$1048576,$D$75:$D$1048576,$F36)</f>
        <v>0</v>
      </c>
      <c r="AD36" s="238">
        <f t="shared" si="20"/>
        <v>0</v>
      </c>
      <c r="AE36" s="238">
        <f t="shared" si="20"/>
        <v>0</v>
      </c>
      <c r="AF36" s="238">
        <f t="shared" si="20"/>
        <v>0</v>
      </c>
      <c r="AG36" s="238">
        <f t="shared" si="20"/>
        <v>0</v>
      </c>
      <c r="AH36" s="80"/>
      <c r="AI36" s="80"/>
      <c r="AJ36" s="238">
        <f t="shared" ref="AJ36:AN40" si="21">SUMIFS(AJ$75:AJ$1048576,$D$75:$D$1048576,$F36)</f>
        <v>0</v>
      </c>
      <c r="AK36" s="238">
        <f t="shared" si="21"/>
        <v>0</v>
      </c>
      <c r="AL36" s="238">
        <f t="shared" si="21"/>
        <v>0</v>
      </c>
      <c r="AM36" s="238">
        <f t="shared" si="21"/>
        <v>0</v>
      </c>
      <c r="AN36" s="238">
        <f t="shared" si="21"/>
        <v>0</v>
      </c>
    </row>
    <row r="37" spans="1:40" hidden="1" x14ac:dyDescent="0.2">
      <c r="A37" s="89"/>
      <c r="C37" s="102"/>
      <c r="E37" s="52"/>
      <c r="F37" s="26"/>
      <c r="G37" s="25">
        <f t="shared" si="1"/>
        <v>0</v>
      </c>
      <c r="H37" s="98">
        <f t="shared" si="17"/>
        <v>0</v>
      </c>
      <c r="I37" s="98">
        <f t="shared" si="17"/>
        <v>0</v>
      </c>
      <c r="J37" s="98">
        <f t="shared" si="17"/>
        <v>0</v>
      </c>
      <c r="K37" s="98">
        <f t="shared" si="17"/>
        <v>0</v>
      </c>
      <c r="L37" s="98">
        <f t="shared" si="17"/>
        <v>0</v>
      </c>
      <c r="M37" s="80"/>
      <c r="N37" s="80"/>
      <c r="O37" s="238">
        <f t="shared" si="18"/>
        <v>0</v>
      </c>
      <c r="P37" s="238">
        <f t="shared" si="18"/>
        <v>0</v>
      </c>
      <c r="Q37" s="238">
        <f t="shared" si="18"/>
        <v>0</v>
      </c>
      <c r="R37" s="238">
        <f t="shared" si="18"/>
        <v>0</v>
      </c>
      <c r="S37" s="238">
        <f t="shared" si="18"/>
        <v>0</v>
      </c>
      <c r="T37" s="80"/>
      <c r="U37" s="80"/>
      <c r="V37" s="238">
        <f t="shared" si="19"/>
        <v>0</v>
      </c>
      <c r="W37" s="238">
        <f t="shared" si="19"/>
        <v>0</v>
      </c>
      <c r="X37" s="238">
        <f t="shared" si="19"/>
        <v>0</v>
      </c>
      <c r="Y37" s="238">
        <f t="shared" si="19"/>
        <v>0</v>
      </c>
      <c r="Z37" s="238">
        <f t="shared" si="19"/>
        <v>0</v>
      </c>
      <c r="AA37" s="80"/>
      <c r="AB37" s="80"/>
      <c r="AC37" s="238">
        <f t="shared" si="20"/>
        <v>0</v>
      </c>
      <c r="AD37" s="238">
        <f t="shared" si="20"/>
        <v>0</v>
      </c>
      <c r="AE37" s="238">
        <f t="shared" si="20"/>
        <v>0</v>
      </c>
      <c r="AF37" s="238">
        <f t="shared" si="20"/>
        <v>0</v>
      </c>
      <c r="AG37" s="238">
        <f t="shared" si="20"/>
        <v>0</v>
      </c>
      <c r="AH37" s="80"/>
      <c r="AI37" s="80"/>
      <c r="AJ37" s="238">
        <f t="shared" si="21"/>
        <v>0</v>
      </c>
      <c r="AK37" s="238">
        <f t="shared" si="21"/>
        <v>0</v>
      </c>
      <c r="AL37" s="238">
        <f t="shared" si="21"/>
        <v>0</v>
      </c>
      <c r="AM37" s="238">
        <f t="shared" si="21"/>
        <v>0</v>
      </c>
      <c r="AN37" s="238">
        <f t="shared" si="21"/>
        <v>0</v>
      </c>
    </row>
    <row r="38" spans="1:40" hidden="1" x14ac:dyDescent="0.2">
      <c r="A38" s="89"/>
      <c r="C38" s="102"/>
      <c r="E38" s="52"/>
      <c r="F38" s="26"/>
      <c r="G38" s="25">
        <f t="shared" si="1"/>
        <v>0</v>
      </c>
      <c r="H38" s="98">
        <f t="shared" si="17"/>
        <v>0</v>
      </c>
      <c r="I38" s="98">
        <f t="shared" si="17"/>
        <v>0</v>
      </c>
      <c r="J38" s="98">
        <f t="shared" si="17"/>
        <v>0</v>
      </c>
      <c r="K38" s="98">
        <f t="shared" si="17"/>
        <v>0</v>
      </c>
      <c r="L38" s="98">
        <f t="shared" si="17"/>
        <v>0</v>
      </c>
      <c r="M38" s="80"/>
      <c r="N38" s="80"/>
      <c r="O38" s="238">
        <f t="shared" si="18"/>
        <v>0</v>
      </c>
      <c r="P38" s="238">
        <f t="shared" si="18"/>
        <v>0</v>
      </c>
      <c r="Q38" s="238">
        <f t="shared" si="18"/>
        <v>0</v>
      </c>
      <c r="R38" s="238">
        <f t="shared" si="18"/>
        <v>0</v>
      </c>
      <c r="S38" s="238">
        <f t="shared" si="18"/>
        <v>0</v>
      </c>
      <c r="T38" s="80"/>
      <c r="U38" s="80"/>
      <c r="V38" s="238">
        <f t="shared" si="19"/>
        <v>0</v>
      </c>
      <c r="W38" s="238">
        <f t="shared" si="19"/>
        <v>0</v>
      </c>
      <c r="X38" s="238">
        <f t="shared" si="19"/>
        <v>0</v>
      </c>
      <c r="Y38" s="238">
        <f t="shared" si="19"/>
        <v>0</v>
      </c>
      <c r="Z38" s="238">
        <f t="shared" si="19"/>
        <v>0</v>
      </c>
      <c r="AA38" s="80"/>
      <c r="AB38" s="80"/>
      <c r="AC38" s="238">
        <f t="shared" si="20"/>
        <v>0</v>
      </c>
      <c r="AD38" s="238">
        <f t="shared" si="20"/>
        <v>0</v>
      </c>
      <c r="AE38" s="238">
        <f t="shared" si="20"/>
        <v>0</v>
      </c>
      <c r="AF38" s="238">
        <f t="shared" si="20"/>
        <v>0</v>
      </c>
      <c r="AG38" s="238">
        <f t="shared" si="20"/>
        <v>0</v>
      </c>
      <c r="AH38" s="80"/>
      <c r="AI38" s="80"/>
      <c r="AJ38" s="238">
        <f t="shared" si="21"/>
        <v>0</v>
      </c>
      <c r="AK38" s="238">
        <f t="shared" si="21"/>
        <v>0</v>
      </c>
      <c r="AL38" s="238">
        <f t="shared" si="21"/>
        <v>0</v>
      </c>
      <c r="AM38" s="238">
        <f t="shared" si="21"/>
        <v>0</v>
      </c>
      <c r="AN38" s="238">
        <f t="shared" si="21"/>
        <v>0</v>
      </c>
    </row>
    <row r="39" spans="1:40" hidden="1" x14ac:dyDescent="0.2">
      <c r="A39" s="89"/>
      <c r="C39" s="102"/>
      <c r="E39" s="52"/>
      <c r="F39" s="26"/>
      <c r="G39" s="25">
        <f t="shared" si="1"/>
        <v>0</v>
      </c>
      <c r="H39" s="98">
        <f t="shared" si="17"/>
        <v>0</v>
      </c>
      <c r="I39" s="98">
        <f t="shared" si="17"/>
        <v>0</v>
      </c>
      <c r="J39" s="98">
        <f t="shared" si="17"/>
        <v>0</v>
      </c>
      <c r="K39" s="98">
        <f t="shared" si="17"/>
        <v>0</v>
      </c>
      <c r="L39" s="98">
        <f t="shared" si="17"/>
        <v>0</v>
      </c>
      <c r="M39" s="80"/>
      <c r="N39" s="80"/>
      <c r="O39" s="238">
        <f t="shared" si="18"/>
        <v>0</v>
      </c>
      <c r="P39" s="238">
        <f t="shared" si="18"/>
        <v>0</v>
      </c>
      <c r="Q39" s="238">
        <f t="shared" si="18"/>
        <v>0</v>
      </c>
      <c r="R39" s="238">
        <f t="shared" si="18"/>
        <v>0</v>
      </c>
      <c r="S39" s="238">
        <f t="shared" si="18"/>
        <v>0</v>
      </c>
      <c r="T39" s="80"/>
      <c r="U39" s="80"/>
      <c r="V39" s="238">
        <f t="shared" si="19"/>
        <v>0</v>
      </c>
      <c r="W39" s="238">
        <f t="shared" si="19"/>
        <v>0</v>
      </c>
      <c r="X39" s="238">
        <f t="shared" si="19"/>
        <v>0</v>
      </c>
      <c r="Y39" s="238">
        <f t="shared" si="19"/>
        <v>0</v>
      </c>
      <c r="Z39" s="238">
        <f t="shared" si="19"/>
        <v>0</v>
      </c>
      <c r="AA39" s="80"/>
      <c r="AB39" s="80"/>
      <c r="AC39" s="238">
        <f t="shared" si="20"/>
        <v>0</v>
      </c>
      <c r="AD39" s="238">
        <f t="shared" si="20"/>
        <v>0</v>
      </c>
      <c r="AE39" s="238">
        <f t="shared" si="20"/>
        <v>0</v>
      </c>
      <c r="AF39" s="238">
        <f t="shared" si="20"/>
        <v>0</v>
      </c>
      <c r="AG39" s="238">
        <f t="shared" si="20"/>
        <v>0</v>
      </c>
      <c r="AH39" s="80"/>
      <c r="AI39" s="80"/>
      <c r="AJ39" s="238">
        <f t="shared" si="21"/>
        <v>0</v>
      </c>
      <c r="AK39" s="238">
        <f t="shared" si="21"/>
        <v>0</v>
      </c>
      <c r="AL39" s="238">
        <f t="shared" si="21"/>
        <v>0</v>
      </c>
      <c r="AM39" s="238">
        <f t="shared" si="21"/>
        <v>0</v>
      </c>
      <c r="AN39" s="238">
        <f t="shared" si="21"/>
        <v>0</v>
      </c>
    </row>
    <row r="40" spans="1:40" hidden="1" x14ac:dyDescent="0.2">
      <c r="A40" s="89"/>
      <c r="C40" s="102"/>
      <c r="E40" s="52"/>
      <c r="F40" s="26"/>
      <c r="G40" s="25">
        <f t="shared" si="1"/>
        <v>0</v>
      </c>
      <c r="H40" s="98">
        <f t="shared" si="17"/>
        <v>0</v>
      </c>
      <c r="I40" s="98">
        <f t="shared" si="17"/>
        <v>0</v>
      </c>
      <c r="J40" s="98">
        <f t="shared" si="17"/>
        <v>0</v>
      </c>
      <c r="K40" s="98">
        <f t="shared" si="17"/>
        <v>0</v>
      </c>
      <c r="L40" s="98">
        <f t="shared" si="17"/>
        <v>0</v>
      </c>
      <c r="M40" s="80"/>
      <c r="N40" s="80"/>
      <c r="O40" s="238">
        <f t="shared" si="18"/>
        <v>0</v>
      </c>
      <c r="P40" s="238">
        <f t="shared" si="18"/>
        <v>0</v>
      </c>
      <c r="Q40" s="238">
        <f t="shared" si="18"/>
        <v>0</v>
      </c>
      <c r="R40" s="238">
        <f t="shared" si="18"/>
        <v>0</v>
      </c>
      <c r="S40" s="238">
        <f t="shared" si="18"/>
        <v>0</v>
      </c>
      <c r="T40" s="80"/>
      <c r="U40" s="80"/>
      <c r="V40" s="238">
        <f t="shared" si="19"/>
        <v>0</v>
      </c>
      <c r="W40" s="238">
        <f t="shared" si="19"/>
        <v>0</v>
      </c>
      <c r="X40" s="238">
        <f t="shared" si="19"/>
        <v>0</v>
      </c>
      <c r="Y40" s="238">
        <f t="shared" si="19"/>
        <v>0</v>
      </c>
      <c r="Z40" s="238">
        <f t="shared" si="19"/>
        <v>0</v>
      </c>
      <c r="AA40" s="80"/>
      <c r="AB40" s="80"/>
      <c r="AC40" s="238">
        <f t="shared" si="20"/>
        <v>0</v>
      </c>
      <c r="AD40" s="238">
        <f t="shared" si="20"/>
        <v>0</v>
      </c>
      <c r="AE40" s="238">
        <f t="shared" si="20"/>
        <v>0</v>
      </c>
      <c r="AF40" s="238">
        <f t="shared" si="20"/>
        <v>0</v>
      </c>
      <c r="AG40" s="238">
        <f t="shared" si="20"/>
        <v>0</v>
      </c>
      <c r="AH40" s="80"/>
      <c r="AI40" s="80"/>
      <c r="AJ40" s="238">
        <f t="shared" si="21"/>
        <v>0</v>
      </c>
      <c r="AK40" s="238">
        <f t="shared" si="21"/>
        <v>0</v>
      </c>
      <c r="AL40" s="238">
        <f t="shared" si="21"/>
        <v>0</v>
      </c>
      <c r="AM40" s="238">
        <f t="shared" si="21"/>
        <v>0</v>
      </c>
      <c r="AN40" s="238">
        <f t="shared" si="21"/>
        <v>0</v>
      </c>
    </row>
    <row r="41" spans="1:40" x14ac:dyDescent="0.2">
      <c r="A41" s="89"/>
      <c r="B41" s="86"/>
      <c r="C41" s="315"/>
      <c r="D41" s="86"/>
      <c r="E41" s="86"/>
      <c r="F41" s="86"/>
      <c r="G41" s="86"/>
      <c r="H41" s="86"/>
      <c r="I41" s="86"/>
      <c r="J41" s="86"/>
      <c r="K41" s="86"/>
      <c r="L41" s="86"/>
      <c r="M41" s="86"/>
      <c r="N41" s="216"/>
      <c r="O41" s="217"/>
      <c r="P41" s="86"/>
      <c r="Q41" s="86"/>
      <c r="R41" s="86"/>
      <c r="S41" s="218"/>
      <c r="T41" s="218"/>
      <c r="U41" s="219"/>
      <c r="V41" s="219"/>
      <c r="W41" s="218"/>
      <c r="X41" s="218"/>
      <c r="Y41" s="217"/>
      <c r="Z41" s="217"/>
      <c r="AA41" s="217"/>
      <c r="AB41" s="217"/>
      <c r="AC41" s="217"/>
      <c r="AD41" s="217"/>
      <c r="AE41" s="217"/>
      <c r="AF41" s="217"/>
      <c r="AG41" s="217"/>
      <c r="AH41" s="217"/>
      <c r="AI41" s="217"/>
      <c r="AJ41" s="217"/>
      <c r="AK41" s="217"/>
      <c r="AL41" s="217"/>
      <c r="AM41" s="217"/>
      <c r="AN41" s="217"/>
    </row>
    <row r="42" spans="1:40" x14ac:dyDescent="0.2">
      <c r="A42" s="17">
        <v>2</v>
      </c>
      <c r="B42" s="17" t="s">
        <v>495</v>
      </c>
      <c r="C42" s="195"/>
      <c r="D42" s="17"/>
      <c r="E42" s="17"/>
      <c r="F42" s="17"/>
      <c r="G42" s="17"/>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row>
    <row r="45" spans="1:40" ht="16" thickBot="1" x14ac:dyDescent="0.25">
      <c r="E45" s="82"/>
      <c r="F45" s="201"/>
    </row>
    <row r="46" spans="1:40" ht="16" thickBot="1" x14ac:dyDescent="0.25">
      <c r="E46" s="82"/>
      <c r="F46" s="52"/>
      <c r="H46" s="221" t="s">
        <v>476</v>
      </c>
      <c r="I46" s="221" t="s">
        <v>477</v>
      </c>
      <c r="J46" s="221" t="s">
        <v>477</v>
      </c>
      <c r="K46" s="221" t="s">
        <v>478</v>
      </c>
      <c r="L46" s="221" t="s">
        <v>479</v>
      </c>
      <c r="M46" s="221" t="s">
        <v>480</v>
      </c>
      <c r="N46" s="221" t="s">
        <v>481</v>
      </c>
      <c r="O46" s="221" t="s">
        <v>476</v>
      </c>
      <c r="P46" s="221" t="s">
        <v>477</v>
      </c>
      <c r="Q46" s="221" t="s">
        <v>477</v>
      </c>
      <c r="R46" s="221" t="s">
        <v>478</v>
      </c>
      <c r="S46" s="221" t="s">
        <v>479</v>
      </c>
      <c r="T46" s="221" t="s">
        <v>480</v>
      </c>
      <c r="U46" s="221" t="s">
        <v>481</v>
      </c>
      <c r="V46" s="221" t="s">
        <v>476</v>
      </c>
      <c r="W46" s="221" t="s">
        <v>477</v>
      </c>
      <c r="X46" s="221" t="s">
        <v>477</v>
      </c>
      <c r="Y46" s="221" t="s">
        <v>478</v>
      </c>
      <c r="Z46" s="221" t="s">
        <v>479</v>
      </c>
      <c r="AA46" s="221" t="s">
        <v>480</v>
      </c>
      <c r="AB46" s="221" t="s">
        <v>481</v>
      </c>
      <c r="AC46" s="221" t="s">
        <v>476</v>
      </c>
      <c r="AD46" s="221" t="s">
        <v>477</v>
      </c>
      <c r="AE46" s="221" t="s">
        <v>477</v>
      </c>
      <c r="AF46" s="221" t="s">
        <v>478</v>
      </c>
      <c r="AG46" s="221" t="s">
        <v>479</v>
      </c>
      <c r="AH46" s="221" t="s">
        <v>480</v>
      </c>
      <c r="AI46" s="221" t="s">
        <v>481</v>
      </c>
      <c r="AJ46" s="222" t="s">
        <v>476</v>
      </c>
      <c r="AK46" s="222" t="s">
        <v>477</v>
      </c>
      <c r="AL46" s="222" t="s">
        <v>477</v>
      </c>
      <c r="AM46" s="222" t="s">
        <v>478</v>
      </c>
      <c r="AN46" s="222" t="s">
        <v>479</v>
      </c>
    </row>
    <row r="47" spans="1:40" ht="16" thickBot="1" x14ac:dyDescent="0.25">
      <c r="B47" s="86"/>
      <c r="C47" s="315"/>
      <c r="D47" s="86"/>
      <c r="E47" s="86" t="s">
        <v>475</v>
      </c>
      <c r="F47" s="86"/>
      <c r="G47" s="86"/>
      <c r="H47" s="326">
        <f>H48</f>
        <v>46174</v>
      </c>
      <c r="I47" s="327">
        <f t="shared" ref="I47:AN47" si="22">H47+1</f>
        <v>46175</v>
      </c>
      <c r="J47" s="327">
        <f t="shared" si="22"/>
        <v>46176</v>
      </c>
      <c r="K47" s="327">
        <f t="shared" si="22"/>
        <v>46177</v>
      </c>
      <c r="L47" s="327">
        <f t="shared" si="22"/>
        <v>46178</v>
      </c>
      <c r="M47" s="327">
        <f t="shared" si="22"/>
        <v>46179</v>
      </c>
      <c r="N47" s="327">
        <f t="shared" si="22"/>
        <v>46180</v>
      </c>
      <c r="O47" s="327">
        <f t="shared" si="22"/>
        <v>46181</v>
      </c>
      <c r="P47" s="327">
        <f t="shared" si="22"/>
        <v>46182</v>
      </c>
      <c r="Q47" s="327">
        <f t="shared" si="22"/>
        <v>46183</v>
      </c>
      <c r="R47" s="327">
        <f t="shared" si="22"/>
        <v>46184</v>
      </c>
      <c r="S47" s="327">
        <f t="shared" si="22"/>
        <v>46185</v>
      </c>
      <c r="T47" s="327">
        <f t="shared" si="22"/>
        <v>46186</v>
      </c>
      <c r="U47" s="327">
        <f t="shared" si="22"/>
        <v>46187</v>
      </c>
      <c r="V47" s="327">
        <f t="shared" si="22"/>
        <v>46188</v>
      </c>
      <c r="W47" s="327">
        <f t="shared" si="22"/>
        <v>46189</v>
      </c>
      <c r="X47" s="327">
        <f t="shared" si="22"/>
        <v>46190</v>
      </c>
      <c r="Y47" s="327">
        <f t="shared" si="22"/>
        <v>46191</v>
      </c>
      <c r="Z47" s="327">
        <f t="shared" si="22"/>
        <v>46192</v>
      </c>
      <c r="AA47" s="327">
        <f t="shared" si="22"/>
        <v>46193</v>
      </c>
      <c r="AB47" s="327">
        <f t="shared" si="22"/>
        <v>46194</v>
      </c>
      <c r="AC47" s="327">
        <f t="shared" si="22"/>
        <v>46195</v>
      </c>
      <c r="AD47" s="327">
        <f t="shared" si="22"/>
        <v>46196</v>
      </c>
      <c r="AE47" s="327">
        <f t="shared" si="22"/>
        <v>46197</v>
      </c>
      <c r="AF47" s="327">
        <f t="shared" si="22"/>
        <v>46198</v>
      </c>
      <c r="AG47" s="327">
        <f t="shared" si="22"/>
        <v>46199</v>
      </c>
      <c r="AH47" s="327">
        <f t="shared" si="22"/>
        <v>46200</v>
      </c>
      <c r="AI47" s="327">
        <f t="shared" si="22"/>
        <v>46201</v>
      </c>
      <c r="AJ47" s="327">
        <f t="shared" si="22"/>
        <v>46202</v>
      </c>
      <c r="AK47" s="327">
        <f t="shared" si="22"/>
        <v>46203</v>
      </c>
      <c r="AL47" s="327">
        <f t="shared" si="22"/>
        <v>46204</v>
      </c>
      <c r="AM47" s="327">
        <f t="shared" si="22"/>
        <v>46205</v>
      </c>
      <c r="AN47" s="327">
        <f t="shared" si="22"/>
        <v>46206</v>
      </c>
    </row>
    <row r="48" spans="1:40" ht="16" x14ac:dyDescent="0.2">
      <c r="B48" s="241" t="s">
        <v>496</v>
      </c>
      <c r="C48" s="328" t="s">
        <v>497</v>
      </c>
      <c r="D48" s="235" t="s">
        <v>5</v>
      </c>
      <c r="E48" s="236" t="s">
        <v>2</v>
      </c>
      <c r="F48" s="236" t="s">
        <v>7</v>
      </c>
      <c r="G48" s="236" t="s">
        <v>498</v>
      </c>
      <c r="H48" s="329">
        <f>Calendario!$D$1</f>
        <v>46174</v>
      </c>
      <c r="I48" s="329">
        <f t="shared" ref="I48:AN48" si="23">H48+1</f>
        <v>46175</v>
      </c>
      <c r="J48" s="329">
        <f t="shared" si="23"/>
        <v>46176</v>
      </c>
      <c r="K48" s="329">
        <f t="shared" si="23"/>
        <v>46177</v>
      </c>
      <c r="L48" s="329">
        <f t="shared" si="23"/>
        <v>46178</v>
      </c>
      <c r="M48" s="329">
        <f t="shared" si="23"/>
        <v>46179</v>
      </c>
      <c r="N48" s="329">
        <f t="shared" si="23"/>
        <v>46180</v>
      </c>
      <c r="O48" s="329">
        <f t="shared" si="23"/>
        <v>46181</v>
      </c>
      <c r="P48" s="329">
        <f t="shared" si="23"/>
        <v>46182</v>
      </c>
      <c r="Q48" s="329">
        <f t="shared" si="23"/>
        <v>46183</v>
      </c>
      <c r="R48" s="329">
        <f t="shared" si="23"/>
        <v>46184</v>
      </c>
      <c r="S48" s="329">
        <f t="shared" si="23"/>
        <v>46185</v>
      </c>
      <c r="T48" s="329">
        <f t="shared" si="23"/>
        <v>46186</v>
      </c>
      <c r="U48" s="329">
        <f t="shared" si="23"/>
        <v>46187</v>
      </c>
      <c r="V48" s="329">
        <f t="shared" si="23"/>
        <v>46188</v>
      </c>
      <c r="W48" s="329">
        <f t="shared" si="23"/>
        <v>46189</v>
      </c>
      <c r="X48" s="329">
        <f t="shared" si="23"/>
        <v>46190</v>
      </c>
      <c r="Y48" s="329">
        <f t="shared" si="23"/>
        <v>46191</v>
      </c>
      <c r="Z48" s="329">
        <f t="shared" si="23"/>
        <v>46192</v>
      </c>
      <c r="AA48" s="329">
        <f t="shared" si="23"/>
        <v>46193</v>
      </c>
      <c r="AB48" s="329">
        <f t="shared" si="23"/>
        <v>46194</v>
      </c>
      <c r="AC48" s="329">
        <f t="shared" si="23"/>
        <v>46195</v>
      </c>
      <c r="AD48" s="329">
        <f t="shared" si="23"/>
        <v>46196</v>
      </c>
      <c r="AE48" s="329">
        <f t="shared" si="23"/>
        <v>46197</v>
      </c>
      <c r="AF48" s="329">
        <f t="shared" si="23"/>
        <v>46198</v>
      </c>
      <c r="AG48" s="329">
        <f t="shared" si="23"/>
        <v>46199</v>
      </c>
      <c r="AH48" s="329">
        <f t="shared" si="23"/>
        <v>46200</v>
      </c>
      <c r="AI48" s="329">
        <f t="shared" si="23"/>
        <v>46201</v>
      </c>
      <c r="AJ48" s="329">
        <f t="shared" si="23"/>
        <v>46202</v>
      </c>
      <c r="AK48" s="329">
        <f t="shared" si="23"/>
        <v>46203</v>
      </c>
      <c r="AL48" s="329">
        <f t="shared" si="23"/>
        <v>46204</v>
      </c>
      <c r="AM48" s="329">
        <f t="shared" si="23"/>
        <v>46205</v>
      </c>
      <c r="AN48" s="329">
        <f t="shared" si="23"/>
        <v>46206</v>
      </c>
    </row>
    <row r="49" spans="1:40" x14ac:dyDescent="0.2">
      <c r="B49" s="186">
        <v>1</v>
      </c>
      <c r="C49" s="309"/>
      <c r="D49" s="134"/>
      <c r="E49" s="25">
        <f t="shared" ref="E49:E80" si="24">SUM(H49:AN49)</f>
        <v>0</v>
      </c>
      <c r="F49" s="51"/>
      <c r="G49" s="24"/>
      <c r="H49" s="98"/>
      <c r="I49" s="98"/>
      <c r="J49" s="98"/>
      <c r="K49" s="98"/>
      <c r="L49" s="98"/>
      <c r="M49" s="244"/>
      <c r="N49" s="244"/>
      <c r="O49" s="98"/>
      <c r="P49" s="98"/>
      <c r="Q49" s="98"/>
      <c r="R49" s="98"/>
      <c r="S49" s="98"/>
      <c r="T49" s="244"/>
      <c r="U49" s="245"/>
      <c r="V49" s="98"/>
      <c r="W49" s="98"/>
      <c r="X49" s="98"/>
      <c r="Y49" s="98"/>
      <c r="Z49" s="98"/>
      <c r="AA49" s="244"/>
      <c r="AB49" s="245"/>
      <c r="AC49" s="98"/>
      <c r="AD49" s="98"/>
      <c r="AE49" s="98"/>
      <c r="AF49" s="98"/>
      <c r="AG49" s="98"/>
      <c r="AH49" s="244"/>
      <c r="AI49" s="244"/>
      <c r="AJ49" s="98"/>
      <c r="AK49" s="98"/>
      <c r="AL49" s="98"/>
      <c r="AM49" s="98"/>
      <c r="AN49" s="98"/>
    </row>
    <row r="50" spans="1:40" x14ac:dyDescent="0.2">
      <c r="B50" s="186">
        <f t="shared" ref="B50:B81" si="25">B49+1</f>
        <v>2</v>
      </c>
      <c r="C50" s="309"/>
      <c r="D50" s="134"/>
      <c r="E50" s="25">
        <f t="shared" si="24"/>
        <v>0</v>
      </c>
      <c r="F50" s="51"/>
      <c r="G50" s="24"/>
      <c r="H50" s="98"/>
      <c r="I50" s="98"/>
      <c r="J50" s="98"/>
      <c r="K50" s="98"/>
      <c r="L50" s="98"/>
      <c r="M50" s="244"/>
      <c r="N50" s="244"/>
      <c r="O50" s="98"/>
      <c r="P50" s="98"/>
      <c r="Q50" s="98"/>
      <c r="R50" s="98"/>
      <c r="S50" s="98"/>
      <c r="T50" s="244"/>
      <c r="U50" s="245"/>
      <c r="V50" s="98"/>
      <c r="W50" s="98"/>
      <c r="X50" s="98"/>
      <c r="Y50" s="98"/>
      <c r="Z50" s="98"/>
      <c r="AA50" s="244"/>
      <c r="AB50" s="245"/>
      <c r="AC50" s="98"/>
      <c r="AD50" s="98"/>
      <c r="AE50" s="98"/>
      <c r="AF50" s="98"/>
      <c r="AG50" s="98"/>
      <c r="AH50" s="244"/>
      <c r="AI50" s="244"/>
      <c r="AJ50" s="98"/>
      <c r="AK50" s="98"/>
      <c r="AL50" s="98"/>
      <c r="AM50" s="98"/>
      <c r="AN50" s="98"/>
    </row>
    <row r="51" spans="1:40" x14ac:dyDescent="0.2">
      <c r="B51" s="186">
        <f t="shared" si="25"/>
        <v>3</v>
      </c>
      <c r="C51" s="309"/>
      <c r="D51" s="134"/>
      <c r="E51" s="25">
        <f t="shared" si="24"/>
        <v>0</v>
      </c>
      <c r="F51" s="51"/>
      <c r="G51" s="24"/>
      <c r="H51" s="98"/>
      <c r="I51" s="98"/>
      <c r="J51" s="98"/>
      <c r="K51" s="98"/>
      <c r="L51" s="98"/>
      <c r="M51" s="244"/>
      <c r="N51" s="244"/>
      <c r="O51" s="98"/>
      <c r="P51" s="98"/>
      <c r="Q51" s="98"/>
      <c r="R51" s="98"/>
      <c r="S51" s="98"/>
      <c r="T51" s="244"/>
      <c r="U51" s="245"/>
      <c r="V51" s="98"/>
      <c r="W51" s="98"/>
      <c r="X51" s="98"/>
      <c r="Y51" s="98"/>
      <c r="Z51" s="98"/>
      <c r="AA51" s="244"/>
      <c r="AB51" s="245"/>
      <c r="AC51" s="98"/>
      <c r="AD51" s="98"/>
      <c r="AE51" s="98"/>
      <c r="AF51" s="98"/>
      <c r="AG51" s="98"/>
      <c r="AH51" s="244"/>
      <c r="AI51" s="244"/>
      <c r="AJ51" s="98"/>
      <c r="AK51" s="98"/>
      <c r="AL51" s="98"/>
      <c r="AM51" s="98"/>
      <c r="AN51" s="98"/>
    </row>
    <row r="52" spans="1:40" x14ac:dyDescent="0.2">
      <c r="B52" s="186">
        <f t="shared" si="25"/>
        <v>4</v>
      </c>
      <c r="C52" s="309"/>
      <c r="D52" s="134"/>
      <c r="E52" s="25">
        <f t="shared" si="24"/>
        <v>0</v>
      </c>
      <c r="F52" s="51"/>
      <c r="G52" s="24"/>
      <c r="H52" s="98"/>
      <c r="I52" s="98"/>
      <c r="J52" s="98"/>
      <c r="K52" s="98"/>
      <c r="L52" s="98"/>
      <c r="M52" s="246"/>
      <c r="N52" s="246"/>
      <c r="O52" s="98"/>
      <c r="P52" s="98"/>
      <c r="Q52" s="98"/>
      <c r="R52" s="98"/>
      <c r="S52" s="98"/>
      <c r="T52" s="246"/>
      <c r="U52" s="247"/>
      <c r="V52" s="98"/>
      <c r="W52" s="98"/>
      <c r="X52" s="98"/>
      <c r="Y52" s="98"/>
      <c r="Z52" s="98"/>
      <c r="AA52" s="244"/>
      <c r="AB52" s="245"/>
      <c r="AC52" s="98"/>
      <c r="AD52" s="98"/>
      <c r="AE52" s="98"/>
      <c r="AF52" s="98"/>
      <c r="AG52" s="98"/>
      <c r="AH52" s="244"/>
      <c r="AI52" s="244"/>
      <c r="AJ52" s="98"/>
      <c r="AK52" s="98"/>
      <c r="AL52" s="98"/>
      <c r="AM52" s="98"/>
      <c r="AN52" s="98"/>
    </row>
    <row r="53" spans="1:40" s="113" customFormat="1" x14ac:dyDescent="0.2">
      <c r="A53"/>
      <c r="B53" s="186">
        <f t="shared" si="25"/>
        <v>5</v>
      </c>
      <c r="C53" s="309"/>
      <c r="D53" s="134"/>
      <c r="E53" s="25">
        <f t="shared" si="24"/>
        <v>0</v>
      </c>
      <c r="F53" s="114"/>
      <c r="G53" s="24"/>
      <c r="H53" s="98"/>
      <c r="I53" s="98"/>
      <c r="J53" s="98"/>
      <c r="K53" s="98"/>
      <c r="L53" s="98"/>
      <c r="M53" s="246"/>
      <c r="N53" s="246"/>
      <c r="O53" s="98"/>
      <c r="P53" s="98"/>
      <c r="Q53" s="98"/>
      <c r="R53" s="98"/>
      <c r="S53" s="98"/>
      <c r="T53" s="246"/>
      <c r="U53" s="247"/>
      <c r="V53" s="98"/>
      <c r="W53" s="98"/>
      <c r="X53" s="98"/>
      <c r="Y53" s="98"/>
      <c r="Z53" s="98"/>
      <c r="AA53" s="244"/>
      <c r="AB53" s="245"/>
      <c r="AC53" s="98"/>
      <c r="AD53" s="98"/>
      <c r="AE53" s="98"/>
      <c r="AF53" s="98"/>
      <c r="AG53" s="98"/>
      <c r="AH53" s="244"/>
      <c r="AI53" s="244"/>
      <c r="AJ53" s="98"/>
      <c r="AK53" s="98"/>
      <c r="AL53" s="98"/>
      <c r="AM53" s="98"/>
      <c r="AN53" s="98"/>
    </row>
    <row r="54" spans="1:40" x14ac:dyDescent="0.2">
      <c r="B54" s="186">
        <f t="shared" si="25"/>
        <v>6</v>
      </c>
      <c r="C54" s="309"/>
      <c r="D54" s="134"/>
      <c r="E54" s="25">
        <f t="shared" ref="E54:E61" si="26">SUM(H54:AN54)</f>
        <v>0</v>
      </c>
      <c r="F54" s="51"/>
      <c r="G54" s="24"/>
      <c r="H54" s="98"/>
      <c r="I54" s="98"/>
      <c r="J54" s="98"/>
      <c r="K54" s="98"/>
      <c r="L54" s="98"/>
      <c r="M54" s="246"/>
      <c r="N54" s="246"/>
      <c r="O54" s="98"/>
      <c r="P54" s="98"/>
      <c r="Q54" s="98"/>
      <c r="R54" s="98"/>
      <c r="S54" s="98"/>
      <c r="T54" s="246"/>
      <c r="U54" s="247"/>
      <c r="V54" s="98"/>
      <c r="W54" s="98"/>
      <c r="X54" s="98"/>
      <c r="Y54" s="98"/>
      <c r="Z54" s="98"/>
      <c r="AA54" s="244"/>
      <c r="AB54" s="245"/>
      <c r="AC54" s="98"/>
      <c r="AD54" s="98"/>
      <c r="AE54" s="98"/>
      <c r="AF54" s="98"/>
      <c r="AG54" s="98"/>
      <c r="AH54" s="244"/>
      <c r="AI54" s="244"/>
      <c r="AJ54" s="98"/>
      <c r="AK54" s="98"/>
      <c r="AL54" s="98"/>
      <c r="AM54" s="98"/>
      <c r="AN54" s="98"/>
    </row>
    <row r="55" spans="1:40" x14ac:dyDescent="0.2">
      <c r="B55" s="186">
        <f t="shared" si="25"/>
        <v>7</v>
      </c>
      <c r="C55" s="309"/>
      <c r="D55" s="134"/>
      <c r="E55" s="25">
        <f t="shared" si="26"/>
        <v>0</v>
      </c>
      <c r="F55" s="51"/>
      <c r="G55" s="24"/>
      <c r="H55" s="98"/>
      <c r="I55" s="98"/>
      <c r="J55" s="98"/>
      <c r="K55" s="98"/>
      <c r="L55" s="98"/>
      <c r="M55" s="246"/>
      <c r="N55" s="246"/>
      <c r="O55" s="98"/>
      <c r="P55" s="98"/>
      <c r="Q55" s="98"/>
      <c r="R55" s="98"/>
      <c r="S55" s="98"/>
      <c r="T55" s="246"/>
      <c r="U55" s="247"/>
      <c r="V55" s="98"/>
      <c r="W55" s="98"/>
      <c r="X55" s="98"/>
      <c r="Y55" s="98"/>
      <c r="Z55" s="98"/>
      <c r="AA55" s="244"/>
      <c r="AB55" s="245"/>
      <c r="AC55" s="98"/>
      <c r="AD55" s="98"/>
      <c r="AE55" s="98"/>
      <c r="AF55" s="98"/>
      <c r="AG55" s="98"/>
      <c r="AH55" s="244"/>
      <c r="AI55" s="244"/>
      <c r="AJ55" s="98"/>
      <c r="AK55" s="98"/>
      <c r="AL55" s="98"/>
      <c r="AM55" s="98"/>
      <c r="AN55" s="98"/>
    </row>
    <row r="56" spans="1:40" x14ac:dyDescent="0.2">
      <c r="B56" s="186">
        <f t="shared" si="25"/>
        <v>8</v>
      </c>
      <c r="C56" s="309"/>
      <c r="D56" s="134"/>
      <c r="E56" s="25">
        <f t="shared" si="26"/>
        <v>0</v>
      </c>
      <c r="F56" s="51"/>
      <c r="G56" s="24"/>
      <c r="H56" s="98"/>
      <c r="I56" s="98"/>
      <c r="J56" s="98"/>
      <c r="K56" s="98"/>
      <c r="L56" s="98"/>
      <c r="M56" s="246"/>
      <c r="N56" s="246"/>
      <c r="O56" s="98"/>
      <c r="P56" s="98"/>
      <c r="Q56" s="98"/>
      <c r="R56" s="98"/>
      <c r="S56" s="98"/>
      <c r="T56" s="246"/>
      <c r="U56" s="247"/>
      <c r="V56" s="98"/>
      <c r="W56" s="98"/>
      <c r="X56" s="98"/>
      <c r="Y56" s="98"/>
      <c r="Z56" s="98"/>
      <c r="AA56" s="244"/>
      <c r="AB56" s="245"/>
      <c r="AC56" s="98"/>
      <c r="AD56" s="98"/>
      <c r="AE56" s="98"/>
      <c r="AF56" s="98"/>
      <c r="AG56" s="98"/>
      <c r="AH56" s="244"/>
      <c r="AI56" s="244"/>
      <c r="AJ56" s="98"/>
      <c r="AK56" s="98"/>
      <c r="AL56" s="98"/>
      <c r="AM56" s="98"/>
      <c r="AN56" s="98"/>
    </row>
    <row r="57" spans="1:40" x14ac:dyDescent="0.2">
      <c r="B57" s="186">
        <f t="shared" si="25"/>
        <v>9</v>
      </c>
      <c r="C57" s="309"/>
      <c r="D57" s="134"/>
      <c r="E57" s="25">
        <f t="shared" si="26"/>
        <v>0</v>
      </c>
      <c r="F57" s="51"/>
      <c r="G57" s="24"/>
      <c r="H57" s="98"/>
      <c r="I57" s="98"/>
      <c r="J57" s="98"/>
      <c r="K57" s="98"/>
      <c r="L57" s="98"/>
      <c r="M57" s="246"/>
      <c r="N57" s="246"/>
      <c r="O57" s="98"/>
      <c r="P57" s="98"/>
      <c r="Q57" s="98"/>
      <c r="R57" s="98"/>
      <c r="S57" s="98"/>
      <c r="T57" s="246"/>
      <c r="U57" s="247"/>
      <c r="V57" s="98"/>
      <c r="W57" s="98"/>
      <c r="X57" s="98"/>
      <c r="Y57" s="98"/>
      <c r="Z57" s="98"/>
      <c r="AA57" s="244"/>
      <c r="AB57" s="245"/>
      <c r="AC57" s="98"/>
      <c r="AD57" s="98"/>
      <c r="AE57" s="98"/>
      <c r="AF57" s="98"/>
      <c r="AG57" s="98"/>
      <c r="AH57" s="244"/>
      <c r="AI57" s="244"/>
      <c r="AJ57" s="98"/>
      <c r="AK57" s="98"/>
      <c r="AL57" s="98"/>
      <c r="AM57" s="98"/>
      <c r="AN57" s="98"/>
    </row>
    <row r="58" spans="1:40" x14ac:dyDescent="0.2">
      <c r="B58" s="186">
        <f t="shared" si="25"/>
        <v>10</v>
      </c>
      <c r="C58" s="309"/>
      <c r="D58" s="134"/>
      <c r="E58" s="25">
        <f t="shared" si="26"/>
        <v>0</v>
      </c>
      <c r="F58" s="51"/>
      <c r="G58" s="24"/>
      <c r="H58" s="98"/>
      <c r="I58" s="98"/>
      <c r="J58" s="98"/>
      <c r="K58" s="98"/>
      <c r="L58" s="98"/>
      <c r="M58" s="246"/>
      <c r="N58" s="246"/>
      <c r="O58" s="98"/>
      <c r="P58" s="98"/>
      <c r="Q58" s="98"/>
      <c r="R58" s="98"/>
      <c r="S58" s="98"/>
      <c r="T58" s="246"/>
      <c r="U58" s="247"/>
      <c r="V58" s="98"/>
      <c r="W58" s="98"/>
      <c r="X58" s="98"/>
      <c r="Y58" s="98"/>
      <c r="Z58" s="98"/>
      <c r="AA58" s="244"/>
      <c r="AB58" s="245"/>
      <c r="AC58" s="98"/>
      <c r="AD58" s="98"/>
      <c r="AE58" s="98"/>
      <c r="AF58" s="98"/>
      <c r="AG58" s="98"/>
      <c r="AH58" s="244"/>
      <c r="AI58" s="244"/>
      <c r="AJ58" s="98"/>
      <c r="AK58" s="98"/>
      <c r="AL58" s="98"/>
      <c r="AM58" s="98"/>
      <c r="AN58" s="98"/>
    </row>
    <row r="59" spans="1:40" x14ac:dyDescent="0.2">
      <c r="B59" s="186">
        <f t="shared" si="25"/>
        <v>11</v>
      </c>
      <c r="C59" s="309"/>
      <c r="D59" s="134"/>
      <c r="E59" s="25">
        <f t="shared" si="26"/>
        <v>0</v>
      </c>
      <c r="F59" s="51"/>
      <c r="G59" s="24"/>
      <c r="H59" s="98"/>
      <c r="I59" s="98"/>
      <c r="J59" s="98"/>
      <c r="K59" s="98"/>
      <c r="L59" s="98"/>
      <c r="M59" s="246"/>
      <c r="N59" s="246"/>
      <c r="O59" s="98"/>
      <c r="P59" s="98"/>
      <c r="Q59" s="98"/>
      <c r="R59" s="98"/>
      <c r="S59" s="98"/>
      <c r="T59" s="246"/>
      <c r="U59" s="247"/>
      <c r="V59" s="98"/>
      <c r="W59" s="98"/>
      <c r="X59" s="98"/>
      <c r="Y59" s="98"/>
      <c r="Z59" s="98"/>
      <c r="AA59" s="244"/>
      <c r="AB59" s="245"/>
      <c r="AC59" s="98"/>
      <c r="AD59" s="98"/>
      <c r="AE59" s="98"/>
      <c r="AF59" s="98"/>
      <c r="AG59" s="98"/>
      <c r="AH59" s="244"/>
      <c r="AI59" s="244"/>
      <c r="AJ59" s="98"/>
      <c r="AK59" s="98"/>
      <c r="AL59" s="98"/>
      <c r="AM59" s="98"/>
      <c r="AN59" s="98"/>
    </row>
    <row r="60" spans="1:40" x14ac:dyDescent="0.2">
      <c r="B60" s="186">
        <f t="shared" si="25"/>
        <v>12</v>
      </c>
      <c r="C60" s="309"/>
      <c r="D60" s="134"/>
      <c r="E60" s="25">
        <f t="shared" si="26"/>
        <v>0</v>
      </c>
      <c r="F60" s="51"/>
      <c r="G60" s="24"/>
      <c r="H60" s="98"/>
      <c r="I60" s="98"/>
      <c r="J60" s="98"/>
      <c r="K60" s="98"/>
      <c r="L60" s="98"/>
      <c r="M60" s="246"/>
      <c r="N60" s="246"/>
      <c r="O60" s="98"/>
      <c r="P60" s="98"/>
      <c r="Q60" s="98"/>
      <c r="R60" s="98"/>
      <c r="S60" s="98"/>
      <c r="T60" s="246"/>
      <c r="U60" s="247"/>
      <c r="V60" s="98"/>
      <c r="W60" s="98"/>
      <c r="X60" s="98"/>
      <c r="Y60" s="98"/>
      <c r="Z60" s="98"/>
      <c r="AA60" s="244"/>
      <c r="AB60" s="245"/>
      <c r="AC60" s="98"/>
      <c r="AD60" s="98"/>
      <c r="AE60" s="98"/>
      <c r="AF60" s="98"/>
      <c r="AG60" s="98"/>
      <c r="AH60" s="244"/>
      <c r="AI60" s="244"/>
      <c r="AJ60" s="98"/>
      <c r="AK60" s="98"/>
      <c r="AL60" s="98"/>
      <c r="AM60" s="98"/>
      <c r="AN60" s="98"/>
    </row>
    <row r="61" spans="1:40" x14ac:dyDescent="0.2">
      <c r="B61" s="186">
        <f t="shared" si="25"/>
        <v>13</v>
      </c>
      <c r="C61" s="309"/>
      <c r="D61" s="134"/>
      <c r="E61" s="25">
        <f t="shared" si="26"/>
        <v>0</v>
      </c>
      <c r="F61" s="51"/>
      <c r="G61" s="24"/>
      <c r="H61" s="98"/>
      <c r="I61" s="98"/>
      <c r="J61" s="98"/>
      <c r="K61" s="98"/>
      <c r="L61" s="98"/>
      <c r="M61" s="246"/>
      <c r="N61" s="246"/>
      <c r="O61" s="98"/>
      <c r="P61" s="98"/>
      <c r="Q61" s="98"/>
      <c r="R61" s="98"/>
      <c r="S61" s="98"/>
      <c r="T61" s="246"/>
      <c r="U61" s="247"/>
      <c r="V61" s="98"/>
      <c r="W61" s="98"/>
      <c r="X61" s="98"/>
      <c r="Y61" s="98"/>
      <c r="Z61" s="98"/>
      <c r="AA61" s="246"/>
      <c r="AB61" s="247"/>
      <c r="AC61" s="98"/>
      <c r="AD61" s="98"/>
      <c r="AE61" s="98"/>
      <c r="AF61" s="98"/>
      <c r="AG61" s="98"/>
      <c r="AH61" s="246"/>
      <c r="AI61" s="246"/>
      <c r="AJ61" s="98"/>
      <c r="AK61" s="98"/>
      <c r="AL61" s="98"/>
      <c r="AM61" s="98"/>
      <c r="AN61" s="98"/>
    </row>
    <row r="62" spans="1:40" x14ac:dyDescent="0.2">
      <c r="B62" s="186">
        <f t="shared" si="25"/>
        <v>14</v>
      </c>
      <c r="C62" s="343"/>
      <c r="D62" s="134"/>
      <c r="E62" s="25">
        <f t="shared" si="24"/>
        <v>0</v>
      </c>
      <c r="F62" s="51"/>
      <c r="G62" s="24"/>
      <c r="H62" s="98"/>
      <c r="I62" s="98"/>
      <c r="J62" s="98"/>
      <c r="K62" s="98"/>
      <c r="L62" s="98"/>
      <c r="M62" s="246"/>
      <c r="N62" s="246"/>
      <c r="O62" s="98"/>
      <c r="P62" s="98"/>
      <c r="Q62" s="98"/>
      <c r="R62" s="98"/>
      <c r="S62" s="98"/>
      <c r="T62" s="246"/>
      <c r="U62" s="247"/>
      <c r="V62" s="98"/>
      <c r="W62" s="98"/>
      <c r="X62" s="98"/>
      <c r="Y62" s="98"/>
      <c r="Z62" s="98"/>
      <c r="AA62" s="246"/>
      <c r="AB62" s="247"/>
      <c r="AC62" s="98"/>
      <c r="AD62" s="98"/>
      <c r="AE62" s="98"/>
      <c r="AF62" s="98"/>
      <c r="AG62" s="98"/>
      <c r="AH62" s="246"/>
      <c r="AI62" s="246"/>
      <c r="AJ62" s="98"/>
      <c r="AK62" s="98"/>
      <c r="AL62" s="98"/>
      <c r="AM62" s="98"/>
      <c r="AN62" s="98"/>
    </row>
    <row r="63" spans="1:40" x14ac:dyDescent="0.2">
      <c r="B63" s="186">
        <f t="shared" si="25"/>
        <v>15</v>
      </c>
      <c r="C63" s="309"/>
      <c r="D63" s="134"/>
      <c r="E63" s="25">
        <f t="shared" si="24"/>
        <v>0</v>
      </c>
      <c r="F63" s="51"/>
      <c r="G63" s="24"/>
      <c r="H63" s="98"/>
      <c r="I63" s="98"/>
      <c r="J63" s="98"/>
      <c r="K63" s="98"/>
      <c r="L63" s="98"/>
      <c r="M63" s="246"/>
      <c r="N63" s="246"/>
      <c r="O63" s="98"/>
      <c r="P63" s="98"/>
      <c r="Q63" s="98"/>
      <c r="R63" s="98"/>
      <c r="S63" s="98"/>
      <c r="T63" s="246"/>
      <c r="U63" s="247"/>
      <c r="V63" s="98"/>
      <c r="W63" s="98"/>
      <c r="X63" s="98"/>
      <c r="Y63" s="98"/>
      <c r="Z63" s="98"/>
      <c r="AA63" s="246"/>
      <c r="AB63" s="247"/>
      <c r="AC63" s="98"/>
      <c r="AD63" s="98"/>
      <c r="AE63" s="98"/>
      <c r="AF63" s="98"/>
      <c r="AG63" s="98"/>
      <c r="AH63" s="246"/>
      <c r="AI63" s="246"/>
      <c r="AJ63" s="98"/>
      <c r="AK63" s="98"/>
      <c r="AL63" s="98"/>
      <c r="AM63" s="98"/>
      <c r="AN63" s="98"/>
    </row>
    <row r="64" spans="1:40" x14ac:dyDescent="0.2">
      <c r="B64" s="186">
        <f t="shared" si="25"/>
        <v>16</v>
      </c>
      <c r="C64" s="309"/>
      <c r="D64" s="134"/>
      <c r="E64" s="25">
        <f t="shared" si="24"/>
        <v>0</v>
      </c>
      <c r="F64" s="51"/>
      <c r="G64" s="24"/>
      <c r="H64" s="98"/>
      <c r="I64" s="98"/>
      <c r="J64" s="98"/>
      <c r="K64" s="98"/>
      <c r="L64" s="98"/>
      <c r="M64" s="246"/>
      <c r="N64" s="246"/>
      <c r="O64" s="98"/>
      <c r="P64" s="98"/>
      <c r="Q64" s="98"/>
      <c r="R64" s="98"/>
      <c r="S64" s="98"/>
      <c r="T64" s="246"/>
      <c r="U64" s="247"/>
      <c r="V64" s="98"/>
      <c r="W64" s="98"/>
      <c r="X64" s="98"/>
      <c r="Y64" s="98"/>
      <c r="Z64" s="98"/>
      <c r="AA64" s="246"/>
      <c r="AB64" s="247"/>
      <c r="AC64" s="98"/>
      <c r="AD64" s="98"/>
      <c r="AE64" s="98"/>
      <c r="AF64" s="98"/>
      <c r="AG64" s="98"/>
      <c r="AH64" s="246"/>
      <c r="AI64" s="246"/>
      <c r="AJ64" s="98"/>
      <c r="AK64" s="98"/>
      <c r="AL64" s="98"/>
      <c r="AM64" s="98"/>
      <c r="AN64" s="98"/>
    </row>
    <row r="65" spans="1:40" s="113" customFormat="1" x14ac:dyDescent="0.2">
      <c r="A65"/>
      <c r="B65" s="186">
        <f t="shared" si="25"/>
        <v>17</v>
      </c>
      <c r="C65" s="309"/>
      <c r="D65" s="134"/>
      <c r="E65" s="25">
        <f t="shared" si="24"/>
        <v>0</v>
      </c>
      <c r="F65" s="114"/>
      <c r="G65" s="24"/>
      <c r="H65" s="98"/>
      <c r="I65" s="98"/>
      <c r="J65" s="98"/>
      <c r="K65" s="98"/>
      <c r="L65" s="98"/>
      <c r="M65" s="246"/>
      <c r="N65" s="246"/>
      <c r="O65" s="98"/>
      <c r="P65" s="98"/>
      <c r="Q65" s="98"/>
      <c r="R65" s="98"/>
      <c r="S65" s="98"/>
      <c r="T65" s="246"/>
      <c r="U65" s="247"/>
      <c r="V65" s="98"/>
      <c r="W65" s="98"/>
      <c r="X65" s="98"/>
      <c r="Y65" s="98"/>
      <c r="Z65" s="98"/>
      <c r="AA65" s="246"/>
      <c r="AB65" s="247"/>
      <c r="AC65" s="98"/>
      <c r="AD65" s="98"/>
      <c r="AE65" s="98"/>
      <c r="AF65" s="98"/>
      <c r="AG65" s="98"/>
      <c r="AH65" s="246"/>
      <c r="AI65" s="246"/>
      <c r="AJ65" s="98"/>
      <c r="AK65" s="98"/>
      <c r="AL65" s="98"/>
      <c r="AM65" s="98"/>
      <c r="AN65" s="98"/>
    </row>
    <row r="66" spans="1:40" x14ac:dyDescent="0.2">
      <c r="B66" s="186">
        <f t="shared" si="25"/>
        <v>18</v>
      </c>
      <c r="C66" s="309"/>
      <c r="D66" s="134"/>
      <c r="E66" s="25">
        <f t="shared" si="24"/>
        <v>0</v>
      </c>
      <c r="F66" s="51"/>
      <c r="G66" s="24"/>
      <c r="H66" s="98"/>
      <c r="I66" s="98"/>
      <c r="J66" s="98"/>
      <c r="K66" s="98"/>
      <c r="L66" s="98"/>
      <c r="M66" s="246"/>
      <c r="N66" s="246"/>
      <c r="O66" s="98"/>
      <c r="P66" s="98"/>
      <c r="Q66" s="98"/>
      <c r="R66" s="98"/>
      <c r="S66" s="98"/>
      <c r="T66" s="246"/>
      <c r="U66" s="247"/>
      <c r="V66" s="98"/>
      <c r="W66" s="98"/>
      <c r="X66" s="98"/>
      <c r="Y66" s="98"/>
      <c r="Z66" s="98"/>
      <c r="AA66" s="246"/>
      <c r="AB66" s="247"/>
      <c r="AC66" s="98"/>
      <c r="AD66" s="98"/>
      <c r="AE66" s="98"/>
      <c r="AF66" s="98"/>
      <c r="AG66" s="98"/>
      <c r="AH66" s="246"/>
      <c r="AI66" s="246"/>
      <c r="AJ66" s="98"/>
      <c r="AK66" s="98"/>
      <c r="AL66" s="98"/>
      <c r="AM66" s="98"/>
      <c r="AN66" s="98"/>
    </row>
    <row r="67" spans="1:40" x14ac:dyDescent="0.2">
      <c r="B67" s="186">
        <f t="shared" si="25"/>
        <v>19</v>
      </c>
      <c r="C67" s="309"/>
      <c r="D67" s="134"/>
      <c r="E67" s="25">
        <f t="shared" si="24"/>
        <v>0</v>
      </c>
      <c r="F67" s="51"/>
      <c r="G67" s="24"/>
      <c r="H67" s="98"/>
      <c r="I67" s="98"/>
      <c r="J67" s="98"/>
      <c r="K67" s="98"/>
      <c r="L67" s="98"/>
      <c r="M67" s="246"/>
      <c r="N67" s="246"/>
      <c r="O67" s="98"/>
      <c r="P67" s="98"/>
      <c r="Q67" s="98"/>
      <c r="R67" s="98"/>
      <c r="S67" s="98"/>
      <c r="T67" s="246"/>
      <c r="U67" s="247"/>
      <c r="V67" s="98"/>
      <c r="W67" s="98"/>
      <c r="X67" s="98"/>
      <c r="Y67" s="98"/>
      <c r="Z67" s="98"/>
      <c r="AA67" s="246"/>
      <c r="AB67" s="247"/>
      <c r="AC67" s="98"/>
      <c r="AD67" s="98"/>
      <c r="AE67" s="98"/>
      <c r="AF67" s="98"/>
      <c r="AG67" s="98"/>
      <c r="AH67" s="246"/>
      <c r="AI67" s="246"/>
      <c r="AJ67" s="98"/>
      <c r="AK67" s="98"/>
      <c r="AL67" s="98"/>
      <c r="AM67" s="98"/>
      <c r="AN67" s="98"/>
    </row>
    <row r="68" spans="1:40" x14ac:dyDescent="0.2">
      <c r="B68" s="186">
        <f t="shared" si="25"/>
        <v>20</v>
      </c>
      <c r="C68" s="309"/>
      <c r="D68" s="134"/>
      <c r="E68" s="25">
        <f t="shared" si="24"/>
        <v>0</v>
      </c>
      <c r="F68" s="51"/>
      <c r="G68" s="24"/>
      <c r="H68" s="98"/>
      <c r="I68" s="98"/>
      <c r="J68" s="98"/>
      <c r="K68" s="98"/>
      <c r="L68" s="98"/>
      <c r="M68" s="246"/>
      <c r="N68" s="246"/>
      <c r="O68" s="98"/>
      <c r="P68" s="98"/>
      <c r="Q68" s="98"/>
      <c r="R68" s="98"/>
      <c r="S68" s="98"/>
      <c r="T68" s="246"/>
      <c r="U68" s="247"/>
      <c r="V68" s="98"/>
      <c r="W68" s="98"/>
      <c r="X68" s="98"/>
      <c r="Y68" s="98"/>
      <c r="Z68" s="98"/>
      <c r="AA68" s="246"/>
      <c r="AB68" s="247"/>
      <c r="AC68" s="98"/>
      <c r="AD68" s="98"/>
      <c r="AE68" s="98"/>
      <c r="AF68" s="98"/>
      <c r="AG68" s="98"/>
      <c r="AH68" s="246"/>
      <c r="AI68" s="246"/>
      <c r="AJ68" s="98"/>
      <c r="AK68" s="98"/>
      <c r="AL68" s="98"/>
      <c r="AM68" s="98"/>
      <c r="AN68" s="98"/>
    </row>
    <row r="69" spans="1:40" x14ac:dyDescent="0.2">
      <c r="B69" s="186">
        <f t="shared" si="25"/>
        <v>21</v>
      </c>
      <c r="C69" s="309"/>
      <c r="D69" s="134"/>
      <c r="E69" s="25">
        <f t="shared" si="24"/>
        <v>0</v>
      </c>
      <c r="F69" s="51"/>
      <c r="G69" s="24"/>
      <c r="H69" s="98"/>
      <c r="I69" s="98"/>
      <c r="J69" s="98"/>
      <c r="K69" s="98"/>
      <c r="L69" s="98"/>
      <c r="M69" s="246"/>
      <c r="N69" s="246"/>
      <c r="O69" s="98"/>
      <c r="P69" s="98"/>
      <c r="Q69" s="98"/>
      <c r="R69" s="98"/>
      <c r="S69" s="98"/>
      <c r="T69" s="246"/>
      <c r="U69" s="247"/>
      <c r="V69" s="98"/>
      <c r="W69" s="98"/>
      <c r="X69" s="98"/>
      <c r="Y69" s="98"/>
      <c r="Z69" s="98"/>
      <c r="AA69" s="246"/>
      <c r="AB69" s="247"/>
      <c r="AC69" s="98"/>
      <c r="AD69" s="98"/>
      <c r="AE69" s="98"/>
      <c r="AF69" s="98"/>
      <c r="AG69" s="98"/>
      <c r="AH69" s="246"/>
      <c r="AI69" s="246"/>
      <c r="AJ69" s="98"/>
      <c r="AK69" s="98"/>
      <c r="AL69" s="98"/>
      <c r="AM69" s="98"/>
      <c r="AN69" s="98"/>
    </row>
    <row r="70" spans="1:40" s="53" customFormat="1" x14ac:dyDescent="0.2">
      <c r="A70"/>
      <c r="B70" s="186">
        <f t="shared" si="25"/>
        <v>22</v>
      </c>
      <c r="C70" s="309"/>
      <c r="D70" s="134"/>
      <c r="E70" s="25">
        <f t="shared" si="24"/>
        <v>0</v>
      </c>
      <c r="F70" s="119"/>
      <c r="G70" s="24"/>
      <c r="H70" s="98"/>
      <c r="I70" s="98"/>
      <c r="J70" s="98"/>
      <c r="K70" s="98"/>
      <c r="L70" s="98"/>
      <c r="M70" s="246"/>
      <c r="N70" s="246"/>
      <c r="O70" s="98"/>
      <c r="P70" s="98"/>
      <c r="Q70" s="98"/>
      <c r="R70" s="98"/>
      <c r="S70" s="98"/>
      <c r="T70" s="246"/>
      <c r="U70" s="247"/>
      <c r="V70" s="98"/>
      <c r="W70" s="98"/>
      <c r="X70" s="98"/>
      <c r="Y70" s="98"/>
      <c r="Z70" s="98"/>
      <c r="AA70" s="246"/>
      <c r="AB70" s="247"/>
      <c r="AC70" s="98"/>
      <c r="AD70" s="98"/>
      <c r="AE70" s="98"/>
      <c r="AF70" s="98"/>
      <c r="AG70" s="98"/>
      <c r="AH70" s="246"/>
      <c r="AI70" s="246"/>
      <c r="AJ70" s="98"/>
      <c r="AK70" s="98"/>
      <c r="AL70" s="98"/>
      <c r="AM70" s="98"/>
      <c r="AN70" s="98"/>
    </row>
    <row r="71" spans="1:40" s="53" customFormat="1" x14ac:dyDescent="0.2">
      <c r="A71"/>
      <c r="B71" s="186">
        <f t="shared" si="25"/>
        <v>23</v>
      </c>
      <c r="C71" s="309"/>
      <c r="D71" s="134"/>
      <c r="E71" s="25">
        <f t="shared" si="24"/>
        <v>0</v>
      </c>
      <c r="F71" s="119"/>
      <c r="G71" s="24"/>
      <c r="H71" s="98"/>
      <c r="I71" s="98"/>
      <c r="J71" s="98"/>
      <c r="K71" s="98"/>
      <c r="L71" s="98"/>
      <c r="M71" s="246"/>
      <c r="N71" s="246"/>
      <c r="O71" s="98"/>
      <c r="P71" s="98"/>
      <c r="Q71" s="98"/>
      <c r="R71" s="98"/>
      <c r="S71" s="98"/>
      <c r="T71" s="246"/>
      <c r="U71" s="247"/>
      <c r="V71" s="98"/>
      <c r="W71" s="98"/>
      <c r="X71" s="98"/>
      <c r="Y71" s="98"/>
      <c r="Z71" s="98"/>
      <c r="AA71" s="246"/>
      <c r="AB71" s="247"/>
      <c r="AC71" s="98"/>
      <c r="AD71" s="98"/>
      <c r="AE71" s="98"/>
      <c r="AF71" s="98"/>
      <c r="AG71" s="98"/>
      <c r="AH71" s="246"/>
      <c r="AI71" s="246"/>
      <c r="AJ71" s="98"/>
      <c r="AK71" s="98"/>
      <c r="AL71" s="98"/>
      <c r="AM71" s="98"/>
      <c r="AN71" s="98"/>
    </row>
    <row r="72" spans="1:40" s="53" customFormat="1" x14ac:dyDescent="0.2">
      <c r="A72"/>
      <c r="B72" s="186">
        <f t="shared" si="25"/>
        <v>24</v>
      </c>
      <c r="C72" s="309"/>
      <c r="D72" s="134"/>
      <c r="E72" s="25">
        <f t="shared" si="24"/>
        <v>0</v>
      </c>
      <c r="F72" s="119"/>
      <c r="G72" s="24"/>
      <c r="H72" s="98"/>
      <c r="I72" s="98"/>
      <c r="J72" s="98"/>
      <c r="K72" s="98"/>
      <c r="L72" s="98"/>
      <c r="M72" s="246"/>
      <c r="N72" s="246"/>
      <c r="O72" s="98"/>
      <c r="P72" s="98"/>
      <c r="Q72" s="98"/>
      <c r="R72" s="98"/>
      <c r="S72" s="98"/>
      <c r="T72" s="246"/>
      <c r="U72" s="247"/>
      <c r="V72" s="98"/>
      <c r="W72" s="98"/>
      <c r="X72" s="98"/>
      <c r="Y72" s="98"/>
      <c r="Z72" s="98"/>
      <c r="AA72" s="246"/>
      <c r="AB72" s="247"/>
      <c r="AC72" s="98"/>
      <c r="AD72" s="98"/>
      <c r="AE72" s="98"/>
      <c r="AF72" s="98"/>
      <c r="AG72" s="98"/>
      <c r="AH72" s="246"/>
      <c r="AI72" s="246"/>
      <c r="AJ72" s="98"/>
      <c r="AK72" s="98"/>
      <c r="AL72" s="98"/>
      <c r="AM72" s="98"/>
      <c r="AN72" s="98"/>
    </row>
    <row r="73" spans="1:40" s="53" customFormat="1" x14ac:dyDescent="0.2">
      <c r="A73"/>
      <c r="B73" s="186">
        <f t="shared" si="25"/>
        <v>25</v>
      </c>
      <c r="C73" s="309"/>
      <c r="D73" s="134"/>
      <c r="E73" s="25">
        <f t="shared" si="24"/>
        <v>0</v>
      </c>
      <c r="F73" s="119"/>
      <c r="G73" s="118"/>
      <c r="H73" s="98"/>
      <c r="I73" s="98"/>
      <c r="J73" s="98"/>
      <c r="K73" s="98"/>
      <c r="L73" s="98"/>
      <c r="M73" s="246"/>
      <c r="N73" s="246"/>
      <c r="O73" s="98"/>
      <c r="P73" s="98"/>
      <c r="Q73" s="98"/>
      <c r="R73" s="98"/>
      <c r="S73" s="98"/>
      <c r="T73" s="246"/>
      <c r="U73" s="247"/>
      <c r="V73" s="98"/>
      <c r="W73" s="98"/>
      <c r="X73" s="98"/>
      <c r="Y73" s="98"/>
      <c r="Z73" s="98"/>
      <c r="AA73" s="246"/>
      <c r="AB73" s="247"/>
      <c r="AC73" s="98"/>
      <c r="AD73" s="98"/>
      <c r="AE73" s="98"/>
      <c r="AF73" s="98"/>
      <c r="AG73" s="98"/>
      <c r="AH73" s="246"/>
      <c r="AI73" s="246"/>
      <c r="AJ73" s="98"/>
      <c r="AK73" s="98"/>
      <c r="AL73" s="98"/>
      <c r="AM73" s="98"/>
      <c r="AN73" s="98"/>
    </row>
    <row r="74" spans="1:40" s="53" customFormat="1" x14ac:dyDescent="0.2">
      <c r="A74"/>
      <c r="B74" s="186">
        <f t="shared" si="25"/>
        <v>26</v>
      </c>
      <c r="C74" s="309"/>
      <c r="D74" s="134"/>
      <c r="E74" s="25">
        <f t="shared" si="24"/>
        <v>0</v>
      </c>
      <c r="F74" s="119"/>
      <c r="G74" s="118"/>
      <c r="H74" s="98"/>
      <c r="I74" s="98"/>
      <c r="J74" s="98"/>
      <c r="K74" s="98"/>
      <c r="L74" s="98"/>
      <c r="M74" s="248"/>
      <c r="N74" s="249"/>
      <c r="O74" s="98"/>
      <c r="P74" s="98"/>
      <c r="Q74" s="98"/>
      <c r="R74" s="98"/>
      <c r="S74" s="98"/>
      <c r="T74" s="249"/>
      <c r="U74" s="249"/>
      <c r="V74" s="98"/>
      <c r="W74" s="98"/>
      <c r="X74" s="98"/>
      <c r="Y74" s="98"/>
      <c r="Z74" s="98"/>
      <c r="AA74" s="249"/>
      <c r="AB74" s="250"/>
      <c r="AC74" s="98"/>
      <c r="AD74" s="98"/>
      <c r="AE74" s="98"/>
      <c r="AF74" s="98"/>
      <c r="AG74" s="98"/>
      <c r="AH74" s="248"/>
      <c r="AI74" s="249"/>
      <c r="AJ74" s="98"/>
      <c r="AK74" s="98"/>
      <c r="AL74" s="98"/>
      <c r="AM74" s="98"/>
      <c r="AN74" s="98"/>
    </row>
    <row r="75" spans="1:40" s="53" customFormat="1" x14ac:dyDescent="0.2">
      <c r="A75"/>
      <c r="B75" s="186">
        <f t="shared" si="25"/>
        <v>27</v>
      </c>
      <c r="C75" s="309"/>
      <c r="D75" s="134"/>
      <c r="E75" s="25">
        <f t="shared" si="24"/>
        <v>0</v>
      </c>
      <c r="F75" s="119"/>
      <c r="G75" s="118"/>
      <c r="H75" s="98"/>
      <c r="I75" s="98"/>
      <c r="J75" s="98"/>
      <c r="K75" s="98"/>
      <c r="L75" s="98"/>
      <c r="M75" s="248"/>
      <c r="N75" s="249"/>
      <c r="O75" s="98"/>
      <c r="P75" s="98"/>
      <c r="Q75" s="98"/>
      <c r="R75" s="98"/>
      <c r="S75" s="98"/>
      <c r="T75" s="249"/>
      <c r="U75" s="249"/>
      <c r="V75" s="98"/>
      <c r="W75" s="98"/>
      <c r="X75" s="98"/>
      <c r="Y75" s="98"/>
      <c r="Z75" s="98"/>
      <c r="AA75" s="249"/>
      <c r="AB75" s="250"/>
      <c r="AC75" s="98"/>
      <c r="AD75" s="98"/>
      <c r="AE75" s="98"/>
      <c r="AF75" s="98"/>
      <c r="AG75" s="98"/>
      <c r="AH75" s="248"/>
      <c r="AI75" s="249"/>
      <c r="AJ75" s="98"/>
      <c r="AK75" s="98"/>
      <c r="AL75" s="98"/>
      <c r="AM75" s="98"/>
      <c r="AN75" s="98"/>
    </row>
    <row r="76" spans="1:40" s="53" customFormat="1" x14ac:dyDescent="0.2">
      <c r="A76"/>
      <c r="B76" s="186">
        <f t="shared" si="25"/>
        <v>28</v>
      </c>
      <c r="C76" s="309"/>
      <c r="D76" s="134"/>
      <c r="E76" s="25">
        <f t="shared" si="24"/>
        <v>0</v>
      </c>
      <c r="F76" s="119"/>
      <c r="G76" s="118"/>
      <c r="H76" s="98"/>
      <c r="I76" s="98"/>
      <c r="J76" s="98"/>
      <c r="K76" s="98"/>
      <c r="L76" s="98"/>
      <c r="M76" s="248"/>
      <c r="N76" s="249"/>
      <c r="O76" s="98"/>
      <c r="P76" s="98"/>
      <c r="Q76" s="98"/>
      <c r="R76" s="98"/>
      <c r="S76" s="98"/>
      <c r="T76" s="249"/>
      <c r="U76" s="249"/>
      <c r="V76" s="98"/>
      <c r="W76" s="98"/>
      <c r="X76" s="98"/>
      <c r="Y76" s="98"/>
      <c r="Z76" s="98"/>
      <c r="AA76" s="249"/>
      <c r="AB76" s="250"/>
      <c r="AC76" s="98"/>
      <c r="AD76" s="98"/>
      <c r="AE76" s="98"/>
      <c r="AF76" s="98"/>
      <c r="AG76" s="98"/>
      <c r="AH76" s="248"/>
      <c r="AI76" s="249"/>
      <c r="AJ76" s="98"/>
      <c r="AK76" s="98"/>
      <c r="AL76" s="98"/>
      <c r="AM76" s="98"/>
      <c r="AN76" s="98"/>
    </row>
    <row r="77" spans="1:40" x14ac:dyDescent="0.2">
      <c r="B77" s="186">
        <f t="shared" si="25"/>
        <v>29</v>
      </c>
      <c r="C77" s="309"/>
      <c r="D77" s="134"/>
      <c r="E77" s="25">
        <f t="shared" si="24"/>
        <v>0</v>
      </c>
      <c r="F77" s="51"/>
      <c r="G77" s="24"/>
      <c r="H77" s="98"/>
      <c r="I77" s="98"/>
      <c r="J77" s="98"/>
      <c r="K77" s="98"/>
      <c r="L77" s="98"/>
      <c r="M77" s="248"/>
      <c r="N77" s="249"/>
      <c r="O77" s="98"/>
      <c r="P77" s="98"/>
      <c r="Q77" s="98"/>
      <c r="R77" s="98"/>
      <c r="S77" s="98"/>
      <c r="T77" s="249"/>
      <c r="U77" s="249"/>
      <c r="V77" s="98"/>
      <c r="W77" s="98"/>
      <c r="X77" s="98"/>
      <c r="Y77" s="98"/>
      <c r="Z77" s="98"/>
      <c r="AA77" s="249"/>
      <c r="AB77" s="250"/>
      <c r="AC77" s="98"/>
      <c r="AD77" s="98"/>
      <c r="AE77" s="98"/>
      <c r="AF77" s="98"/>
      <c r="AG77" s="98"/>
      <c r="AH77" s="248"/>
      <c r="AI77" s="249"/>
      <c r="AJ77" s="98"/>
      <c r="AK77" s="98"/>
      <c r="AL77" s="98"/>
      <c r="AM77" s="98"/>
      <c r="AN77" s="98"/>
    </row>
    <row r="78" spans="1:40" x14ac:dyDescent="0.2">
      <c r="B78" s="186">
        <f t="shared" si="25"/>
        <v>30</v>
      </c>
      <c r="C78" s="309"/>
      <c r="D78" s="134"/>
      <c r="E78" s="25">
        <f t="shared" si="24"/>
        <v>0</v>
      </c>
      <c r="F78" s="51"/>
      <c r="G78" s="24"/>
      <c r="H78" s="98"/>
      <c r="I78" s="98"/>
      <c r="J78" s="98"/>
      <c r="K78" s="98"/>
      <c r="L78" s="98"/>
      <c r="M78" s="248"/>
      <c r="N78" s="249"/>
      <c r="O78" s="98"/>
      <c r="P78" s="98"/>
      <c r="Q78" s="98"/>
      <c r="R78" s="98"/>
      <c r="S78" s="98"/>
      <c r="T78" s="249"/>
      <c r="U78" s="249"/>
      <c r="V78" s="98"/>
      <c r="W78" s="98"/>
      <c r="X78" s="98"/>
      <c r="Y78" s="98"/>
      <c r="Z78" s="98"/>
      <c r="AA78" s="249"/>
      <c r="AB78" s="250"/>
      <c r="AC78" s="98"/>
      <c r="AD78" s="98"/>
      <c r="AE78" s="98"/>
      <c r="AF78" s="98"/>
      <c r="AG78" s="98"/>
      <c r="AH78" s="248"/>
      <c r="AI78" s="249"/>
      <c r="AJ78" s="98"/>
      <c r="AK78" s="98"/>
      <c r="AL78" s="98"/>
      <c r="AM78" s="98"/>
      <c r="AN78" s="98"/>
    </row>
    <row r="79" spans="1:40" x14ac:dyDescent="0.2">
      <c r="B79" s="186">
        <f t="shared" si="25"/>
        <v>31</v>
      </c>
      <c r="C79" s="309"/>
      <c r="D79" s="134"/>
      <c r="E79" s="25">
        <f t="shared" si="24"/>
        <v>0</v>
      </c>
      <c r="F79" s="51"/>
      <c r="G79" s="24"/>
      <c r="H79" s="98"/>
      <c r="I79" s="98"/>
      <c r="J79" s="98"/>
      <c r="K79" s="98"/>
      <c r="L79" s="98"/>
      <c r="M79" s="248"/>
      <c r="N79" s="249"/>
      <c r="O79" s="98"/>
      <c r="P79" s="98"/>
      <c r="Q79" s="98"/>
      <c r="R79" s="98"/>
      <c r="S79" s="98"/>
      <c r="T79" s="249"/>
      <c r="U79" s="249"/>
      <c r="V79" s="98"/>
      <c r="W79" s="98"/>
      <c r="X79" s="98"/>
      <c r="Y79" s="98"/>
      <c r="Z79" s="98"/>
      <c r="AA79" s="249"/>
      <c r="AB79" s="250"/>
      <c r="AC79" s="98"/>
      <c r="AD79" s="98"/>
      <c r="AE79" s="98"/>
      <c r="AF79" s="98"/>
      <c r="AG79" s="98"/>
      <c r="AH79" s="248"/>
      <c r="AI79" s="249"/>
      <c r="AJ79" s="98"/>
      <c r="AK79" s="98"/>
      <c r="AL79" s="98"/>
      <c r="AM79" s="98"/>
      <c r="AN79" s="98"/>
    </row>
    <row r="80" spans="1:40" x14ac:dyDescent="0.2">
      <c r="B80" s="186">
        <f t="shared" si="25"/>
        <v>32</v>
      </c>
      <c r="C80" s="91"/>
      <c r="D80" s="134"/>
      <c r="E80" s="25">
        <f t="shared" si="24"/>
        <v>0</v>
      </c>
      <c r="F80" s="51"/>
      <c r="G80" s="24"/>
      <c r="H80" s="98"/>
      <c r="I80" s="98"/>
      <c r="J80" s="98"/>
      <c r="K80" s="98"/>
      <c r="L80" s="98"/>
      <c r="M80" s="248"/>
      <c r="N80" s="249"/>
      <c r="O80" s="98"/>
      <c r="P80" s="98"/>
      <c r="Q80" s="98"/>
      <c r="R80" s="98"/>
      <c r="S80" s="98"/>
      <c r="T80" s="249"/>
      <c r="U80" s="249"/>
      <c r="V80" s="98"/>
      <c r="W80" s="98"/>
      <c r="X80" s="98"/>
      <c r="Y80" s="98"/>
      <c r="Z80" s="98"/>
      <c r="AA80" s="249"/>
      <c r="AB80" s="250"/>
      <c r="AC80" s="98"/>
      <c r="AD80" s="98"/>
      <c r="AE80" s="98"/>
      <c r="AF80" s="98"/>
      <c r="AG80" s="98"/>
      <c r="AH80" s="248"/>
      <c r="AI80" s="249"/>
      <c r="AJ80" s="98"/>
      <c r="AK80" s="98"/>
      <c r="AL80" s="98"/>
      <c r="AM80" s="98"/>
      <c r="AN80" s="98"/>
    </row>
    <row r="81" spans="2:40" x14ac:dyDescent="0.2">
      <c r="B81" s="186">
        <f t="shared" si="25"/>
        <v>33</v>
      </c>
      <c r="C81" s="91"/>
      <c r="D81" s="134"/>
      <c r="E81" s="25">
        <f t="shared" ref="E81:E112" si="27">SUM(H81:AN81)</f>
        <v>0</v>
      </c>
      <c r="F81" s="51"/>
      <c r="G81" s="24"/>
      <c r="H81" s="98"/>
      <c r="I81" s="98"/>
      <c r="J81" s="98"/>
      <c r="K81" s="98"/>
      <c r="L81" s="98"/>
      <c r="M81" s="248"/>
      <c r="N81" s="249"/>
      <c r="O81" s="98"/>
      <c r="P81" s="98"/>
      <c r="Q81" s="98"/>
      <c r="R81" s="98"/>
      <c r="S81" s="98"/>
      <c r="T81" s="249"/>
      <c r="U81" s="249"/>
      <c r="V81" s="98"/>
      <c r="W81" s="98"/>
      <c r="X81" s="98"/>
      <c r="Y81" s="98"/>
      <c r="Z81" s="98"/>
      <c r="AA81" s="249"/>
      <c r="AB81" s="250"/>
      <c r="AC81" s="98"/>
      <c r="AD81" s="98"/>
      <c r="AE81" s="98"/>
      <c r="AF81" s="98"/>
      <c r="AG81" s="98"/>
      <c r="AH81" s="248"/>
      <c r="AI81" s="249"/>
      <c r="AJ81" s="98"/>
      <c r="AK81" s="98"/>
      <c r="AL81" s="98"/>
      <c r="AM81" s="98"/>
      <c r="AN81" s="98"/>
    </row>
    <row r="82" spans="2:40" x14ac:dyDescent="0.2">
      <c r="B82" s="186">
        <f t="shared" ref="B82:B113" si="28">B81+1</f>
        <v>34</v>
      </c>
      <c r="C82" s="91"/>
      <c r="D82" s="134"/>
      <c r="E82" s="25">
        <f t="shared" si="27"/>
        <v>0</v>
      </c>
      <c r="F82" s="51"/>
      <c r="G82" s="24"/>
      <c r="H82" s="98"/>
      <c r="I82" s="98"/>
      <c r="J82" s="98"/>
      <c r="K82" s="98"/>
      <c r="L82" s="98"/>
      <c r="M82" s="249"/>
      <c r="N82" s="249"/>
      <c r="O82" s="98"/>
      <c r="P82" s="98"/>
      <c r="Q82" s="98"/>
      <c r="R82" s="98"/>
      <c r="S82" s="98"/>
      <c r="T82" s="249"/>
      <c r="U82" s="249"/>
      <c r="V82" s="98"/>
      <c r="W82" s="98"/>
      <c r="X82" s="98"/>
      <c r="Y82" s="98"/>
      <c r="Z82" s="98"/>
      <c r="AA82" s="249"/>
      <c r="AB82" s="249"/>
      <c r="AC82" s="98"/>
      <c r="AD82" s="98"/>
      <c r="AE82" s="98"/>
      <c r="AF82" s="98"/>
      <c r="AG82" s="98"/>
      <c r="AH82" s="249"/>
      <c r="AI82" s="249"/>
      <c r="AJ82" s="98"/>
      <c r="AK82" s="98"/>
      <c r="AL82" s="98"/>
      <c r="AM82" s="98"/>
      <c r="AN82" s="98"/>
    </row>
    <row r="83" spans="2:40" x14ac:dyDescent="0.2">
      <c r="B83" s="186">
        <f t="shared" si="28"/>
        <v>35</v>
      </c>
      <c r="C83" s="91"/>
      <c r="D83" s="134"/>
      <c r="E83" s="25">
        <f t="shared" si="27"/>
        <v>0</v>
      </c>
      <c r="F83" s="51"/>
      <c r="G83" s="24"/>
      <c r="H83" s="98"/>
      <c r="I83" s="98"/>
      <c r="J83" s="98"/>
      <c r="K83" s="98"/>
      <c r="L83" s="98"/>
      <c r="M83" s="249"/>
      <c r="N83" s="249"/>
      <c r="O83" s="98"/>
      <c r="P83" s="98"/>
      <c r="Q83" s="98"/>
      <c r="R83" s="98"/>
      <c r="S83" s="98"/>
      <c r="T83" s="249"/>
      <c r="U83" s="249"/>
      <c r="V83" s="98"/>
      <c r="W83" s="98"/>
      <c r="X83" s="98"/>
      <c r="Y83" s="98"/>
      <c r="Z83" s="98"/>
      <c r="AA83" s="249"/>
      <c r="AB83" s="249"/>
      <c r="AC83" s="98"/>
      <c r="AD83" s="98"/>
      <c r="AE83" s="98"/>
      <c r="AF83" s="98"/>
      <c r="AG83" s="98"/>
      <c r="AH83" s="249"/>
      <c r="AI83" s="249"/>
      <c r="AJ83" s="98"/>
      <c r="AK83" s="98"/>
      <c r="AL83" s="98"/>
      <c r="AM83" s="98"/>
      <c r="AN83" s="98"/>
    </row>
    <row r="84" spans="2:40" x14ac:dyDescent="0.2">
      <c r="B84" s="186">
        <f t="shared" si="28"/>
        <v>36</v>
      </c>
      <c r="C84" s="91"/>
      <c r="D84" s="134"/>
      <c r="E84" s="25">
        <f t="shared" si="27"/>
        <v>0</v>
      </c>
      <c r="F84" s="51"/>
      <c r="G84" s="24"/>
      <c r="H84" s="98"/>
      <c r="I84" s="98"/>
      <c r="J84" s="98"/>
      <c r="K84" s="98"/>
      <c r="L84" s="98"/>
      <c r="M84" s="249"/>
      <c r="N84" s="249"/>
      <c r="O84" s="98"/>
      <c r="P84" s="98"/>
      <c r="Q84" s="98"/>
      <c r="R84" s="98"/>
      <c r="S84" s="98"/>
      <c r="T84" s="249"/>
      <c r="U84" s="249"/>
      <c r="V84" s="98"/>
      <c r="W84" s="98"/>
      <c r="X84" s="98"/>
      <c r="Y84" s="98"/>
      <c r="Z84" s="98"/>
      <c r="AA84" s="249"/>
      <c r="AB84" s="249"/>
      <c r="AC84" s="98"/>
      <c r="AD84" s="98"/>
      <c r="AE84" s="98"/>
      <c r="AF84" s="98"/>
      <c r="AG84" s="98"/>
      <c r="AH84" s="249"/>
      <c r="AI84" s="249"/>
      <c r="AJ84" s="98"/>
      <c r="AK84" s="98"/>
      <c r="AL84" s="98"/>
      <c r="AM84" s="98"/>
      <c r="AN84" s="98"/>
    </row>
    <row r="85" spans="2:40" x14ac:dyDescent="0.2">
      <c r="B85" s="186">
        <f t="shared" si="28"/>
        <v>37</v>
      </c>
      <c r="C85" s="91"/>
      <c r="D85" s="134"/>
      <c r="E85" s="25">
        <f t="shared" si="27"/>
        <v>0</v>
      </c>
      <c r="F85" s="51"/>
      <c r="G85" s="24"/>
      <c r="H85" s="98"/>
      <c r="I85" s="98"/>
      <c r="J85" s="98"/>
      <c r="K85" s="98"/>
      <c r="L85" s="98"/>
      <c r="M85" s="249"/>
      <c r="N85" s="249"/>
      <c r="O85" s="98"/>
      <c r="P85" s="98"/>
      <c r="Q85" s="98"/>
      <c r="R85" s="98"/>
      <c r="S85" s="98"/>
      <c r="T85" s="249"/>
      <c r="U85" s="249"/>
      <c r="V85" s="98"/>
      <c r="W85" s="98"/>
      <c r="X85" s="98"/>
      <c r="Y85" s="98"/>
      <c r="Z85" s="98"/>
      <c r="AA85" s="249"/>
      <c r="AB85" s="249"/>
      <c r="AC85" s="98"/>
      <c r="AD85" s="98"/>
      <c r="AE85" s="98"/>
      <c r="AF85" s="98"/>
      <c r="AG85" s="98"/>
      <c r="AH85" s="249"/>
      <c r="AI85" s="249"/>
      <c r="AJ85" s="98"/>
      <c r="AK85" s="98"/>
      <c r="AL85" s="98"/>
      <c r="AM85" s="98"/>
      <c r="AN85" s="98"/>
    </row>
    <row r="86" spans="2:40" x14ac:dyDescent="0.2">
      <c r="B86" s="186">
        <f t="shared" si="28"/>
        <v>38</v>
      </c>
      <c r="C86" s="91"/>
      <c r="D86" s="134"/>
      <c r="E86" s="25">
        <f t="shared" si="27"/>
        <v>0</v>
      </c>
      <c r="F86" s="51"/>
      <c r="G86" s="24"/>
      <c r="H86" s="98"/>
      <c r="I86" s="98"/>
      <c r="J86" s="98"/>
      <c r="K86" s="98"/>
      <c r="L86" s="98"/>
      <c r="M86" s="249"/>
      <c r="N86" s="249"/>
      <c r="O86" s="98"/>
      <c r="P86" s="98"/>
      <c r="Q86" s="98"/>
      <c r="R86" s="98"/>
      <c r="S86" s="98"/>
      <c r="T86" s="249"/>
      <c r="U86" s="249"/>
      <c r="V86" s="98"/>
      <c r="W86" s="98"/>
      <c r="X86" s="98"/>
      <c r="Y86" s="98"/>
      <c r="Z86" s="98"/>
      <c r="AA86" s="249"/>
      <c r="AB86" s="249"/>
      <c r="AC86" s="98"/>
      <c r="AD86" s="98"/>
      <c r="AE86" s="98"/>
      <c r="AF86" s="98"/>
      <c r="AG86" s="98"/>
      <c r="AH86" s="249"/>
      <c r="AI86" s="249"/>
      <c r="AJ86" s="98"/>
      <c r="AK86" s="98"/>
      <c r="AL86" s="98"/>
      <c r="AM86" s="98"/>
      <c r="AN86" s="98"/>
    </row>
    <row r="87" spans="2:40" x14ac:dyDescent="0.2">
      <c r="B87" s="186">
        <f t="shared" si="28"/>
        <v>39</v>
      </c>
      <c r="C87" s="91"/>
      <c r="D87" s="134"/>
      <c r="E87" s="25">
        <f t="shared" si="27"/>
        <v>0</v>
      </c>
      <c r="F87" s="51"/>
      <c r="G87" s="24"/>
      <c r="H87" s="98"/>
      <c r="I87" s="98"/>
      <c r="J87" s="98"/>
      <c r="K87" s="98"/>
      <c r="L87" s="98"/>
      <c r="M87" s="249"/>
      <c r="N87" s="249"/>
      <c r="O87" s="98"/>
      <c r="P87" s="98"/>
      <c r="Q87" s="98"/>
      <c r="R87" s="98"/>
      <c r="S87" s="98"/>
      <c r="T87" s="249"/>
      <c r="U87" s="249"/>
      <c r="V87" s="98"/>
      <c r="W87" s="98"/>
      <c r="X87" s="98"/>
      <c r="Y87" s="98"/>
      <c r="Z87" s="98"/>
      <c r="AA87" s="249"/>
      <c r="AB87" s="249"/>
      <c r="AC87" s="98"/>
      <c r="AD87" s="98"/>
      <c r="AE87" s="98"/>
      <c r="AF87" s="98"/>
      <c r="AG87" s="98"/>
      <c r="AH87" s="249"/>
      <c r="AI87" s="249"/>
      <c r="AJ87" s="98"/>
      <c r="AK87" s="98"/>
      <c r="AL87" s="98"/>
      <c r="AM87" s="98"/>
      <c r="AN87" s="98"/>
    </row>
    <row r="88" spans="2:40" x14ac:dyDescent="0.2">
      <c r="B88" s="186">
        <f t="shared" si="28"/>
        <v>40</v>
      </c>
      <c r="C88" s="91"/>
      <c r="D88" s="134"/>
      <c r="E88" s="25">
        <f t="shared" si="27"/>
        <v>0</v>
      </c>
      <c r="F88" s="51"/>
      <c r="G88" s="24"/>
      <c r="H88" s="98"/>
      <c r="I88" s="98"/>
      <c r="J88" s="98"/>
      <c r="K88" s="98"/>
      <c r="L88" s="98"/>
      <c r="M88" s="249"/>
      <c r="N88" s="249"/>
      <c r="O88" s="98"/>
      <c r="P88" s="98"/>
      <c r="Q88" s="98"/>
      <c r="R88" s="98"/>
      <c r="S88" s="98"/>
      <c r="T88" s="249"/>
      <c r="U88" s="249"/>
      <c r="V88" s="98"/>
      <c r="W88" s="98"/>
      <c r="X88" s="98"/>
      <c r="Y88" s="98"/>
      <c r="Z88" s="98"/>
      <c r="AA88" s="249"/>
      <c r="AB88" s="249"/>
      <c r="AC88" s="98"/>
      <c r="AD88" s="98"/>
      <c r="AE88" s="98"/>
      <c r="AF88" s="98"/>
      <c r="AG88" s="98"/>
      <c r="AH88" s="249"/>
      <c r="AI88" s="249"/>
      <c r="AJ88" s="98"/>
      <c r="AK88" s="98"/>
      <c r="AL88" s="98"/>
      <c r="AM88" s="98"/>
      <c r="AN88" s="98"/>
    </row>
    <row r="89" spans="2:40" x14ac:dyDescent="0.2">
      <c r="B89" s="186">
        <f t="shared" si="28"/>
        <v>41</v>
      </c>
      <c r="C89" s="91"/>
      <c r="D89" s="134"/>
      <c r="E89" s="25">
        <f t="shared" si="27"/>
        <v>0</v>
      </c>
      <c r="F89" s="51"/>
      <c r="G89" s="24"/>
      <c r="H89" s="98"/>
      <c r="I89" s="98"/>
      <c r="J89" s="98"/>
      <c r="K89" s="98"/>
      <c r="L89" s="98"/>
      <c r="M89" s="249"/>
      <c r="N89" s="249"/>
      <c r="O89" s="98"/>
      <c r="P89" s="98"/>
      <c r="Q89" s="98"/>
      <c r="R89" s="98"/>
      <c r="S89" s="98"/>
      <c r="T89" s="249"/>
      <c r="U89" s="249"/>
      <c r="V89" s="98"/>
      <c r="W89" s="98"/>
      <c r="X89" s="98"/>
      <c r="Y89" s="98"/>
      <c r="Z89" s="98"/>
      <c r="AA89" s="249"/>
      <c r="AB89" s="249"/>
      <c r="AC89" s="98"/>
      <c r="AD89" s="98"/>
      <c r="AE89" s="98"/>
      <c r="AF89" s="98"/>
      <c r="AG89" s="98"/>
      <c r="AH89" s="249"/>
      <c r="AI89" s="249"/>
      <c r="AJ89" s="98"/>
      <c r="AK89" s="98"/>
      <c r="AL89" s="98"/>
      <c r="AM89" s="98"/>
      <c r="AN89" s="98"/>
    </row>
    <row r="90" spans="2:40" x14ac:dyDescent="0.2">
      <c r="B90" s="186">
        <f t="shared" si="28"/>
        <v>42</v>
      </c>
      <c r="C90" s="91"/>
      <c r="D90" s="134"/>
      <c r="E90" s="25">
        <f t="shared" si="27"/>
        <v>0</v>
      </c>
      <c r="F90" s="51"/>
      <c r="G90" s="24"/>
      <c r="H90" s="98"/>
      <c r="I90" s="98"/>
      <c r="J90" s="98"/>
      <c r="K90" s="98"/>
      <c r="L90" s="98"/>
      <c r="M90" s="249"/>
      <c r="N90" s="249"/>
      <c r="O90" s="98"/>
      <c r="P90" s="98"/>
      <c r="Q90" s="98"/>
      <c r="R90" s="98"/>
      <c r="S90" s="98"/>
      <c r="T90" s="249"/>
      <c r="U90" s="249"/>
      <c r="V90" s="98"/>
      <c r="W90" s="98"/>
      <c r="X90" s="98"/>
      <c r="Y90" s="98"/>
      <c r="Z90" s="98"/>
      <c r="AA90" s="249"/>
      <c r="AB90" s="249"/>
      <c r="AC90" s="98"/>
      <c r="AD90" s="98"/>
      <c r="AE90" s="98"/>
      <c r="AF90" s="98"/>
      <c r="AG90" s="98"/>
      <c r="AH90" s="249"/>
      <c r="AI90" s="249"/>
      <c r="AJ90" s="98"/>
      <c r="AK90" s="98"/>
      <c r="AL90" s="98"/>
      <c r="AM90" s="98"/>
      <c r="AN90" s="98"/>
    </row>
    <row r="91" spans="2:40" x14ac:dyDescent="0.2">
      <c r="B91" s="186">
        <f t="shared" si="28"/>
        <v>43</v>
      </c>
      <c r="C91" s="91"/>
      <c r="D91" s="134"/>
      <c r="E91" s="25">
        <f t="shared" si="27"/>
        <v>0</v>
      </c>
      <c r="F91" s="51"/>
      <c r="G91" s="24"/>
      <c r="H91" s="98"/>
      <c r="I91" s="98"/>
      <c r="J91" s="98"/>
      <c r="K91" s="98"/>
      <c r="L91" s="98"/>
      <c r="M91" s="249"/>
      <c r="N91" s="249"/>
      <c r="O91" s="98"/>
      <c r="P91" s="98"/>
      <c r="Q91" s="98"/>
      <c r="R91" s="98"/>
      <c r="S91" s="98"/>
      <c r="T91" s="249"/>
      <c r="U91" s="249"/>
      <c r="V91" s="98"/>
      <c r="W91" s="98"/>
      <c r="X91" s="98"/>
      <c r="Y91" s="98"/>
      <c r="Z91" s="98"/>
      <c r="AA91" s="249"/>
      <c r="AB91" s="249"/>
      <c r="AC91" s="98"/>
      <c r="AD91" s="98"/>
      <c r="AE91" s="98"/>
      <c r="AF91" s="98"/>
      <c r="AG91" s="98"/>
      <c r="AH91" s="249"/>
      <c r="AI91" s="249"/>
      <c r="AJ91" s="98"/>
      <c r="AK91" s="98"/>
      <c r="AL91" s="98"/>
      <c r="AM91" s="98"/>
      <c r="AN91" s="98"/>
    </row>
    <row r="92" spans="2:40" x14ac:dyDescent="0.2">
      <c r="B92" s="186">
        <f t="shared" si="28"/>
        <v>44</v>
      </c>
      <c r="C92" s="91"/>
      <c r="D92" s="134"/>
      <c r="E92" s="25">
        <f t="shared" si="27"/>
        <v>0</v>
      </c>
      <c r="F92" s="51"/>
      <c r="G92" s="24"/>
      <c r="H92" s="98"/>
      <c r="I92" s="98"/>
      <c r="J92" s="98"/>
      <c r="K92" s="98"/>
      <c r="L92" s="98"/>
      <c r="M92" s="249"/>
      <c r="N92" s="249"/>
      <c r="O92" s="98"/>
      <c r="P92" s="98"/>
      <c r="Q92" s="98"/>
      <c r="R92" s="98"/>
      <c r="S92" s="98"/>
      <c r="T92" s="249"/>
      <c r="U92" s="249"/>
      <c r="V92" s="98"/>
      <c r="W92" s="98"/>
      <c r="X92" s="98"/>
      <c r="Y92" s="98"/>
      <c r="Z92" s="98"/>
      <c r="AA92" s="249"/>
      <c r="AB92" s="249"/>
      <c r="AC92" s="98"/>
      <c r="AD92" s="98"/>
      <c r="AE92" s="98"/>
      <c r="AF92" s="98"/>
      <c r="AG92" s="98"/>
      <c r="AH92" s="249"/>
      <c r="AI92" s="249"/>
      <c r="AJ92" s="98"/>
      <c r="AK92" s="98"/>
      <c r="AL92" s="98"/>
      <c r="AM92" s="98"/>
      <c r="AN92" s="98"/>
    </row>
    <row r="93" spans="2:40" x14ac:dyDescent="0.2">
      <c r="B93" s="186">
        <f t="shared" si="28"/>
        <v>45</v>
      </c>
      <c r="C93" s="91"/>
      <c r="D93" s="134"/>
      <c r="E93" s="25">
        <f t="shared" si="27"/>
        <v>0</v>
      </c>
      <c r="F93" s="51"/>
      <c r="G93" s="24"/>
      <c r="H93" s="98"/>
      <c r="I93" s="98"/>
      <c r="J93" s="98"/>
      <c r="K93" s="98"/>
      <c r="L93" s="98"/>
      <c r="M93" s="249"/>
      <c r="N93" s="249"/>
      <c r="O93" s="98"/>
      <c r="P93" s="98"/>
      <c r="Q93" s="98"/>
      <c r="R93" s="98"/>
      <c r="S93" s="98"/>
      <c r="T93" s="249"/>
      <c r="U93" s="249"/>
      <c r="V93" s="98"/>
      <c r="W93" s="98"/>
      <c r="X93" s="98"/>
      <c r="Y93" s="98"/>
      <c r="Z93" s="98"/>
      <c r="AA93" s="249"/>
      <c r="AB93" s="249"/>
      <c r="AC93" s="98"/>
      <c r="AD93" s="98"/>
      <c r="AE93" s="98"/>
      <c r="AF93" s="98"/>
      <c r="AG93" s="98"/>
      <c r="AH93" s="249"/>
      <c r="AI93" s="249"/>
      <c r="AJ93" s="98"/>
      <c r="AK93" s="98"/>
      <c r="AL93" s="98"/>
      <c r="AM93" s="98"/>
      <c r="AN93" s="98"/>
    </row>
    <row r="94" spans="2:40" x14ac:dyDescent="0.2">
      <c r="B94" s="186">
        <f t="shared" si="28"/>
        <v>46</v>
      </c>
      <c r="C94" s="91"/>
      <c r="D94" s="134"/>
      <c r="E94" s="25">
        <f t="shared" si="27"/>
        <v>0</v>
      </c>
      <c r="F94" s="51"/>
      <c r="G94" s="24"/>
      <c r="H94" s="98"/>
      <c r="I94" s="98"/>
      <c r="J94" s="98"/>
      <c r="K94" s="98"/>
      <c r="L94" s="98"/>
      <c r="M94" s="249"/>
      <c r="N94" s="249"/>
      <c r="O94" s="98"/>
      <c r="P94" s="98"/>
      <c r="Q94" s="98"/>
      <c r="R94" s="98"/>
      <c r="S94" s="98"/>
      <c r="T94" s="249"/>
      <c r="U94" s="249"/>
      <c r="V94" s="98"/>
      <c r="W94" s="98"/>
      <c r="X94" s="98"/>
      <c r="Y94" s="98"/>
      <c r="Z94" s="98"/>
      <c r="AA94" s="249"/>
      <c r="AB94" s="249"/>
      <c r="AC94" s="98"/>
      <c r="AD94" s="98"/>
      <c r="AE94" s="98"/>
      <c r="AF94" s="98"/>
      <c r="AG94" s="98"/>
      <c r="AH94" s="249"/>
      <c r="AI94" s="249"/>
      <c r="AJ94" s="98"/>
      <c r="AK94" s="98"/>
      <c r="AL94" s="98"/>
      <c r="AM94" s="98"/>
      <c r="AN94" s="98"/>
    </row>
    <row r="95" spans="2:40" x14ac:dyDescent="0.2">
      <c r="B95" s="186">
        <f t="shared" si="28"/>
        <v>47</v>
      </c>
      <c r="C95" s="91"/>
      <c r="D95" s="134"/>
      <c r="E95" s="25">
        <f t="shared" si="27"/>
        <v>0</v>
      </c>
      <c r="F95" s="51"/>
      <c r="G95" s="24"/>
      <c r="H95" s="98"/>
      <c r="I95" s="98"/>
      <c r="J95" s="98"/>
      <c r="K95" s="98"/>
      <c r="L95" s="98"/>
      <c r="M95" s="249"/>
      <c r="N95" s="249"/>
      <c r="O95" s="98"/>
      <c r="P95" s="98"/>
      <c r="Q95" s="98"/>
      <c r="R95" s="98"/>
      <c r="S95" s="98"/>
      <c r="T95" s="249"/>
      <c r="U95" s="249"/>
      <c r="V95" s="98"/>
      <c r="W95" s="98"/>
      <c r="X95" s="98"/>
      <c r="Y95" s="98"/>
      <c r="Z95" s="98"/>
      <c r="AA95" s="249"/>
      <c r="AB95" s="249"/>
      <c r="AC95" s="98"/>
      <c r="AD95" s="98"/>
      <c r="AE95" s="98"/>
      <c r="AF95" s="98"/>
      <c r="AG95" s="98"/>
      <c r="AH95" s="249"/>
      <c r="AI95" s="249"/>
      <c r="AJ95" s="98"/>
      <c r="AK95" s="98"/>
      <c r="AL95" s="98"/>
      <c r="AM95" s="98"/>
      <c r="AN95" s="98"/>
    </row>
    <row r="96" spans="2:40" x14ac:dyDescent="0.2">
      <c r="B96" s="186">
        <f t="shared" si="28"/>
        <v>48</v>
      </c>
      <c r="C96" s="91"/>
      <c r="D96" s="134"/>
      <c r="E96" s="25">
        <f t="shared" si="27"/>
        <v>0</v>
      </c>
      <c r="F96" s="51"/>
      <c r="G96" s="24"/>
      <c r="H96" s="98"/>
      <c r="I96" s="98"/>
      <c r="J96" s="98"/>
      <c r="K96" s="98"/>
      <c r="L96" s="98"/>
      <c r="M96" s="249"/>
      <c r="N96" s="249"/>
      <c r="O96" s="98"/>
      <c r="P96" s="98"/>
      <c r="Q96" s="98"/>
      <c r="R96" s="98"/>
      <c r="S96" s="98"/>
      <c r="T96" s="249"/>
      <c r="U96" s="249"/>
      <c r="V96" s="98"/>
      <c r="W96" s="98"/>
      <c r="X96" s="98"/>
      <c r="Y96" s="98"/>
      <c r="Z96" s="98"/>
      <c r="AA96" s="249"/>
      <c r="AB96" s="249"/>
      <c r="AC96" s="98"/>
      <c r="AD96" s="98"/>
      <c r="AE96" s="98"/>
      <c r="AF96" s="98"/>
      <c r="AG96" s="98"/>
      <c r="AH96" s="249"/>
      <c r="AI96" s="249"/>
      <c r="AJ96" s="98"/>
      <c r="AK96" s="98"/>
      <c r="AL96" s="98"/>
      <c r="AM96" s="98"/>
      <c r="AN96" s="98"/>
    </row>
    <row r="97" spans="2:40" x14ac:dyDescent="0.2">
      <c r="B97" s="186">
        <f t="shared" si="28"/>
        <v>49</v>
      </c>
      <c r="C97" s="91"/>
      <c r="D97" s="134"/>
      <c r="E97" s="25">
        <f t="shared" si="27"/>
        <v>0</v>
      </c>
      <c r="F97" s="51"/>
      <c r="G97" s="24"/>
      <c r="H97" s="98"/>
      <c r="I97" s="98"/>
      <c r="J97" s="98"/>
      <c r="K97" s="98"/>
      <c r="L97" s="98"/>
      <c r="M97" s="249"/>
      <c r="N97" s="249"/>
      <c r="O97" s="98"/>
      <c r="P97" s="98"/>
      <c r="Q97" s="98"/>
      <c r="R97" s="98"/>
      <c r="S97" s="98"/>
      <c r="T97" s="249"/>
      <c r="U97" s="249"/>
      <c r="V97" s="98"/>
      <c r="W97" s="98"/>
      <c r="X97" s="98"/>
      <c r="Y97" s="98"/>
      <c r="Z97" s="98"/>
      <c r="AA97" s="249"/>
      <c r="AB97" s="249"/>
      <c r="AC97" s="98"/>
      <c r="AD97" s="98"/>
      <c r="AE97" s="98"/>
      <c r="AF97" s="98"/>
      <c r="AG97" s="98"/>
      <c r="AH97" s="249"/>
      <c r="AI97" s="249"/>
      <c r="AJ97" s="98"/>
      <c r="AK97" s="98"/>
      <c r="AL97" s="98"/>
      <c r="AM97" s="98"/>
      <c r="AN97" s="98"/>
    </row>
    <row r="98" spans="2:40" x14ac:dyDescent="0.2">
      <c r="B98" s="186">
        <f t="shared" si="28"/>
        <v>50</v>
      </c>
      <c r="C98" s="91"/>
      <c r="D98" s="134"/>
      <c r="E98" s="25">
        <f t="shared" si="27"/>
        <v>0</v>
      </c>
      <c r="F98" s="51"/>
      <c r="G98" s="24"/>
      <c r="H98" s="98"/>
      <c r="I98" s="98"/>
      <c r="J98" s="98"/>
      <c r="K98" s="98"/>
      <c r="L98" s="98"/>
      <c r="M98" s="249"/>
      <c r="N98" s="249"/>
      <c r="O98" s="98"/>
      <c r="P98" s="98"/>
      <c r="Q98" s="98"/>
      <c r="R98" s="98"/>
      <c r="S98" s="98"/>
      <c r="T98" s="249"/>
      <c r="U98" s="249"/>
      <c r="V98" s="98"/>
      <c r="W98" s="98"/>
      <c r="X98" s="98"/>
      <c r="Y98" s="98"/>
      <c r="Z98" s="98"/>
      <c r="AA98" s="249"/>
      <c r="AB98" s="249"/>
      <c r="AC98" s="98"/>
      <c r="AD98" s="98"/>
      <c r="AE98" s="98"/>
      <c r="AF98" s="98"/>
      <c r="AG98" s="98"/>
      <c r="AH98" s="249"/>
      <c r="AI98" s="249"/>
      <c r="AJ98" s="98"/>
      <c r="AK98" s="98"/>
      <c r="AL98" s="98"/>
      <c r="AM98" s="98"/>
      <c r="AN98" s="98"/>
    </row>
    <row r="99" spans="2:40" x14ac:dyDescent="0.2">
      <c r="B99" s="186">
        <f t="shared" si="28"/>
        <v>51</v>
      </c>
      <c r="C99" s="91"/>
      <c r="D99" s="134"/>
      <c r="E99" s="25">
        <f t="shared" si="27"/>
        <v>0</v>
      </c>
      <c r="F99" s="51"/>
      <c r="G99" s="24"/>
      <c r="H99" s="98"/>
      <c r="I99" s="98"/>
      <c r="J99" s="98"/>
      <c r="K99" s="98"/>
      <c r="L99" s="98"/>
      <c r="M99" s="249"/>
      <c r="N99" s="249"/>
      <c r="O99" s="98"/>
      <c r="P99" s="98"/>
      <c r="Q99" s="98"/>
      <c r="R99" s="98"/>
      <c r="S99" s="98"/>
      <c r="T99" s="249"/>
      <c r="U99" s="249"/>
      <c r="V99" s="98"/>
      <c r="W99" s="98"/>
      <c r="X99" s="98"/>
      <c r="Y99" s="98"/>
      <c r="Z99" s="98"/>
      <c r="AA99" s="249"/>
      <c r="AB99" s="249"/>
      <c r="AC99" s="98"/>
      <c r="AD99" s="98"/>
      <c r="AE99" s="98"/>
      <c r="AF99" s="98"/>
      <c r="AG99" s="98"/>
      <c r="AH99" s="249"/>
      <c r="AI99" s="249"/>
      <c r="AJ99" s="98"/>
      <c r="AK99" s="98"/>
      <c r="AL99" s="98"/>
      <c r="AM99" s="98"/>
      <c r="AN99" s="98"/>
    </row>
    <row r="100" spans="2:40" x14ac:dyDescent="0.2">
      <c r="B100" s="186">
        <f t="shared" si="28"/>
        <v>52</v>
      </c>
      <c r="C100" s="91"/>
      <c r="D100" s="134"/>
      <c r="E100" s="25">
        <f t="shared" si="27"/>
        <v>0</v>
      </c>
      <c r="F100" s="51"/>
      <c r="G100" s="24"/>
      <c r="H100" s="98"/>
      <c r="I100" s="98"/>
      <c r="J100" s="98"/>
      <c r="K100" s="98"/>
      <c r="L100" s="98"/>
      <c r="M100" s="249"/>
      <c r="N100" s="249"/>
      <c r="O100" s="98"/>
      <c r="P100" s="98"/>
      <c r="Q100" s="98"/>
      <c r="R100" s="98"/>
      <c r="S100" s="98"/>
      <c r="T100" s="249"/>
      <c r="U100" s="249"/>
      <c r="V100" s="98"/>
      <c r="W100" s="98"/>
      <c r="X100" s="98"/>
      <c r="Y100" s="98"/>
      <c r="Z100" s="98"/>
      <c r="AA100" s="249"/>
      <c r="AB100" s="249"/>
      <c r="AC100" s="98"/>
      <c r="AD100" s="98"/>
      <c r="AE100" s="98"/>
      <c r="AF100" s="98"/>
      <c r="AG100" s="98"/>
      <c r="AH100" s="249"/>
      <c r="AI100" s="249"/>
      <c r="AJ100" s="98"/>
      <c r="AK100" s="98"/>
      <c r="AL100" s="98"/>
      <c r="AM100" s="98"/>
      <c r="AN100" s="98"/>
    </row>
    <row r="101" spans="2:40" x14ac:dyDescent="0.2">
      <c r="B101" s="186">
        <f t="shared" si="28"/>
        <v>53</v>
      </c>
      <c r="C101" s="91"/>
      <c r="D101" s="134"/>
      <c r="E101" s="25">
        <f t="shared" si="27"/>
        <v>0</v>
      </c>
      <c r="F101" s="51"/>
      <c r="G101" s="24"/>
      <c r="H101" s="98"/>
      <c r="I101" s="98"/>
      <c r="J101" s="98"/>
      <c r="K101" s="98"/>
      <c r="L101" s="98"/>
      <c r="M101" s="249"/>
      <c r="N101" s="249"/>
      <c r="O101" s="98"/>
      <c r="P101" s="98"/>
      <c r="Q101" s="98"/>
      <c r="R101" s="98"/>
      <c r="S101" s="98"/>
      <c r="T101" s="249"/>
      <c r="U101" s="249"/>
      <c r="V101" s="98"/>
      <c r="W101" s="98"/>
      <c r="X101" s="98"/>
      <c r="Y101" s="98"/>
      <c r="Z101" s="98"/>
      <c r="AA101" s="249"/>
      <c r="AB101" s="249"/>
      <c r="AC101" s="98"/>
      <c r="AD101" s="98"/>
      <c r="AE101" s="98"/>
      <c r="AF101" s="98"/>
      <c r="AG101" s="98"/>
      <c r="AH101" s="249"/>
      <c r="AI101" s="249"/>
      <c r="AJ101" s="98"/>
      <c r="AK101" s="98"/>
      <c r="AL101" s="98"/>
      <c r="AM101" s="98"/>
      <c r="AN101" s="98"/>
    </row>
    <row r="102" spans="2:40" x14ac:dyDescent="0.2">
      <c r="B102" s="186">
        <f t="shared" si="28"/>
        <v>54</v>
      </c>
      <c r="C102" s="91"/>
      <c r="D102" s="134"/>
      <c r="E102" s="25">
        <f t="shared" si="27"/>
        <v>0</v>
      </c>
      <c r="F102" s="51"/>
      <c r="G102" s="24"/>
      <c r="H102" s="98"/>
      <c r="I102" s="98"/>
      <c r="J102" s="98"/>
      <c r="K102" s="98"/>
      <c r="L102" s="98"/>
      <c r="M102" s="249"/>
      <c r="N102" s="249"/>
      <c r="O102" s="98"/>
      <c r="P102" s="98"/>
      <c r="Q102" s="98"/>
      <c r="R102" s="98"/>
      <c r="S102" s="98"/>
      <c r="T102" s="249"/>
      <c r="U102" s="249"/>
      <c r="V102" s="98"/>
      <c r="W102" s="98"/>
      <c r="X102" s="98"/>
      <c r="Y102" s="98"/>
      <c r="Z102" s="98"/>
      <c r="AA102" s="249"/>
      <c r="AB102" s="249"/>
      <c r="AC102" s="98"/>
      <c r="AD102" s="98"/>
      <c r="AE102" s="98"/>
      <c r="AF102" s="98"/>
      <c r="AG102" s="98"/>
      <c r="AH102" s="249"/>
      <c r="AI102" s="249"/>
      <c r="AJ102" s="98"/>
      <c r="AK102" s="98"/>
      <c r="AL102" s="98"/>
      <c r="AM102" s="98"/>
      <c r="AN102" s="98"/>
    </row>
    <row r="103" spans="2:40" x14ac:dyDescent="0.2">
      <c r="B103" s="186">
        <f t="shared" si="28"/>
        <v>55</v>
      </c>
      <c r="C103" s="91"/>
      <c r="D103" s="134"/>
      <c r="E103" s="25">
        <f t="shared" si="27"/>
        <v>0</v>
      </c>
      <c r="F103" s="51"/>
      <c r="G103" s="24"/>
      <c r="H103" s="98"/>
      <c r="I103" s="98"/>
      <c r="J103" s="98"/>
      <c r="K103" s="98"/>
      <c r="L103" s="98"/>
      <c r="M103" s="249"/>
      <c r="N103" s="249"/>
      <c r="O103" s="98"/>
      <c r="P103" s="98"/>
      <c r="Q103" s="98"/>
      <c r="R103" s="98"/>
      <c r="S103" s="98"/>
      <c r="T103" s="249"/>
      <c r="U103" s="249"/>
      <c r="V103" s="98"/>
      <c r="W103" s="98"/>
      <c r="X103" s="98"/>
      <c r="Y103" s="98"/>
      <c r="Z103" s="98"/>
      <c r="AA103" s="249"/>
      <c r="AB103" s="249"/>
      <c r="AC103" s="98"/>
      <c r="AD103" s="98"/>
      <c r="AE103" s="98"/>
      <c r="AF103" s="98"/>
      <c r="AG103" s="98"/>
      <c r="AH103" s="249"/>
      <c r="AI103" s="250"/>
      <c r="AJ103" s="98"/>
      <c r="AK103" s="98"/>
      <c r="AL103" s="98"/>
      <c r="AM103" s="98"/>
      <c r="AN103" s="98"/>
    </row>
    <row r="104" spans="2:40" x14ac:dyDescent="0.2">
      <c r="B104" s="186">
        <f t="shared" si="28"/>
        <v>56</v>
      </c>
      <c r="C104" s="91"/>
      <c r="D104" s="134"/>
      <c r="E104" s="25">
        <f t="shared" si="27"/>
        <v>0</v>
      </c>
      <c r="F104" s="51"/>
      <c r="G104" s="24"/>
      <c r="H104" s="98"/>
      <c r="I104" s="98"/>
      <c r="J104" s="98"/>
      <c r="K104" s="98"/>
      <c r="L104" s="98"/>
      <c r="M104" s="249"/>
      <c r="N104" s="249"/>
      <c r="O104" s="98"/>
      <c r="P104" s="98"/>
      <c r="Q104" s="98"/>
      <c r="R104" s="98"/>
      <c r="S104" s="98"/>
      <c r="T104" s="249"/>
      <c r="U104" s="249"/>
      <c r="V104" s="98"/>
      <c r="W104" s="98"/>
      <c r="X104" s="98"/>
      <c r="Y104" s="98"/>
      <c r="Z104" s="98"/>
      <c r="AA104" s="249"/>
      <c r="AB104" s="249"/>
      <c r="AC104" s="98"/>
      <c r="AD104" s="98"/>
      <c r="AE104" s="98"/>
      <c r="AF104" s="98"/>
      <c r="AG104" s="98"/>
      <c r="AH104" s="249"/>
      <c r="AI104" s="250"/>
      <c r="AJ104" s="98"/>
      <c r="AK104" s="98"/>
      <c r="AL104" s="98"/>
      <c r="AM104" s="98"/>
      <c r="AN104" s="98"/>
    </row>
    <row r="105" spans="2:40" x14ac:dyDescent="0.2">
      <c r="B105" s="186">
        <f t="shared" si="28"/>
        <v>57</v>
      </c>
      <c r="C105" s="91"/>
      <c r="D105" s="134"/>
      <c r="E105" s="25">
        <f t="shared" si="27"/>
        <v>0</v>
      </c>
      <c r="F105" s="51"/>
      <c r="G105" s="24"/>
      <c r="H105" s="98"/>
      <c r="I105" s="98"/>
      <c r="J105" s="98"/>
      <c r="K105" s="98"/>
      <c r="L105" s="98"/>
      <c r="M105" s="249"/>
      <c r="N105" s="249"/>
      <c r="O105" s="98"/>
      <c r="P105" s="98"/>
      <c r="Q105" s="98"/>
      <c r="R105" s="98"/>
      <c r="S105" s="98"/>
      <c r="T105" s="249"/>
      <c r="U105" s="249"/>
      <c r="V105" s="98"/>
      <c r="W105" s="98"/>
      <c r="X105" s="98"/>
      <c r="Y105" s="98"/>
      <c r="Z105" s="98"/>
      <c r="AA105" s="249"/>
      <c r="AB105" s="249"/>
      <c r="AC105" s="98"/>
      <c r="AD105" s="98"/>
      <c r="AE105" s="98"/>
      <c r="AF105" s="98"/>
      <c r="AG105" s="98"/>
      <c r="AH105" s="249"/>
      <c r="AI105" s="250"/>
      <c r="AJ105" s="98"/>
      <c r="AK105" s="98"/>
      <c r="AL105" s="98"/>
      <c r="AM105" s="98"/>
      <c r="AN105" s="98"/>
    </row>
    <row r="106" spans="2:40" x14ac:dyDescent="0.2">
      <c r="B106" s="186">
        <f t="shared" si="28"/>
        <v>58</v>
      </c>
      <c r="C106" s="91"/>
      <c r="D106" s="134"/>
      <c r="E106" s="25">
        <f t="shared" si="27"/>
        <v>0</v>
      </c>
      <c r="F106" s="51"/>
      <c r="G106" s="24"/>
      <c r="H106" s="98"/>
      <c r="I106" s="98"/>
      <c r="J106" s="98"/>
      <c r="K106" s="98"/>
      <c r="L106" s="98"/>
      <c r="M106" s="249"/>
      <c r="N106" s="249"/>
      <c r="O106" s="98"/>
      <c r="P106" s="98"/>
      <c r="Q106" s="98"/>
      <c r="R106" s="98"/>
      <c r="S106" s="98"/>
      <c r="T106" s="249"/>
      <c r="U106" s="249"/>
      <c r="V106" s="98"/>
      <c r="W106" s="98"/>
      <c r="X106" s="98"/>
      <c r="Y106" s="98"/>
      <c r="Z106" s="98"/>
      <c r="AA106" s="249"/>
      <c r="AB106" s="249"/>
      <c r="AC106" s="98"/>
      <c r="AD106" s="98"/>
      <c r="AE106" s="98"/>
      <c r="AF106" s="98"/>
      <c r="AG106" s="98"/>
      <c r="AH106" s="249"/>
      <c r="AI106" s="250"/>
      <c r="AJ106" s="98"/>
      <c r="AK106" s="98"/>
      <c r="AL106" s="98"/>
      <c r="AM106" s="98"/>
      <c r="AN106" s="98"/>
    </row>
    <row r="107" spans="2:40" x14ac:dyDescent="0.2">
      <c r="B107" s="186">
        <f t="shared" si="28"/>
        <v>59</v>
      </c>
      <c r="C107" s="91"/>
      <c r="D107" s="134"/>
      <c r="E107" s="25">
        <f t="shared" si="27"/>
        <v>0</v>
      </c>
      <c r="F107" s="51"/>
      <c r="G107" s="24"/>
      <c r="H107" s="98"/>
      <c r="I107" s="98"/>
      <c r="J107" s="98"/>
      <c r="K107" s="98"/>
      <c r="L107" s="98"/>
      <c r="M107" s="249"/>
      <c r="N107" s="249"/>
      <c r="O107" s="98"/>
      <c r="P107" s="98"/>
      <c r="Q107" s="98"/>
      <c r="R107" s="98"/>
      <c r="S107" s="98"/>
      <c r="T107" s="249"/>
      <c r="U107" s="249"/>
      <c r="V107" s="98"/>
      <c r="W107" s="98"/>
      <c r="X107" s="98"/>
      <c r="Y107" s="98"/>
      <c r="Z107" s="98"/>
      <c r="AA107" s="249"/>
      <c r="AB107" s="249"/>
      <c r="AC107" s="98"/>
      <c r="AD107" s="98"/>
      <c r="AE107" s="98"/>
      <c r="AF107" s="98"/>
      <c r="AG107" s="98"/>
      <c r="AH107" s="249"/>
      <c r="AI107" s="250"/>
      <c r="AJ107" s="98"/>
      <c r="AK107" s="98"/>
      <c r="AL107" s="98"/>
      <c r="AM107" s="98"/>
      <c r="AN107" s="98"/>
    </row>
    <row r="108" spans="2:40" x14ac:dyDescent="0.2">
      <c r="B108" s="186">
        <f t="shared" si="28"/>
        <v>60</v>
      </c>
      <c r="C108" s="91"/>
      <c r="D108" s="134"/>
      <c r="E108" s="25">
        <f t="shared" si="27"/>
        <v>0</v>
      </c>
      <c r="F108" s="51"/>
      <c r="G108" s="24"/>
      <c r="H108" s="98"/>
      <c r="I108" s="98"/>
      <c r="J108" s="98"/>
      <c r="K108" s="98"/>
      <c r="L108" s="98"/>
      <c r="M108" s="249"/>
      <c r="N108" s="249"/>
      <c r="O108" s="98"/>
      <c r="P108" s="98"/>
      <c r="Q108" s="98"/>
      <c r="R108" s="98"/>
      <c r="S108" s="98"/>
      <c r="T108" s="249"/>
      <c r="U108" s="249"/>
      <c r="V108" s="98"/>
      <c r="W108" s="98"/>
      <c r="X108" s="98"/>
      <c r="Y108" s="98"/>
      <c r="Z108" s="98"/>
      <c r="AA108" s="249"/>
      <c r="AB108" s="249"/>
      <c r="AC108" s="98"/>
      <c r="AD108" s="98"/>
      <c r="AE108" s="98"/>
      <c r="AF108" s="98"/>
      <c r="AG108" s="98"/>
      <c r="AH108" s="249"/>
      <c r="AI108" s="250"/>
      <c r="AJ108" s="98"/>
      <c r="AK108" s="98"/>
      <c r="AL108" s="98"/>
      <c r="AM108" s="98"/>
      <c r="AN108" s="98"/>
    </row>
    <row r="109" spans="2:40" x14ac:dyDescent="0.2">
      <c r="B109" s="186">
        <f t="shared" si="28"/>
        <v>61</v>
      </c>
      <c r="C109" s="91"/>
      <c r="D109" s="134"/>
      <c r="E109" s="25">
        <f t="shared" si="27"/>
        <v>0</v>
      </c>
      <c r="F109" s="51"/>
      <c r="G109" s="24"/>
      <c r="H109" s="98"/>
      <c r="I109" s="98"/>
      <c r="J109" s="98"/>
      <c r="K109" s="98"/>
      <c r="L109" s="98"/>
      <c r="M109" s="249"/>
      <c r="N109" s="249"/>
      <c r="O109" s="98"/>
      <c r="P109" s="98"/>
      <c r="Q109" s="98"/>
      <c r="R109" s="98"/>
      <c r="S109" s="98"/>
      <c r="T109" s="249"/>
      <c r="U109" s="249"/>
      <c r="V109" s="98"/>
      <c r="W109" s="98"/>
      <c r="X109" s="98"/>
      <c r="Y109" s="98"/>
      <c r="Z109" s="98"/>
      <c r="AA109" s="249"/>
      <c r="AB109" s="249"/>
      <c r="AC109" s="98"/>
      <c r="AD109" s="98"/>
      <c r="AE109" s="98"/>
      <c r="AF109" s="98"/>
      <c r="AG109" s="98"/>
      <c r="AH109" s="249"/>
      <c r="AI109" s="250"/>
      <c r="AJ109" s="98"/>
      <c r="AK109" s="98"/>
      <c r="AL109" s="98"/>
      <c r="AM109" s="98"/>
      <c r="AN109" s="98"/>
    </row>
    <row r="110" spans="2:40" x14ac:dyDescent="0.2">
      <c r="B110" s="186">
        <f t="shared" si="28"/>
        <v>62</v>
      </c>
      <c r="C110" s="91"/>
      <c r="D110" s="134"/>
      <c r="E110" s="25">
        <f t="shared" si="27"/>
        <v>0</v>
      </c>
      <c r="F110" s="51"/>
      <c r="G110" s="24"/>
      <c r="H110" s="98"/>
      <c r="I110" s="98"/>
      <c r="J110" s="98"/>
      <c r="K110" s="98"/>
      <c r="L110" s="98"/>
      <c r="M110" s="249"/>
      <c r="N110" s="249"/>
      <c r="O110" s="98"/>
      <c r="P110" s="98"/>
      <c r="Q110" s="98"/>
      <c r="R110" s="98"/>
      <c r="S110" s="98"/>
      <c r="T110" s="249"/>
      <c r="U110" s="249"/>
      <c r="V110" s="98"/>
      <c r="W110" s="98"/>
      <c r="X110" s="98"/>
      <c r="Y110" s="98"/>
      <c r="Z110" s="98"/>
      <c r="AA110" s="249"/>
      <c r="AB110" s="249"/>
      <c r="AC110" s="98"/>
      <c r="AD110" s="98"/>
      <c r="AE110" s="98"/>
      <c r="AF110" s="98"/>
      <c r="AG110" s="98"/>
      <c r="AH110" s="249"/>
      <c r="AI110" s="250"/>
      <c r="AJ110" s="98"/>
      <c r="AK110" s="98"/>
      <c r="AL110" s="98"/>
      <c r="AM110" s="98"/>
      <c r="AN110" s="98"/>
    </row>
    <row r="111" spans="2:40" x14ac:dyDescent="0.2">
      <c r="B111" s="186">
        <f t="shared" si="28"/>
        <v>63</v>
      </c>
      <c r="C111" s="91"/>
      <c r="D111" s="134"/>
      <c r="E111" s="25">
        <f t="shared" si="27"/>
        <v>0</v>
      </c>
      <c r="F111" s="51"/>
      <c r="G111" s="24"/>
      <c r="H111" s="98"/>
      <c r="I111" s="98"/>
      <c r="J111" s="98"/>
      <c r="K111" s="98"/>
      <c r="L111" s="98"/>
      <c r="M111" s="249"/>
      <c r="N111" s="249"/>
      <c r="O111" s="98"/>
      <c r="P111" s="98"/>
      <c r="Q111" s="98"/>
      <c r="R111" s="98"/>
      <c r="S111" s="98"/>
      <c r="T111" s="249"/>
      <c r="U111" s="249"/>
      <c r="V111" s="98"/>
      <c r="W111" s="98"/>
      <c r="X111" s="98"/>
      <c r="Y111" s="98"/>
      <c r="Z111" s="98"/>
      <c r="AA111" s="249"/>
      <c r="AB111" s="249"/>
      <c r="AC111" s="98"/>
      <c r="AD111" s="98"/>
      <c r="AE111" s="98"/>
      <c r="AF111" s="98"/>
      <c r="AG111" s="98"/>
      <c r="AH111" s="249"/>
      <c r="AI111" s="250"/>
      <c r="AJ111" s="98"/>
      <c r="AK111" s="98"/>
      <c r="AL111" s="98"/>
      <c r="AM111" s="98"/>
      <c r="AN111" s="98"/>
    </row>
    <row r="112" spans="2:40" x14ac:dyDescent="0.2">
      <c r="B112" s="186">
        <f t="shared" si="28"/>
        <v>64</v>
      </c>
      <c r="C112" s="91"/>
      <c r="D112" s="134"/>
      <c r="E112" s="25">
        <f t="shared" si="27"/>
        <v>0</v>
      </c>
      <c r="F112" s="51"/>
      <c r="G112" s="24"/>
      <c r="H112" s="98"/>
      <c r="I112" s="98"/>
      <c r="J112" s="98"/>
      <c r="K112" s="98"/>
      <c r="L112" s="98"/>
      <c r="M112" s="249"/>
      <c r="N112" s="249"/>
      <c r="O112" s="98"/>
      <c r="P112" s="98"/>
      <c r="Q112" s="98"/>
      <c r="R112" s="98"/>
      <c r="S112" s="98"/>
      <c r="T112" s="249"/>
      <c r="U112" s="249"/>
      <c r="V112" s="98"/>
      <c r="W112" s="98"/>
      <c r="X112" s="98"/>
      <c r="Y112" s="98"/>
      <c r="Z112" s="98"/>
      <c r="AA112" s="249"/>
      <c r="AB112" s="249"/>
      <c r="AC112" s="98"/>
      <c r="AD112" s="98"/>
      <c r="AE112" s="98"/>
      <c r="AF112" s="98"/>
      <c r="AG112" s="98"/>
      <c r="AH112" s="249"/>
      <c r="AI112" s="249"/>
      <c r="AJ112" s="98"/>
      <c r="AK112" s="98"/>
      <c r="AL112" s="98"/>
      <c r="AM112" s="98"/>
      <c r="AN112" s="98"/>
    </row>
    <row r="113" spans="2:40" x14ac:dyDescent="0.2">
      <c r="B113" s="186">
        <f t="shared" si="28"/>
        <v>65</v>
      </c>
      <c r="C113" s="91"/>
      <c r="D113" s="134"/>
      <c r="E113" s="25">
        <f t="shared" ref="E113:E126" si="29">SUM(H113:AN113)</f>
        <v>0</v>
      </c>
      <c r="F113" s="51"/>
      <c r="G113" s="24"/>
      <c r="H113" s="98"/>
      <c r="I113" s="98"/>
      <c r="J113" s="98"/>
      <c r="K113" s="98"/>
      <c r="L113" s="98"/>
      <c r="M113" s="249"/>
      <c r="N113" s="249"/>
      <c r="O113" s="98"/>
      <c r="P113" s="98"/>
      <c r="Q113" s="98"/>
      <c r="R113" s="98"/>
      <c r="S113" s="98"/>
      <c r="T113" s="249"/>
      <c r="U113" s="249"/>
      <c r="V113" s="98"/>
      <c r="W113" s="98"/>
      <c r="X113" s="98"/>
      <c r="Y113" s="98"/>
      <c r="Z113" s="98"/>
      <c r="AA113" s="249"/>
      <c r="AB113" s="249"/>
      <c r="AC113" s="98"/>
      <c r="AD113" s="98"/>
      <c r="AE113" s="98"/>
      <c r="AF113" s="98"/>
      <c r="AG113" s="98"/>
      <c r="AH113" s="249"/>
      <c r="AI113" s="249"/>
      <c r="AJ113" s="98"/>
      <c r="AK113" s="98"/>
      <c r="AL113" s="98"/>
      <c r="AM113" s="98"/>
      <c r="AN113" s="98"/>
    </row>
    <row r="114" spans="2:40" x14ac:dyDescent="0.2">
      <c r="B114" s="186">
        <f t="shared" ref="B114:B126" si="30">B113+1</f>
        <v>66</v>
      </c>
      <c r="C114" s="91"/>
      <c r="D114" s="134"/>
      <c r="E114" s="25">
        <f t="shared" si="29"/>
        <v>0</v>
      </c>
      <c r="F114" s="51"/>
      <c r="G114" s="24"/>
      <c r="H114" s="98"/>
      <c r="I114" s="98"/>
      <c r="J114" s="98"/>
      <c r="K114" s="98"/>
      <c r="L114" s="98"/>
      <c r="M114" s="249"/>
      <c r="N114" s="249"/>
      <c r="O114" s="98"/>
      <c r="P114" s="98"/>
      <c r="Q114" s="98"/>
      <c r="R114" s="98"/>
      <c r="S114" s="98"/>
      <c r="T114" s="249"/>
      <c r="U114" s="249"/>
      <c r="V114" s="98"/>
      <c r="W114" s="98"/>
      <c r="X114" s="98"/>
      <c r="Y114" s="98"/>
      <c r="Z114" s="98"/>
      <c r="AA114" s="249"/>
      <c r="AB114" s="249"/>
      <c r="AC114" s="98"/>
      <c r="AD114" s="98"/>
      <c r="AE114" s="98"/>
      <c r="AF114" s="98"/>
      <c r="AG114" s="98"/>
      <c r="AH114" s="249"/>
      <c r="AI114" s="249"/>
      <c r="AJ114" s="98"/>
      <c r="AK114" s="98"/>
      <c r="AL114" s="98"/>
      <c r="AM114" s="98"/>
      <c r="AN114" s="98"/>
    </row>
    <row r="115" spans="2:40" x14ac:dyDescent="0.2">
      <c r="B115" s="186">
        <f t="shared" si="30"/>
        <v>67</v>
      </c>
      <c r="C115" s="91"/>
      <c r="D115" s="134"/>
      <c r="E115" s="25">
        <f t="shared" si="29"/>
        <v>0</v>
      </c>
      <c r="F115" s="51"/>
      <c r="G115" s="24"/>
      <c r="H115" s="98"/>
      <c r="I115" s="98"/>
      <c r="J115" s="98"/>
      <c r="K115" s="98"/>
      <c r="L115" s="98"/>
      <c r="M115" s="249"/>
      <c r="N115" s="249"/>
      <c r="O115" s="98"/>
      <c r="P115" s="98"/>
      <c r="Q115" s="98"/>
      <c r="R115" s="98"/>
      <c r="S115" s="98"/>
      <c r="T115" s="249"/>
      <c r="U115" s="249"/>
      <c r="V115" s="98"/>
      <c r="W115" s="98"/>
      <c r="X115" s="98"/>
      <c r="Y115" s="98"/>
      <c r="Z115" s="98"/>
      <c r="AA115" s="249"/>
      <c r="AB115" s="249"/>
      <c r="AC115" s="98"/>
      <c r="AD115" s="98"/>
      <c r="AE115" s="98"/>
      <c r="AF115" s="98"/>
      <c r="AG115" s="98"/>
      <c r="AH115" s="249"/>
      <c r="AI115" s="249"/>
      <c r="AJ115" s="98"/>
      <c r="AK115" s="98"/>
      <c r="AL115" s="98"/>
      <c r="AM115" s="98"/>
      <c r="AN115" s="98"/>
    </row>
    <row r="116" spans="2:40" x14ac:dyDescent="0.2">
      <c r="B116" s="186">
        <f t="shared" si="30"/>
        <v>68</v>
      </c>
      <c r="C116" s="91"/>
      <c r="D116" s="134"/>
      <c r="E116" s="25">
        <f t="shared" si="29"/>
        <v>0</v>
      </c>
      <c r="F116" s="51"/>
      <c r="G116" s="24"/>
      <c r="H116" s="98"/>
      <c r="I116" s="98"/>
      <c r="J116" s="98"/>
      <c r="K116" s="98"/>
      <c r="L116" s="98"/>
      <c r="M116" s="249"/>
      <c r="N116" s="249"/>
      <c r="O116" s="98"/>
      <c r="P116" s="98"/>
      <c r="Q116" s="98"/>
      <c r="R116" s="98"/>
      <c r="S116" s="98"/>
      <c r="T116" s="249"/>
      <c r="U116" s="249"/>
      <c r="V116" s="98"/>
      <c r="W116" s="98"/>
      <c r="X116" s="98"/>
      <c r="Y116" s="98"/>
      <c r="Z116" s="98"/>
      <c r="AA116" s="249"/>
      <c r="AB116" s="249"/>
      <c r="AC116" s="98"/>
      <c r="AD116" s="98"/>
      <c r="AE116" s="98"/>
      <c r="AF116" s="98"/>
      <c r="AG116" s="98"/>
      <c r="AH116" s="249"/>
      <c r="AI116" s="249"/>
      <c r="AJ116" s="98"/>
      <c r="AK116" s="98"/>
      <c r="AL116" s="98"/>
      <c r="AM116" s="98"/>
      <c r="AN116" s="98"/>
    </row>
    <row r="117" spans="2:40" x14ac:dyDescent="0.2">
      <c r="B117" s="186">
        <f t="shared" si="30"/>
        <v>69</v>
      </c>
      <c r="C117" s="91"/>
      <c r="D117" s="134"/>
      <c r="E117" s="25">
        <f t="shared" si="29"/>
        <v>0</v>
      </c>
      <c r="F117" s="51"/>
      <c r="G117" s="24"/>
      <c r="H117" s="98"/>
      <c r="I117" s="98"/>
      <c r="J117" s="98"/>
      <c r="K117" s="98"/>
      <c r="L117" s="98"/>
      <c r="M117" s="249"/>
      <c r="N117" s="249"/>
      <c r="O117" s="98"/>
      <c r="P117" s="98"/>
      <c r="Q117" s="98"/>
      <c r="R117" s="98"/>
      <c r="S117" s="98"/>
      <c r="T117" s="249"/>
      <c r="U117" s="249"/>
      <c r="V117" s="98"/>
      <c r="W117" s="98"/>
      <c r="X117" s="98"/>
      <c r="Y117" s="98"/>
      <c r="Z117" s="98"/>
      <c r="AA117" s="249"/>
      <c r="AB117" s="249"/>
      <c r="AC117" s="98"/>
      <c r="AD117" s="98"/>
      <c r="AE117" s="98"/>
      <c r="AF117" s="98"/>
      <c r="AG117" s="98"/>
      <c r="AH117" s="249"/>
      <c r="AI117" s="249"/>
      <c r="AJ117" s="98"/>
      <c r="AK117" s="98"/>
      <c r="AL117" s="98"/>
      <c r="AM117" s="98"/>
      <c r="AN117" s="98"/>
    </row>
    <row r="118" spans="2:40" ht="16" thickBot="1" x14ac:dyDescent="0.25">
      <c r="B118" s="186">
        <f t="shared" si="30"/>
        <v>70</v>
      </c>
      <c r="C118" s="91"/>
      <c r="D118" s="134"/>
      <c r="E118" s="25">
        <f t="shared" si="29"/>
        <v>0</v>
      </c>
      <c r="F118" s="51"/>
      <c r="G118" s="24"/>
      <c r="H118" s="98"/>
      <c r="I118" s="98"/>
      <c r="J118" s="98"/>
      <c r="K118" s="98"/>
      <c r="L118" s="98"/>
      <c r="M118" s="249"/>
      <c r="N118" s="249"/>
      <c r="O118" s="98"/>
      <c r="P118" s="98"/>
      <c r="Q118" s="98"/>
      <c r="R118" s="98"/>
      <c r="S118" s="98"/>
      <c r="T118" s="249"/>
      <c r="U118" s="249"/>
      <c r="V118" s="98"/>
      <c r="W118" s="98"/>
      <c r="X118" s="98"/>
      <c r="Y118" s="98"/>
      <c r="Z118" s="98"/>
      <c r="AA118" s="249"/>
      <c r="AB118" s="249"/>
      <c r="AC118" s="98"/>
      <c r="AD118" s="98"/>
      <c r="AE118" s="98"/>
      <c r="AF118" s="98"/>
      <c r="AG118" s="98"/>
      <c r="AH118" s="249"/>
      <c r="AI118" s="249"/>
      <c r="AJ118" s="98"/>
      <c r="AK118" s="98"/>
      <c r="AL118" s="98"/>
      <c r="AM118" s="98"/>
      <c r="AN118" s="98"/>
    </row>
    <row r="119" spans="2:40" x14ac:dyDescent="0.2">
      <c r="B119" s="186">
        <f t="shared" si="30"/>
        <v>71</v>
      </c>
      <c r="C119" s="91"/>
      <c r="D119" s="134"/>
      <c r="E119" s="25">
        <f t="shared" si="29"/>
        <v>0</v>
      </c>
      <c r="F119" s="51"/>
      <c r="G119" s="24"/>
      <c r="H119" s="98"/>
      <c r="I119" s="98"/>
      <c r="J119" s="98"/>
      <c r="K119" s="98"/>
      <c r="L119" s="98"/>
      <c r="M119" s="242"/>
      <c r="N119" s="242"/>
      <c r="O119" s="98"/>
      <c r="P119" s="98"/>
      <c r="Q119" s="98"/>
      <c r="R119" s="98"/>
      <c r="S119" s="98"/>
      <c r="T119" s="242"/>
      <c r="U119" s="243"/>
      <c r="V119" s="98"/>
      <c r="W119" s="98"/>
      <c r="X119" s="98"/>
      <c r="Y119" s="98"/>
      <c r="Z119" s="98"/>
      <c r="AA119" s="242"/>
      <c r="AB119" s="243"/>
      <c r="AC119" s="98"/>
      <c r="AD119" s="98"/>
      <c r="AE119" s="98"/>
      <c r="AF119" s="98"/>
      <c r="AG119" s="98"/>
      <c r="AH119" s="242"/>
      <c r="AI119" s="242"/>
      <c r="AJ119" s="98"/>
      <c r="AK119" s="98"/>
      <c r="AL119" s="98"/>
      <c r="AM119" s="98"/>
      <c r="AN119" s="98"/>
    </row>
    <row r="120" spans="2:40" x14ac:dyDescent="0.2">
      <c r="B120" s="186">
        <f t="shared" si="30"/>
        <v>72</v>
      </c>
      <c r="C120" s="91"/>
      <c r="D120" s="134"/>
      <c r="E120" s="25">
        <f t="shared" si="29"/>
        <v>0</v>
      </c>
      <c r="F120" s="51"/>
      <c r="G120" s="24"/>
      <c r="H120" s="98"/>
      <c r="I120" s="98"/>
      <c r="J120" s="98"/>
      <c r="K120" s="98"/>
      <c r="L120" s="98"/>
      <c r="M120" s="244"/>
      <c r="N120" s="244"/>
      <c r="O120" s="98"/>
      <c r="P120" s="98"/>
      <c r="Q120" s="98"/>
      <c r="R120" s="98"/>
      <c r="S120" s="98"/>
      <c r="T120" s="244"/>
      <c r="U120" s="245"/>
      <c r="V120" s="98"/>
      <c r="W120" s="98"/>
      <c r="X120" s="98"/>
      <c r="Y120" s="98"/>
      <c r="Z120" s="98"/>
      <c r="AA120" s="244"/>
      <c r="AB120" s="245"/>
      <c r="AC120" s="98"/>
      <c r="AD120" s="98"/>
      <c r="AE120" s="98"/>
      <c r="AF120" s="98"/>
      <c r="AG120" s="98"/>
      <c r="AH120" s="244"/>
      <c r="AI120" s="244"/>
      <c r="AJ120" s="98"/>
      <c r="AK120" s="98"/>
      <c r="AL120" s="98"/>
      <c r="AM120" s="98"/>
      <c r="AN120" s="98"/>
    </row>
    <row r="121" spans="2:40" x14ac:dyDescent="0.2">
      <c r="B121" s="186">
        <f t="shared" si="30"/>
        <v>73</v>
      </c>
      <c r="C121" s="91"/>
      <c r="D121" s="134"/>
      <c r="E121" s="25">
        <f t="shared" si="29"/>
        <v>0</v>
      </c>
      <c r="F121" s="51"/>
      <c r="G121" s="24"/>
      <c r="H121" s="98"/>
      <c r="I121" s="98"/>
      <c r="J121" s="98"/>
      <c r="K121" s="98"/>
      <c r="L121" s="98"/>
      <c r="M121" s="244"/>
      <c r="N121" s="244"/>
      <c r="O121" s="98"/>
      <c r="P121" s="98"/>
      <c r="Q121" s="98"/>
      <c r="R121" s="98"/>
      <c r="S121" s="98"/>
      <c r="T121" s="244"/>
      <c r="U121" s="245"/>
      <c r="V121" s="98"/>
      <c r="W121" s="98"/>
      <c r="X121" s="98"/>
      <c r="Y121" s="98"/>
      <c r="Z121" s="98"/>
      <c r="AA121" s="244"/>
      <c r="AB121" s="245"/>
      <c r="AC121" s="98"/>
      <c r="AD121" s="98"/>
      <c r="AE121" s="98"/>
      <c r="AF121" s="98"/>
      <c r="AG121" s="98"/>
      <c r="AH121" s="244"/>
      <c r="AI121" s="244"/>
      <c r="AJ121" s="98"/>
      <c r="AK121" s="98"/>
      <c r="AL121" s="98"/>
      <c r="AM121" s="98"/>
      <c r="AN121" s="98"/>
    </row>
    <row r="122" spans="2:40" x14ac:dyDescent="0.2">
      <c r="B122" s="186">
        <f t="shared" si="30"/>
        <v>74</v>
      </c>
      <c r="C122" s="91"/>
      <c r="D122" s="134"/>
      <c r="E122" s="25">
        <f t="shared" si="29"/>
        <v>0</v>
      </c>
      <c r="F122" s="51"/>
      <c r="G122" s="24"/>
      <c r="H122" s="98"/>
      <c r="I122" s="98"/>
      <c r="J122" s="98"/>
      <c r="K122" s="98"/>
      <c r="L122" s="98"/>
      <c r="M122" s="246"/>
      <c r="N122" s="246"/>
      <c r="O122" s="98"/>
      <c r="P122" s="98"/>
      <c r="Q122" s="98"/>
      <c r="R122" s="98"/>
      <c r="S122" s="98"/>
      <c r="T122" s="246"/>
      <c r="U122" s="247"/>
      <c r="V122" s="98"/>
      <c r="W122" s="98"/>
      <c r="X122" s="98"/>
      <c r="Y122" s="98"/>
      <c r="Z122" s="98"/>
      <c r="AA122" s="244"/>
      <c r="AB122" s="245"/>
      <c r="AC122" s="98"/>
      <c r="AD122" s="98"/>
      <c r="AE122" s="98"/>
      <c r="AF122" s="98"/>
      <c r="AG122" s="98"/>
      <c r="AH122" s="244"/>
      <c r="AI122" s="244"/>
      <c r="AJ122" s="98"/>
      <c r="AK122" s="98"/>
      <c r="AL122" s="98"/>
      <c r="AM122" s="98"/>
      <c r="AN122" s="98"/>
    </row>
    <row r="123" spans="2:40" x14ac:dyDescent="0.2">
      <c r="B123" s="186">
        <f t="shared" si="30"/>
        <v>75</v>
      </c>
      <c r="C123" s="91"/>
      <c r="D123" s="134"/>
      <c r="E123" s="25">
        <f t="shared" si="29"/>
        <v>0</v>
      </c>
      <c r="F123" s="51"/>
      <c r="G123" s="24"/>
      <c r="H123" s="98"/>
      <c r="I123" s="98"/>
      <c r="J123" s="98"/>
      <c r="K123" s="98"/>
      <c r="L123" s="98"/>
      <c r="M123" s="246"/>
      <c r="N123" s="246"/>
      <c r="O123" s="98"/>
      <c r="P123" s="98"/>
      <c r="Q123" s="98"/>
      <c r="R123" s="98"/>
      <c r="S123" s="98"/>
      <c r="T123" s="246"/>
      <c r="U123" s="247"/>
      <c r="V123" s="98"/>
      <c r="W123" s="98"/>
      <c r="X123" s="98"/>
      <c r="Y123" s="98"/>
      <c r="Z123" s="98"/>
      <c r="AA123" s="244"/>
      <c r="AB123" s="245"/>
      <c r="AC123" s="98"/>
      <c r="AD123" s="98"/>
      <c r="AE123" s="98"/>
      <c r="AF123" s="98"/>
      <c r="AG123" s="98"/>
      <c r="AH123" s="244"/>
      <c r="AI123" s="244"/>
      <c r="AJ123" s="98"/>
      <c r="AK123" s="98"/>
      <c r="AL123" s="98"/>
      <c r="AM123" s="98"/>
      <c r="AN123" s="98"/>
    </row>
    <row r="124" spans="2:40" x14ac:dyDescent="0.2">
      <c r="B124" s="186">
        <f t="shared" si="30"/>
        <v>76</v>
      </c>
      <c r="C124" s="91"/>
      <c r="D124" s="134"/>
      <c r="E124" s="25">
        <f t="shared" si="29"/>
        <v>0</v>
      </c>
      <c r="F124" s="51"/>
      <c r="G124" s="24"/>
      <c r="H124" s="98"/>
      <c r="I124" s="98"/>
      <c r="J124" s="98"/>
      <c r="K124" s="98"/>
      <c r="L124" s="98"/>
      <c r="M124" s="246"/>
      <c r="N124" s="246"/>
      <c r="O124" s="98"/>
      <c r="P124" s="98"/>
      <c r="Q124" s="98"/>
      <c r="R124" s="98"/>
      <c r="S124" s="98"/>
      <c r="T124" s="246"/>
      <c r="U124" s="247"/>
      <c r="V124" s="98"/>
      <c r="W124" s="98"/>
      <c r="X124" s="98"/>
      <c r="Y124" s="98"/>
      <c r="Z124" s="98"/>
      <c r="AA124" s="244"/>
      <c r="AB124" s="245"/>
      <c r="AC124" s="98"/>
      <c r="AD124" s="98"/>
      <c r="AE124" s="98"/>
      <c r="AF124" s="98"/>
      <c r="AG124" s="98"/>
      <c r="AH124" s="244"/>
      <c r="AI124" s="244"/>
      <c r="AJ124" s="98"/>
      <c r="AK124" s="98"/>
      <c r="AL124" s="98"/>
      <c r="AM124" s="98"/>
      <c r="AN124" s="98"/>
    </row>
    <row r="125" spans="2:40" x14ac:dyDescent="0.2">
      <c r="B125" s="186">
        <f t="shared" si="30"/>
        <v>77</v>
      </c>
      <c r="C125" s="91"/>
      <c r="D125" s="134"/>
      <c r="E125" s="25">
        <f t="shared" si="29"/>
        <v>0</v>
      </c>
      <c r="F125" s="51"/>
      <c r="G125" s="24"/>
      <c r="H125" s="98"/>
      <c r="I125" s="98"/>
      <c r="J125" s="98"/>
      <c r="K125" s="98"/>
      <c r="L125" s="98"/>
      <c r="M125" s="246"/>
      <c r="N125" s="246"/>
      <c r="O125" s="98"/>
      <c r="P125" s="98"/>
      <c r="Q125" s="98"/>
      <c r="R125" s="98"/>
      <c r="S125" s="98"/>
      <c r="T125" s="246"/>
      <c r="U125" s="247"/>
      <c r="V125" s="98"/>
      <c r="W125" s="98"/>
      <c r="X125" s="98"/>
      <c r="Y125" s="98"/>
      <c r="Z125" s="98"/>
      <c r="AA125" s="244"/>
      <c r="AB125" s="245"/>
      <c r="AC125" s="98"/>
      <c r="AD125" s="98"/>
      <c r="AE125" s="98"/>
      <c r="AF125" s="98"/>
      <c r="AG125" s="98"/>
      <c r="AH125" s="244"/>
      <c r="AI125" s="244"/>
      <c r="AJ125" s="98"/>
      <c r="AK125" s="98"/>
      <c r="AL125" s="98"/>
      <c r="AM125" s="98"/>
      <c r="AN125" s="98"/>
    </row>
    <row r="126" spans="2:40" x14ac:dyDescent="0.2">
      <c r="B126" s="186">
        <f t="shared" si="30"/>
        <v>78</v>
      </c>
      <c r="C126" s="91"/>
      <c r="D126" s="134"/>
      <c r="E126" s="25">
        <f t="shared" si="29"/>
        <v>0</v>
      </c>
      <c r="F126" s="51"/>
      <c r="G126" s="24"/>
      <c r="H126" s="98"/>
      <c r="I126" s="98"/>
      <c r="J126" s="98"/>
      <c r="K126" s="98"/>
      <c r="L126" s="98"/>
      <c r="M126" s="246"/>
      <c r="N126" s="246"/>
      <c r="O126" s="98"/>
      <c r="P126" s="98"/>
      <c r="Q126" s="98"/>
      <c r="R126" s="98"/>
      <c r="S126" s="98"/>
      <c r="T126" s="246"/>
      <c r="U126" s="247"/>
      <c r="V126" s="98"/>
      <c r="W126" s="98"/>
      <c r="X126" s="98"/>
      <c r="Y126" s="98"/>
      <c r="Z126" s="98"/>
      <c r="AA126" s="244"/>
      <c r="AB126" s="245"/>
      <c r="AC126" s="98"/>
      <c r="AD126" s="98"/>
      <c r="AE126" s="98"/>
      <c r="AF126" s="98"/>
      <c r="AG126" s="98"/>
      <c r="AH126" s="244"/>
      <c r="AI126" s="244"/>
      <c r="AJ126" s="98"/>
      <c r="AK126" s="98"/>
      <c r="AL126" s="98"/>
      <c r="AM126" s="98"/>
      <c r="AN126" s="98"/>
    </row>
    <row r="127" spans="2:40" x14ac:dyDescent="0.2">
      <c r="D127" s="134"/>
      <c r="AJ127" s="98"/>
      <c r="AK127" s="98"/>
      <c r="AL127" s="98"/>
      <c r="AM127" s="98"/>
      <c r="AN127" s="98"/>
    </row>
    <row r="128" spans="2:40" x14ac:dyDescent="0.2">
      <c r="D128" s="134"/>
      <c r="AJ128" s="98"/>
      <c r="AK128" s="98"/>
      <c r="AL128" s="98"/>
      <c r="AM128" s="98"/>
      <c r="AN128" s="98"/>
    </row>
    <row r="129" spans="4:40" x14ac:dyDescent="0.2">
      <c r="D129" s="134"/>
      <c r="AJ129" s="98"/>
      <c r="AK129" s="98"/>
      <c r="AL129" s="98"/>
      <c r="AM129" s="98"/>
      <c r="AN129" s="98"/>
    </row>
    <row r="130" spans="4:40" x14ac:dyDescent="0.2">
      <c r="D130" s="134"/>
      <c r="AJ130" s="98"/>
      <c r="AK130" s="98"/>
      <c r="AL130" s="98"/>
      <c r="AM130" s="98"/>
      <c r="AN130" s="98"/>
    </row>
    <row r="131" spans="4:40" x14ac:dyDescent="0.2">
      <c r="D131" s="134"/>
      <c r="AJ131" s="98"/>
      <c r="AK131" s="98"/>
      <c r="AL131" s="98"/>
      <c r="AM131" s="98"/>
      <c r="AN131" s="98"/>
    </row>
    <row r="132" spans="4:40" x14ac:dyDescent="0.2">
      <c r="D132" s="134"/>
      <c r="AJ132" s="98"/>
      <c r="AK132" s="98"/>
      <c r="AL132" s="98"/>
      <c r="AM132" s="98"/>
      <c r="AN132" s="98"/>
    </row>
    <row r="133" spans="4:40" x14ac:dyDescent="0.2">
      <c r="D133" s="134"/>
      <c r="AJ133" s="98"/>
      <c r="AK133" s="98"/>
      <c r="AL133" s="98"/>
      <c r="AM133" s="98"/>
      <c r="AN133" s="98"/>
    </row>
    <row r="134" spans="4:40" x14ac:dyDescent="0.2">
      <c r="D134" s="134"/>
      <c r="AJ134" s="98"/>
      <c r="AK134" s="98"/>
      <c r="AL134" s="98"/>
      <c r="AM134" s="98"/>
      <c r="AN134" s="98"/>
    </row>
    <row r="135" spans="4:40" x14ac:dyDescent="0.2">
      <c r="D135" s="134"/>
      <c r="AJ135" s="98"/>
      <c r="AK135" s="98"/>
      <c r="AL135" s="98"/>
      <c r="AM135" s="98"/>
      <c r="AN135" s="98"/>
    </row>
    <row r="136" spans="4:40" x14ac:dyDescent="0.2">
      <c r="D136" s="134"/>
      <c r="AJ136" s="98"/>
      <c r="AK136" s="98"/>
      <c r="AL136" s="98"/>
      <c r="AM136" s="98"/>
      <c r="AN136" s="98"/>
    </row>
    <row r="137" spans="4:40" x14ac:dyDescent="0.2">
      <c r="D137" s="134"/>
      <c r="AJ137" s="98"/>
      <c r="AK137" s="98"/>
      <c r="AL137" s="98"/>
      <c r="AM137" s="98"/>
      <c r="AN137" s="98"/>
    </row>
    <row r="138" spans="4:40" x14ac:dyDescent="0.2">
      <c r="D138" s="134"/>
      <c r="AJ138" s="98"/>
      <c r="AK138" s="98"/>
      <c r="AL138" s="98"/>
      <c r="AM138" s="98"/>
      <c r="AN138" s="98"/>
    </row>
    <row r="139" spans="4:40" x14ac:dyDescent="0.2">
      <c r="D139" s="134"/>
      <c r="AJ139" s="98"/>
      <c r="AK139" s="98"/>
      <c r="AL139" s="98"/>
      <c r="AM139" s="98"/>
      <c r="AN139" s="98"/>
    </row>
    <row r="140" spans="4:40" x14ac:dyDescent="0.2">
      <c r="D140" s="134"/>
      <c r="AJ140" s="98"/>
      <c r="AK140" s="98"/>
      <c r="AL140" s="98"/>
      <c r="AM140" s="98"/>
      <c r="AN140" s="98"/>
    </row>
    <row r="141" spans="4:40" x14ac:dyDescent="0.2">
      <c r="D141" s="134"/>
      <c r="AJ141" s="98"/>
      <c r="AK141" s="98"/>
      <c r="AL141" s="98"/>
      <c r="AM141" s="98"/>
      <c r="AN141" s="98"/>
    </row>
    <row r="142" spans="4:40" x14ac:dyDescent="0.2">
      <c r="D142" s="134"/>
      <c r="AJ142" s="98"/>
      <c r="AK142" s="98"/>
      <c r="AL142" s="98"/>
      <c r="AM142" s="98"/>
      <c r="AN142" s="98"/>
    </row>
    <row r="143" spans="4:40" x14ac:dyDescent="0.2">
      <c r="D143" s="134"/>
      <c r="AJ143" s="98"/>
      <c r="AK143" s="98"/>
      <c r="AL143" s="98"/>
      <c r="AM143" s="98"/>
      <c r="AN143" s="98"/>
    </row>
    <row r="144" spans="4:40" x14ac:dyDescent="0.2">
      <c r="D144" s="134"/>
      <c r="AJ144" s="98"/>
      <c r="AK144" s="98"/>
      <c r="AL144" s="98"/>
      <c r="AM144" s="98"/>
      <c r="AN144" s="98"/>
    </row>
    <row r="145" spans="4:40" x14ac:dyDescent="0.2">
      <c r="D145" s="134"/>
      <c r="AJ145" s="98"/>
      <c r="AK145" s="98"/>
      <c r="AL145" s="98"/>
      <c r="AM145" s="98"/>
      <c r="AN145" s="98"/>
    </row>
    <row r="146" spans="4:40" x14ac:dyDescent="0.2">
      <c r="D146" s="134"/>
      <c r="AJ146" s="98"/>
      <c r="AK146" s="98"/>
      <c r="AL146" s="98"/>
      <c r="AM146" s="98"/>
      <c r="AN146" s="98"/>
    </row>
    <row r="147" spans="4:40" x14ac:dyDescent="0.2">
      <c r="D147" s="134"/>
      <c r="AJ147" s="98"/>
      <c r="AK147" s="98"/>
      <c r="AL147" s="98"/>
      <c r="AM147" s="98"/>
      <c r="AN147" s="98"/>
    </row>
    <row r="148" spans="4:40" x14ac:dyDescent="0.2">
      <c r="D148" s="134"/>
      <c r="AJ148" s="98"/>
      <c r="AK148" s="98"/>
      <c r="AL148" s="98"/>
      <c r="AM148" s="98"/>
      <c r="AN148" s="98"/>
    </row>
    <row r="149" spans="4:40" x14ac:dyDescent="0.2">
      <c r="D149" s="134"/>
      <c r="AJ149" s="98"/>
      <c r="AK149" s="98"/>
      <c r="AL149" s="98"/>
      <c r="AM149" s="98"/>
      <c r="AN149" s="98"/>
    </row>
    <row r="150" spans="4:40" x14ac:dyDescent="0.2">
      <c r="D150" s="134"/>
      <c r="AJ150" s="98"/>
      <c r="AK150" s="98"/>
      <c r="AL150" s="98"/>
      <c r="AM150" s="98"/>
      <c r="AN150" s="98"/>
    </row>
    <row r="151" spans="4:40" x14ac:dyDescent="0.2">
      <c r="D151" s="134"/>
      <c r="AJ151" s="98"/>
      <c r="AK151" s="98"/>
      <c r="AL151" s="98"/>
      <c r="AM151" s="98"/>
      <c r="AN151" s="98"/>
    </row>
    <row r="152" spans="4:40" x14ac:dyDescent="0.2">
      <c r="D152" s="134"/>
      <c r="AJ152" s="98"/>
      <c r="AK152" s="98"/>
      <c r="AL152" s="98"/>
      <c r="AM152" s="98"/>
      <c r="AN152" s="98"/>
    </row>
    <row r="153" spans="4:40" x14ac:dyDescent="0.2">
      <c r="D153" s="134"/>
      <c r="AJ153" s="98"/>
      <c r="AK153" s="98"/>
      <c r="AL153" s="98"/>
      <c r="AM153" s="98"/>
      <c r="AN153" s="98"/>
    </row>
    <row r="154" spans="4:40" x14ac:dyDescent="0.2">
      <c r="D154" s="134"/>
      <c r="AJ154" s="98"/>
      <c r="AK154" s="98"/>
      <c r="AL154" s="98"/>
      <c r="AM154" s="98"/>
      <c r="AN154" s="98"/>
    </row>
    <row r="155" spans="4:40" x14ac:dyDescent="0.2">
      <c r="D155" s="134"/>
      <c r="AJ155" s="98"/>
      <c r="AK155" s="98"/>
      <c r="AL155" s="98"/>
      <c r="AM155" s="98"/>
      <c r="AN155" s="98"/>
    </row>
    <row r="156" spans="4:40" x14ac:dyDescent="0.2">
      <c r="D156" s="134"/>
      <c r="AJ156" s="98"/>
      <c r="AK156" s="98"/>
      <c r="AL156" s="98"/>
      <c r="AM156" s="98"/>
      <c r="AN156" s="98"/>
    </row>
    <row r="157" spans="4:40" x14ac:dyDescent="0.2">
      <c r="D157" s="134"/>
      <c r="AJ157" s="98"/>
      <c r="AK157" s="98"/>
      <c r="AL157" s="98"/>
      <c r="AM157" s="98"/>
      <c r="AN157" s="98"/>
    </row>
    <row r="158" spans="4:40" x14ac:dyDescent="0.2">
      <c r="D158" s="134"/>
      <c r="AJ158" s="98"/>
      <c r="AK158" s="98"/>
      <c r="AL158" s="98"/>
      <c r="AM158" s="98"/>
      <c r="AN158" s="98"/>
    </row>
    <row r="159" spans="4:40" x14ac:dyDescent="0.2">
      <c r="D159" s="134"/>
      <c r="AJ159" s="98"/>
      <c r="AK159" s="98"/>
      <c r="AL159" s="98"/>
      <c r="AM159" s="98"/>
      <c r="AN159" s="98"/>
    </row>
    <row r="160" spans="4:40" x14ac:dyDescent="0.2">
      <c r="D160" s="134"/>
      <c r="AJ160" s="98"/>
      <c r="AK160" s="98"/>
      <c r="AL160" s="98"/>
      <c r="AM160" s="98"/>
      <c r="AN160" s="98"/>
    </row>
    <row r="161" spans="4:40" x14ac:dyDescent="0.2">
      <c r="D161" s="134"/>
      <c r="AJ161" s="98"/>
      <c r="AK161" s="98"/>
      <c r="AL161" s="98"/>
      <c r="AM161" s="98"/>
      <c r="AN161" s="98"/>
    </row>
  </sheetData>
  <conditionalFormatting sqref="D49:D161">
    <cfRule type="expression" dxfId="1855" priority="231">
      <formula>AND(D49&lt;&gt;"",COUNTIF($F$16:$F$40,D49)=0)</formula>
    </cfRule>
  </conditionalFormatting>
  <conditionalFormatting sqref="H16:L40">
    <cfRule type="cellIs" dxfId="1853" priority="11" operator="greaterThan">
      <formula>6</formula>
    </cfRule>
  </conditionalFormatting>
  <conditionalFormatting sqref="H49:L126">
    <cfRule type="cellIs" dxfId="1850" priority="85" operator="greaterThan">
      <formula>0</formula>
    </cfRule>
    <cfRule type="cellIs" dxfId="1849" priority="86" operator="greaterThan">
      <formula>6</formula>
    </cfRule>
  </conditionalFormatting>
  <conditionalFormatting sqref="H16:N40">
    <cfRule type="cellIs" dxfId="1848" priority="10" operator="greaterThan">
      <formula>0</formula>
    </cfRule>
  </conditionalFormatting>
  <conditionalFormatting sqref="M10:N11 M74:N118 T74:U118 AA74:AB118">
    <cfRule type="cellIs" dxfId="1847" priority="230" operator="greaterThan">
      <formula>0</formula>
    </cfRule>
  </conditionalFormatting>
  <conditionalFormatting sqref="O36:R40">
    <cfRule type="cellIs" dxfId="1846" priority="226" operator="greaterThan">
      <formula>9</formula>
    </cfRule>
  </conditionalFormatting>
  <conditionalFormatting sqref="O16:S35">
    <cfRule type="cellIs" dxfId="1844" priority="7" operator="greaterThan">
      <formula>0</formula>
    </cfRule>
    <cfRule type="cellIs" dxfId="1843" priority="8" operator="greaterThan">
      <formula>6</formula>
    </cfRule>
  </conditionalFormatting>
  <conditionalFormatting sqref="O49:S126">
    <cfRule type="cellIs" dxfId="1842" priority="18" operator="greaterThan">
      <formula>6</formula>
    </cfRule>
    <cfRule type="cellIs" dxfId="1841" priority="17" operator="greaterThan">
      <formula>0</formula>
    </cfRule>
  </conditionalFormatting>
  <conditionalFormatting sqref="S36:S40">
    <cfRule type="cellIs" dxfId="1837" priority="225" operator="greaterThan">
      <formula>6</formula>
    </cfRule>
  </conditionalFormatting>
  <conditionalFormatting sqref="T10:U11">
    <cfRule type="cellIs" dxfId="1836" priority="229" operator="greaterThan">
      <formula>0</formula>
    </cfRule>
  </conditionalFormatting>
  <conditionalFormatting sqref="T16:U40 AA16:AB40">
    <cfRule type="cellIs" dxfId="1835" priority="235" operator="greaterThan">
      <formula>0</formula>
    </cfRule>
  </conditionalFormatting>
  <conditionalFormatting sqref="V36:Y40">
    <cfRule type="cellIs" dxfId="1834" priority="224" operator="greaterThan">
      <formula>9</formula>
    </cfRule>
  </conditionalFormatting>
  <conditionalFormatting sqref="V16:Z35">
    <cfRule type="cellIs" dxfId="1833" priority="5" operator="greaterThan">
      <formula>6</formula>
    </cfRule>
    <cfRule type="cellIs" dxfId="1832" priority="4" operator="greaterThan">
      <formula>0</formula>
    </cfRule>
  </conditionalFormatting>
  <conditionalFormatting sqref="V49:Z126">
    <cfRule type="cellIs" dxfId="1830" priority="14" operator="greaterThan">
      <formula>6</formula>
    </cfRule>
    <cfRule type="cellIs" dxfId="1829" priority="13" operator="greaterThan">
      <formula>0</formula>
    </cfRule>
  </conditionalFormatting>
  <conditionalFormatting sqref="Z36:Z40">
    <cfRule type="cellIs" dxfId="1825" priority="223" operator="greaterThan">
      <formula>6</formula>
    </cfRule>
  </conditionalFormatting>
  <conditionalFormatting sqref="AA10:AB11">
    <cfRule type="cellIs" dxfId="1824" priority="228" operator="greaterThan">
      <formula>0</formula>
    </cfRule>
  </conditionalFormatting>
  <conditionalFormatting sqref="AC36:AF40">
    <cfRule type="cellIs" dxfId="1823" priority="222" operator="greaterThan">
      <formula>9</formula>
    </cfRule>
  </conditionalFormatting>
  <conditionalFormatting sqref="AC16:AG35">
    <cfRule type="cellIs" dxfId="1822" priority="1" operator="greaterThan">
      <formula>0</formula>
    </cfRule>
    <cfRule type="cellIs" dxfId="1820" priority="2" operator="greaterThan">
      <formula>6</formula>
    </cfRule>
  </conditionalFormatting>
  <conditionalFormatting sqref="AC49:AG126">
    <cfRule type="cellIs" dxfId="1819" priority="66" operator="greaterThan">
      <formula>6</formula>
    </cfRule>
    <cfRule type="cellIs" dxfId="1818" priority="65" operator="greaterThan">
      <formula>0</formula>
    </cfRule>
  </conditionalFormatting>
  <conditionalFormatting sqref="AG36:AG40">
    <cfRule type="cellIs" dxfId="1817" priority="221" operator="greaterThan">
      <formula>6</formula>
    </cfRule>
  </conditionalFormatting>
  <conditionalFormatting sqref="AH10:AI11">
    <cfRule type="cellIs" dxfId="1816" priority="227" operator="greaterThan">
      <formula>0</formula>
    </cfRule>
  </conditionalFormatting>
  <conditionalFormatting sqref="AJ16:AN35">
    <cfRule type="cellIs" dxfId="1814" priority="28" operator="greaterThan">
      <formula>0</formula>
    </cfRule>
    <cfRule type="expression" dxfId="1813" priority="27" stopIfTrue="1">
      <formula>AJ16&gt;$H$8</formula>
    </cfRule>
    <cfRule type="cellIs" dxfId="1812" priority="29" operator="greaterThan">
      <formula>6</formula>
    </cfRule>
  </conditionalFormatting>
  <conditionalFormatting sqref="AJ36:AN40">
    <cfRule type="cellIs" dxfId="1811" priority="232" operator="greaterThan">
      <formula>9</formula>
    </cfRule>
  </conditionalFormatting>
  <conditionalFormatting sqref="AJ49:AN161">
    <cfRule type="cellIs" dxfId="1810" priority="77" operator="greaterThan">
      <formula>6</formula>
    </cfRule>
    <cfRule type="cellIs" dxfId="1809" priority="76" operator="greaterThan">
      <formula>0</formula>
    </cfRule>
  </conditionalFormatting>
  <dataValidations count="3">
    <dataValidation type="decimal" operator="lessThanOrEqual" allowBlank="1" showInputMessage="1" showErrorMessage="1" sqref="AJ49:AN161 P60:S60 O52:S59 P68:S68 H49:L126 AC49:AG126 O49:S50 P51:S51 O61:S67 O69:S126 V49:Z73 V75:Z126 W74:Z74" xr:uid="{831D02C5-E7A6-4B75-BA4B-82DF41F73A61}">
      <formula1>H$8</formula1>
    </dataValidation>
    <dataValidation type="list" showInputMessage="1" showErrorMessage="1" sqref="D49:D161" xr:uid="{9BA9F8D6-C3BB-4EA4-8F7E-C16ED2FC1DBC}">
      <formula1>$F$16:$F$41</formula1>
    </dataValidation>
    <dataValidation type="list" showInputMessage="1" showErrorMessage="1" sqref="F16:F33" xr:uid="{15384ECF-9342-48D0-967F-8BEF9D3A5D58}">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202" id="{65FD6A1B-ABBF-4477-8ACC-C0B12502C065}">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2" stopIfTrue="1" id="{F8891E98-BA79-4FFE-86CC-16A4E924C5ED}">
            <xm:f>OR(H$48&lt;Calendario!$F$2,H$48&gt;Calendario!$F$3)</xm:f>
            <x14:dxf>
              <fill>
                <patternFill>
                  <bgColor theme="0" tint="-0.24994659260841701"/>
                </patternFill>
              </fill>
            </x14:dxf>
          </x14:cfRule>
          <xm:sqref>H16:L35</xm:sqref>
        </x14:conditionalFormatting>
        <x14:conditionalFormatting xmlns:xm="http://schemas.microsoft.com/office/excel/2006/main">
          <x14:cfRule type="expression" priority="692" stopIfTrue="1" id="{0BE155A1-A8BF-4DF6-A556-ED3E76630326}">
            <xm:f>OR(H$48&lt;Calendario!$D$4,H$48&gt;Calendario!$F$3)</xm:f>
            <x14:dxf>
              <fill>
                <patternFill>
                  <bgColor theme="0" tint="-0.24994659260841701"/>
                </patternFill>
              </fill>
            </x14:dxf>
          </x14:cfRule>
          <xm:sqref>H36:L40 O49:S56 V49:Z56 AC49:AG126 AJ127:AN161</xm:sqref>
        </x14:conditionalFormatting>
        <x14:conditionalFormatting xmlns:xm="http://schemas.microsoft.com/office/excel/2006/main">
          <x14:cfRule type="expression" priority="690" stopIfTrue="1" id="{544D04A4-CE5B-40BE-9E28-C4793383C259}">
            <xm:f>OR(H$48&lt;Calendario!$F$2,H$48&gt;Calendario!$F$3)</xm:f>
            <x14:dxf>
              <fill>
                <patternFill>
                  <bgColor theme="0" tint="-0.24994659260841701"/>
                </patternFill>
              </fill>
            </x14:dxf>
          </x14:cfRule>
          <xm:sqref>H49:L126 AJ49:AN126</xm:sqref>
        </x14:conditionalFormatting>
        <x14:conditionalFormatting xmlns:xm="http://schemas.microsoft.com/office/excel/2006/main">
          <x14:cfRule type="expression" priority="9" stopIfTrue="1" id="{3C59D6A7-A931-47B7-8398-FCC61FDC62ED}">
            <xm:f>OR(O$48&lt;Calendario!$F$2,O$48&gt;Calendario!$F$3)</xm:f>
            <x14:dxf>
              <fill>
                <patternFill>
                  <bgColor theme="0" tint="-0.24994659260841701"/>
                </patternFill>
              </fill>
            </x14:dxf>
          </x14:cfRule>
          <xm:sqref>O16:S35</xm:sqref>
        </x14:conditionalFormatting>
        <x14:conditionalFormatting xmlns:xm="http://schemas.microsoft.com/office/excel/2006/main">
          <x14:cfRule type="expression" priority="26" stopIfTrue="1" id="{DC2692B5-4CC3-4A48-876B-CBED1774EA41}">
            <xm:f>OR(O$48&lt;Calendario!$F$2,O$48&gt;Calendario!$F$3)</xm:f>
            <x14:dxf>
              <fill>
                <patternFill>
                  <bgColor theme="0" tint="-0.24994659260841701"/>
                </patternFill>
              </fill>
            </x14:dxf>
          </x14:cfRule>
          <xm:sqref>O57:S57</xm:sqref>
        </x14:conditionalFormatting>
        <x14:conditionalFormatting xmlns:xm="http://schemas.microsoft.com/office/excel/2006/main">
          <x14:cfRule type="expression" priority="20" stopIfTrue="1" id="{0528870C-83F6-4727-A02D-A427A58681BD}">
            <xm:f>OR(O$48&lt;Calendario!$D$4,O$48&gt;Calendario!$F$3)</xm:f>
            <x14:dxf>
              <fill>
                <patternFill>
                  <bgColor theme="0" tint="-0.24994659260841701"/>
                </patternFill>
              </fill>
            </x14:dxf>
          </x14:cfRule>
          <x14:cfRule type="expression" priority="19" stopIfTrue="1" id="{BE603253-C1B0-4995-A02E-AFE6B344D2D9}">
            <xm:f>AND(O58&gt;0,OR(O$48&lt;Calendario!$D$4,O$48&gt;Calendario!$F$3))</xm:f>
            <x14:dxf>
              <font>
                <b/>
                <i val="0"/>
                <color theme="0"/>
              </font>
              <fill>
                <patternFill>
                  <bgColor rgb="FFFF0000"/>
                </patternFill>
              </fill>
            </x14:dxf>
          </x14:cfRule>
          <xm:sqref>O58:S126</xm:sqref>
        </x14:conditionalFormatting>
        <x14:conditionalFormatting xmlns:xm="http://schemas.microsoft.com/office/excel/2006/main">
          <x14:cfRule type="expression" priority="6" stopIfTrue="1" id="{721F118B-863D-42A9-ACD8-32331DE0A8EE}">
            <xm:f>OR(V$48&lt;Calendario!$F$2,V$48&gt;Calendario!$F$3)</xm:f>
            <x14:dxf>
              <fill>
                <patternFill>
                  <bgColor theme="0" tint="-0.24994659260841701"/>
                </patternFill>
              </fill>
            </x14:dxf>
          </x14:cfRule>
          <xm:sqref>V16:Z35</xm:sqref>
        </x14:conditionalFormatting>
        <x14:conditionalFormatting xmlns:xm="http://schemas.microsoft.com/office/excel/2006/main">
          <x14:cfRule type="expression" priority="23" stopIfTrue="1" id="{16DFC035-12AC-41AC-84F9-581C27EB7B2D}">
            <xm:f>OR(V$48&lt;Calendario!$F$2,V$48&gt;Calendario!$F$3)</xm:f>
            <x14:dxf>
              <fill>
                <patternFill>
                  <bgColor theme="0" tint="-0.24994659260841701"/>
                </patternFill>
              </fill>
            </x14:dxf>
          </x14:cfRule>
          <xm:sqref>V57:Z57</xm:sqref>
        </x14:conditionalFormatting>
        <x14:conditionalFormatting xmlns:xm="http://schemas.microsoft.com/office/excel/2006/main">
          <x14:cfRule type="expression" priority="15" stopIfTrue="1" id="{3351CA5A-7EAA-4F3B-B035-F3A55B9588F3}">
            <xm:f>AND(V58&gt;0,OR(V$48&lt;Calendario!$D$4,V$48&gt;Calendario!$F$3))</xm:f>
            <x14:dxf>
              <font>
                <b/>
                <i val="0"/>
                <color theme="0"/>
              </font>
              <fill>
                <patternFill>
                  <bgColor rgb="FFFF0000"/>
                </patternFill>
              </fill>
            </x14:dxf>
          </x14:cfRule>
          <x14:cfRule type="expression" priority="16" stopIfTrue="1" id="{C7E626D9-6751-43DC-90C3-19B5B8FAE46B}">
            <xm:f>OR(V$48&lt;Calendario!$D$4,V$48&gt;Calendario!$F$3)</xm:f>
            <x14:dxf>
              <fill>
                <patternFill>
                  <bgColor theme="0" tint="-0.24994659260841701"/>
                </patternFill>
              </fill>
            </x14:dxf>
          </x14:cfRule>
          <xm:sqref>V58:Z126</xm:sqref>
        </x14:conditionalFormatting>
        <x14:conditionalFormatting xmlns:xm="http://schemas.microsoft.com/office/excel/2006/main">
          <x14:cfRule type="expression" priority="3" stopIfTrue="1" id="{6EC4EEEF-F0AB-4207-A5C8-AC00F7B18FB0}">
            <xm:f>OR(AC$48&lt;Calendario!$F$2,AC$48&gt;Calendario!$F$3)</xm:f>
            <x14:dxf>
              <fill>
                <patternFill>
                  <bgColor theme="0" tint="-0.24994659260841701"/>
                </patternFill>
              </fill>
            </x14:dxf>
          </x14:cfRule>
          <xm:sqref>AC16:AG35</xm:sqref>
        </x14:conditionalFormatting>
        <x14:conditionalFormatting xmlns:xm="http://schemas.microsoft.com/office/excel/2006/main">
          <x14:cfRule type="expression" priority="30" stopIfTrue="1" id="{BF80A487-90C7-43BD-91D3-491E39E981F1}">
            <xm:f>OR(AJ$48&lt;Calendario!$F$2,AJ$48&gt;Calendario!$F$3)</xm:f>
            <x14:dxf>
              <fill>
                <patternFill>
                  <bgColor theme="0" tint="-0.24994659260841701"/>
                </patternFill>
              </fill>
            </x14:dxf>
          </x14:cfRule>
          <xm:sqref>AJ16:AN35</xm:sqref>
        </x14:conditionalFormatting>
        <x14:conditionalFormatting xmlns:xm="http://schemas.microsoft.com/office/excel/2006/main">
          <x14:cfRule type="expression" priority="691" stopIfTrue="1" id="{B861D173-5ECF-4D48-99F8-D7BC30570F60}">
            <xm:f>AND(H36&gt;0,OR(H$48&lt;Calendario!$D$4,H$48&gt;Calendario!$F$3))</xm:f>
            <x14:dxf>
              <font>
                <b/>
                <i val="0"/>
                <color theme="0"/>
              </font>
              <fill>
                <patternFill>
                  <bgColor rgb="FFFF0000"/>
                </patternFill>
              </fill>
            </x14:dxf>
          </x14:cfRule>
          <xm:sqref>AJ127:AN161 AC49:AG126 O49:S56 V49:Z56 H36:L40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5AD3D22-7A3A-4114-A418-CB9B0797D679}">
          <x14:formula1>
            <xm:f>'Listado Proyectos'!$A:$A</xm:f>
          </x14:formula1>
          <xm:sqref>D9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C01F-9CA7-4FB7-90D5-8F5069DE39ED}">
  <sheetPr codeName="Hoja19"/>
  <dimension ref="RYB132792"/>
  <sheetViews>
    <sheetView workbookViewId="0"/>
  </sheetViews>
  <sheetFormatPr baseColWidth="10" defaultColWidth="11.5" defaultRowHeight="15" x14ac:dyDescent="0.2"/>
  <sheetData>
    <row r="132792" spans="12820:12820" x14ac:dyDescent="0.2">
      <c r="RYB132792" t="s">
        <v>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12640-2400-4C93-B64C-A7C6AAFD9858}">
  <sheetPr codeName="Hoja30">
    <tabColor rgb="FF006600"/>
  </sheetPr>
  <dimension ref="A2:AQ205"/>
  <sheetViews>
    <sheetView workbookViewId="0"/>
  </sheetViews>
  <sheetFormatPr baseColWidth="10" defaultColWidth="11.5" defaultRowHeight="15" x14ac:dyDescent="0.2"/>
  <cols>
    <col min="1" max="1" width="2.5" bestFit="1" customWidth="1"/>
    <col min="2" max="2" width="27.5" bestFit="1" customWidth="1"/>
    <col min="3" max="3" width="84.5" customWidth="1"/>
    <col min="4" max="4" width="38" bestFit="1" customWidth="1"/>
    <col min="5" max="5" width="19.5" customWidth="1"/>
    <col min="6" max="6" width="27" bestFit="1" customWidth="1"/>
    <col min="7" max="7" width="20.5" bestFit="1" customWidth="1"/>
    <col min="8" max="8" width="7.5" style="28" customWidth="1"/>
    <col min="9" max="12" width="7.5" style="28" bestFit="1" customWidth="1"/>
    <col min="13" max="13" width="5.5" style="28" customWidth="1"/>
    <col min="14" max="16" width="7.5" style="28" bestFit="1" customWidth="1"/>
    <col min="17" max="17" width="6.5" style="28" bestFit="1" customWidth="1"/>
    <col min="18" max="20" width="7.5" style="28" bestFit="1" customWidth="1"/>
    <col min="21" max="21" width="7" style="28" bestFit="1" customWidth="1"/>
    <col min="22" max="22" width="7.5" style="28" customWidth="1"/>
    <col min="23" max="40" width="6.5" style="28" customWidth="1"/>
    <col min="41" max="41" width="12.5" style="28" customWidth="1"/>
  </cols>
  <sheetData>
    <row r="2" spans="1:43"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3" x14ac:dyDescent="0.2">
      <c r="A3" s="11"/>
      <c r="B3" s="12"/>
      <c r="C3" s="161">
        <f>Calendario!$D$2</f>
        <v>46174</v>
      </c>
      <c r="D3" s="164"/>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3" x14ac:dyDescent="0.2">
      <c r="A4" s="11"/>
      <c r="B4" s="12"/>
      <c r="C4" s="23" t="str">
        <f>"Proyecto: "&amp;D9</f>
        <v>Proyecto: EroCopper_Scoping Proyecto Furnas</v>
      </c>
      <c r="D4" s="165"/>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3" ht="16" thickBot="1" x14ac:dyDescent="0.25">
      <c r="A5" s="13"/>
      <c r="B5" s="14"/>
      <c r="C5" s="7" t="str">
        <f>_xlfn.CONCAT("Director:"," ",D10)</f>
        <v>Director: Alex Figueroa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3"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3"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3" ht="16" thickBot="1" x14ac:dyDescent="0.25">
      <c r="A8" s="15"/>
      <c r="B8" s="16"/>
      <c r="C8" s="5"/>
      <c r="D8" s="16"/>
      <c r="E8" s="16"/>
      <c r="F8" s="16"/>
      <c r="G8" s="16"/>
      <c r="H8" s="36">
        <f>IF(OR(H$48&lt;Calendario!$F$2,H$48&gt;Calendario!$F$3),0,H10)</f>
        <v>9</v>
      </c>
      <c r="I8" s="36">
        <f>IF(OR(I$48&lt;Calendario!$F$2,I$48&gt;Calendario!$F$3),0,I10)</f>
        <v>9</v>
      </c>
      <c r="J8" s="36">
        <f>IF(OR(J$48&lt;Calendario!$F$2,J$48&gt;Calendario!$F$3),0,J10)</f>
        <v>9</v>
      </c>
      <c r="K8" s="36">
        <f>IF(OR(K$48&lt;Calendario!$F$2,K$48&gt;Calendario!$F$3),0,K10)</f>
        <v>9</v>
      </c>
      <c r="L8" s="36">
        <f>IF(OR(L$48&lt;Calendario!$F$2,L$48&gt;Calendario!$F$3),0,L10)</f>
        <v>6</v>
      </c>
      <c r="M8" s="36">
        <f>IF(OR(M$48&lt;Calendario!$F$2,M$48&gt;Calendario!$F$3),0,M10)</f>
        <v>0</v>
      </c>
      <c r="N8" s="36">
        <f>IF(OR(N$48&lt;Calendario!$F$2,N$48&gt;Calendario!$F$3),0,N10)</f>
        <v>0</v>
      </c>
      <c r="O8" s="36">
        <f>IF(OR(O$48&lt;Calendario!$F$2,O$48&gt;Calendario!$F$3),0,O10)</f>
        <v>9</v>
      </c>
      <c r="P8" s="36">
        <f>IF(OR(P$48&lt;Calendario!$F$2,P$48&gt;Calendario!$F$3),0,P10)</f>
        <v>9</v>
      </c>
      <c r="Q8" s="36">
        <f>IF(OR(Q$48&lt;Calendario!$F$2,Q$48&gt;Calendario!$F$3),0,Q10)</f>
        <v>9</v>
      </c>
      <c r="R8" s="36">
        <f>IF(OR(R$48&lt;Calendario!$F$2,R$48&gt;Calendario!$F$3),0,R10)</f>
        <v>9</v>
      </c>
      <c r="S8" s="36">
        <f>IF(OR(S$48&lt;Calendario!$F$2,S$48&gt;Calendario!$F$3),0,S10)</f>
        <v>6</v>
      </c>
      <c r="T8" s="36">
        <f>IF(OR(T$48&lt;Calendario!$F$2,T$48&gt;Calendario!$F$3),0,T10)</f>
        <v>0</v>
      </c>
      <c r="U8" s="36">
        <f>IF(OR(U$48&lt;Calendario!$F$2,U$48&gt;Calendario!$F$3),0,U10)</f>
        <v>0</v>
      </c>
      <c r="V8" s="36">
        <f>IF(OR(V$48&lt;Calendario!$F$2,V$48&gt;Calendario!$F$3),0,V10)</f>
        <v>9</v>
      </c>
      <c r="W8" s="36">
        <f>IF(OR(W$48&lt;Calendario!$F$2,W$48&gt;Calendario!$F$3),0,W10)</f>
        <v>9</v>
      </c>
      <c r="X8" s="36">
        <f>IF(OR(X$48&lt;Calendario!$F$2,X$48&gt;Calendario!$F$3),0,X10)</f>
        <v>9</v>
      </c>
      <c r="Y8" s="36">
        <f>IF(OR(Y$48&lt;Calendario!$F$2,Y$48&gt;Calendario!$F$3),0,Y10)</f>
        <v>9</v>
      </c>
      <c r="Z8" s="36">
        <f>IF(OR(Z$48&lt;Calendario!$F$2,Z$48&gt;Calendario!$F$3),0,Z10)</f>
        <v>6</v>
      </c>
      <c r="AA8" s="36">
        <f>IF(OR(AA$48&lt;Calendario!$F$2,AA$48&gt;Calendario!$F$3),0,AA10)</f>
        <v>0</v>
      </c>
      <c r="AB8" s="36">
        <f>IF(OR(AB$48&lt;Calendario!$F$2,AB$48&gt;Calendario!$F$3),0,AB10)</f>
        <v>0</v>
      </c>
      <c r="AC8" s="36">
        <f>IF(OR(AC$48&lt;Calendario!$F$2,AC$48&gt;Calendario!$F$3),0,AC10)</f>
        <v>9</v>
      </c>
      <c r="AD8" s="36">
        <f>IF(OR(AD$48&lt;Calendario!$F$2,AD$48&gt;Calendario!$F$3),0,AD10)</f>
        <v>9</v>
      </c>
      <c r="AE8" s="36">
        <f>IF(OR(AE$48&lt;Calendario!$F$2,AE$48&gt;Calendario!$F$3),0,AE10)</f>
        <v>9</v>
      </c>
      <c r="AF8" s="36">
        <f>IF(OR(AF$48&lt;Calendario!$F$2,AF$48&gt;Calendario!$F$3),0,AF10)</f>
        <v>9</v>
      </c>
      <c r="AG8" s="36">
        <f>IF(OR(AG$48&lt;Calendario!$F$2,AG$48&gt;Calendario!$F$3),0,AG10)</f>
        <v>6</v>
      </c>
      <c r="AH8" s="36">
        <f>IF(OR(AH$48&lt;Calendario!$F$2,AH$48&gt;Calendario!$F$3),0,AH10)</f>
        <v>0</v>
      </c>
      <c r="AI8" s="36">
        <f>IF(OR(AI$48&lt;Calendario!$F$2,AI$48&gt;Calendario!$F$3),0,AI10)</f>
        <v>0</v>
      </c>
      <c r="AJ8" s="36">
        <f>IF(OR(AJ$48&lt;Calendario!$F$2,AJ$48&gt;Calendario!$F$3),0,AJ10)</f>
        <v>9</v>
      </c>
      <c r="AK8" s="36">
        <f>IF(OR(AK$48&lt;Calendario!$F$2,AK$48&gt;Calendario!$F$3),0,AK10)</f>
        <v>9</v>
      </c>
      <c r="AL8" s="36">
        <f>IF(OR(AL$48&lt;Calendario!$F$2,AL$48&gt;Calendario!$F$3),0,AL10)</f>
        <v>0</v>
      </c>
      <c r="AM8" s="36">
        <f>IF(OR(AM$48&lt;Calendario!$F$2,AM$48&gt;Calendario!$F$3),0,AM10)</f>
        <v>0</v>
      </c>
      <c r="AN8" s="36">
        <f>IF(OR(AN$48&lt;Calendario!$F$2,AN$48&gt;Calendario!$F$3),0,AN10)</f>
        <v>0</v>
      </c>
    </row>
    <row r="9" spans="1:43" ht="16" thickBot="1" x14ac:dyDescent="0.25">
      <c r="A9" s="15"/>
      <c r="B9" s="16"/>
      <c r="C9" s="55" t="s">
        <v>0</v>
      </c>
      <c r="D9" s="57" t="s">
        <v>98</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3" x14ac:dyDescent="0.2">
      <c r="A10" s="15"/>
      <c r="B10" s="16"/>
      <c r="C10" s="56" t="s">
        <v>482</v>
      </c>
      <c r="D10" s="54" t="s">
        <v>178</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3" x14ac:dyDescent="0.2">
      <c r="A11" s="15"/>
      <c r="B11" s="16"/>
      <c r="C11" s="56" t="s">
        <v>484</v>
      </c>
      <c r="D11" s="54">
        <f>COUNTIF(G16:G35,"&gt;"&amp;0)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3" ht="16" thickBot="1" x14ac:dyDescent="0.25">
      <c r="A12" s="15"/>
      <c r="B12" s="16"/>
      <c r="C12" s="56" t="s">
        <v>486</v>
      </c>
      <c r="D12" s="66">
        <f>SUM(G16:G36)</f>
        <v>0</v>
      </c>
      <c r="E12" s="16"/>
      <c r="F12" s="342"/>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c r="AQ12" s="85"/>
    </row>
    <row r="13" spans="1:43" ht="16" thickBot="1" x14ac:dyDescent="0.25">
      <c r="A13" s="15"/>
      <c r="B13" s="16"/>
      <c r="C13" s="56" t="s">
        <v>488</v>
      </c>
      <c r="D13" s="54">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3" ht="16" thickBot="1" x14ac:dyDescent="0.25">
      <c r="A14" s="15"/>
      <c r="C14" s="16"/>
      <c r="D14" s="263"/>
      <c r="E14" s="16"/>
      <c r="F14" s="16"/>
      <c r="G14" s="16" t="s">
        <v>475</v>
      </c>
      <c r="H14" s="10" t="s">
        <v>476</v>
      </c>
      <c r="I14" s="10" t="s">
        <v>477</v>
      </c>
      <c r="J14" s="10" t="s">
        <v>477</v>
      </c>
      <c r="K14" s="10" t="s">
        <v>478</v>
      </c>
      <c r="L14" s="10" t="s">
        <v>479</v>
      </c>
      <c r="M14" s="10" t="s">
        <v>480</v>
      </c>
      <c r="N14" s="10" t="s">
        <v>481</v>
      </c>
      <c r="O14" s="10" t="s">
        <v>476</v>
      </c>
      <c r="P14" s="10" t="s">
        <v>477</v>
      </c>
      <c r="Q14" s="10" t="s">
        <v>477</v>
      </c>
      <c r="R14" s="10" t="s">
        <v>478</v>
      </c>
      <c r="S14" s="10" t="s">
        <v>479</v>
      </c>
      <c r="T14" s="10" t="s">
        <v>480</v>
      </c>
      <c r="U14" s="10" t="s">
        <v>481</v>
      </c>
      <c r="V14" s="10" t="s">
        <v>476</v>
      </c>
      <c r="W14" s="10" t="s">
        <v>477</v>
      </c>
      <c r="X14" s="10" t="s">
        <v>477</v>
      </c>
      <c r="Y14" s="10" t="s">
        <v>478</v>
      </c>
      <c r="Z14" s="10" t="s">
        <v>479</v>
      </c>
      <c r="AA14" s="10" t="s">
        <v>480</v>
      </c>
      <c r="AB14" s="10" t="s">
        <v>481</v>
      </c>
      <c r="AC14" s="10" t="s">
        <v>476</v>
      </c>
      <c r="AD14" s="10" t="s">
        <v>477</v>
      </c>
      <c r="AE14" s="10" t="s">
        <v>477</v>
      </c>
      <c r="AF14" s="10" t="s">
        <v>478</v>
      </c>
      <c r="AG14" s="10" t="s">
        <v>479</v>
      </c>
      <c r="AH14" s="10" t="s">
        <v>480</v>
      </c>
      <c r="AI14" s="10" t="s">
        <v>481</v>
      </c>
      <c r="AJ14" s="9" t="s">
        <v>476</v>
      </c>
      <c r="AK14" s="9" t="s">
        <v>477</v>
      </c>
      <c r="AL14" s="9" t="s">
        <v>477</v>
      </c>
      <c r="AM14" s="9" t="s">
        <v>478</v>
      </c>
      <c r="AN14" s="9" t="s">
        <v>479</v>
      </c>
    </row>
    <row r="15" spans="1:43" x14ac:dyDescent="0.2">
      <c r="A15" s="15"/>
      <c r="C15" s="58" t="s">
        <v>489</v>
      </c>
      <c r="D15" s="365"/>
      <c r="E15" s="121"/>
      <c r="F15" s="1" t="s">
        <v>5</v>
      </c>
      <c r="G15" s="3" t="s">
        <v>490</v>
      </c>
      <c r="H15" s="188">
        <f>H48</f>
        <v>46174</v>
      </c>
      <c r="I15" s="188">
        <f t="shared" ref="I15:AN15" si="0">H15+1</f>
        <v>46175</v>
      </c>
      <c r="J15" s="188">
        <f t="shared" si="0"/>
        <v>46176</v>
      </c>
      <c r="K15" s="188">
        <f t="shared" si="0"/>
        <v>46177</v>
      </c>
      <c r="L15" s="188">
        <f t="shared" si="0"/>
        <v>46178</v>
      </c>
      <c r="M15" s="188">
        <f t="shared" si="0"/>
        <v>46179</v>
      </c>
      <c r="N15" s="188">
        <f t="shared" si="0"/>
        <v>46180</v>
      </c>
      <c r="O15" s="188">
        <f t="shared" si="0"/>
        <v>46181</v>
      </c>
      <c r="P15" s="188">
        <f t="shared" si="0"/>
        <v>46182</v>
      </c>
      <c r="Q15" s="188">
        <f t="shared" si="0"/>
        <v>46183</v>
      </c>
      <c r="R15" s="188">
        <f t="shared" si="0"/>
        <v>46184</v>
      </c>
      <c r="S15" s="188">
        <f t="shared" si="0"/>
        <v>46185</v>
      </c>
      <c r="T15" s="188">
        <f t="shared" si="0"/>
        <v>46186</v>
      </c>
      <c r="U15" s="188">
        <f t="shared" si="0"/>
        <v>46187</v>
      </c>
      <c r="V15" s="188">
        <f t="shared" si="0"/>
        <v>46188</v>
      </c>
      <c r="W15" s="188">
        <f t="shared" si="0"/>
        <v>46189</v>
      </c>
      <c r="X15" s="188">
        <f t="shared" si="0"/>
        <v>46190</v>
      </c>
      <c r="Y15" s="188">
        <f t="shared" si="0"/>
        <v>46191</v>
      </c>
      <c r="Z15" s="188">
        <f t="shared" si="0"/>
        <v>46192</v>
      </c>
      <c r="AA15" s="188">
        <f t="shared" si="0"/>
        <v>46193</v>
      </c>
      <c r="AB15" s="188">
        <f t="shared" si="0"/>
        <v>46194</v>
      </c>
      <c r="AC15" s="188">
        <f t="shared" si="0"/>
        <v>46195</v>
      </c>
      <c r="AD15" s="188">
        <f t="shared" si="0"/>
        <v>46196</v>
      </c>
      <c r="AE15" s="188">
        <f t="shared" si="0"/>
        <v>46197</v>
      </c>
      <c r="AF15" s="188">
        <f t="shared" si="0"/>
        <v>46198</v>
      </c>
      <c r="AG15" s="188">
        <f t="shared" si="0"/>
        <v>46199</v>
      </c>
      <c r="AH15" s="188">
        <f t="shared" si="0"/>
        <v>46200</v>
      </c>
      <c r="AI15" s="188">
        <f t="shared" si="0"/>
        <v>46201</v>
      </c>
      <c r="AJ15" s="188">
        <f t="shared" si="0"/>
        <v>46202</v>
      </c>
      <c r="AK15" s="188">
        <f t="shared" si="0"/>
        <v>46203</v>
      </c>
      <c r="AL15" s="188">
        <f t="shared" si="0"/>
        <v>46204</v>
      </c>
      <c r="AM15" s="188">
        <f t="shared" si="0"/>
        <v>46205</v>
      </c>
      <c r="AN15" s="188">
        <f t="shared" si="0"/>
        <v>46206</v>
      </c>
      <c r="AQ15" s="85"/>
    </row>
    <row r="16" spans="1:43" x14ac:dyDescent="0.2">
      <c r="A16" s="15"/>
      <c r="C16" s="16"/>
      <c r="D16" s="66"/>
      <c r="E16" s="52"/>
      <c r="F16" s="26" t="s">
        <v>441</v>
      </c>
      <c r="G16" s="25">
        <f t="shared" ref="G16:G40" si="1">SUM(H16:XFD16)</f>
        <v>0</v>
      </c>
      <c r="H16" s="69">
        <f>SUMIFS(H$49:H$1048576,$D$49:$D$1048576,$F16)</f>
        <v>0</v>
      </c>
      <c r="I16" s="69">
        <f t="shared" ref="H16:L17" si="2">SUMIFS(I$49:I$1048576,$D$49:$D$1048576,$F16)</f>
        <v>0</v>
      </c>
      <c r="J16" s="69">
        <f t="shared" si="2"/>
        <v>0</v>
      </c>
      <c r="K16" s="69">
        <f t="shared" si="2"/>
        <v>0</v>
      </c>
      <c r="L16" s="69">
        <f t="shared" si="2"/>
        <v>0</v>
      </c>
      <c r="M16" s="44"/>
      <c r="N16" s="44"/>
      <c r="O16" s="69">
        <f t="shared" ref="O16:S25" si="3">SUMIFS(O$49:O$1048576,$D$49:$D$1048576,$F16)</f>
        <v>0</v>
      </c>
      <c r="P16" s="69">
        <f t="shared" si="3"/>
        <v>0</v>
      </c>
      <c r="Q16" s="69">
        <f t="shared" si="3"/>
        <v>0</v>
      </c>
      <c r="R16" s="69">
        <f t="shared" si="3"/>
        <v>0</v>
      </c>
      <c r="S16" s="69">
        <f t="shared" si="3"/>
        <v>0</v>
      </c>
      <c r="T16" s="44"/>
      <c r="U16" s="44"/>
      <c r="V16" s="69">
        <f t="shared" ref="V16:Z25" si="4">SUMIFS(V$49:V$1048576,$D$49:$D$1048576,$F16)</f>
        <v>0</v>
      </c>
      <c r="W16" s="69">
        <f t="shared" si="4"/>
        <v>0</v>
      </c>
      <c r="X16" s="69">
        <f t="shared" si="4"/>
        <v>0</v>
      </c>
      <c r="Y16" s="69">
        <f t="shared" si="4"/>
        <v>0</v>
      </c>
      <c r="Z16" s="69">
        <f t="shared" si="4"/>
        <v>0</v>
      </c>
      <c r="AA16" s="44"/>
      <c r="AB16" s="44"/>
      <c r="AC16" s="69">
        <f t="shared" ref="AC16:AG25" si="5">SUMIFS(AC$49:AC$1048576,$D$49:$D$1048576,$F16)</f>
        <v>0</v>
      </c>
      <c r="AD16" s="69">
        <f t="shared" si="5"/>
        <v>0</v>
      </c>
      <c r="AE16" s="69">
        <f t="shared" si="5"/>
        <v>0</v>
      </c>
      <c r="AF16" s="69">
        <f t="shared" si="5"/>
        <v>0</v>
      </c>
      <c r="AG16" s="69">
        <f t="shared" si="5"/>
        <v>0</v>
      </c>
      <c r="AH16" s="44"/>
      <c r="AI16" s="44"/>
      <c r="AJ16" s="98">
        <f t="shared" ref="AJ16:AN25" si="6">SUMIFS(AJ$49:AJ$1048576,$D$49:$D$1048576,$F16)</f>
        <v>0</v>
      </c>
      <c r="AK16" s="98">
        <f t="shared" si="6"/>
        <v>0</v>
      </c>
      <c r="AL16" s="98">
        <f t="shared" si="6"/>
        <v>0</v>
      </c>
      <c r="AM16" s="98">
        <f t="shared" si="6"/>
        <v>0</v>
      </c>
      <c r="AN16" s="98">
        <f t="shared" si="6"/>
        <v>0</v>
      </c>
      <c r="AP16" s="85"/>
    </row>
    <row r="17" spans="1:40" x14ac:dyDescent="0.2">
      <c r="A17" s="15"/>
      <c r="B17" s="141" t="s">
        <v>491</v>
      </c>
      <c r="C17" s="141" t="s">
        <v>492</v>
      </c>
      <c r="D17" s="141" t="s">
        <v>493</v>
      </c>
      <c r="E17" s="347"/>
      <c r="F17" s="26" t="s">
        <v>191</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98">
        <f t="shared" si="6"/>
        <v>0</v>
      </c>
      <c r="AK17" s="98">
        <f t="shared" si="6"/>
        <v>0</v>
      </c>
      <c r="AL17" s="98">
        <f t="shared" si="6"/>
        <v>0</v>
      </c>
      <c r="AM17" s="98">
        <f t="shared" si="6"/>
        <v>0</v>
      </c>
      <c r="AN17" s="98">
        <f t="shared" si="6"/>
        <v>0</v>
      </c>
    </row>
    <row r="18" spans="1:40" x14ac:dyDescent="0.2">
      <c r="A18" s="15"/>
      <c r="B18" s="137"/>
      <c r="C18" s="137"/>
      <c r="D18" s="143"/>
      <c r="E18" s="52"/>
      <c r="F18" s="26" t="s">
        <v>210</v>
      </c>
      <c r="G18" s="25">
        <f t="shared" si="1"/>
        <v>0</v>
      </c>
      <c r="H18" s="69">
        <f t="shared" ref="H18:L27" si="7">SUMIFS(H$49:H$1048576,$D$49:$D$1048576,$F18)</f>
        <v>0</v>
      </c>
      <c r="I18" s="69">
        <f t="shared" si="7"/>
        <v>0</v>
      </c>
      <c r="J18" s="69">
        <f t="shared" si="7"/>
        <v>0</v>
      </c>
      <c r="K18" s="69">
        <f t="shared" si="7"/>
        <v>0</v>
      </c>
      <c r="L18" s="69">
        <f t="shared" si="7"/>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98">
        <f t="shared" si="6"/>
        <v>0</v>
      </c>
      <c r="AK18" s="98">
        <f t="shared" si="6"/>
        <v>0</v>
      </c>
      <c r="AL18" s="98">
        <f t="shared" si="6"/>
        <v>0</v>
      </c>
      <c r="AM18" s="98">
        <f t="shared" si="6"/>
        <v>0</v>
      </c>
      <c r="AN18" s="98">
        <f t="shared" si="6"/>
        <v>0</v>
      </c>
    </row>
    <row r="19" spans="1:40" x14ac:dyDescent="0.2">
      <c r="A19" s="15"/>
      <c r="B19" s="56"/>
      <c r="C19" s="56"/>
      <c r="D19" s="66"/>
      <c r="E19" s="52"/>
      <c r="F19" s="26" t="s">
        <v>416</v>
      </c>
      <c r="G19" s="25">
        <f t="shared" si="1"/>
        <v>0</v>
      </c>
      <c r="H19" s="69">
        <f t="shared" si="7"/>
        <v>0</v>
      </c>
      <c r="I19" s="69">
        <f t="shared" si="7"/>
        <v>0</v>
      </c>
      <c r="J19" s="69">
        <f t="shared" si="7"/>
        <v>0</v>
      </c>
      <c r="K19" s="69">
        <f t="shared" si="7"/>
        <v>0</v>
      </c>
      <c r="L19" s="69">
        <f t="shared" si="7"/>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98">
        <f t="shared" si="6"/>
        <v>0</v>
      </c>
      <c r="AK19" s="98">
        <f t="shared" si="6"/>
        <v>0</v>
      </c>
      <c r="AL19" s="98">
        <f t="shared" si="6"/>
        <v>0</v>
      </c>
      <c r="AM19" s="98">
        <f t="shared" si="6"/>
        <v>0</v>
      </c>
      <c r="AN19" s="98">
        <f t="shared" si="6"/>
        <v>0</v>
      </c>
    </row>
    <row r="20" spans="1:40" x14ac:dyDescent="0.2">
      <c r="A20" s="15"/>
      <c r="B20" s="139"/>
      <c r="C20" s="137"/>
      <c r="D20" s="66"/>
      <c r="E20" s="52"/>
      <c r="F20" s="26" t="s">
        <v>241</v>
      </c>
      <c r="G20" s="25">
        <f t="shared" si="1"/>
        <v>0</v>
      </c>
      <c r="H20" s="69">
        <f t="shared" si="7"/>
        <v>0</v>
      </c>
      <c r="I20" s="69">
        <f t="shared" si="7"/>
        <v>0</v>
      </c>
      <c r="J20" s="69">
        <f t="shared" si="7"/>
        <v>0</v>
      </c>
      <c r="K20" s="69">
        <f t="shared" si="7"/>
        <v>0</v>
      </c>
      <c r="L20" s="69">
        <f t="shared" si="7"/>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98">
        <f t="shared" si="6"/>
        <v>0</v>
      </c>
      <c r="AK20" s="98">
        <f t="shared" si="6"/>
        <v>0</v>
      </c>
      <c r="AL20" s="98">
        <f t="shared" si="6"/>
        <v>0</v>
      </c>
      <c r="AM20" s="98">
        <f t="shared" si="6"/>
        <v>0</v>
      </c>
      <c r="AN20" s="98">
        <f t="shared" si="6"/>
        <v>0</v>
      </c>
    </row>
    <row r="21" spans="1:40" x14ac:dyDescent="0.2">
      <c r="A21" s="15"/>
      <c r="B21" s="139"/>
      <c r="C21" s="137"/>
      <c r="D21" s="66"/>
      <c r="E21" s="52"/>
      <c r="F21" s="26" t="s">
        <v>178</v>
      </c>
      <c r="G21" s="25">
        <f t="shared" si="1"/>
        <v>0</v>
      </c>
      <c r="H21" s="69">
        <f t="shared" si="7"/>
        <v>0</v>
      </c>
      <c r="I21" s="69">
        <f t="shared" si="7"/>
        <v>0</v>
      </c>
      <c r="J21" s="69">
        <f t="shared" si="7"/>
        <v>0</v>
      </c>
      <c r="K21" s="69">
        <f t="shared" si="7"/>
        <v>0</v>
      </c>
      <c r="L21" s="69">
        <f t="shared" si="7"/>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98">
        <f t="shared" si="6"/>
        <v>0</v>
      </c>
      <c r="AK21" s="98">
        <f t="shared" si="6"/>
        <v>0</v>
      </c>
      <c r="AL21" s="98">
        <f t="shared" si="6"/>
        <v>0</v>
      </c>
      <c r="AM21" s="98">
        <f t="shared" si="6"/>
        <v>0</v>
      </c>
      <c r="AN21" s="98">
        <f t="shared" si="6"/>
        <v>0</v>
      </c>
    </row>
    <row r="22" spans="1:40" x14ac:dyDescent="0.2">
      <c r="A22" s="15"/>
      <c r="B22" s="139"/>
      <c r="C22" s="137"/>
      <c r="D22" s="66"/>
      <c r="E22" s="52"/>
      <c r="F22" s="26" t="s">
        <v>226</v>
      </c>
      <c r="G22" s="25">
        <f t="shared" si="1"/>
        <v>0</v>
      </c>
      <c r="H22" s="69">
        <f t="shared" si="7"/>
        <v>0</v>
      </c>
      <c r="I22" s="69">
        <f t="shared" si="7"/>
        <v>0</v>
      </c>
      <c r="J22" s="69">
        <f t="shared" si="7"/>
        <v>0</v>
      </c>
      <c r="K22" s="69">
        <f t="shared" si="7"/>
        <v>0</v>
      </c>
      <c r="L22" s="69">
        <f t="shared" si="7"/>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98">
        <f t="shared" si="6"/>
        <v>0</v>
      </c>
      <c r="AK22" s="98">
        <f t="shared" si="6"/>
        <v>0</v>
      </c>
      <c r="AL22" s="98">
        <f t="shared" si="6"/>
        <v>0</v>
      </c>
      <c r="AM22" s="98">
        <f t="shared" si="6"/>
        <v>0</v>
      </c>
      <c r="AN22" s="98">
        <f t="shared" si="6"/>
        <v>0</v>
      </c>
    </row>
    <row r="23" spans="1:40" x14ac:dyDescent="0.2">
      <c r="A23" s="15"/>
      <c r="B23" s="139"/>
      <c r="C23" s="137"/>
      <c r="D23" s="66"/>
      <c r="E23" s="52"/>
      <c r="F23" s="26" t="s">
        <v>275</v>
      </c>
      <c r="G23" s="25">
        <f t="shared" si="1"/>
        <v>0</v>
      </c>
      <c r="H23" s="69">
        <f t="shared" si="7"/>
        <v>0</v>
      </c>
      <c r="I23" s="69">
        <f t="shared" si="7"/>
        <v>0</v>
      </c>
      <c r="J23" s="69">
        <f t="shared" si="7"/>
        <v>0</v>
      </c>
      <c r="K23" s="69">
        <f t="shared" si="7"/>
        <v>0</v>
      </c>
      <c r="L23" s="69">
        <f t="shared" si="7"/>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98">
        <f t="shared" si="6"/>
        <v>0</v>
      </c>
      <c r="AK23" s="98">
        <f t="shared" si="6"/>
        <v>0</v>
      </c>
      <c r="AL23" s="98">
        <f t="shared" si="6"/>
        <v>0</v>
      </c>
      <c r="AM23" s="98">
        <f t="shared" si="6"/>
        <v>0</v>
      </c>
      <c r="AN23" s="98">
        <f t="shared" si="6"/>
        <v>0</v>
      </c>
    </row>
    <row r="24" spans="1:40" x14ac:dyDescent="0.2">
      <c r="A24" s="15"/>
      <c r="B24" s="139"/>
      <c r="C24" s="137"/>
      <c r="D24" s="66"/>
      <c r="E24" s="52"/>
      <c r="F24" s="26" t="s">
        <v>500</v>
      </c>
      <c r="G24" s="25">
        <f t="shared" si="1"/>
        <v>0</v>
      </c>
      <c r="H24" s="69">
        <f t="shared" si="7"/>
        <v>0</v>
      </c>
      <c r="I24" s="69">
        <f t="shared" si="7"/>
        <v>0</v>
      </c>
      <c r="J24" s="69">
        <f t="shared" si="7"/>
        <v>0</v>
      </c>
      <c r="K24" s="69">
        <f t="shared" si="7"/>
        <v>0</v>
      </c>
      <c r="L24" s="69">
        <f t="shared" si="7"/>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98">
        <f t="shared" si="6"/>
        <v>0</v>
      </c>
      <c r="AK24" s="98">
        <f t="shared" si="6"/>
        <v>0</v>
      </c>
      <c r="AL24" s="98">
        <f t="shared" si="6"/>
        <v>0</v>
      </c>
      <c r="AM24" s="98">
        <f t="shared" si="6"/>
        <v>0</v>
      </c>
      <c r="AN24" s="98">
        <f t="shared" si="6"/>
        <v>0</v>
      </c>
    </row>
    <row r="25" spans="1:40" x14ac:dyDescent="0.2">
      <c r="A25" s="15"/>
      <c r="B25" s="139"/>
      <c r="C25" s="137"/>
      <c r="D25" s="54"/>
      <c r="E25" s="52"/>
      <c r="F25" s="26" t="s">
        <v>285</v>
      </c>
      <c r="G25" s="25">
        <f t="shared" si="1"/>
        <v>0</v>
      </c>
      <c r="H25" s="69">
        <f t="shared" si="7"/>
        <v>0</v>
      </c>
      <c r="I25" s="69">
        <f t="shared" si="7"/>
        <v>0</v>
      </c>
      <c r="J25" s="69">
        <f t="shared" si="7"/>
        <v>0</v>
      </c>
      <c r="K25" s="69">
        <f t="shared" si="7"/>
        <v>0</v>
      </c>
      <c r="L25" s="69">
        <f t="shared" si="7"/>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98">
        <f t="shared" si="6"/>
        <v>0</v>
      </c>
      <c r="AK25" s="98">
        <f t="shared" si="6"/>
        <v>0</v>
      </c>
      <c r="AL25" s="98">
        <f t="shared" si="6"/>
        <v>0</v>
      </c>
      <c r="AM25" s="98">
        <f t="shared" si="6"/>
        <v>0</v>
      </c>
      <c r="AN25" s="98">
        <f t="shared" si="6"/>
        <v>0</v>
      </c>
    </row>
    <row r="26" spans="1:40" x14ac:dyDescent="0.2">
      <c r="A26" s="15"/>
      <c r="C26" s="57" t="s">
        <v>494</v>
      </c>
      <c r="D26" s="54"/>
      <c r="E26" s="52"/>
      <c r="F26" s="26" t="s">
        <v>306</v>
      </c>
      <c r="G26" s="25">
        <f t="shared" si="1"/>
        <v>0</v>
      </c>
      <c r="H26" s="69">
        <f t="shared" si="7"/>
        <v>0</v>
      </c>
      <c r="I26" s="69">
        <f t="shared" si="7"/>
        <v>0</v>
      </c>
      <c r="J26" s="69">
        <f t="shared" si="7"/>
        <v>0</v>
      </c>
      <c r="K26" s="69">
        <f t="shared" si="7"/>
        <v>0</v>
      </c>
      <c r="L26" s="69">
        <f t="shared" si="7"/>
        <v>0</v>
      </c>
      <c r="M26" s="44"/>
      <c r="N26" s="44"/>
      <c r="O26" s="69">
        <f t="shared" ref="O26:S33" si="8">SUMIFS(O$49:O$1048576,$D$49:$D$1048576,$F26)</f>
        <v>0</v>
      </c>
      <c r="P26" s="69">
        <f t="shared" si="8"/>
        <v>0</v>
      </c>
      <c r="Q26" s="69">
        <f t="shared" si="8"/>
        <v>0</v>
      </c>
      <c r="R26" s="69">
        <f t="shared" si="8"/>
        <v>0</v>
      </c>
      <c r="S26" s="69">
        <f t="shared" si="8"/>
        <v>0</v>
      </c>
      <c r="T26" s="44"/>
      <c r="U26" s="44"/>
      <c r="V26" s="69">
        <f t="shared" ref="V26:Z33" si="9">SUMIFS(V$49:V$1048576,$D$49:$D$1048576,$F26)</f>
        <v>0</v>
      </c>
      <c r="W26" s="69">
        <f t="shared" si="9"/>
        <v>0</v>
      </c>
      <c r="X26" s="69">
        <f t="shared" si="9"/>
        <v>0</v>
      </c>
      <c r="Y26" s="69">
        <f t="shared" si="9"/>
        <v>0</v>
      </c>
      <c r="Z26" s="69">
        <f t="shared" si="9"/>
        <v>0</v>
      </c>
      <c r="AA26" s="44"/>
      <c r="AB26" s="44"/>
      <c r="AC26" s="69">
        <f t="shared" ref="AC26:AG33" si="10">SUMIFS(AC$49:AC$1048576,$D$49:$D$1048576,$F26)</f>
        <v>0</v>
      </c>
      <c r="AD26" s="69">
        <f t="shared" si="10"/>
        <v>0</v>
      </c>
      <c r="AE26" s="69">
        <f t="shared" si="10"/>
        <v>0</v>
      </c>
      <c r="AF26" s="69">
        <f t="shared" si="10"/>
        <v>0</v>
      </c>
      <c r="AG26" s="69">
        <f t="shared" si="10"/>
        <v>0</v>
      </c>
      <c r="AH26" s="44"/>
      <c r="AI26" s="44"/>
      <c r="AJ26" s="98">
        <f t="shared" ref="AJ26:AL32" si="11">SUMIFS(AJ$49:AJ$1048576,$D$49:$D$1048576,$F26)</f>
        <v>0</v>
      </c>
      <c r="AK26" s="98">
        <f t="shared" si="11"/>
        <v>0</v>
      </c>
      <c r="AL26" s="98">
        <f t="shared" si="11"/>
        <v>0</v>
      </c>
      <c r="AM26" s="98">
        <f t="shared" ref="AM26:AN29" si="12">SUMIFS(AM$82:AM$1048576,$D$82:$D$1048576,$F26)</f>
        <v>0</v>
      </c>
      <c r="AN26" s="98">
        <f t="shared" si="12"/>
        <v>0</v>
      </c>
    </row>
    <row r="27" spans="1:40" x14ac:dyDescent="0.2">
      <c r="A27" s="15"/>
      <c r="E27" s="52"/>
      <c r="F27" s="26" t="s">
        <v>312</v>
      </c>
      <c r="G27" s="25">
        <f t="shared" si="1"/>
        <v>0</v>
      </c>
      <c r="H27" s="69">
        <f t="shared" si="7"/>
        <v>0</v>
      </c>
      <c r="I27" s="69">
        <f t="shared" si="7"/>
        <v>0</v>
      </c>
      <c r="J27" s="69">
        <f t="shared" si="7"/>
        <v>0</v>
      </c>
      <c r="K27" s="69">
        <f t="shared" si="7"/>
        <v>0</v>
      </c>
      <c r="L27" s="69">
        <f t="shared" si="7"/>
        <v>0</v>
      </c>
      <c r="M27" s="44"/>
      <c r="N27" s="44"/>
      <c r="O27" s="69">
        <f t="shared" si="8"/>
        <v>0</v>
      </c>
      <c r="P27" s="69">
        <f t="shared" si="8"/>
        <v>0</v>
      </c>
      <c r="Q27" s="69">
        <f t="shared" si="8"/>
        <v>0</v>
      </c>
      <c r="R27" s="69">
        <f t="shared" si="8"/>
        <v>0</v>
      </c>
      <c r="S27" s="69">
        <f t="shared" si="8"/>
        <v>0</v>
      </c>
      <c r="T27" s="44"/>
      <c r="U27" s="44"/>
      <c r="V27" s="69">
        <f t="shared" si="9"/>
        <v>0</v>
      </c>
      <c r="W27" s="69">
        <f t="shared" si="9"/>
        <v>0</v>
      </c>
      <c r="X27" s="69">
        <f t="shared" si="9"/>
        <v>0</v>
      </c>
      <c r="Y27" s="69">
        <f t="shared" si="9"/>
        <v>0</v>
      </c>
      <c r="Z27" s="69">
        <f t="shared" si="9"/>
        <v>0</v>
      </c>
      <c r="AA27" s="44"/>
      <c r="AB27" s="44"/>
      <c r="AC27" s="69">
        <f t="shared" si="10"/>
        <v>0</v>
      </c>
      <c r="AD27" s="69">
        <f t="shared" si="10"/>
        <v>0</v>
      </c>
      <c r="AE27" s="69">
        <f t="shared" si="10"/>
        <v>0</v>
      </c>
      <c r="AF27" s="69">
        <f t="shared" si="10"/>
        <v>0</v>
      </c>
      <c r="AG27" s="69">
        <f t="shared" si="10"/>
        <v>0</v>
      </c>
      <c r="AH27" s="44"/>
      <c r="AI27" s="44"/>
      <c r="AJ27" s="98">
        <f t="shared" si="11"/>
        <v>0</v>
      </c>
      <c r="AK27" s="98">
        <f t="shared" si="11"/>
        <v>0</v>
      </c>
      <c r="AL27" s="98">
        <f t="shared" si="11"/>
        <v>0</v>
      </c>
      <c r="AM27" s="98">
        <f t="shared" si="12"/>
        <v>0</v>
      </c>
      <c r="AN27" s="98">
        <f t="shared" si="12"/>
        <v>0</v>
      </c>
    </row>
    <row r="28" spans="1:40" x14ac:dyDescent="0.2">
      <c r="A28" s="15"/>
      <c r="E28" s="52"/>
      <c r="F28" s="26" t="s">
        <v>340</v>
      </c>
      <c r="G28" s="25">
        <f t="shared" si="1"/>
        <v>0</v>
      </c>
      <c r="H28" s="69">
        <f t="shared" ref="H28:L33" si="13">SUMIFS(H$49:H$1048576,$D$49:$D$1048576,$F28)</f>
        <v>0</v>
      </c>
      <c r="I28" s="69">
        <f t="shared" si="13"/>
        <v>0</v>
      </c>
      <c r="J28" s="69">
        <f t="shared" si="13"/>
        <v>0</v>
      </c>
      <c r="K28" s="69">
        <f t="shared" si="13"/>
        <v>0</v>
      </c>
      <c r="L28" s="69">
        <f t="shared" si="13"/>
        <v>0</v>
      </c>
      <c r="M28" s="44"/>
      <c r="N28" s="44"/>
      <c r="O28" s="69">
        <f t="shared" si="8"/>
        <v>0</v>
      </c>
      <c r="P28" s="69">
        <f t="shared" si="8"/>
        <v>0</v>
      </c>
      <c r="Q28" s="69">
        <f t="shared" si="8"/>
        <v>0</v>
      </c>
      <c r="R28" s="69">
        <f t="shared" si="8"/>
        <v>0</v>
      </c>
      <c r="S28" s="69">
        <f t="shared" si="8"/>
        <v>0</v>
      </c>
      <c r="T28" s="44"/>
      <c r="U28" s="44"/>
      <c r="V28" s="69">
        <f t="shared" si="9"/>
        <v>0</v>
      </c>
      <c r="W28" s="69">
        <f t="shared" si="9"/>
        <v>0</v>
      </c>
      <c r="X28" s="69">
        <f t="shared" si="9"/>
        <v>0</v>
      </c>
      <c r="Y28" s="69">
        <f t="shared" si="9"/>
        <v>0</v>
      </c>
      <c r="Z28" s="69">
        <f t="shared" si="9"/>
        <v>0</v>
      </c>
      <c r="AA28" s="44"/>
      <c r="AB28" s="44"/>
      <c r="AC28" s="69">
        <f t="shared" si="10"/>
        <v>0</v>
      </c>
      <c r="AD28" s="69">
        <f t="shared" si="10"/>
        <v>0</v>
      </c>
      <c r="AE28" s="69">
        <f t="shared" si="10"/>
        <v>0</v>
      </c>
      <c r="AF28" s="69">
        <f t="shared" si="10"/>
        <v>0</v>
      </c>
      <c r="AG28" s="69">
        <f t="shared" si="10"/>
        <v>0</v>
      </c>
      <c r="AH28" s="44"/>
      <c r="AI28" s="44"/>
      <c r="AJ28" s="98">
        <f t="shared" si="11"/>
        <v>0</v>
      </c>
      <c r="AK28" s="98">
        <f t="shared" si="11"/>
        <v>0</v>
      </c>
      <c r="AL28" s="98">
        <f t="shared" si="11"/>
        <v>0</v>
      </c>
      <c r="AM28" s="98">
        <f t="shared" si="12"/>
        <v>0</v>
      </c>
      <c r="AN28" s="98">
        <f t="shared" si="12"/>
        <v>0</v>
      </c>
    </row>
    <row r="29" spans="1:40" x14ac:dyDescent="0.2">
      <c r="A29" s="15"/>
      <c r="E29" s="52"/>
      <c r="F29" s="26"/>
      <c r="G29" s="25">
        <f t="shared" si="1"/>
        <v>0</v>
      </c>
      <c r="H29" s="69">
        <f t="shared" si="13"/>
        <v>0</v>
      </c>
      <c r="I29" s="69">
        <f t="shared" si="13"/>
        <v>0</v>
      </c>
      <c r="J29" s="69">
        <f t="shared" si="13"/>
        <v>0</v>
      </c>
      <c r="K29" s="69">
        <f t="shared" si="13"/>
        <v>0</v>
      </c>
      <c r="L29" s="69">
        <f t="shared" si="13"/>
        <v>0</v>
      </c>
      <c r="M29" s="44"/>
      <c r="N29" s="44"/>
      <c r="O29" s="69">
        <f t="shared" si="8"/>
        <v>0</v>
      </c>
      <c r="P29" s="69">
        <f t="shared" si="8"/>
        <v>0</v>
      </c>
      <c r="Q29" s="69">
        <f t="shared" si="8"/>
        <v>0</v>
      </c>
      <c r="R29" s="69">
        <f t="shared" si="8"/>
        <v>0</v>
      </c>
      <c r="S29" s="69">
        <f t="shared" si="8"/>
        <v>0</v>
      </c>
      <c r="T29" s="44"/>
      <c r="U29" s="44"/>
      <c r="V29" s="69">
        <f t="shared" si="9"/>
        <v>0</v>
      </c>
      <c r="W29" s="69">
        <f t="shared" si="9"/>
        <v>0</v>
      </c>
      <c r="X29" s="69">
        <f t="shared" si="9"/>
        <v>0</v>
      </c>
      <c r="Y29" s="69">
        <f t="shared" si="9"/>
        <v>0</v>
      </c>
      <c r="Z29" s="69">
        <f t="shared" si="9"/>
        <v>0</v>
      </c>
      <c r="AA29" s="44"/>
      <c r="AB29" s="44"/>
      <c r="AC29" s="69">
        <f t="shared" si="10"/>
        <v>0</v>
      </c>
      <c r="AD29" s="69">
        <f t="shared" si="10"/>
        <v>0</v>
      </c>
      <c r="AE29" s="69">
        <f t="shared" si="10"/>
        <v>0</v>
      </c>
      <c r="AF29" s="69">
        <f t="shared" si="10"/>
        <v>0</v>
      </c>
      <c r="AG29" s="69">
        <f t="shared" si="10"/>
        <v>0</v>
      </c>
      <c r="AH29" s="44"/>
      <c r="AI29" s="44"/>
      <c r="AJ29" s="98">
        <f t="shared" si="11"/>
        <v>0</v>
      </c>
      <c r="AK29" s="98">
        <f t="shared" si="11"/>
        <v>0</v>
      </c>
      <c r="AL29" s="98">
        <f t="shared" si="11"/>
        <v>0</v>
      </c>
      <c r="AM29" s="98">
        <f t="shared" si="12"/>
        <v>0</v>
      </c>
      <c r="AN29" s="98">
        <f t="shared" si="12"/>
        <v>0</v>
      </c>
    </row>
    <row r="30" spans="1:40" x14ac:dyDescent="0.2">
      <c r="A30" s="15"/>
      <c r="C30" s="16"/>
      <c r="E30" s="52"/>
      <c r="F30" s="26"/>
      <c r="G30" s="25">
        <f t="shared" si="1"/>
        <v>0</v>
      </c>
      <c r="H30" s="69">
        <f t="shared" si="13"/>
        <v>0</v>
      </c>
      <c r="I30" s="69">
        <f t="shared" si="13"/>
        <v>0</v>
      </c>
      <c r="J30" s="69">
        <f t="shared" si="13"/>
        <v>0</v>
      </c>
      <c r="K30" s="69">
        <f t="shared" si="13"/>
        <v>0</v>
      </c>
      <c r="L30" s="69">
        <f t="shared" si="13"/>
        <v>0</v>
      </c>
      <c r="M30" s="44"/>
      <c r="N30" s="44"/>
      <c r="O30" s="69">
        <f t="shared" si="8"/>
        <v>0</v>
      </c>
      <c r="P30" s="69">
        <f t="shared" si="8"/>
        <v>0</v>
      </c>
      <c r="Q30" s="69">
        <f t="shared" si="8"/>
        <v>0</v>
      </c>
      <c r="R30" s="69">
        <f t="shared" si="8"/>
        <v>0</v>
      </c>
      <c r="S30" s="69">
        <f t="shared" si="8"/>
        <v>0</v>
      </c>
      <c r="T30" s="44"/>
      <c r="U30" s="44"/>
      <c r="V30" s="69">
        <f t="shared" si="9"/>
        <v>0</v>
      </c>
      <c r="W30" s="69">
        <f t="shared" si="9"/>
        <v>0</v>
      </c>
      <c r="X30" s="69">
        <f t="shared" si="9"/>
        <v>0</v>
      </c>
      <c r="Y30" s="69">
        <f t="shared" si="9"/>
        <v>0</v>
      </c>
      <c r="Z30" s="69">
        <f t="shared" si="9"/>
        <v>0</v>
      </c>
      <c r="AA30" s="44"/>
      <c r="AB30" s="44"/>
      <c r="AC30" s="69">
        <f t="shared" si="10"/>
        <v>0</v>
      </c>
      <c r="AD30" s="69">
        <f t="shared" si="10"/>
        <v>0</v>
      </c>
      <c r="AE30" s="69">
        <f t="shared" si="10"/>
        <v>0</v>
      </c>
      <c r="AF30" s="69">
        <f t="shared" si="10"/>
        <v>0</v>
      </c>
      <c r="AG30" s="69">
        <f t="shared" si="10"/>
        <v>0</v>
      </c>
      <c r="AH30" s="44"/>
      <c r="AI30" s="44"/>
      <c r="AJ30" s="98">
        <f t="shared" si="11"/>
        <v>0</v>
      </c>
      <c r="AK30" s="98">
        <f t="shared" si="11"/>
        <v>0</v>
      </c>
      <c r="AL30" s="98">
        <f t="shared" si="11"/>
        <v>0</v>
      </c>
      <c r="AM30" s="98">
        <f t="shared" ref="AM30:AN32" si="14">SUMIFS(AM$49:AM$1048576,$D$49:$D$1048576,$F30)</f>
        <v>0</v>
      </c>
      <c r="AN30" s="98">
        <f t="shared" si="14"/>
        <v>0</v>
      </c>
    </row>
    <row r="31" spans="1:40" x14ac:dyDescent="0.2">
      <c r="A31" s="15"/>
      <c r="C31" s="16"/>
      <c r="E31" s="52"/>
      <c r="F31" s="26"/>
      <c r="G31" s="25">
        <f t="shared" si="1"/>
        <v>0</v>
      </c>
      <c r="H31" s="69">
        <f t="shared" si="13"/>
        <v>0</v>
      </c>
      <c r="I31" s="69">
        <f t="shared" si="13"/>
        <v>0</v>
      </c>
      <c r="J31" s="69">
        <f t="shared" si="13"/>
        <v>0</v>
      </c>
      <c r="K31" s="69">
        <f t="shared" si="13"/>
        <v>0</v>
      </c>
      <c r="L31" s="69">
        <f t="shared" si="13"/>
        <v>0</v>
      </c>
      <c r="M31" s="44"/>
      <c r="N31" s="44"/>
      <c r="O31" s="69">
        <f t="shared" si="8"/>
        <v>0</v>
      </c>
      <c r="P31" s="69">
        <f t="shared" si="8"/>
        <v>0</v>
      </c>
      <c r="Q31" s="69">
        <f t="shared" si="8"/>
        <v>0</v>
      </c>
      <c r="R31" s="69">
        <f t="shared" si="8"/>
        <v>0</v>
      </c>
      <c r="S31" s="69">
        <f t="shared" si="8"/>
        <v>0</v>
      </c>
      <c r="T31" s="44"/>
      <c r="U31" s="44"/>
      <c r="V31" s="69">
        <f t="shared" si="9"/>
        <v>0</v>
      </c>
      <c r="W31" s="69">
        <f t="shared" si="9"/>
        <v>0</v>
      </c>
      <c r="X31" s="69">
        <f t="shared" si="9"/>
        <v>0</v>
      </c>
      <c r="Y31" s="69">
        <f t="shared" si="9"/>
        <v>0</v>
      </c>
      <c r="Z31" s="69">
        <f t="shared" si="9"/>
        <v>0</v>
      </c>
      <c r="AA31" s="44"/>
      <c r="AB31" s="44"/>
      <c r="AC31" s="69">
        <f t="shared" si="10"/>
        <v>0</v>
      </c>
      <c r="AD31" s="69">
        <f t="shared" si="10"/>
        <v>0</v>
      </c>
      <c r="AE31" s="69">
        <f t="shared" si="10"/>
        <v>0</v>
      </c>
      <c r="AF31" s="69">
        <f t="shared" si="10"/>
        <v>0</v>
      </c>
      <c r="AG31" s="69">
        <f t="shared" si="10"/>
        <v>0</v>
      </c>
      <c r="AH31" s="44"/>
      <c r="AI31" s="44"/>
      <c r="AJ31" s="98">
        <f t="shared" si="11"/>
        <v>0</v>
      </c>
      <c r="AK31" s="98">
        <f t="shared" si="11"/>
        <v>0</v>
      </c>
      <c r="AL31" s="98">
        <f t="shared" si="11"/>
        <v>0</v>
      </c>
      <c r="AM31" s="98">
        <f t="shared" si="14"/>
        <v>0</v>
      </c>
      <c r="AN31" s="98">
        <f t="shared" si="14"/>
        <v>0</v>
      </c>
    </row>
    <row r="32" spans="1:40" x14ac:dyDescent="0.2">
      <c r="A32" s="15"/>
      <c r="C32" s="16"/>
      <c r="E32" s="52"/>
      <c r="F32" s="26"/>
      <c r="G32" s="25">
        <f t="shared" si="1"/>
        <v>0</v>
      </c>
      <c r="H32" s="69">
        <f t="shared" si="13"/>
        <v>0</v>
      </c>
      <c r="I32" s="69">
        <f t="shared" si="13"/>
        <v>0</v>
      </c>
      <c r="J32" s="69">
        <f t="shared" si="13"/>
        <v>0</v>
      </c>
      <c r="K32" s="69">
        <f t="shared" si="13"/>
        <v>0</v>
      </c>
      <c r="L32" s="69">
        <f t="shared" si="13"/>
        <v>0</v>
      </c>
      <c r="M32" s="44"/>
      <c r="N32" s="44"/>
      <c r="O32" s="69">
        <f t="shared" si="8"/>
        <v>0</v>
      </c>
      <c r="P32" s="69">
        <f t="shared" si="8"/>
        <v>0</v>
      </c>
      <c r="Q32" s="69">
        <f t="shared" si="8"/>
        <v>0</v>
      </c>
      <c r="R32" s="69">
        <f t="shared" si="8"/>
        <v>0</v>
      </c>
      <c r="S32" s="69">
        <f t="shared" si="8"/>
        <v>0</v>
      </c>
      <c r="T32" s="44"/>
      <c r="U32" s="44"/>
      <c r="V32" s="69">
        <f t="shared" si="9"/>
        <v>0</v>
      </c>
      <c r="W32" s="69">
        <f t="shared" si="9"/>
        <v>0</v>
      </c>
      <c r="X32" s="69">
        <f t="shared" si="9"/>
        <v>0</v>
      </c>
      <c r="Y32" s="69">
        <f t="shared" si="9"/>
        <v>0</v>
      </c>
      <c r="Z32" s="69">
        <f t="shared" si="9"/>
        <v>0</v>
      </c>
      <c r="AA32" s="44"/>
      <c r="AB32" s="44"/>
      <c r="AC32" s="69">
        <f t="shared" si="10"/>
        <v>0</v>
      </c>
      <c r="AD32" s="69">
        <f t="shared" si="10"/>
        <v>0</v>
      </c>
      <c r="AE32" s="69">
        <f t="shared" si="10"/>
        <v>0</v>
      </c>
      <c r="AF32" s="69">
        <f t="shared" si="10"/>
        <v>0</v>
      </c>
      <c r="AG32" s="69">
        <f t="shared" si="10"/>
        <v>0</v>
      </c>
      <c r="AH32" s="44"/>
      <c r="AI32" s="44"/>
      <c r="AJ32" s="98">
        <f t="shared" si="11"/>
        <v>0</v>
      </c>
      <c r="AK32" s="98">
        <f t="shared" si="11"/>
        <v>0</v>
      </c>
      <c r="AL32" s="98">
        <f t="shared" si="11"/>
        <v>0</v>
      </c>
      <c r="AM32" s="98">
        <f t="shared" si="14"/>
        <v>0</v>
      </c>
      <c r="AN32" s="98">
        <f t="shared" si="14"/>
        <v>0</v>
      </c>
    </row>
    <row r="33" spans="1:40" x14ac:dyDescent="0.2">
      <c r="A33" s="15"/>
      <c r="C33" s="16"/>
      <c r="E33" s="52"/>
      <c r="F33" s="26"/>
      <c r="G33" s="25">
        <f t="shared" si="1"/>
        <v>0</v>
      </c>
      <c r="H33" s="69">
        <f t="shared" si="13"/>
        <v>0</v>
      </c>
      <c r="I33" s="69">
        <f t="shared" si="13"/>
        <v>0</v>
      </c>
      <c r="J33" s="69">
        <f t="shared" si="13"/>
        <v>0</v>
      </c>
      <c r="K33" s="69">
        <f t="shared" si="13"/>
        <v>0</v>
      </c>
      <c r="L33" s="69">
        <f t="shared" si="13"/>
        <v>0</v>
      </c>
      <c r="M33" s="44"/>
      <c r="N33" s="44"/>
      <c r="O33" s="69">
        <f t="shared" si="8"/>
        <v>0</v>
      </c>
      <c r="P33" s="69">
        <f t="shared" si="8"/>
        <v>0</v>
      </c>
      <c r="Q33" s="69">
        <f t="shared" si="8"/>
        <v>0</v>
      </c>
      <c r="R33" s="69">
        <f t="shared" si="8"/>
        <v>0</v>
      </c>
      <c r="S33" s="69">
        <f t="shared" si="8"/>
        <v>0</v>
      </c>
      <c r="T33" s="44"/>
      <c r="U33" s="44"/>
      <c r="V33" s="69">
        <f t="shared" si="9"/>
        <v>0</v>
      </c>
      <c r="W33" s="69">
        <f t="shared" si="9"/>
        <v>0</v>
      </c>
      <c r="X33" s="69">
        <f t="shared" si="9"/>
        <v>0</v>
      </c>
      <c r="Y33" s="69">
        <f t="shared" si="9"/>
        <v>0</v>
      </c>
      <c r="Z33" s="69">
        <f t="shared" si="9"/>
        <v>0</v>
      </c>
      <c r="AA33" s="44"/>
      <c r="AB33" s="44"/>
      <c r="AC33" s="69">
        <f t="shared" si="10"/>
        <v>0</v>
      </c>
      <c r="AD33" s="69">
        <f t="shared" si="10"/>
        <v>0</v>
      </c>
      <c r="AE33" s="69">
        <f t="shared" si="10"/>
        <v>0</v>
      </c>
      <c r="AF33" s="69">
        <f t="shared" si="10"/>
        <v>0</v>
      </c>
      <c r="AG33" s="69">
        <f t="shared" si="10"/>
        <v>0</v>
      </c>
      <c r="AH33" s="44"/>
      <c r="AI33" s="44"/>
      <c r="AJ33" s="98">
        <f t="shared" ref="AJ33:AN40" si="15">SUMIFS(AJ$82:AJ$1048576,$D$82:$D$1048576,$F33)</f>
        <v>0</v>
      </c>
      <c r="AK33" s="98">
        <f t="shared" si="15"/>
        <v>0</v>
      </c>
      <c r="AL33" s="98">
        <f t="shared" si="15"/>
        <v>0</v>
      </c>
      <c r="AM33" s="98">
        <f t="shared" si="15"/>
        <v>0</v>
      </c>
      <c r="AN33" s="98">
        <f t="shared" si="15"/>
        <v>0</v>
      </c>
    </row>
    <row r="34" spans="1:40" hidden="1" x14ac:dyDescent="0.2">
      <c r="A34" s="15"/>
      <c r="C34" s="16"/>
      <c r="E34" s="52"/>
      <c r="F34" s="26"/>
      <c r="G34" s="25">
        <f t="shared" si="1"/>
        <v>0</v>
      </c>
      <c r="H34" s="50">
        <f t="shared" ref="H34:L40" si="16">SUMIFS(H$82:H$1048576,$D$82:$D$1048576,$F34)</f>
        <v>0</v>
      </c>
      <c r="I34" s="50">
        <f t="shared" si="16"/>
        <v>0</v>
      </c>
      <c r="J34" s="50">
        <f t="shared" si="16"/>
        <v>0</v>
      </c>
      <c r="K34" s="50">
        <f t="shared" si="16"/>
        <v>0</v>
      </c>
      <c r="L34" s="50">
        <f t="shared" si="16"/>
        <v>0</v>
      </c>
      <c r="M34" s="44"/>
      <c r="N34" s="44"/>
      <c r="O34" s="50">
        <f t="shared" ref="O34:S40" si="17">SUMIFS(O$82:O$1048576,$D$82:$D$1048576,$F34)</f>
        <v>0</v>
      </c>
      <c r="P34" s="50">
        <f t="shared" si="17"/>
        <v>0</v>
      </c>
      <c r="Q34" s="50">
        <f t="shared" si="17"/>
        <v>0</v>
      </c>
      <c r="R34" s="50">
        <f t="shared" si="17"/>
        <v>0</v>
      </c>
      <c r="S34" s="50">
        <f t="shared" si="17"/>
        <v>0</v>
      </c>
      <c r="T34" s="44"/>
      <c r="U34" s="44"/>
      <c r="V34" s="50">
        <f t="shared" ref="V34:Z40" si="18">SUMIFS(V$82:V$1048576,$D$82:$D$1048576,$F34)</f>
        <v>0</v>
      </c>
      <c r="W34" s="50">
        <f t="shared" si="18"/>
        <v>0</v>
      </c>
      <c r="X34" s="50">
        <f t="shared" si="18"/>
        <v>0</v>
      </c>
      <c r="Y34" s="50">
        <f t="shared" si="18"/>
        <v>0</v>
      </c>
      <c r="Z34" s="50">
        <f t="shared" si="18"/>
        <v>0</v>
      </c>
      <c r="AA34" s="44"/>
      <c r="AB34" s="44"/>
      <c r="AC34" s="50">
        <f t="shared" ref="AC34:AG40" si="19">SUMIFS(AC$82:AC$1048576,$D$82:$D$1048576,$F34)</f>
        <v>0</v>
      </c>
      <c r="AD34" s="50">
        <f t="shared" si="19"/>
        <v>0</v>
      </c>
      <c r="AE34" s="50">
        <f t="shared" si="19"/>
        <v>0</v>
      </c>
      <c r="AF34" s="50">
        <f t="shared" si="19"/>
        <v>0</v>
      </c>
      <c r="AG34" s="50">
        <f t="shared" si="19"/>
        <v>0</v>
      </c>
      <c r="AH34" s="44"/>
      <c r="AI34" s="44"/>
      <c r="AJ34" s="50">
        <f t="shared" si="15"/>
        <v>0</v>
      </c>
      <c r="AK34" s="50">
        <f t="shared" si="15"/>
        <v>0</v>
      </c>
      <c r="AL34" s="50">
        <f t="shared" si="15"/>
        <v>0</v>
      </c>
      <c r="AM34" s="50">
        <f t="shared" si="15"/>
        <v>0</v>
      </c>
      <c r="AN34" s="50">
        <f t="shared" si="15"/>
        <v>0</v>
      </c>
    </row>
    <row r="35" spans="1:40" hidden="1" x14ac:dyDescent="0.2">
      <c r="A35" s="15"/>
      <c r="C35" s="16"/>
      <c r="E35" s="52"/>
      <c r="F35" s="26"/>
      <c r="G35" s="25">
        <f t="shared" si="1"/>
        <v>0</v>
      </c>
      <c r="H35" s="50">
        <f t="shared" si="16"/>
        <v>0</v>
      </c>
      <c r="I35" s="50">
        <f t="shared" si="16"/>
        <v>0</v>
      </c>
      <c r="J35" s="50">
        <f t="shared" si="16"/>
        <v>0</v>
      </c>
      <c r="K35" s="50">
        <f t="shared" si="16"/>
        <v>0</v>
      </c>
      <c r="L35" s="50">
        <f t="shared" si="16"/>
        <v>0</v>
      </c>
      <c r="M35" s="44"/>
      <c r="N35" s="44"/>
      <c r="O35" s="50">
        <f t="shared" si="17"/>
        <v>0</v>
      </c>
      <c r="P35" s="50">
        <f t="shared" si="17"/>
        <v>0</v>
      </c>
      <c r="Q35" s="50">
        <f t="shared" si="17"/>
        <v>0</v>
      </c>
      <c r="R35" s="50">
        <f t="shared" si="17"/>
        <v>0</v>
      </c>
      <c r="S35" s="50">
        <f t="shared" si="17"/>
        <v>0</v>
      </c>
      <c r="T35" s="44"/>
      <c r="U35" s="44"/>
      <c r="V35" s="50">
        <f t="shared" si="18"/>
        <v>0</v>
      </c>
      <c r="W35" s="50">
        <f t="shared" si="18"/>
        <v>0</v>
      </c>
      <c r="X35" s="50">
        <f t="shared" si="18"/>
        <v>0</v>
      </c>
      <c r="Y35" s="50">
        <f t="shared" si="18"/>
        <v>0</v>
      </c>
      <c r="Z35" s="50">
        <f t="shared" si="18"/>
        <v>0</v>
      </c>
      <c r="AA35" s="44"/>
      <c r="AB35" s="44"/>
      <c r="AC35" s="50">
        <f t="shared" si="19"/>
        <v>0</v>
      </c>
      <c r="AD35" s="50">
        <f t="shared" si="19"/>
        <v>0</v>
      </c>
      <c r="AE35" s="50">
        <f t="shared" si="19"/>
        <v>0</v>
      </c>
      <c r="AF35" s="50">
        <f t="shared" si="19"/>
        <v>0</v>
      </c>
      <c r="AG35" s="50">
        <f t="shared" si="19"/>
        <v>0</v>
      </c>
      <c r="AH35" s="44"/>
      <c r="AI35" s="44"/>
      <c r="AJ35" s="50">
        <f t="shared" si="15"/>
        <v>0</v>
      </c>
      <c r="AK35" s="50">
        <f t="shared" si="15"/>
        <v>0</v>
      </c>
      <c r="AL35" s="50">
        <f t="shared" si="15"/>
        <v>0</v>
      </c>
      <c r="AM35" s="50">
        <f t="shared" si="15"/>
        <v>0</v>
      </c>
      <c r="AN35" s="50">
        <f t="shared" si="15"/>
        <v>0</v>
      </c>
    </row>
    <row r="36" spans="1:40" hidden="1" x14ac:dyDescent="0.2">
      <c r="A36" s="15"/>
      <c r="C36" s="16"/>
      <c r="E36" s="52"/>
      <c r="F36" s="26"/>
      <c r="G36" s="25">
        <f t="shared" si="1"/>
        <v>0</v>
      </c>
      <c r="H36" s="50">
        <f t="shared" si="16"/>
        <v>0</v>
      </c>
      <c r="I36" s="50">
        <f t="shared" si="16"/>
        <v>0</v>
      </c>
      <c r="J36" s="50">
        <f t="shared" si="16"/>
        <v>0</v>
      </c>
      <c r="K36" s="50">
        <f t="shared" si="16"/>
        <v>0</v>
      </c>
      <c r="L36" s="50">
        <f t="shared" si="16"/>
        <v>0</v>
      </c>
      <c r="M36" s="44"/>
      <c r="N36" s="44"/>
      <c r="O36" s="50">
        <f t="shared" si="17"/>
        <v>0</v>
      </c>
      <c r="P36" s="50">
        <f t="shared" si="17"/>
        <v>0</v>
      </c>
      <c r="Q36" s="50">
        <f t="shared" si="17"/>
        <v>0</v>
      </c>
      <c r="R36" s="50">
        <f t="shared" si="17"/>
        <v>0</v>
      </c>
      <c r="S36" s="50">
        <f t="shared" si="17"/>
        <v>0</v>
      </c>
      <c r="T36" s="44"/>
      <c r="U36" s="44"/>
      <c r="V36" s="50">
        <f t="shared" si="18"/>
        <v>0</v>
      </c>
      <c r="W36" s="50">
        <f t="shared" si="18"/>
        <v>0</v>
      </c>
      <c r="X36" s="50">
        <f t="shared" si="18"/>
        <v>0</v>
      </c>
      <c r="Y36" s="50">
        <f t="shared" si="18"/>
        <v>0</v>
      </c>
      <c r="Z36" s="50">
        <f t="shared" si="18"/>
        <v>0</v>
      </c>
      <c r="AA36" s="44"/>
      <c r="AB36" s="44"/>
      <c r="AC36" s="50">
        <f t="shared" si="19"/>
        <v>0</v>
      </c>
      <c r="AD36" s="50">
        <f t="shared" si="19"/>
        <v>0</v>
      </c>
      <c r="AE36" s="50">
        <f t="shared" si="19"/>
        <v>0</v>
      </c>
      <c r="AF36" s="50">
        <f t="shared" si="19"/>
        <v>0</v>
      </c>
      <c r="AG36" s="50">
        <f t="shared" si="19"/>
        <v>0</v>
      </c>
      <c r="AH36" s="44"/>
      <c r="AI36" s="44"/>
      <c r="AJ36" s="50">
        <f t="shared" si="15"/>
        <v>0</v>
      </c>
      <c r="AK36" s="50">
        <f t="shared" si="15"/>
        <v>0</v>
      </c>
      <c r="AL36" s="50">
        <f t="shared" si="15"/>
        <v>0</v>
      </c>
      <c r="AM36" s="50">
        <f t="shared" si="15"/>
        <v>0</v>
      </c>
      <c r="AN36" s="50">
        <f t="shared" si="15"/>
        <v>0</v>
      </c>
    </row>
    <row r="37" spans="1:40" hidden="1" x14ac:dyDescent="0.2">
      <c r="A37" s="15"/>
      <c r="C37" s="16"/>
      <c r="E37" s="52"/>
      <c r="F37" s="26"/>
      <c r="G37" s="25">
        <f t="shared" si="1"/>
        <v>0</v>
      </c>
      <c r="H37" s="50">
        <f t="shared" si="16"/>
        <v>0</v>
      </c>
      <c r="I37" s="50">
        <f t="shared" si="16"/>
        <v>0</v>
      </c>
      <c r="J37" s="50">
        <f t="shared" si="16"/>
        <v>0</v>
      </c>
      <c r="K37" s="50">
        <f t="shared" si="16"/>
        <v>0</v>
      </c>
      <c r="L37" s="50">
        <f t="shared" si="16"/>
        <v>0</v>
      </c>
      <c r="M37" s="44"/>
      <c r="N37" s="44"/>
      <c r="O37" s="50">
        <f t="shared" si="17"/>
        <v>0</v>
      </c>
      <c r="P37" s="50">
        <f t="shared" si="17"/>
        <v>0</v>
      </c>
      <c r="Q37" s="50">
        <f t="shared" si="17"/>
        <v>0</v>
      </c>
      <c r="R37" s="50">
        <f t="shared" si="17"/>
        <v>0</v>
      </c>
      <c r="S37" s="50">
        <f t="shared" si="17"/>
        <v>0</v>
      </c>
      <c r="T37" s="44"/>
      <c r="U37" s="44"/>
      <c r="V37" s="50">
        <f t="shared" si="18"/>
        <v>0</v>
      </c>
      <c r="W37" s="50">
        <f t="shared" si="18"/>
        <v>0</v>
      </c>
      <c r="X37" s="50">
        <f t="shared" si="18"/>
        <v>0</v>
      </c>
      <c r="Y37" s="50">
        <f t="shared" si="18"/>
        <v>0</v>
      </c>
      <c r="Z37" s="50">
        <f t="shared" si="18"/>
        <v>0</v>
      </c>
      <c r="AA37" s="44"/>
      <c r="AB37" s="44"/>
      <c r="AC37" s="50">
        <f t="shared" si="19"/>
        <v>0</v>
      </c>
      <c r="AD37" s="50">
        <f t="shared" si="19"/>
        <v>0</v>
      </c>
      <c r="AE37" s="50">
        <f t="shared" si="19"/>
        <v>0</v>
      </c>
      <c r="AF37" s="50">
        <f t="shared" si="19"/>
        <v>0</v>
      </c>
      <c r="AG37" s="50">
        <f t="shared" si="19"/>
        <v>0</v>
      </c>
      <c r="AH37" s="44"/>
      <c r="AI37" s="44"/>
      <c r="AJ37" s="50">
        <f t="shared" si="15"/>
        <v>0</v>
      </c>
      <c r="AK37" s="50">
        <f t="shared" si="15"/>
        <v>0</v>
      </c>
      <c r="AL37" s="50">
        <f t="shared" si="15"/>
        <v>0</v>
      </c>
      <c r="AM37" s="50">
        <f t="shared" si="15"/>
        <v>0</v>
      </c>
      <c r="AN37" s="50">
        <f t="shared" si="15"/>
        <v>0</v>
      </c>
    </row>
    <row r="38" spans="1:40" hidden="1" x14ac:dyDescent="0.2">
      <c r="A38" s="15"/>
      <c r="C38" s="16"/>
      <c r="E38" s="52"/>
      <c r="F38" s="26"/>
      <c r="G38" s="25">
        <f t="shared" si="1"/>
        <v>0</v>
      </c>
      <c r="H38" s="50">
        <f t="shared" si="16"/>
        <v>0</v>
      </c>
      <c r="I38" s="50">
        <f t="shared" si="16"/>
        <v>0</v>
      </c>
      <c r="J38" s="50">
        <f t="shared" si="16"/>
        <v>0</v>
      </c>
      <c r="K38" s="50">
        <f t="shared" si="16"/>
        <v>0</v>
      </c>
      <c r="L38" s="50">
        <f t="shared" si="16"/>
        <v>0</v>
      </c>
      <c r="M38" s="44"/>
      <c r="N38" s="44"/>
      <c r="O38" s="50">
        <f t="shared" si="17"/>
        <v>0</v>
      </c>
      <c r="P38" s="50">
        <f t="shared" si="17"/>
        <v>0</v>
      </c>
      <c r="Q38" s="50">
        <f t="shared" si="17"/>
        <v>0</v>
      </c>
      <c r="R38" s="50">
        <f t="shared" si="17"/>
        <v>0</v>
      </c>
      <c r="S38" s="50">
        <f t="shared" si="17"/>
        <v>0</v>
      </c>
      <c r="T38" s="44"/>
      <c r="U38" s="44"/>
      <c r="V38" s="50">
        <f t="shared" si="18"/>
        <v>0</v>
      </c>
      <c r="W38" s="50">
        <f t="shared" si="18"/>
        <v>0</v>
      </c>
      <c r="X38" s="50">
        <f t="shared" si="18"/>
        <v>0</v>
      </c>
      <c r="Y38" s="50">
        <f t="shared" si="18"/>
        <v>0</v>
      </c>
      <c r="Z38" s="50">
        <f t="shared" si="18"/>
        <v>0</v>
      </c>
      <c r="AA38" s="44"/>
      <c r="AB38" s="44"/>
      <c r="AC38" s="50">
        <f t="shared" si="19"/>
        <v>0</v>
      </c>
      <c r="AD38" s="50">
        <f t="shared" si="19"/>
        <v>0</v>
      </c>
      <c r="AE38" s="50">
        <f t="shared" si="19"/>
        <v>0</v>
      </c>
      <c r="AF38" s="50">
        <f t="shared" si="19"/>
        <v>0</v>
      </c>
      <c r="AG38" s="50">
        <f t="shared" si="19"/>
        <v>0</v>
      </c>
      <c r="AH38" s="44"/>
      <c r="AI38" s="44"/>
      <c r="AJ38" s="50">
        <f t="shared" si="15"/>
        <v>0</v>
      </c>
      <c r="AK38" s="50">
        <f t="shared" si="15"/>
        <v>0</v>
      </c>
      <c r="AL38" s="50">
        <f t="shared" si="15"/>
        <v>0</v>
      </c>
      <c r="AM38" s="50">
        <f t="shared" si="15"/>
        <v>0</v>
      </c>
      <c r="AN38" s="50">
        <f t="shared" si="15"/>
        <v>0</v>
      </c>
    </row>
    <row r="39" spans="1:40" hidden="1" x14ac:dyDescent="0.2">
      <c r="A39" s="15"/>
      <c r="C39" s="16"/>
      <c r="E39" s="52"/>
      <c r="F39" s="26"/>
      <c r="G39" s="25">
        <f t="shared" si="1"/>
        <v>0</v>
      </c>
      <c r="H39" s="50">
        <f t="shared" si="16"/>
        <v>0</v>
      </c>
      <c r="I39" s="50">
        <f t="shared" si="16"/>
        <v>0</v>
      </c>
      <c r="J39" s="50">
        <f t="shared" si="16"/>
        <v>0</v>
      </c>
      <c r="K39" s="50">
        <f t="shared" si="16"/>
        <v>0</v>
      </c>
      <c r="L39" s="50">
        <f t="shared" si="16"/>
        <v>0</v>
      </c>
      <c r="M39" s="44"/>
      <c r="N39" s="44"/>
      <c r="O39" s="50">
        <f t="shared" si="17"/>
        <v>0</v>
      </c>
      <c r="P39" s="50">
        <f t="shared" si="17"/>
        <v>0</v>
      </c>
      <c r="Q39" s="50">
        <f t="shared" si="17"/>
        <v>0</v>
      </c>
      <c r="R39" s="50">
        <f t="shared" si="17"/>
        <v>0</v>
      </c>
      <c r="S39" s="50">
        <f t="shared" si="17"/>
        <v>0</v>
      </c>
      <c r="T39" s="44"/>
      <c r="U39" s="44"/>
      <c r="V39" s="50">
        <f t="shared" si="18"/>
        <v>0</v>
      </c>
      <c r="W39" s="50">
        <f t="shared" si="18"/>
        <v>0</v>
      </c>
      <c r="X39" s="50">
        <f t="shared" si="18"/>
        <v>0</v>
      </c>
      <c r="Y39" s="50">
        <f t="shared" si="18"/>
        <v>0</v>
      </c>
      <c r="Z39" s="50">
        <f t="shared" si="18"/>
        <v>0</v>
      </c>
      <c r="AA39" s="44"/>
      <c r="AB39" s="44"/>
      <c r="AC39" s="50">
        <f t="shared" si="19"/>
        <v>0</v>
      </c>
      <c r="AD39" s="50">
        <f t="shared" si="19"/>
        <v>0</v>
      </c>
      <c r="AE39" s="50">
        <f t="shared" si="19"/>
        <v>0</v>
      </c>
      <c r="AF39" s="50">
        <f t="shared" si="19"/>
        <v>0</v>
      </c>
      <c r="AG39" s="50">
        <f t="shared" si="19"/>
        <v>0</v>
      </c>
      <c r="AH39" s="44"/>
      <c r="AI39" s="44"/>
      <c r="AJ39" s="50">
        <f t="shared" si="15"/>
        <v>0</v>
      </c>
      <c r="AK39" s="50">
        <f t="shared" si="15"/>
        <v>0</v>
      </c>
      <c r="AL39" s="50">
        <f t="shared" si="15"/>
        <v>0</v>
      </c>
      <c r="AM39" s="50">
        <f t="shared" si="15"/>
        <v>0</v>
      </c>
      <c r="AN39" s="50">
        <f t="shared" si="15"/>
        <v>0</v>
      </c>
    </row>
    <row r="40" spans="1:40" hidden="1" x14ac:dyDescent="0.2">
      <c r="A40" s="15"/>
      <c r="C40" s="16"/>
      <c r="E40" s="52"/>
      <c r="F40" s="26"/>
      <c r="G40" s="25">
        <f t="shared" si="1"/>
        <v>0</v>
      </c>
      <c r="H40" s="50">
        <f t="shared" si="16"/>
        <v>0</v>
      </c>
      <c r="I40" s="50">
        <f t="shared" si="16"/>
        <v>0</v>
      </c>
      <c r="J40" s="50">
        <f t="shared" si="16"/>
        <v>0</v>
      </c>
      <c r="K40" s="50">
        <f t="shared" si="16"/>
        <v>0</v>
      </c>
      <c r="L40" s="50">
        <f t="shared" si="16"/>
        <v>0</v>
      </c>
      <c r="M40" s="44"/>
      <c r="N40" s="44"/>
      <c r="O40" s="50">
        <f t="shared" si="17"/>
        <v>0</v>
      </c>
      <c r="P40" s="50">
        <f t="shared" si="17"/>
        <v>0</v>
      </c>
      <c r="Q40" s="50">
        <f t="shared" si="17"/>
        <v>0</v>
      </c>
      <c r="R40" s="50">
        <f t="shared" si="17"/>
        <v>0</v>
      </c>
      <c r="S40" s="50">
        <f t="shared" si="17"/>
        <v>0</v>
      </c>
      <c r="T40" s="44"/>
      <c r="U40" s="44"/>
      <c r="V40" s="50">
        <f t="shared" si="18"/>
        <v>0</v>
      </c>
      <c r="W40" s="50">
        <f t="shared" si="18"/>
        <v>0</v>
      </c>
      <c r="X40" s="50">
        <f t="shared" si="18"/>
        <v>0</v>
      </c>
      <c r="Y40" s="50">
        <f t="shared" si="18"/>
        <v>0</v>
      </c>
      <c r="Z40" s="50">
        <f t="shared" si="18"/>
        <v>0</v>
      </c>
      <c r="AA40" s="44"/>
      <c r="AB40" s="44"/>
      <c r="AC40" s="50">
        <f t="shared" si="19"/>
        <v>0</v>
      </c>
      <c r="AD40" s="50">
        <f t="shared" si="19"/>
        <v>0</v>
      </c>
      <c r="AE40" s="50">
        <f t="shared" si="19"/>
        <v>0</v>
      </c>
      <c r="AF40" s="50">
        <f t="shared" si="19"/>
        <v>0</v>
      </c>
      <c r="AG40" s="50">
        <f t="shared" si="19"/>
        <v>0</v>
      </c>
      <c r="AH40" s="44"/>
      <c r="AI40" s="44"/>
      <c r="AJ40" s="50">
        <f t="shared" si="15"/>
        <v>0</v>
      </c>
      <c r="AK40" s="50">
        <f t="shared" si="15"/>
        <v>0</v>
      </c>
      <c r="AL40" s="50">
        <f t="shared" si="15"/>
        <v>0</v>
      </c>
      <c r="AM40" s="50">
        <f t="shared" si="15"/>
        <v>0</v>
      </c>
      <c r="AN40" s="50">
        <f t="shared" si="15"/>
        <v>0</v>
      </c>
    </row>
    <row r="41" spans="1:40" x14ac:dyDescent="0.2">
      <c r="A41" s="15"/>
      <c r="B41" s="16"/>
      <c r="C41" s="5"/>
      <c r="D41" s="16"/>
      <c r="E41" s="16"/>
      <c r="F41" s="16"/>
      <c r="G41" s="16"/>
      <c r="H41" s="36"/>
      <c r="I41" s="36"/>
      <c r="J41" s="36"/>
      <c r="K41" s="36"/>
      <c r="L41" s="36"/>
      <c r="M41" s="36"/>
      <c r="N41" s="37"/>
      <c r="O41" s="38"/>
      <c r="P41" s="36"/>
      <c r="Q41" s="36"/>
      <c r="R41" s="36"/>
      <c r="S41" s="39"/>
      <c r="T41" s="39"/>
      <c r="U41" s="40"/>
      <c r="V41" s="40"/>
      <c r="W41" s="39"/>
      <c r="X41" s="39"/>
      <c r="Y41" s="38"/>
      <c r="Z41" s="38"/>
      <c r="AA41" s="38"/>
      <c r="AB41" s="38"/>
      <c r="AC41" s="38"/>
      <c r="AD41" s="38"/>
      <c r="AE41" s="38"/>
      <c r="AF41" s="38"/>
      <c r="AG41" s="38"/>
      <c r="AH41" s="38"/>
      <c r="AI41" s="38"/>
      <c r="AJ41" s="38"/>
      <c r="AK41" s="38"/>
      <c r="AL41" s="38"/>
      <c r="AM41" s="38"/>
      <c r="AN41" s="38"/>
    </row>
    <row r="42" spans="1:40" ht="16" thickBot="1" x14ac:dyDescent="0.25">
      <c r="A42" s="17">
        <v>2</v>
      </c>
      <c r="B42" s="17" t="s">
        <v>495</v>
      </c>
      <c r="C42" s="17"/>
      <c r="D42" s="17"/>
      <c r="E42" s="17"/>
      <c r="F42" s="17"/>
      <c r="G42" s="17"/>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row>
    <row r="43" spans="1:40" ht="16" hidden="1" thickBot="1" x14ac:dyDescent="0.25"/>
    <row r="44" spans="1:40" ht="16" hidden="1" thickBot="1" x14ac:dyDescent="0.25"/>
    <row r="45" spans="1:40" ht="16" hidden="1" thickBot="1" x14ac:dyDescent="0.25"/>
    <row r="46" spans="1:40" ht="16" thickBot="1" x14ac:dyDescent="0.25">
      <c r="H46" s="10" t="s">
        <v>476</v>
      </c>
      <c r="I46" s="10" t="s">
        <v>477</v>
      </c>
      <c r="J46" s="10" t="s">
        <v>477</v>
      </c>
      <c r="K46" s="10" t="s">
        <v>478</v>
      </c>
      <c r="L46" s="10" t="s">
        <v>479</v>
      </c>
      <c r="M46" s="10" t="s">
        <v>480</v>
      </c>
      <c r="N46" s="10" t="s">
        <v>481</v>
      </c>
      <c r="O46" s="10" t="s">
        <v>476</v>
      </c>
      <c r="P46" s="10" t="s">
        <v>477</v>
      </c>
      <c r="Q46" s="10" t="s">
        <v>477</v>
      </c>
      <c r="R46" s="10" t="s">
        <v>478</v>
      </c>
      <c r="S46" s="10" t="s">
        <v>479</v>
      </c>
      <c r="T46" s="10" t="s">
        <v>480</v>
      </c>
      <c r="U46" s="10" t="s">
        <v>481</v>
      </c>
      <c r="V46" s="10" t="s">
        <v>476</v>
      </c>
      <c r="W46" s="10" t="s">
        <v>477</v>
      </c>
      <c r="X46" s="10" t="s">
        <v>477</v>
      </c>
      <c r="Y46" s="10" t="s">
        <v>478</v>
      </c>
      <c r="Z46" s="10" t="s">
        <v>479</v>
      </c>
      <c r="AA46" s="10" t="s">
        <v>480</v>
      </c>
      <c r="AB46" s="10" t="s">
        <v>481</v>
      </c>
      <c r="AC46" s="10" t="s">
        <v>476</v>
      </c>
      <c r="AD46" s="10" t="s">
        <v>477</v>
      </c>
      <c r="AE46" s="10" t="s">
        <v>477</v>
      </c>
      <c r="AF46" s="10" t="s">
        <v>478</v>
      </c>
      <c r="AG46" s="10" t="s">
        <v>479</v>
      </c>
      <c r="AH46" s="10" t="s">
        <v>480</v>
      </c>
      <c r="AI46" s="10" t="s">
        <v>481</v>
      </c>
      <c r="AJ46" s="9" t="s">
        <v>476</v>
      </c>
      <c r="AK46" s="9" t="s">
        <v>477</v>
      </c>
      <c r="AL46" s="9" t="s">
        <v>477</v>
      </c>
      <c r="AM46" s="9" t="s">
        <v>478</v>
      </c>
      <c r="AN46" s="9" t="s">
        <v>479</v>
      </c>
    </row>
    <row r="47" spans="1:40" ht="16" thickBot="1" x14ac:dyDescent="0.25">
      <c r="B47" s="16"/>
      <c r="C47" s="5"/>
      <c r="D47" s="16"/>
      <c r="E47" s="16" t="s">
        <v>475</v>
      </c>
      <c r="F47" s="16"/>
      <c r="G47" s="16"/>
      <c r="H47" s="162">
        <f>H48</f>
        <v>46174</v>
      </c>
      <c r="I47" s="163">
        <f t="shared" ref="I47:AN47" si="20">H47+1</f>
        <v>46175</v>
      </c>
      <c r="J47" s="163">
        <f t="shared" si="20"/>
        <v>46176</v>
      </c>
      <c r="K47" s="163">
        <f t="shared" si="20"/>
        <v>46177</v>
      </c>
      <c r="L47" s="163">
        <f t="shared" si="20"/>
        <v>46178</v>
      </c>
      <c r="M47" s="163">
        <f t="shared" si="20"/>
        <v>46179</v>
      </c>
      <c r="N47" s="163">
        <f t="shared" si="20"/>
        <v>46180</v>
      </c>
      <c r="O47" s="163">
        <f t="shared" si="20"/>
        <v>46181</v>
      </c>
      <c r="P47" s="163">
        <f t="shared" si="20"/>
        <v>46182</v>
      </c>
      <c r="Q47" s="163">
        <f t="shared" si="20"/>
        <v>46183</v>
      </c>
      <c r="R47" s="163">
        <f t="shared" si="20"/>
        <v>46184</v>
      </c>
      <c r="S47" s="163">
        <f t="shared" si="20"/>
        <v>46185</v>
      </c>
      <c r="T47" s="163">
        <f t="shared" si="20"/>
        <v>46186</v>
      </c>
      <c r="U47" s="163">
        <f t="shared" si="20"/>
        <v>46187</v>
      </c>
      <c r="V47" s="163">
        <f t="shared" si="20"/>
        <v>46188</v>
      </c>
      <c r="W47" s="163">
        <f t="shared" si="20"/>
        <v>46189</v>
      </c>
      <c r="X47" s="163">
        <f t="shared" si="20"/>
        <v>46190</v>
      </c>
      <c r="Y47" s="163">
        <f t="shared" si="20"/>
        <v>46191</v>
      </c>
      <c r="Z47" s="163">
        <f t="shared" si="20"/>
        <v>46192</v>
      </c>
      <c r="AA47" s="163">
        <f t="shared" si="20"/>
        <v>46193</v>
      </c>
      <c r="AB47" s="163">
        <f t="shared" si="20"/>
        <v>46194</v>
      </c>
      <c r="AC47" s="163">
        <f t="shared" si="20"/>
        <v>46195</v>
      </c>
      <c r="AD47" s="163">
        <f t="shared" si="20"/>
        <v>46196</v>
      </c>
      <c r="AE47" s="163">
        <f t="shared" si="20"/>
        <v>46197</v>
      </c>
      <c r="AF47" s="163">
        <f t="shared" si="20"/>
        <v>46198</v>
      </c>
      <c r="AG47" s="163">
        <f t="shared" si="20"/>
        <v>46199</v>
      </c>
      <c r="AH47" s="163">
        <f t="shared" si="20"/>
        <v>46200</v>
      </c>
      <c r="AI47" s="163">
        <f t="shared" si="20"/>
        <v>46201</v>
      </c>
      <c r="AJ47" s="163">
        <f t="shared" si="20"/>
        <v>46202</v>
      </c>
      <c r="AK47" s="163">
        <f t="shared" si="20"/>
        <v>46203</v>
      </c>
      <c r="AL47" s="163">
        <f t="shared" si="20"/>
        <v>46204</v>
      </c>
      <c r="AM47" s="163">
        <f t="shared" si="20"/>
        <v>46205</v>
      </c>
      <c r="AN47" s="163">
        <f t="shared" si="20"/>
        <v>46206</v>
      </c>
    </row>
    <row r="48" spans="1:40" x14ac:dyDescent="0.2">
      <c r="B48" s="19" t="s">
        <v>496</v>
      </c>
      <c r="C48" s="93" t="s">
        <v>497</v>
      </c>
      <c r="D48" s="251" t="s">
        <v>5</v>
      </c>
      <c r="E48" s="3" t="s">
        <v>2</v>
      </c>
      <c r="F48" s="3" t="s">
        <v>7</v>
      </c>
      <c r="G48" s="3" t="s">
        <v>498</v>
      </c>
      <c r="H48" s="188">
        <f>Calendario!$D$1</f>
        <v>46174</v>
      </c>
      <c r="I48" s="188">
        <f t="shared" ref="I48:AN48" si="21">H48+1</f>
        <v>46175</v>
      </c>
      <c r="J48" s="188">
        <f t="shared" si="21"/>
        <v>46176</v>
      </c>
      <c r="K48" s="188">
        <f t="shared" si="21"/>
        <v>46177</v>
      </c>
      <c r="L48" s="188">
        <f t="shared" si="21"/>
        <v>46178</v>
      </c>
      <c r="M48" s="188">
        <f t="shared" si="21"/>
        <v>46179</v>
      </c>
      <c r="N48" s="188">
        <f t="shared" si="21"/>
        <v>46180</v>
      </c>
      <c r="O48" s="188">
        <f t="shared" si="21"/>
        <v>46181</v>
      </c>
      <c r="P48" s="188">
        <f t="shared" si="21"/>
        <v>46182</v>
      </c>
      <c r="Q48" s="188">
        <f t="shared" si="21"/>
        <v>46183</v>
      </c>
      <c r="R48" s="188">
        <f t="shared" si="21"/>
        <v>46184</v>
      </c>
      <c r="S48" s="188">
        <f t="shared" si="21"/>
        <v>46185</v>
      </c>
      <c r="T48" s="188">
        <f t="shared" si="21"/>
        <v>46186</v>
      </c>
      <c r="U48" s="188">
        <f t="shared" si="21"/>
        <v>46187</v>
      </c>
      <c r="V48" s="188">
        <f t="shared" si="21"/>
        <v>46188</v>
      </c>
      <c r="W48" s="188">
        <f t="shared" si="21"/>
        <v>46189</v>
      </c>
      <c r="X48" s="188">
        <f t="shared" si="21"/>
        <v>46190</v>
      </c>
      <c r="Y48" s="188">
        <f t="shared" si="21"/>
        <v>46191</v>
      </c>
      <c r="Z48" s="188">
        <f t="shared" si="21"/>
        <v>46192</v>
      </c>
      <c r="AA48" s="188">
        <f t="shared" si="21"/>
        <v>46193</v>
      </c>
      <c r="AB48" s="188">
        <f t="shared" si="21"/>
        <v>46194</v>
      </c>
      <c r="AC48" s="188">
        <f t="shared" si="21"/>
        <v>46195</v>
      </c>
      <c r="AD48" s="188">
        <f t="shared" si="21"/>
        <v>46196</v>
      </c>
      <c r="AE48" s="188">
        <f t="shared" si="21"/>
        <v>46197</v>
      </c>
      <c r="AF48" s="188">
        <f t="shared" si="21"/>
        <v>46198</v>
      </c>
      <c r="AG48" s="188">
        <f t="shared" si="21"/>
        <v>46199</v>
      </c>
      <c r="AH48" s="188">
        <f t="shared" si="21"/>
        <v>46200</v>
      </c>
      <c r="AI48" s="188">
        <f t="shared" si="21"/>
        <v>46201</v>
      </c>
      <c r="AJ48" s="188">
        <f t="shared" si="21"/>
        <v>46202</v>
      </c>
      <c r="AK48" s="188">
        <f t="shared" si="21"/>
        <v>46203</v>
      </c>
      <c r="AL48" s="188">
        <f t="shared" si="21"/>
        <v>46204</v>
      </c>
      <c r="AM48" s="188">
        <f t="shared" si="21"/>
        <v>46205</v>
      </c>
      <c r="AN48" s="188">
        <f t="shared" si="21"/>
        <v>46206</v>
      </c>
    </row>
    <row r="49" spans="2:40" x14ac:dyDescent="0.2">
      <c r="B49" s="92">
        <v>1</v>
      </c>
      <c r="C49" s="340"/>
      <c r="D49" s="253"/>
      <c r="E49" s="88">
        <f t="shared" ref="E49:E116" si="22">SUM(H49:AO49)</f>
        <v>0</v>
      </c>
      <c r="F49" s="51"/>
      <c r="G49" s="84"/>
      <c r="H49" s="69"/>
      <c r="I49" s="69"/>
      <c r="J49" s="69"/>
      <c r="K49" s="69"/>
      <c r="L49" s="69"/>
      <c r="M49" s="65"/>
      <c r="N49" s="65"/>
      <c r="O49" s="50"/>
      <c r="P49" s="50"/>
      <c r="Q49" s="50"/>
      <c r="R49" s="50"/>
      <c r="S49" s="50"/>
      <c r="T49" s="65"/>
      <c r="U49" s="72"/>
      <c r="V49" s="69"/>
      <c r="W49" s="69"/>
      <c r="X49" s="69"/>
      <c r="Y49" s="69"/>
      <c r="Z49" s="69"/>
      <c r="AA49" s="65"/>
      <c r="AB49" s="72"/>
      <c r="AC49" s="69"/>
      <c r="AD49" s="69"/>
      <c r="AE49" s="69"/>
      <c r="AF49" s="69"/>
      <c r="AG49" s="69"/>
      <c r="AH49" s="65"/>
      <c r="AI49" s="65"/>
      <c r="AJ49" s="69"/>
      <c r="AK49" s="69"/>
      <c r="AL49" s="69"/>
      <c r="AM49" s="69"/>
      <c r="AN49" s="69"/>
    </row>
    <row r="50" spans="2:40" x14ac:dyDescent="0.2">
      <c r="B50" s="92">
        <v>2</v>
      </c>
      <c r="C50" s="358"/>
      <c r="D50" s="253"/>
      <c r="E50" s="88">
        <f t="shared" si="22"/>
        <v>0</v>
      </c>
      <c r="F50" s="51"/>
      <c r="G50" s="84"/>
      <c r="H50" s="69"/>
      <c r="I50" s="69"/>
      <c r="J50" s="69"/>
      <c r="K50" s="69"/>
      <c r="L50" s="69"/>
      <c r="M50" s="65"/>
      <c r="N50" s="65"/>
      <c r="O50" s="50"/>
      <c r="P50" s="50"/>
      <c r="Q50" s="50"/>
      <c r="R50" s="50"/>
      <c r="S50" s="50"/>
      <c r="T50" s="65"/>
      <c r="U50" s="72"/>
      <c r="V50" s="69"/>
      <c r="W50" s="69"/>
      <c r="X50" s="69"/>
      <c r="Y50" s="69"/>
      <c r="Z50" s="69"/>
      <c r="AA50" s="65"/>
      <c r="AB50" s="72"/>
      <c r="AC50" s="69"/>
      <c r="AD50" s="69"/>
      <c r="AE50" s="69"/>
      <c r="AF50" s="69"/>
      <c r="AG50" s="69"/>
      <c r="AH50" s="65"/>
      <c r="AI50" s="65"/>
      <c r="AJ50" s="69"/>
      <c r="AK50" s="69"/>
      <c r="AL50" s="69"/>
      <c r="AM50" s="69"/>
      <c r="AN50" s="69"/>
    </row>
    <row r="51" spans="2:40" x14ac:dyDescent="0.2">
      <c r="B51" s="92">
        <v>3</v>
      </c>
      <c r="C51" s="358"/>
      <c r="D51" s="253"/>
      <c r="E51" s="88">
        <f t="shared" ref="E51:E74" si="23">SUM(H51:AO51)</f>
        <v>0</v>
      </c>
      <c r="F51" s="51"/>
      <c r="G51" s="84"/>
      <c r="H51" s="69"/>
      <c r="I51" s="69"/>
      <c r="J51" s="69"/>
      <c r="K51" s="69"/>
      <c r="L51" s="69"/>
      <c r="M51" s="65"/>
      <c r="N51" s="65"/>
      <c r="O51" s="50"/>
      <c r="P51" s="50"/>
      <c r="Q51" s="50"/>
      <c r="R51" s="50"/>
      <c r="S51" s="50"/>
      <c r="T51" s="65"/>
      <c r="U51" s="72"/>
      <c r="V51" s="69"/>
      <c r="W51" s="69"/>
      <c r="X51" s="69"/>
      <c r="Y51" s="69"/>
      <c r="Z51" s="69"/>
      <c r="AA51" s="65"/>
      <c r="AB51" s="72"/>
      <c r="AC51" s="69"/>
      <c r="AD51" s="69"/>
      <c r="AE51" s="69"/>
      <c r="AF51" s="69"/>
      <c r="AG51" s="69"/>
      <c r="AH51" s="65"/>
      <c r="AI51" s="65"/>
      <c r="AJ51" s="69"/>
      <c r="AK51" s="69"/>
      <c r="AL51" s="69"/>
      <c r="AM51" s="69"/>
      <c r="AN51" s="69"/>
    </row>
    <row r="52" spans="2:40" x14ac:dyDescent="0.2">
      <c r="B52" s="92">
        <v>4</v>
      </c>
      <c r="C52" s="358"/>
      <c r="D52" s="253"/>
      <c r="E52" s="88">
        <f t="shared" si="23"/>
        <v>0</v>
      </c>
      <c r="F52" s="51"/>
      <c r="G52" s="84"/>
      <c r="H52" s="69"/>
      <c r="I52" s="69"/>
      <c r="J52" s="69"/>
      <c r="K52" s="69"/>
      <c r="L52" s="69"/>
      <c r="M52" s="65"/>
      <c r="N52" s="65"/>
      <c r="O52" s="50"/>
      <c r="P52" s="50"/>
      <c r="Q52" s="50"/>
      <c r="R52" s="50"/>
      <c r="S52" s="50"/>
      <c r="T52" s="65"/>
      <c r="U52" s="72"/>
      <c r="V52" s="69"/>
      <c r="W52" s="69"/>
      <c r="X52" s="69"/>
      <c r="Y52" s="69"/>
      <c r="Z52" s="69"/>
      <c r="AA52" s="65"/>
      <c r="AB52" s="72"/>
      <c r="AC52" s="69"/>
      <c r="AD52" s="69"/>
      <c r="AE52" s="69"/>
      <c r="AF52" s="69"/>
      <c r="AG52" s="69"/>
      <c r="AH52" s="65"/>
      <c r="AI52" s="65"/>
      <c r="AJ52" s="69"/>
      <c r="AK52" s="69"/>
      <c r="AL52" s="69"/>
      <c r="AM52" s="69"/>
      <c r="AN52" s="69"/>
    </row>
    <row r="53" spans="2:40" x14ac:dyDescent="0.2">
      <c r="B53" s="92">
        <v>5</v>
      </c>
      <c r="C53" s="358"/>
      <c r="D53" s="253"/>
      <c r="E53" s="88">
        <f t="shared" si="23"/>
        <v>0</v>
      </c>
      <c r="F53" s="51"/>
      <c r="G53" s="84"/>
      <c r="H53" s="69"/>
      <c r="I53" s="69"/>
      <c r="J53" s="69"/>
      <c r="K53" s="69"/>
      <c r="L53" s="69"/>
      <c r="M53" s="65"/>
      <c r="N53" s="65"/>
      <c r="O53" s="50"/>
      <c r="P53" s="50"/>
      <c r="Q53" s="50"/>
      <c r="R53" s="50"/>
      <c r="S53" s="50"/>
      <c r="T53" s="65"/>
      <c r="U53" s="72"/>
      <c r="V53" s="69"/>
      <c r="W53" s="69"/>
      <c r="X53" s="69"/>
      <c r="Y53" s="69"/>
      <c r="Z53" s="69"/>
      <c r="AA53" s="65"/>
      <c r="AB53" s="72"/>
      <c r="AC53" s="69"/>
      <c r="AD53" s="69"/>
      <c r="AE53" s="69"/>
      <c r="AF53" s="69"/>
      <c r="AG53" s="69"/>
      <c r="AH53" s="65"/>
      <c r="AI53" s="65"/>
      <c r="AJ53" s="69"/>
      <c r="AK53" s="69"/>
      <c r="AL53" s="69"/>
      <c r="AM53" s="69"/>
      <c r="AN53" s="69"/>
    </row>
    <row r="54" spans="2:40" x14ac:dyDescent="0.2">
      <c r="B54" s="92">
        <v>6</v>
      </c>
      <c r="C54" s="358"/>
      <c r="D54" s="253"/>
      <c r="E54" s="88">
        <f t="shared" si="23"/>
        <v>0</v>
      </c>
      <c r="F54" s="51"/>
      <c r="G54" s="84"/>
      <c r="H54" s="69"/>
      <c r="I54" s="69"/>
      <c r="J54" s="69"/>
      <c r="K54" s="69"/>
      <c r="L54" s="69"/>
      <c r="M54" s="65"/>
      <c r="N54" s="65"/>
      <c r="O54" s="50"/>
      <c r="P54" s="50"/>
      <c r="Q54" s="50"/>
      <c r="R54" s="50"/>
      <c r="S54" s="50"/>
      <c r="T54" s="65"/>
      <c r="U54" s="72"/>
      <c r="V54" s="69"/>
      <c r="W54" s="69"/>
      <c r="X54" s="69"/>
      <c r="Y54" s="69"/>
      <c r="Z54" s="69"/>
      <c r="AA54" s="65"/>
      <c r="AB54" s="72"/>
      <c r="AC54" s="69"/>
      <c r="AD54" s="69"/>
      <c r="AE54" s="69"/>
      <c r="AF54" s="69"/>
      <c r="AG54" s="69"/>
      <c r="AH54" s="65"/>
      <c r="AI54" s="65"/>
      <c r="AJ54" s="69"/>
      <c r="AK54" s="69"/>
      <c r="AL54" s="69"/>
      <c r="AM54" s="69"/>
      <c r="AN54" s="69"/>
    </row>
    <row r="55" spans="2:40" x14ac:dyDescent="0.2">
      <c r="B55" s="92">
        <v>7</v>
      </c>
      <c r="C55" s="358"/>
      <c r="D55" s="253"/>
      <c r="E55" s="88">
        <f t="shared" si="23"/>
        <v>0</v>
      </c>
      <c r="F55" s="51"/>
      <c r="G55" s="84"/>
      <c r="H55" s="69"/>
      <c r="I55" s="69"/>
      <c r="J55" s="69"/>
      <c r="K55" s="69"/>
      <c r="L55" s="69"/>
      <c r="M55" s="65"/>
      <c r="N55" s="65"/>
      <c r="O55" s="50"/>
      <c r="P55" s="50"/>
      <c r="Q55" s="50"/>
      <c r="R55" s="50"/>
      <c r="S55" s="50"/>
      <c r="T55" s="65"/>
      <c r="U55" s="72"/>
      <c r="V55" s="69"/>
      <c r="W55" s="69"/>
      <c r="X55" s="69"/>
      <c r="Y55" s="69"/>
      <c r="Z55" s="69"/>
      <c r="AA55" s="65"/>
      <c r="AB55" s="72"/>
      <c r="AC55" s="69"/>
      <c r="AD55" s="69"/>
      <c r="AE55" s="69"/>
      <c r="AF55" s="69"/>
      <c r="AG55" s="69"/>
      <c r="AH55" s="65"/>
      <c r="AI55" s="65"/>
      <c r="AJ55" s="69"/>
      <c r="AK55" s="69"/>
      <c r="AL55" s="69"/>
      <c r="AM55" s="69"/>
      <c r="AN55" s="69"/>
    </row>
    <row r="56" spans="2:40" x14ac:dyDescent="0.2">
      <c r="B56" s="92">
        <v>8</v>
      </c>
      <c r="C56" s="358"/>
      <c r="D56" s="253"/>
      <c r="E56" s="88">
        <f t="shared" si="23"/>
        <v>0</v>
      </c>
      <c r="F56" s="51"/>
      <c r="G56" s="84"/>
      <c r="H56" s="69"/>
      <c r="I56" s="69"/>
      <c r="J56" s="69"/>
      <c r="K56" s="69"/>
      <c r="L56" s="69"/>
      <c r="M56" s="65"/>
      <c r="N56" s="65"/>
      <c r="O56" s="50"/>
      <c r="P56" s="50"/>
      <c r="Q56" s="50"/>
      <c r="R56" s="50"/>
      <c r="S56" s="50"/>
      <c r="T56" s="65"/>
      <c r="U56" s="72"/>
      <c r="V56" s="69"/>
      <c r="W56" s="69"/>
      <c r="X56" s="69"/>
      <c r="Y56" s="69"/>
      <c r="Z56" s="69"/>
      <c r="AA56" s="65"/>
      <c r="AB56" s="72"/>
      <c r="AC56" s="69"/>
      <c r="AD56" s="69"/>
      <c r="AE56" s="69"/>
      <c r="AF56" s="69"/>
      <c r="AG56" s="69"/>
      <c r="AH56" s="65"/>
      <c r="AI56" s="65"/>
      <c r="AJ56" s="69"/>
      <c r="AK56" s="69"/>
      <c r="AL56" s="69"/>
      <c r="AM56" s="69"/>
      <c r="AN56" s="69"/>
    </row>
    <row r="57" spans="2:40" x14ac:dyDescent="0.2">
      <c r="B57" s="92">
        <v>9</v>
      </c>
      <c r="C57" s="358"/>
      <c r="D57" s="253"/>
      <c r="E57" s="88">
        <f t="shared" si="23"/>
        <v>0</v>
      </c>
      <c r="F57" s="51"/>
      <c r="G57" s="84"/>
      <c r="H57" s="69"/>
      <c r="I57" s="69"/>
      <c r="J57" s="69"/>
      <c r="K57" s="69"/>
      <c r="L57" s="69"/>
      <c r="M57" s="65"/>
      <c r="N57" s="65"/>
      <c r="O57" s="50"/>
      <c r="P57" s="50"/>
      <c r="Q57" s="50"/>
      <c r="R57" s="50"/>
      <c r="S57" s="50"/>
      <c r="T57" s="65"/>
      <c r="U57" s="72"/>
      <c r="V57" s="69"/>
      <c r="W57" s="69"/>
      <c r="X57" s="69"/>
      <c r="Y57" s="69"/>
      <c r="Z57" s="69"/>
      <c r="AA57" s="65"/>
      <c r="AB57" s="72"/>
      <c r="AC57" s="69"/>
      <c r="AD57" s="69"/>
      <c r="AE57" s="69"/>
      <c r="AF57" s="69"/>
      <c r="AG57" s="69"/>
      <c r="AH57" s="65"/>
      <c r="AI57" s="65"/>
      <c r="AJ57" s="69"/>
      <c r="AK57" s="69"/>
      <c r="AL57" s="69"/>
      <c r="AM57" s="69"/>
      <c r="AN57" s="69"/>
    </row>
    <row r="58" spans="2:40" x14ac:dyDescent="0.2">
      <c r="B58" s="92">
        <v>10</v>
      </c>
      <c r="C58" s="358"/>
      <c r="D58" s="253"/>
      <c r="E58" s="88">
        <f t="shared" si="23"/>
        <v>0</v>
      </c>
      <c r="F58" s="51"/>
      <c r="G58" s="84"/>
      <c r="H58" s="69"/>
      <c r="I58" s="69"/>
      <c r="J58" s="69"/>
      <c r="K58" s="69"/>
      <c r="L58" s="69"/>
      <c r="M58" s="65"/>
      <c r="N58" s="65"/>
      <c r="O58" s="50"/>
      <c r="P58" s="50"/>
      <c r="Q58" s="50"/>
      <c r="R58" s="50"/>
      <c r="S58" s="50"/>
      <c r="T58" s="65"/>
      <c r="U58" s="72"/>
      <c r="V58" s="69"/>
      <c r="W58" s="69"/>
      <c r="X58" s="69"/>
      <c r="Y58" s="69"/>
      <c r="Z58" s="69"/>
      <c r="AA58" s="65"/>
      <c r="AB58" s="72"/>
      <c r="AC58" s="69"/>
      <c r="AD58" s="69"/>
      <c r="AE58" s="69"/>
      <c r="AF58" s="69"/>
      <c r="AG58" s="69"/>
      <c r="AH58" s="65"/>
      <c r="AI58" s="65"/>
      <c r="AJ58" s="69"/>
      <c r="AK58" s="69"/>
      <c r="AL58" s="69"/>
      <c r="AM58" s="69"/>
      <c r="AN58" s="69"/>
    </row>
    <row r="59" spans="2:40" x14ac:dyDescent="0.2">
      <c r="B59" s="92">
        <v>11</v>
      </c>
      <c r="C59" s="358"/>
      <c r="D59" s="253"/>
      <c r="E59" s="88">
        <f t="shared" si="23"/>
        <v>0</v>
      </c>
      <c r="F59" s="51"/>
      <c r="G59" s="84"/>
      <c r="H59" s="69"/>
      <c r="I59" s="69"/>
      <c r="J59" s="69"/>
      <c r="K59" s="69"/>
      <c r="L59" s="69"/>
      <c r="M59" s="65"/>
      <c r="N59" s="65"/>
      <c r="O59" s="50"/>
      <c r="P59" s="50"/>
      <c r="Q59" s="50"/>
      <c r="R59" s="50"/>
      <c r="S59" s="50"/>
      <c r="T59" s="65"/>
      <c r="U59" s="72"/>
      <c r="V59" s="69"/>
      <c r="W59" s="69"/>
      <c r="X59" s="69"/>
      <c r="Y59" s="69"/>
      <c r="Z59" s="69"/>
      <c r="AA59" s="65"/>
      <c r="AB59" s="72"/>
      <c r="AC59" s="69"/>
      <c r="AD59" s="69"/>
      <c r="AE59" s="69"/>
      <c r="AF59" s="69"/>
      <c r="AG59" s="69"/>
      <c r="AH59" s="65"/>
      <c r="AI59" s="65"/>
      <c r="AJ59" s="69"/>
      <c r="AK59" s="69"/>
      <c r="AL59" s="69"/>
      <c r="AM59" s="69"/>
      <c r="AN59" s="69"/>
    </row>
    <row r="60" spans="2:40" x14ac:dyDescent="0.2">
      <c r="B60" s="92">
        <v>12</v>
      </c>
      <c r="C60" s="358"/>
      <c r="D60" s="253"/>
      <c r="E60" s="88">
        <f t="shared" si="23"/>
        <v>0</v>
      </c>
      <c r="F60" s="51"/>
      <c r="G60" s="84"/>
      <c r="H60" s="69"/>
      <c r="I60" s="69"/>
      <c r="J60" s="69"/>
      <c r="K60" s="69"/>
      <c r="L60" s="69"/>
      <c r="M60" s="65"/>
      <c r="N60" s="65"/>
      <c r="O60" s="50"/>
      <c r="P60" s="50"/>
      <c r="Q60" s="50"/>
      <c r="R60" s="50"/>
      <c r="S60" s="50"/>
      <c r="T60" s="65"/>
      <c r="U60" s="72"/>
      <c r="V60" s="69"/>
      <c r="W60" s="69"/>
      <c r="X60" s="69"/>
      <c r="Y60" s="69"/>
      <c r="Z60" s="69"/>
      <c r="AA60" s="65"/>
      <c r="AB60" s="72"/>
      <c r="AC60" s="69"/>
      <c r="AD60" s="69"/>
      <c r="AE60" s="69"/>
      <c r="AF60" s="69"/>
      <c r="AG60" s="69"/>
      <c r="AH60" s="65"/>
      <c r="AI60" s="65"/>
      <c r="AJ60" s="69"/>
      <c r="AK60" s="69"/>
      <c r="AL60" s="69"/>
      <c r="AM60" s="69"/>
      <c r="AN60" s="69"/>
    </row>
    <row r="61" spans="2:40" ht="15.5" customHeight="1" x14ac:dyDescent="0.2">
      <c r="B61" s="92">
        <v>13</v>
      </c>
      <c r="C61" s="358"/>
      <c r="D61" s="253"/>
      <c r="E61" s="88">
        <f t="shared" si="23"/>
        <v>0</v>
      </c>
      <c r="F61" s="51"/>
      <c r="G61" s="84"/>
      <c r="H61" s="69"/>
      <c r="I61" s="69"/>
      <c r="J61" s="69"/>
      <c r="K61" s="69"/>
      <c r="L61" s="69"/>
      <c r="M61" s="65"/>
      <c r="N61" s="65"/>
      <c r="O61" s="50"/>
      <c r="P61" s="50"/>
      <c r="Q61" s="50"/>
      <c r="R61" s="50"/>
      <c r="S61" s="50"/>
      <c r="T61" s="65"/>
      <c r="U61" s="72"/>
      <c r="V61" s="69"/>
      <c r="W61" s="69"/>
      <c r="X61" s="69"/>
      <c r="Y61" s="69"/>
      <c r="Z61" s="69"/>
      <c r="AA61" s="65"/>
      <c r="AB61" s="72"/>
      <c r="AC61" s="69"/>
      <c r="AD61" s="69"/>
      <c r="AE61" s="69"/>
      <c r="AF61" s="69"/>
      <c r="AG61" s="69"/>
      <c r="AH61" s="65"/>
      <c r="AI61" s="65"/>
      <c r="AJ61" s="69"/>
      <c r="AK61" s="69"/>
      <c r="AL61" s="69"/>
      <c r="AM61" s="69"/>
      <c r="AN61" s="69"/>
    </row>
    <row r="62" spans="2:40" x14ac:dyDescent="0.2">
      <c r="B62" s="92">
        <v>14</v>
      </c>
      <c r="C62" s="358"/>
      <c r="D62" s="253"/>
      <c r="E62" s="88">
        <f t="shared" si="23"/>
        <v>0</v>
      </c>
      <c r="F62" s="51"/>
      <c r="G62" s="84"/>
      <c r="H62" s="69"/>
      <c r="I62" s="69"/>
      <c r="J62" s="69"/>
      <c r="K62" s="69"/>
      <c r="L62" s="69"/>
      <c r="M62" s="65"/>
      <c r="N62" s="65"/>
      <c r="O62" s="50"/>
      <c r="P62" s="50"/>
      <c r="Q62" s="50"/>
      <c r="R62" s="50"/>
      <c r="S62" s="50"/>
      <c r="T62" s="65"/>
      <c r="U62" s="72"/>
      <c r="V62" s="69"/>
      <c r="W62" s="69"/>
      <c r="X62" s="69"/>
      <c r="Y62" s="69"/>
      <c r="Z62" s="69"/>
      <c r="AA62" s="65"/>
      <c r="AB62" s="72"/>
      <c r="AC62" s="69"/>
      <c r="AD62" s="69"/>
      <c r="AE62" s="69"/>
      <c r="AF62" s="69"/>
      <c r="AG62" s="69"/>
      <c r="AH62" s="65"/>
      <c r="AI62" s="65"/>
      <c r="AJ62" s="69"/>
      <c r="AK62" s="69"/>
      <c r="AL62" s="69"/>
      <c r="AM62" s="69"/>
      <c r="AN62" s="69"/>
    </row>
    <row r="63" spans="2:40" x14ac:dyDescent="0.2">
      <c r="B63" s="92">
        <v>15</v>
      </c>
      <c r="C63" s="358"/>
      <c r="D63" s="253"/>
      <c r="E63" s="88">
        <f t="shared" si="23"/>
        <v>0</v>
      </c>
      <c r="F63" s="51"/>
      <c r="G63" s="84"/>
      <c r="H63" s="69"/>
      <c r="I63" s="69"/>
      <c r="J63" s="69"/>
      <c r="K63" s="69"/>
      <c r="L63" s="69"/>
      <c r="M63" s="65"/>
      <c r="N63" s="65"/>
      <c r="O63" s="50"/>
      <c r="P63" s="50"/>
      <c r="Q63" s="50"/>
      <c r="R63" s="50"/>
      <c r="S63" s="50"/>
      <c r="T63" s="65"/>
      <c r="U63" s="72"/>
      <c r="V63" s="69"/>
      <c r="W63" s="69"/>
      <c r="X63" s="69"/>
      <c r="Y63" s="69"/>
      <c r="Z63" s="69"/>
      <c r="AA63" s="65"/>
      <c r="AB63" s="72"/>
      <c r="AC63" s="69"/>
      <c r="AD63" s="69"/>
      <c r="AE63" s="69"/>
      <c r="AF63" s="69"/>
      <c r="AG63" s="69"/>
      <c r="AH63" s="65"/>
      <c r="AI63" s="65"/>
      <c r="AJ63" s="69"/>
      <c r="AK63" s="69"/>
      <c r="AL63" s="69"/>
      <c r="AM63" s="69"/>
      <c r="AN63" s="69"/>
    </row>
    <row r="64" spans="2:40" x14ac:dyDescent="0.2">
      <c r="B64" s="92">
        <v>16</v>
      </c>
      <c r="C64" s="358"/>
      <c r="D64" s="253"/>
      <c r="E64" s="88">
        <f t="shared" si="23"/>
        <v>0</v>
      </c>
      <c r="F64" s="51"/>
      <c r="G64" s="84"/>
      <c r="H64" s="69"/>
      <c r="I64" s="69"/>
      <c r="J64" s="69"/>
      <c r="K64" s="69"/>
      <c r="L64" s="69"/>
      <c r="M64" s="65"/>
      <c r="N64" s="65"/>
      <c r="O64" s="50"/>
      <c r="P64" s="50"/>
      <c r="Q64" s="50"/>
      <c r="R64" s="50"/>
      <c r="S64" s="50"/>
      <c r="T64" s="65"/>
      <c r="U64" s="72"/>
      <c r="V64" s="69"/>
      <c r="W64" s="69"/>
      <c r="X64" s="69"/>
      <c r="Y64" s="69"/>
      <c r="Z64" s="69"/>
      <c r="AA64" s="65"/>
      <c r="AB64" s="72"/>
      <c r="AC64" s="69"/>
      <c r="AD64" s="69"/>
      <c r="AE64" s="69"/>
      <c r="AF64" s="69"/>
      <c r="AG64" s="69"/>
      <c r="AH64" s="65"/>
      <c r="AI64" s="65"/>
      <c r="AJ64" s="69"/>
      <c r="AK64" s="69"/>
      <c r="AL64" s="69"/>
      <c r="AM64" s="69"/>
      <c r="AN64" s="69"/>
    </row>
    <row r="65" spans="2:40" x14ac:dyDescent="0.2">
      <c r="B65" s="92">
        <v>17</v>
      </c>
      <c r="C65" s="358"/>
      <c r="D65" s="253"/>
      <c r="E65" s="88">
        <f t="shared" si="23"/>
        <v>0</v>
      </c>
      <c r="F65" s="51"/>
      <c r="G65" s="84"/>
      <c r="H65" s="69"/>
      <c r="I65" s="69"/>
      <c r="J65" s="69"/>
      <c r="K65" s="69"/>
      <c r="L65" s="69"/>
      <c r="M65" s="65"/>
      <c r="N65" s="65"/>
      <c r="O65" s="50"/>
      <c r="P65" s="50"/>
      <c r="Q65" s="50"/>
      <c r="R65" s="50"/>
      <c r="S65" s="50"/>
      <c r="T65" s="65"/>
      <c r="U65" s="72"/>
      <c r="V65" s="69"/>
      <c r="W65" s="69"/>
      <c r="X65" s="69"/>
      <c r="Y65" s="69"/>
      <c r="Z65" s="69"/>
      <c r="AA65" s="65"/>
      <c r="AB65" s="72"/>
      <c r="AC65" s="69"/>
      <c r="AD65" s="69"/>
      <c r="AE65" s="69"/>
      <c r="AF65" s="69"/>
      <c r="AG65" s="69"/>
      <c r="AH65" s="65"/>
      <c r="AI65" s="65"/>
      <c r="AJ65" s="69"/>
      <c r="AK65" s="69"/>
      <c r="AL65" s="69"/>
      <c r="AM65" s="69"/>
      <c r="AN65" s="69"/>
    </row>
    <row r="66" spans="2:40" x14ac:dyDescent="0.2">
      <c r="B66" s="92">
        <v>18</v>
      </c>
      <c r="C66" s="358"/>
      <c r="D66" s="253"/>
      <c r="E66" s="88">
        <f t="shared" si="23"/>
        <v>0</v>
      </c>
      <c r="F66" s="51"/>
      <c r="G66" s="84"/>
      <c r="H66" s="69"/>
      <c r="I66" s="69"/>
      <c r="J66" s="69"/>
      <c r="K66" s="69"/>
      <c r="L66" s="69"/>
      <c r="M66" s="65"/>
      <c r="N66" s="65"/>
      <c r="O66" s="50"/>
      <c r="P66" s="50"/>
      <c r="Q66" s="50"/>
      <c r="R66" s="50"/>
      <c r="S66" s="50"/>
      <c r="T66" s="65"/>
      <c r="U66" s="72"/>
      <c r="V66" s="69"/>
      <c r="W66" s="69"/>
      <c r="X66" s="69"/>
      <c r="Y66" s="69"/>
      <c r="Z66" s="69"/>
      <c r="AA66" s="65"/>
      <c r="AB66" s="72"/>
      <c r="AC66" s="69"/>
      <c r="AD66" s="69"/>
      <c r="AE66" s="69"/>
      <c r="AF66" s="69"/>
      <c r="AG66" s="69"/>
      <c r="AH66" s="65"/>
      <c r="AI66" s="65"/>
      <c r="AJ66" s="69"/>
      <c r="AK66" s="69"/>
      <c r="AL66" s="69"/>
      <c r="AM66" s="69"/>
      <c r="AN66" s="69"/>
    </row>
    <row r="67" spans="2:40" x14ac:dyDescent="0.2">
      <c r="B67" s="92">
        <v>19</v>
      </c>
      <c r="C67" s="358"/>
      <c r="D67" s="253"/>
      <c r="E67" s="88">
        <f t="shared" si="23"/>
        <v>0</v>
      </c>
      <c r="F67" s="51"/>
      <c r="G67" s="84"/>
      <c r="H67" s="69"/>
      <c r="I67" s="69"/>
      <c r="J67" s="69"/>
      <c r="K67" s="69"/>
      <c r="L67" s="69"/>
      <c r="M67" s="65"/>
      <c r="N67" s="65"/>
      <c r="O67" s="50"/>
      <c r="P67" s="50"/>
      <c r="Q67" s="50"/>
      <c r="R67" s="50"/>
      <c r="S67" s="50"/>
      <c r="T67" s="65"/>
      <c r="U67" s="72"/>
      <c r="V67" s="69"/>
      <c r="W67" s="69"/>
      <c r="X67" s="69"/>
      <c r="Y67" s="69"/>
      <c r="Z67" s="69"/>
      <c r="AA67" s="65"/>
      <c r="AB67" s="72"/>
      <c r="AC67" s="69"/>
      <c r="AD67" s="69"/>
      <c r="AE67" s="69"/>
      <c r="AF67" s="69"/>
      <c r="AG67" s="69"/>
      <c r="AH67" s="65"/>
      <c r="AI67" s="65"/>
      <c r="AJ67" s="69"/>
      <c r="AK67" s="69"/>
      <c r="AL67" s="69"/>
      <c r="AM67" s="69"/>
      <c r="AN67" s="69"/>
    </row>
    <row r="68" spans="2:40" x14ac:dyDescent="0.2">
      <c r="B68" s="92">
        <v>20</v>
      </c>
      <c r="C68" s="358"/>
      <c r="D68" s="253"/>
      <c r="E68" s="88">
        <f t="shared" si="23"/>
        <v>0</v>
      </c>
      <c r="F68" s="51"/>
      <c r="G68" s="84"/>
      <c r="H68" s="69"/>
      <c r="I68" s="69"/>
      <c r="J68" s="69"/>
      <c r="K68" s="69"/>
      <c r="L68" s="69"/>
      <c r="M68" s="65"/>
      <c r="N68" s="65"/>
      <c r="O68" s="69"/>
      <c r="P68" s="69"/>
      <c r="Q68" s="69"/>
      <c r="R68" s="69"/>
      <c r="S68" s="69"/>
      <c r="T68" s="65"/>
      <c r="U68" s="72"/>
      <c r="V68" s="69"/>
      <c r="W68" s="69"/>
      <c r="X68" s="69"/>
      <c r="Y68" s="69"/>
      <c r="Z68" s="69"/>
      <c r="AA68" s="65"/>
      <c r="AB68" s="72"/>
      <c r="AC68" s="69"/>
      <c r="AD68" s="69"/>
      <c r="AE68" s="69"/>
      <c r="AF68" s="69"/>
      <c r="AG68" s="69"/>
      <c r="AH68" s="65"/>
      <c r="AI68" s="65"/>
      <c r="AJ68" s="69"/>
      <c r="AK68" s="69"/>
      <c r="AL68" s="69"/>
      <c r="AM68" s="69"/>
      <c r="AN68" s="69"/>
    </row>
    <row r="69" spans="2:40" x14ac:dyDescent="0.2">
      <c r="B69" s="92">
        <v>21</v>
      </c>
      <c r="C69" s="358"/>
      <c r="D69" s="253"/>
      <c r="E69" s="88">
        <f t="shared" si="23"/>
        <v>0</v>
      </c>
      <c r="F69" s="51"/>
      <c r="G69" s="84"/>
      <c r="H69" s="69"/>
      <c r="I69" s="69"/>
      <c r="J69" s="69"/>
      <c r="K69" s="69"/>
      <c r="L69" s="69"/>
      <c r="M69" s="65"/>
      <c r="N69" s="65"/>
      <c r="O69" s="69"/>
      <c r="P69" s="69"/>
      <c r="Q69" s="69"/>
      <c r="R69" s="69"/>
      <c r="S69" s="69"/>
      <c r="T69" s="65"/>
      <c r="U69" s="72"/>
      <c r="V69" s="69"/>
      <c r="W69" s="69"/>
      <c r="X69" s="69"/>
      <c r="Y69" s="69"/>
      <c r="Z69" s="69"/>
      <c r="AA69" s="65"/>
      <c r="AB69" s="72"/>
      <c r="AC69" s="69"/>
      <c r="AD69" s="69"/>
      <c r="AE69" s="69"/>
      <c r="AF69" s="69"/>
      <c r="AG69" s="69"/>
      <c r="AH69" s="65"/>
      <c r="AI69" s="65"/>
      <c r="AJ69" s="69"/>
      <c r="AK69" s="69"/>
      <c r="AL69" s="69"/>
      <c r="AM69" s="69"/>
      <c r="AN69" s="69"/>
    </row>
    <row r="70" spans="2:40" x14ac:dyDescent="0.2">
      <c r="B70" s="92">
        <v>22</v>
      </c>
      <c r="C70" s="358"/>
      <c r="D70" s="253"/>
      <c r="E70" s="88">
        <f t="shared" si="23"/>
        <v>0</v>
      </c>
      <c r="F70" s="51"/>
      <c r="G70" s="84"/>
      <c r="H70" s="69"/>
      <c r="I70" s="69"/>
      <c r="J70" s="69"/>
      <c r="K70" s="69"/>
      <c r="L70" s="69"/>
      <c r="M70" s="65"/>
      <c r="N70" s="65"/>
      <c r="O70" s="50"/>
      <c r="P70" s="50"/>
      <c r="Q70" s="50"/>
      <c r="R70" s="50"/>
      <c r="S70" s="50"/>
      <c r="T70" s="65"/>
      <c r="U70" s="72"/>
      <c r="V70" s="69"/>
      <c r="W70" s="69"/>
      <c r="X70" s="69"/>
      <c r="Y70" s="69"/>
      <c r="Z70" s="69"/>
      <c r="AA70" s="65"/>
      <c r="AB70" s="72"/>
      <c r="AC70" s="69"/>
      <c r="AD70" s="69"/>
      <c r="AE70" s="69"/>
      <c r="AF70" s="69"/>
      <c r="AG70" s="69"/>
      <c r="AH70" s="65"/>
      <c r="AI70" s="65"/>
      <c r="AJ70" s="69"/>
      <c r="AK70" s="69"/>
      <c r="AL70" s="69"/>
      <c r="AM70" s="69"/>
      <c r="AN70" s="69"/>
    </row>
    <row r="71" spans="2:40" x14ac:dyDescent="0.2">
      <c r="B71" s="92">
        <v>23</v>
      </c>
      <c r="C71" s="358"/>
      <c r="D71" s="253"/>
      <c r="E71" s="88">
        <f t="shared" si="23"/>
        <v>0</v>
      </c>
      <c r="F71" s="51"/>
      <c r="G71" s="84"/>
      <c r="H71" s="69"/>
      <c r="I71" s="69"/>
      <c r="J71" s="69"/>
      <c r="K71" s="69"/>
      <c r="L71" s="69"/>
      <c r="M71" s="65"/>
      <c r="N71" s="65"/>
      <c r="O71" s="50"/>
      <c r="P71" s="50"/>
      <c r="Q71" s="50"/>
      <c r="R71" s="50"/>
      <c r="S71" s="50"/>
      <c r="T71" s="65"/>
      <c r="U71" s="72"/>
      <c r="V71" s="69"/>
      <c r="W71" s="69"/>
      <c r="X71" s="69"/>
      <c r="Y71" s="69"/>
      <c r="Z71" s="69"/>
      <c r="AA71" s="65"/>
      <c r="AB71" s="72"/>
      <c r="AC71" s="69"/>
      <c r="AD71" s="69"/>
      <c r="AE71" s="69"/>
      <c r="AF71" s="69"/>
      <c r="AG71" s="69"/>
      <c r="AH71" s="65"/>
      <c r="AI71" s="65"/>
      <c r="AJ71" s="69"/>
      <c r="AK71" s="69"/>
      <c r="AL71" s="69"/>
      <c r="AM71" s="69"/>
      <c r="AN71" s="69"/>
    </row>
    <row r="72" spans="2:40" x14ac:dyDescent="0.2">
      <c r="B72" s="92">
        <v>24</v>
      </c>
      <c r="C72" s="358"/>
      <c r="D72" s="253"/>
      <c r="E72" s="88">
        <f t="shared" si="23"/>
        <v>0</v>
      </c>
      <c r="F72" s="51"/>
      <c r="G72" s="84"/>
      <c r="H72" s="69"/>
      <c r="I72" s="69"/>
      <c r="J72" s="69"/>
      <c r="K72" s="69"/>
      <c r="L72" s="69"/>
      <c r="M72" s="65"/>
      <c r="N72" s="65"/>
      <c r="O72" s="50"/>
      <c r="P72" s="50"/>
      <c r="Q72" s="50"/>
      <c r="R72" s="69"/>
      <c r="S72" s="50"/>
      <c r="T72" s="65"/>
      <c r="U72" s="72"/>
      <c r="V72" s="69"/>
      <c r="W72" s="69"/>
      <c r="X72" s="69"/>
      <c r="Y72" s="69"/>
      <c r="Z72" s="69"/>
      <c r="AA72" s="65"/>
      <c r="AB72" s="72"/>
      <c r="AC72" s="69"/>
      <c r="AD72" s="69"/>
      <c r="AE72" s="69"/>
      <c r="AF72" s="69"/>
      <c r="AG72" s="69"/>
      <c r="AH72" s="65"/>
      <c r="AI72" s="65"/>
      <c r="AJ72" s="69"/>
      <c r="AK72" s="69"/>
      <c r="AL72" s="69"/>
      <c r="AM72" s="69"/>
      <c r="AN72" s="69"/>
    </row>
    <row r="73" spans="2:40" x14ac:dyDescent="0.2">
      <c r="B73" s="92">
        <v>25</v>
      </c>
      <c r="C73" s="358"/>
      <c r="D73" s="253"/>
      <c r="E73" s="88">
        <f t="shared" si="23"/>
        <v>0</v>
      </c>
      <c r="F73" s="51"/>
      <c r="G73" s="84"/>
      <c r="H73" s="69"/>
      <c r="I73" s="69"/>
      <c r="J73" s="69"/>
      <c r="K73" s="69"/>
      <c r="L73" s="69"/>
      <c r="M73" s="65"/>
      <c r="N73" s="65"/>
      <c r="O73" s="50"/>
      <c r="P73" s="50"/>
      <c r="Q73" s="50"/>
      <c r="R73" s="69"/>
      <c r="S73" s="50"/>
      <c r="T73" s="65"/>
      <c r="U73" s="72"/>
      <c r="V73" s="69"/>
      <c r="W73" s="69"/>
      <c r="X73" s="69"/>
      <c r="Y73" s="69"/>
      <c r="Z73" s="69"/>
      <c r="AA73" s="65"/>
      <c r="AB73" s="72"/>
      <c r="AC73" s="69"/>
      <c r="AD73" s="69"/>
      <c r="AE73" s="69"/>
      <c r="AF73" s="69"/>
      <c r="AG73" s="69"/>
      <c r="AH73" s="65"/>
      <c r="AI73" s="65"/>
      <c r="AJ73" s="69"/>
      <c r="AK73" s="69"/>
      <c r="AL73" s="69"/>
      <c r="AM73" s="69"/>
      <c r="AN73" s="69"/>
    </row>
    <row r="74" spans="2:40" x14ac:dyDescent="0.2">
      <c r="B74" s="92">
        <v>26</v>
      </c>
      <c r="C74" s="358"/>
      <c r="D74" s="253"/>
      <c r="E74" s="88">
        <f t="shared" si="23"/>
        <v>0</v>
      </c>
      <c r="F74" s="51"/>
      <c r="G74" s="84"/>
      <c r="H74" s="69"/>
      <c r="I74" s="69"/>
      <c r="J74" s="69"/>
      <c r="K74" s="69"/>
      <c r="L74" s="69"/>
      <c r="M74" s="65"/>
      <c r="N74" s="65"/>
      <c r="O74" s="50"/>
      <c r="P74" s="50"/>
      <c r="Q74" s="50"/>
      <c r="R74" s="50"/>
      <c r="S74" s="50"/>
      <c r="T74" s="65"/>
      <c r="U74" s="72"/>
      <c r="V74" s="69"/>
      <c r="W74" s="69"/>
      <c r="X74" s="69"/>
      <c r="Y74" s="69"/>
      <c r="Z74" s="69"/>
      <c r="AA74" s="65"/>
      <c r="AB74" s="72"/>
      <c r="AC74" s="69"/>
      <c r="AD74" s="69"/>
      <c r="AE74" s="69"/>
      <c r="AF74" s="69"/>
      <c r="AG74" s="69"/>
      <c r="AH74" s="65"/>
      <c r="AI74" s="65"/>
      <c r="AJ74" s="69"/>
      <c r="AK74" s="69"/>
      <c r="AL74" s="69"/>
      <c r="AM74" s="69"/>
      <c r="AN74" s="69"/>
    </row>
    <row r="75" spans="2:40" x14ac:dyDescent="0.2">
      <c r="B75" s="92">
        <v>27</v>
      </c>
      <c r="C75" s="358"/>
      <c r="D75" s="253"/>
      <c r="E75" s="88">
        <f t="shared" si="22"/>
        <v>0</v>
      </c>
      <c r="F75" s="51"/>
      <c r="G75" s="84"/>
      <c r="H75" s="69"/>
      <c r="I75" s="69"/>
      <c r="J75" s="69"/>
      <c r="K75" s="69"/>
      <c r="L75" s="69"/>
      <c r="M75" s="65"/>
      <c r="N75" s="65"/>
      <c r="O75" s="50"/>
      <c r="P75" s="50"/>
      <c r="Q75" s="50"/>
      <c r="R75" s="50"/>
      <c r="S75" s="50"/>
      <c r="T75" s="65"/>
      <c r="U75" s="72"/>
      <c r="V75" s="69"/>
      <c r="W75" s="69"/>
      <c r="X75" s="69"/>
      <c r="Y75" s="69"/>
      <c r="Z75" s="69"/>
      <c r="AA75" s="65"/>
      <c r="AB75" s="72"/>
      <c r="AC75" s="69"/>
      <c r="AD75" s="69"/>
      <c r="AE75" s="69"/>
      <c r="AF75" s="69"/>
      <c r="AG75" s="69"/>
      <c r="AH75" s="65"/>
      <c r="AI75" s="65"/>
      <c r="AJ75" s="69"/>
      <c r="AK75" s="69"/>
      <c r="AL75" s="69"/>
      <c r="AM75" s="69"/>
      <c r="AN75" s="69"/>
    </row>
    <row r="76" spans="2:40" x14ac:dyDescent="0.2">
      <c r="B76" s="92">
        <v>28</v>
      </c>
      <c r="C76" s="54"/>
      <c r="D76" s="253"/>
      <c r="E76" s="88">
        <f t="shared" si="22"/>
        <v>0</v>
      </c>
      <c r="F76" s="51"/>
      <c r="G76" s="84"/>
      <c r="H76" s="69"/>
      <c r="I76" s="69"/>
      <c r="J76" s="69"/>
      <c r="K76" s="69"/>
      <c r="L76" s="69"/>
      <c r="M76" s="65"/>
      <c r="N76" s="65"/>
      <c r="O76" s="50"/>
      <c r="P76" s="50"/>
      <c r="Q76" s="50"/>
      <c r="R76" s="69"/>
      <c r="S76" s="50"/>
      <c r="T76" s="65"/>
      <c r="U76" s="72"/>
      <c r="V76" s="69"/>
      <c r="W76" s="69"/>
      <c r="X76" s="69"/>
      <c r="Y76" s="69"/>
      <c r="Z76" s="69"/>
      <c r="AA76" s="65"/>
      <c r="AB76" s="72"/>
      <c r="AC76" s="69"/>
      <c r="AD76" s="69"/>
      <c r="AE76" s="69"/>
      <c r="AF76" s="69"/>
      <c r="AG76" s="69"/>
      <c r="AH76" s="65"/>
      <c r="AI76" s="65"/>
      <c r="AJ76" s="69"/>
      <c r="AK76" s="69"/>
      <c r="AL76" s="69"/>
      <c r="AM76" s="69"/>
      <c r="AN76" s="69"/>
    </row>
    <row r="77" spans="2:40" x14ac:dyDescent="0.2">
      <c r="B77" s="92">
        <v>29</v>
      </c>
      <c r="C77" s="54"/>
      <c r="D77" s="253"/>
      <c r="E77" s="88">
        <f t="shared" si="22"/>
        <v>0</v>
      </c>
      <c r="F77" s="51"/>
      <c r="G77" s="84"/>
      <c r="H77" s="69"/>
      <c r="I77" s="69"/>
      <c r="J77" s="69"/>
      <c r="K77" s="69"/>
      <c r="L77" s="69"/>
      <c r="M77" s="65"/>
      <c r="N77" s="65"/>
      <c r="O77" s="50"/>
      <c r="P77" s="50"/>
      <c r="Q77" s="50"/>
      <c r="R77" s="69"/>
      <c r="S77" s="50"/>
      <c r="T77" s="65"/>
      <c r="U77" s="72"/>
      <c r="V77" s="69"/>
      <c r="W77" s="69"/>
      <c r="X77" s="69"/>
      <c r="Y77" s="69"/>
      <c r="Z77" s="69"/>
      <c r="AA77" s="65"/>
      <c r="AB77" s="72"/>
      <c r="AC77" s="69"/>
      <c r="AD77" s="69"/>
      <c r="AE77" s="69"/>
      <c r="AF77" s="69"/>
      <c r="AG77" s="69"/>
      <c r="AH77" s="65"/>
      <c r="AI77" s="65"/>
      <c r="AJ77" s="69"/>
      <c r="AK77" s="69"/>
      <c r="AL77" s="69"/>
      <c r="AM77" s="69"/>
      <c r="AN77" s="69"/>
    </row>
    <row r="78" spans="2:40" x14ac:dyDescent="0.2">
      <c r="B78" s="92">
        <v>30</v>
      </c>
      <c r="C78" s="136"/>
      <c r="D78" s="253"/>
      <c r="E78" s="88">
        <f t="shared" si="22"/>
        <v>0</v>
      </c>
      <c r="F78" s="51"/>
      <c r="G78" s="84"/>
      <c r="H78" s="69"/>
      <c r="I78" s="69"/>
      <c r="J78" s="69"/>
      <c r="K78" s="69"/>
      <c r="L78" s="69"/>
      <c r="M78" s="65"/>
      <c r="N78" s="65"/>
      <c r="O78" s="50"/>
      <c r="P78" s="50"/>
      <c r="Q78" s="50"/>
      <c r="R78" s="50"/>
      <c r="S78" s="50"/>
      <c r="T78" s="65"/>
      <c r="U78" s="72"/>
      <c r="V78" s="69"/>
      <c r="W78" s="69"/>
      <c r="X78" s="69"/>
      <c r="Y78" s="69"/>
      <c r="Z78" s="69"/>
      <c r="AA78" s="65"/>
      <c r="AB78" s="72"/>
      <c r="AC78" s="69"/>
      <c r="AD78" s="69"/>
      <c r="AE78" s="69"/>
      <c r="AF78" s="69"/>
      <c r="AG78" s="69"/>
      <c r="AH78" s="65"/>
      <c r="AI78" s="65"/>
      <c r="AJ78" s="69"/>
      <c r="AK78" s="69"/>
      <c r="AL78" s="69"/>
      <c r="AM78" s="69"/>
      <c r="AN78" s="69"/>
    </row>
    <row r="79" spans="2:40" x14ac:dyDescent="0.2">
      <c r="B79" s="92">
        <v>31</v>
      </c>
      <c r="C79" s="255"/>
      <c r="D79" s="253"/>
      <c r="E79" s="88">
        <f t="shared" si="22"/>
        <v>0</v>
      </c>
      <c r="F79" s="51"/>
      <c r="G79" s="84"/>
      <c r="H79" s="69"/>
      <c r="I79" s="69"/>
      <c r="J79" s="69"/>
      <c r="K79" s="69"/>
      <c r="L79" s="69"/>
      <c r="M79" s="65"/>
      <c r="N79" s="65"/>
      <c r="O79" s="50"/>
      <c r="P79" s="50"/>
      <c r="Q79" s="50"/>
      <c r="R79" s="50"/>
      <c r="S79" s="50"/>
      <c r="T79" s="65"/>
      <c r="U79" s="72"/>
      <c r="V79" s="69"/>
      <c r="W79" s="69"/>
      <c r="X79" s="69"/>
      <c r="Y79" s="69"/>
      <c r="Z79" s="69"/>
      <c r="AA79" s="65"/>
      <c r="AB79" s="72"/>
      <c r="AC79" s="69"/>
      <c r="AD79" s="69"/>
      <c r="AE79" s="69"/>
      <c r="AF79" s="69"/>
      <c r="AG79" s="69"/>
      <c r="AH79" s="65"/>
      <c r="AI79" s="65"/>
      <c r="AJ79" s="69"/>
      <c r="AK79" s="69"/>
      <c r="AL79" s="69"/>
      <c r="AM79" s="69"/>
      <c r="AN79" s="69"/>
    </row>
    <row r="80" spans="2:40" x14ac:dyDescent="0.2">
      <c r="B80" s="92">
        <v>32</v>
      </c>
      <c r="C80" s="135"/>
      <c r="D80" s="253"/>
      <c r="E80" s="88">
        <f t="shared" si="22"/>
        <v>0</v>
      </c>
      <c r="F80" s="51"/>
      <c r="G80" s="84"/>
      <c r="H80" s="69"/>
      <c r="I80" s="69"/>
      <c r="J80" s="69"/>
      <c r="K80" s="69"/>
      <c r="L80" s="69"/>
      <c r="M80" s="65"/>
      <c r="N80" s="65"/>
      <c r="O80" s="50"/>
      <c r="P80" s="50"/>
      <c r="Q80" s="50"/>
      <c r="R80" s="50"/>
      <c r="S80" s="50"/>
      <c r="T80" s="65"/>
      <c r="U80" s="72"/>
      <c r="V80" s="69"/>
      <c r="W80" s="69"/>
      <c r="X80" s="69"/>
      <c r="Y80" s="69"/>
      <c r="Z80" s="69"/>
      <c r="AA80" s="65"/>
      <c r="AB80" s="72"/>
      <c r="AC80" s="69"/>
      <c r="AD80" s="69"/>
      <c r="AE80" s="69"/>
      <c r="AF80" s="69"/>
      <c r="AG80" s="69"/>
      <c r="AH80" s="65"/>
      <c r="AI80" s="65"/>
      <c r="AJ80" s="69"/>
      <c r="AK80" s="69"/>
      <c r="AL80" s="69"/>
      <c r="AM80" s="69"/>
      <c r="AN80" s="69"/>
    </row>
    <row r="81" spans="1:41" x14ac:dyDescent="0.2">
      <c r="B81" s="92">
        <v>33</v>
      </c>
      <c r="C81" s="136"/>
      <c r="D81" s="253"/>
      <c r="E81" s="88">
        <f t="shared" si="22"/>
        <v>0</v>
      </c>
      <c r="F81" s="51"/>
      <c r="G81" s="84"/>
      <c r="H81" s="69"/>
      <c r="I81" s="69"/>
      <c r="J81" s="69"/>
      <c r="K81" s="69"/>
      <c r="L81" s="69"/>
      <c r="M81" s="65"/>
      <c r="N81" s="65"/>
      <c r="O81" s="50"/>
      <c r="P81" s="50"/>
      <c r="Q81" s="50"/>
      <c r="R81" s="50"/>
      <c r="S81" s="50"/>
      <c r="T81" s="65"/>
      <c r="U81" s="72"/>
      <c r="V81" s="69"/>
      <c r="W81" s="69"/>
      <c r="X81" s="69"/>
      <c r="Y81" s="69"/>
      <c r="Z81" s="69"/>
      <c r="AA81" s="65"/>
      <c r="AB81" s="72"/>
      <c r="AC81" s="69"/>
      <c r="AD81" s="69"/>
      <c r="AE81" s="69"/>
      <c r="AF81" s="69"/>
      <c r="AG81" s="69"/>
      <c r="AH81" s="65"/>
      <c r="AI81" s="65"/>
      <c r="AJ81" s="69"/>
      <c r="AK81" s="69"/>
      <c r="AL81" s="69"/>
      <c r="AM81" s="69"/>
      <c r="AN81" s="69"/>
    </row>
    <row r="82" spans="1:41" x14ac:dyDescent="0.2">
      <c r="B82" s="92">
        <v>34</v>
      </c>
      <c r="C82" s="136"/>
      <c r="D82" s="253"/>
      <c r="E82" s="88">
        <f t="shared" si="22"/>
        <v>0</v>
      </c>
      <c r="F82" s="51"/>
      <c r="G82" s="84"/>
      <c r="H82" s="69"/>
      <c r="I82" s="69"/>
      <c r="J82" s="69"/>
      <c r="K82" s="69"/>
      <c r="L82" s="69"/>
      <c r="M82" s="65"/>
      <c r="N82" s="65"/>
      <c r="O82" s="50"/>
      <c r="P82" s="50"/>
      <c r="Q82" s="50"/>
      <c r="R82" s="50"/>
      <c r="S82" s="50"/>
      <c r="T82" s="65"/>
      <c r="U82" s="72"/>
      <c r="V82" s="69"/>
      <c r="W82" s="69"/>
      <c r="X82" s="69"/>
      <c r="Y82" s="69"/>
      <c r="Z82" s="69"/>
      <c r="AA82" s="65"/>
      <c r="AB82" s="72"/>
      <c r="AC82" s="69"/>
      <c r="AD82" s="69"/>
      <c r="AE82" s="69"/>
      <c r="AF82" s="69"/>
      <c r="AG82" s="69"/>
      <c r="AH82" s="65"/>
      <c r="AI82" s="65"/>
      <c r="AJ82" s="69"/>
      <c r="AK82" s="69"/>
      <c r="AL82" s="69"/>
      <c r="AM82" s="69"/>
      <c r="AN82" s="69"/>
    </row>
    <row r="83" spans="1:41" x14ac:dyDescent="0.2">
      <c r="B83" s="92">
        <v>35</v>
      </c>
      <c r="C83" s="136"/>
      <c r="D83" s="253"/>
      <c r="E83" s="88">
        <f t="shared" si="22"/>
        <v>0</v>
      </c>
      <c r="F83" s="51"/>
      <c r="G83" s="84"/>
      <c r="H83" s="69"/>
      <c r="I83" s="69"/>
      <c r="J83" s="69"/>
      <c r="K83" s="69"/>
      <c r="L83" s="69"/>
      <c r="M83" s="65"/>
      <c r="N83" s="65"/>
      <c r="O83" s="50"/>
      <c r="P83" s="50"/>
      <c r="Q83" s="50"/>
      <c r="R83" s="50"/>
      <c r="S83" s="50"/>
      <c r="T83" s="65"/>
      <c r="U83" s="72"/>
      <c r="V83" s="69"/>
      <c r="W83" s="69"/>
      <c r="X83" s="69"/>
      <c r="Y83" s="69"/>
      <c r="Z83" s="69"/>
      <c r="AA83" s="65"/>
      <c r="AB83" s="72"/>
      <c r="AC83" s="69"/>
      <c r="AD83" s="69"/>
      <c r="AE83" s="69"/>
      <c r="AF83" s="69"/>
      <c r="AG83" s="69"/>
      <c r="AH83" s="65"/>
      <c r="AI83" s="65"/>
      <c r="AJ83" s="69"/>
      <c r="AK83" s="69"/>
      <c r="AL83" s="69"/>
      <c r="AM83" s="69"/>
      <c r="AN83" s="69"/>
    </row>
    <row r="84" spans="1:41" x14ac:dyDescent="0.2">
      <c r="B84" s="92">
        <v>36</v>
      </c>
      <c r="C84" s="136"/>
      <c r="D84" s="253"/>
      <c r="E84" s="88">
        <f t="shared" si="22"/>
        <v>0</v>
      </c>
      <c r="F84" s="51"/>
      <c r="G84" s="84"/>
      <c r="H84" s="69"/>
      <c r="I84" s="69"/>
      <c r="J84" s="69"/>
      <c r="K84" s="69"/>
      <c r="L84" s="69"/>
      <c r="M84" s="65"/>
      <c r="N84" s="65"/>
      <c r="O84" s="50"/>
      <c r="P84" s="50"/>
      <c r="Q84" s="50"/>
      <c r="R84" s="50"/>
      <c r="S84" s="50"/>
      <c r="T84" s="65"/>
      <c r="U84" s="72"/>
      <c r="V84" s="69"/>
      <c r="W84" s="69"/>
      <c r="X84" s="69"/>
      <c r="Y84" s="69"/>
      <c r="Z84" s="69"/>
      <c r="AA84" s="65"/>
      <c r="AB84" s="72"/>
      <c r="AC84" s="69"/>
      <c r="AD84" s="69"/>
      <c r="AE84" s="69"/>
      <c r="AF84" s="69"/>
      <c r="AG84" s="69"/>
      <c r="AH84" s="65"/>
      <c r="AI84" s="65"/>
      <c r="AJ84" s="69"/>
      <c r="AK84" s="69"/>
      <c r="AL84" s="69"/>
      <c r="AM84" s="69"/>
      <c r="AN84" s="69"/>
    </row>
    <row r="85" spans="1:41" x14ac:dyDescent="0.2">
      <c r="B85" s="92">
        <v>37</v>
      </c>
      <c r="C85" s="135"/>
      <c r="D85" s="253"/>
      <c r="E85" s="88">
        <f t="shared" si="22"/>
        <v>0</v>
      </c>
      <c r="F85" s="51"/>
      <c r="G85" s="84"/>
      <c r="H85" s="69"/>
      <c r="I85" s="69"/>
      <c r="J85" s="69"/>
      <c r="K85" s="69"/>
      <c r="L85" s="69"/>
      <c r="M85" s="65"/>
      <c r="N85" s="65"/>
      <c r="O85" s="50"/>
      <c r="P85" s="50"/>
      <c r="Q85" s="50"/>
      <c r="R85" s="50"/>
      <c r="S85" s="50"/>
      <c r="T85" s="67"/>
      <c r="U85" s="73"/>
      <c r="V85" s="69"/>
      <c r="W85" s="69"/>
      <c r="X85" s="69"/>
      <c r="Y85" s="69"/>
      <c r="Z85" s="69"/>
      <c r="AA85" s="65"/>
      <c r="AB85" s="72"/>
      <c r="AC85" s="69"/>
      <c r="AD85" s="69"/>
      <c r="AE85" s="69"/>
      <c r="AF85" s="69"/>
      <c r="AG85" s="69"/>
      <c r="AH85" s="65"/>
      <c r="AI85" s="65"/>
      <c r="AJ85" s="69"/>
      <c r="AK85" s="69"/>
      <c r="AL85" s="69"/>
      <c r="AM85" s="69"/>
      <c r="AN85" s="69"/>
    </row>
    <row r="86" spans="1:41" x14ac:dyDescent="0.2">
      <c r="B86" s="92">
        <v>38</v>
      </c>
      <c r="C86" s="136"/>
      <c r="D86" s="253"/>
      <c r="E86" s="88">
        <f t="shared" si="22"/>
        <v>0</v>
      </c>
      <c r="F86" s="51"/>
      <c r="G86" s="84"/>
      <c r="H86" s="69"/>
      <c r="I86" s="69"/>
      <c r="J86" s="69"/>
      <c r="K86" s="69"/>
      <c r="L86" s="69"/>
      <c r="M86" s="67"/>
      <c r="N86" s="67"/>
      <c r="O86" s="50"/>
      <c r="P86" s="50"/>
      <c r="Q86" s="50"/>
      <c r="R86" s="50"/>
      <c r="S86" s="50"/>
      <c r="T86" s="67"/>
      <c r="U86" s="73"/>
      <c r="V86" s="69"/>
      <c r="W86" s="69"/>
      <c r="X86" s="69"/>
      <c r="Y86" s="69"/>
      <c r="Z86" s="69"/>
      <c r="AA86" s="65"/>
      <c r="AB86" s="72"/>
      <c r="AC86" s="69"/>
      <c r="AD86" s="69"/>
      <c r="AE86" s="69"/>
      <c r="AF86" s="69"/>
      <c r="AG86" s="69"/>
      <c r="AH86" s="65"/>
      <c r="AI86" s="65"/>
      <c r="AJ86" s="69"/>
      <c r="AK86" s="69"/>
      <c r="AL86" s="69"/>
      <c r="AM86" s="69"/>
      <c r="AN86" s="69"/>
    </row>
    <row r="87" spans="1:41" x14ac:dyDescent="0.2">
      <c r="B87" s="92">
        <v>39</v>
      </c>
      <c r="C87" s="136"/>
      <c r="D87" s="253"/>
      <c r="E87" s="88">
        <f t="shared" si="22"/>
        <v>0</v>
      </c>
      <c r="F87" s="51"/>
      <c r="G87" s="84"/>
      <c r="H87" s="69"/>
      <c r="I87" s="69"/>
      <c r="J87" s="69"/>
      <c r="K87" s="69"/>
      <c r="L87" s="69"/>
      <c r="M87" s="67"/>
      <c r="N87" s="67"/>
      <c r="O87" s="50"/>
      <c r="P87" s="50"/>
      <c r="Q87" s="50"/>
      <c r="R87" s="50"/>
      <c r="S87" s="50"/>
      <c r="T87" s="67"/>
      <c r="U87" s="73"/>
      <c r="V87" s="69"/>
      <c r="W87" s="69"/>
      <c r="X87" s="69"/>
      <c r="Y87" s="69"/>
      <c r="Z87" s="69"/>
      <c r="AA87" s="65"/>
      <c r="AB87" s="72"/>
      <c r="AC87" s="69"/>
      <c r="AD87" s="69"/>
      <c r="AE87" s="69"/>
      <c r="AF87" s="69"/>
      <c r="AG87" s="69"/>
      <c r="AH87" s="65"/>
      <c r="AI87" s="65"/>
      <c r="AJ87" s="69"/>
      <c r="AK87" s="69"/>
      <c r="AL87" s="69"/>
      <c r="AM87" s="69"/>
      <c r="AN87" s="69"/>
    </row>
    <row r="88" spans="1:41" x14ac:dyDescent="0.2">
      <c r="B88" s="92">
        <v>40</v>
      </c>
      <c r="C88" s="136"/>
      <c r="D88" s="253"/>
      <c r="E88" s="88">
        <f t="shared" si="22"/>
        <v>0</v>
      </c>
      <c r="F88" s="51"/>
      <c r="G88" s="84"/>
      <c r="H88" s="69"/>
      <c r="I88" s="69"/>
      <c r="J88" s="69"/>
      <c r="K88" s="69"/>
      <c r="L88" s="69"/>
      <c r="M88" s="67"/>
      <c r="N88" s="67"/>
      <c r="O88" s="50"/>
      <c r="P88" s="50"/>
      <c r="Q88" s="50"/>
      <c r="R88" s="50"/>
      <c r="S88" s="50"/>
      <c r="T88" s="67"/>
      <c r="U88" s="73"/>
      <c r="V88" s="69"/>
      <c r="W88" s="69"/>
      <c r="X88" s="69"/>
      <c r="Y88" s="69"/>
      <c r="Z88" s="69"/>
      <c r="AA88" s="65"/>
      <c r="AB88" s="72"/>
      <c r="AC88" s="69"/>
      <c r="AD88" s="69"/>
      <c r="AE88" s="69"/>
      <c r="AF88" s="69"/>
      <c r="AG88" s="69"/>
      <c r="AH88" s="65"/>
      <c r="AI88" s="65"/>
      <c r="AJ88" s="69"/>
      <c r="AK88" s="69"/>
      <c r="AL88" s="69"/>
      <c r="AM88" s="69"/>
      <c r="AN88" s="69"/>
    </row>
    <row r="89" spans="1:41" x14ac:dyDescent="0.2">
      <c r="B89" s="92">
        <v>41</v>
      </c>
      <c r="C89" s="136"/>
      <c r="D89" s="253"/>
      <c r="E89" s="88">
        <f t="shared" si="22"/>
        <v>0</v>
      </c>
      <c r="F89" s="51"/>
      <c r="G89" s="84"/>
      <c r="H89" s="69"/>
      <c r="I89" s="69"/>
      <c r="J89" s="69"/>
      <c r="K89" s="69"/>
      <c r="L89" s="69"/>
      <c r="M89" s="67"/>
      <c r="N89" s="67"/>
      <c r="O89" s="50"/>
      <c r="P89" s="50"/>
      <c r="Q89" s="50"/>
      <c r="R89" s="50"/>
      <c r="S89" s="50"/>
      <c r="T89" s="67"/>
      <c r="U89" s="73"/>
      <c r="V89" s="69"/>
      <c r="W89" s="69"/>
      <c r="X89" s="69"/>
      <c r="Y89" s="69"/>
      <c r="Z89" s="69"/>
      <c r="AA89" s="65"/>
      <c r="AB89" s="72"/>
      <c r="AC89" s="69"/>
      <c r="AD89" s="69"/>
      <c r="AE89" s="69"/>
      <c r="AF89" s="69"/>
      <c r="AG89" s="69"/>
      <c r="AH89" s="65"/>
      <c r="AI89" s="65"/>
      <c r="AJ89" s="69"/>
      <c r="AK89" s="69"/>
      <c r="AL89" s="69"/>
      <c r="AM89" s="69"/>
      <c r="AN89" s="69"/>
    </row>
    <row r="90" spans="1:41" x14ac:dyDescent="0.2">
      <c r="B90" s="92">
        <v>42</v>
      </c>
      <c r="C90" s="136"/>
      <c r="D90" s="253"/>
      <c r="E90" s="88">
        <f t="shared" si="22"/>
        <v>0</v>
      </c>
      <c r="F90" s="51"/>
      <c r="G90" s="84"/>
      <c r="H90" s="69"/>
      <c r="I90" s="69"/>
      <c r="J90" s="69"/>
      <c r="K90" s="69"/>
      <c r="L90" s="69"/>
      <c r="M90" s="67"/>
      <c r="N90" s="67"/>
      <c r="O90" s="50"/>
      <c r="P90" s="50"/>
      <c r="Q90" s="50"/>
      <c r="R90" s="50"/>
      <c r="S90" s="50"/>
      <c r="T90" s="67"/>
      <c r="U90" s="73"/>
      <c r="V90" s="69"/>
      <c r="W90" s="69"/>
      <c r="X90" s="69"/>
      <c r="Y90" s="69"/>
      <c r="Z90" s="69"/>
      <c r="AA90" s="65"/>
      <c r="AB90" s="72"/>
      <c r="AC90" s="69"/>
      <c r="AD90" s="69"/>
      <c r="AE90" s="69"/>
      <c r="AF90" s="69"/>
      <c r="AG90" s="69"/>
      <c r="AH90" s="65"/>
      <c r="AI90" s="65"/>
      <c r="AJ90" s="69"/>
      <c r="AK90" s="69"/>
      <c r="AL90" s="69"/>
      <c r="AM90" s="69"/>
      <c r="AN90" s="69"/>
    </row>
    <row r="91" spans="1:41" x14ac:dyDescent="0.2">
      <c r="B91" s="92">
        <v>43</v>
      </c>
      <c r="C91" s="168"/>
      <c r="D91" s="253"/>
      <c r="E91" s="88">
        <f t="shared" si="22"/>
        <v>0</v>
      </c>
      <c r="F91" s="51"/>
      <c r="G91" s="84"/>
      <c r="H91" s="69"/>
      <c r="I91" s="69"/>
      <c r="J91" s="69"/>
      <c r="K91" s="69"/>
      <c r="L91" s="69"/>
      <c r="M91" s="67"/>
      <c r="N91" s="67"/>
      <c r="O91" s="50"/>
      <c r="P91" s="50"/>
      <c r="Q91" s="50"/>
      <c r="R91" s="50"/>
      <c r="S91" s="50"/>
      <c r="T91" s="67"/>
      <c r="U91" s="73"/>
      <c r="V91" s="69"/>
      <c r="W91" s="69"/>
      <c r="X91" s="69"/>
      <c r="Y91" s="69"/>
      <c r="Z91" s="69"/>
      <c r="AA91" s="65"/>
      <c r="AB91" s="72"/>
      <c r="AC91" s="69"/>
      <c r="AD91" s="69"/>
      <c r="AE91" s="69"/>
      <c r="AF91" s="69"/>
      <c r="AG91" s="69"/>
      <c r="AH91" s="65"/>
      <c r="AI91" s="65"/>
      <c r="AJ91" s="69"/>
      <c r="AK91" s="69"/>
      <c r="AL91" s="69"/>
      <c r="AM91" s="69"/>
      <c r="AN91" s="69"/>
    </row>
    <row r="92" spans="1:41" x14ac:dyDescent="0.2">
      <c r="B92" s="92">
        <v>44</v>
      </c>
      <c r="C92" s="168"/>
      <c r="D92" s="253"/>
      <c r="E92" s="88">
        <f t="shared" si="22"/>
        <v>0</v>
      </c>
      <c r="F92" s="51"/>
      <c r="G92" s="84"/>
      <c r="H92" s="69"/>
      <c r="I92" s="69"/>
      <c r="J92" s="69"/>
      <c r="K92" s="69"/>
      <c r="L92" s="69"/>
      <c r="M92" s="67"/>
      <c r="N92" s="67"/>
      <c r="O92" s="50"/>
      <c r="P92" s="50"/>
      <c r="Q92" s="50"/>
      <c r="R92" s="50"/>
      <c r="S92" s="50"/>
      <c r="T92" s="67"/>
      <c r="U92" s="73"/>
      <c r="V92" s="69"/>
      <c r="W92" s="69"/>
      <c r="X92" s="69"/>
      <c r="Y92" s="69"/>
      <c r="Z92" s="69"/>
      <c r="AA92" s="65"/>
      <c r="AB92" s="72"/>
      <c r="AC92" s="69"/>
      <c r="AD92" s="69"/>
      <c r="AE92" s="69"/>
      <c r="AF92" s="69"/>
      <c r="AG92" s="69"/>
      <c r="AH92" s="65"/>
      <c r="AI92" s="65"/>
      <c r="AJ92" s="69"/>
      <c r="AK92" s="69"/>
      <c r="AL92" s="69"/>
      <c r="AM92" s="69"/>
      <c r="AN92" s="69"/>
    </row>
    <row r="93" spans="1:41" x14ac:dyDescent="0.2">
      <c r="B93" s="92">
        <v>45</v>
      </c>
      <c r="C93" s="255"/>
      <c r="D93" s="253"/>
      <c r="E93" s="88">
        <f t="shared" si="22"/>
        <v>0</v>
      </c>
      <c r="F93" s="51"/>
      <c r="G93" s="84"/>
      <c r="H93" s="69"/>
      <c r="I93" s="69"/>
      <c r="J93" s="69"/>
      <c r="K93" s="69"/>
      <c r="L93" s="69"/>
      <c r="M93" s="67"/>
      <c r="N93" s="67"/>
      <c r="O93" s="50"/>
      <c r="P93" s="50"/>
      <c r="Q93" s="50"/>
      <c r="R93" s="50"/>
      <c r="S93" s="50"/>
      <c r="T93" s="67"/>
      <c r="U93" s="73"/>
      <c r="V93" s="69"/>
      <c r="W93" s="69"/>
      <c r="X93" s="69"/>
      <c r="Y93" s="69"/>
      <c r="Z93" s="69"/>
      <c r="AA93" s="65"/>
      <c r="AB93" s="72"/>
      <c r="AC93" s="69"/>
      <c r="AD93" s="69"/>
      <c r="AE93" s="69"/>
      <c r="AF93" s="69"/>
      <c r="AG93" s="69"/>
      <c r="AH93" s="65"/>
      <c r="AI93" s="65"/>
      <c r="AJ93" s="69"/>
      <c r="AK93" s="69"/>
      <c r="AL93" s="69"/>
      <c r="AM93" s="69"/>
      <c r="AN93" s="69"/>
    </row>
    <row r="94" spans="1:41" s="113" customFormat="1" x14ac:dyDescent="0.2">
      <c r="A94"/>
      <c r="B94" s="92">
        <v>46</v>
      </c>
      <c r="C94" s="192"/>
      <c r="D94" s="253"/>
      <c r="E94" s="88">
        <f t="shared" si="22"/>
        <v>0</v>
      </c>
      <c r="F94" s="114"/>
      <c r="G94" s="84"/>
      <c r="H94" s="69"/>
      <c r="I94" s="69"/>
      <c r="J94" s="69"/>
      <c r="K94" s="69"/>
      <c r="L94" s="69"/>
      <c r="M94" s="67"/>
      <c r="N94" s="67"/>
      <c r="O94" s="50"/>
      <c r="P94" s="50"/>
      <c r="Q94" s="50"/>
      <c r="R94" s="50"/>
      <c r="S94" s="50"/>
      <c r="T94" s="67"/>
      <c r="U94" s="73"/>
      <c r="V94" s="69"/>
      <c r="W94" s="69"/>
      <c r="X94" s="69"/>
      <c r="Y94" s="69"/>
      <c r="Z94" s="69"/>
      <c r="AA94" s="65"/>
      <c r="AB94" s="72"/>
      <c r="AC94" s="69"/>
      <c r="AD94" s="69"/>
      <c r="AE94" s="69"/>
      <c r="AF94" s="69"/>
      <c r="AG94" s="69"/>
      <c r="AH94" s="65"/>
      <c r="AI94" s="65"/>
      <c r="AJ94" s="69"/>
      <c r="AK94" s="69"/>
      <c r="AL94" s="69"/>
      <c r="AM94" s="69"/>
      <c r="AN94" s="69"/>
      <c r="AO94" s="115"/>
    </row>
    <row r="95" spans="1:41" x14ac:dyDescent="0.2">
      <c r="B95" s="92">
        <v>47</v>
      </c>
      <c r="C95" s="254"/>
      <c r="D95" s="253"/>
      <c r="E95" s="88">
        <f t="shared" si="22"/>
        <v>0</v>
      </c>
      <c r="F95" s="51"/>
      <c r="G95" s="84"/>
      <c r="H95" s="69"/>
      <c r="I95" s="69"/>
      <c r="J95" s="69"/>
      <c r="K95" s="69"/>
      <c r="L95" s="69"/>
      <c r="M95" s="67"/>
      <c r="N95" s="67"/>
      <c r="O95" s="50"/>
      <c r="P95" s="50"/>
      <c r="Q95" s="50"/>
      <c r="R95" s="50"/>
      <c r="S95" s="50"/>
      <c r="T95" s="67"/>
      <c r="U95" s="73"/>
      <c r="V95" s="69"/>
      <c r="W95" s="69"/>
      <c r="X95" s="69"/>
      <c r="Y95" s="69"/>
      <c r="Z95" s="69"/>
      <c r="AA95" s="65"/>
      <c r="AB95" s="72"/>
      <c r="AC95" s="69"/>
      <c r="AD95" s="69"/>
      <c r="AE95" s="69"/>
      <c r="AF95" s="69"/>
      <c r="AG95" s="69"/>
      <c r="AH95" s="65"/>
      <c r="AI95" s="65"/>
      <c r="AJ95" s="69"/>
      <c r="AK95" s="69"/>
      <c r="AL95" s="69"/>
      <c r="AM95" s="69"/>
      <c r="AN95" s="69"/>
    </row>
    <row r="96" spans="1:41" x14ac:dyDescent="0.2">
      <c r="B96" s="92">
        <v>48</v>
      </c>
      <c r="C96" s="254"/>
      <c r="D96" s="253"/>
      <c r="E96" s="88">
        <f t="shared" si="22"/>
        <v>0</v>
      </c>
      <c r="F96" s="51"/>
      <c r="G96" s="84"/>
      <c r="H96" s="69"/>
      <c r="I96" s="69"/>
      <c r="J96" s="69"/>
      <c r="K96" s="69"/>
      <c r="L96" s="69"/>
      <c r="M96" s="67"/>
      <c r="N96" s="67"/>
      <c r="O96" s="50"/>
      <c r="P96" s="50"/>
      <c r="Q96" s="50"/>
      <c r="R96" s="50"/>
      <c r="S96" s="50"/>
      <c r="T96" s="67"/>
      <c r="U96" s="73"/>
      <c r="V96" s="69"/>
      <c r="W96" s="69"/>
      <c r="X96" s="69"/>
      <c r="Y96" s="69"/>
      <c r="Z96" s="69"/>
      <c r="AA96" s="65"/>
      <c r="AB96" s="72"/>
      <c r="AC96" s="69"/>
      <c r="AD96" s="69"/>
      <c r="AE96" s="69"/>
      <c r="AF96" s="69"/>
      <c r="AG96" s="69"/>
      <c r="AH96" s="65"/>
      <c r="AI96" s="65"/>
      <c r="AJ96" s="69"/>
      <c r="AK96" s="69"/>
      <c r="AL96" s="69"/>
      <c r="AM96" s="69"/>
      <c r="AN96" s="69"/>
    </row>
    <row r="97" spans="1:41" x14ac:dyDescent="0.2">
      <c r="B97" s="92">
        <v>49</v>
      </c>
      <c r="C97" s="254"/>
      <c r="D97" s="253"/>
      <c r="E97" s="88">
        <f t="shared" si="22"/>
        <v>0</v>
      </c>
      <c r="F97" s="51"/>
      <c r="G97" s="84"/>
      <c r="H97" s="69"/>
      <c r="I97" s="69"/>
      <c r="J97" s="69"/>
      <c r="K97" s="69"/>
      <c r="L97" s="69"/>
      <c r="M97" s="67"/>
      <c r="N97" s="67"/>
      <c r="O97" s="50"/>
      <c r="P97" s="50"/>
      <c r="Q97" s="50"/>
      <c r="R97" s="50"/>
      <c r="S97" s="50"/>
      <c r="T97" s="67"/>
      <c r="U97" s="73"/>
      <c r="V97" s="69"/>
      <c r="W97" s="69"/>
      <c r="X97" s="69"/>
      <c r="Y97" s="69"/>
      <c r="Z97" s="69"/>
      <c r="AA97" s="65"/>
      <c r="AB97" s="72"/>
      <c r="AC97" s="69"/>
      <c r="AD97" s="69"/>
      <c r="AE97" s="69"/>
      <c r="AF97" s="69"/>
      <c r="AG97" s="69"/>
      <c r="AH97" s="65"/>
      <c r="AI97" s="65"/>
      <c r="AJ97" s="69"/>
      <c r="AK97" s="69"/>
      <c r="AL97" s="69"/>
      <c r="AM97" s="69"/>
      <c r="AN97" s="69"/>
    </row>
    <row r="98" spans="1:41" x14ac:dyDescent="0.2">
      <c r="B98" s="92">
        <v>50</v>
      </c>
      <c r="C98" s="254"/>
      <c r="D98" s="253"/>
      <c r="E98" s="88">
        <f t="shared" si="22"/>
        <v>0</v>
      </c>
      <c r="F98" s="51"/>
      <c r="G98" s="84"/>
      <c r="H98" s="69"/>
      <c r="I98" s="69"/>
      <c r="J98" s="69"/>
      <c r="K98" s="69"/>
      <c r="L98" s="69"/>
      <c r="M98" s="65"/>
      <c r="N98" s="65"/>
      <c r="O98" s="50"/>
      <c r="P98" s="50"/>
      <c r="Q98" s="50"/>
      <c r="R98" s="50"/>
      <c r="S98" s="50"/>
      <c r="T98" s="65"/>
      <c r="U98" s="72"/>
      <c r="V98" s="69"/>
      <c r="W98" s="69"/>
      <c r="X98" s="69"/>
      <c r="Y98" s="69"/>
      <c r="Z98" s="69"/>
      <c r="AA98" s="65"/>
      <c r="AB98" s="72"/>
      <c r="AC98" s="69"/>
      <c r="AD98" s="69"/>
      <c r="AE98" s="69"/>
      <c r="AF98" s="69"/>
      <c r="AG98" s="69"/>
      <c r="AH98" s="65"/>
      <c r="AI98" s="65"/>
      <c r="AJ98" s="69"/>
      <c r="AK98" s="69"/>
      <c r="AL98" s="69"/>
      <c r="AM98" s="69"/>
      <c r="AN98" s="69"/>
    </row>
    <row r="99" spans="1:41" x14ac:dyDescent="0.2">
      <c r="B99" s="92">
        <v>51</v>
      </c>
      <c r="C99" s="254"/>
      <c r="D99" s="253"/>
      <c r="E99" s="88">
        <f t="shared" si="22"/>
        <v>0</v>
      </c>
      <c r="F99" s="51"/>
      <c r="G99" s="84"/>
      <c r="H99" s="69"/>
      <c r="I99" s="69"/>
      <c r="J99" s="69"/>
      <c r="K99" s="69"/>
      <c r="L99" s="69"/>
      <c r="M99" s="65"/>
      <c r="N99" s="65"/>
      <c r="O99" s="50"/>
      <c r="P99" s="50"/>
      <c r="Q99" s="50"/>
      <c r="R99" s="50"/>
      <c r="S99" s="50"/>
      <c r="T99" s="65"/>
      <c r="U99" s="72"/>
      <c r="V99" s="69"/>
      <c r="W99" s="69"/>
      <c r="X99" s="69"/>
      <c r="Y99" s="69"/>
      <c r="Z99" s="69"/>
      <c r="AA99" s="65"/>
      <c r="AB99" s="72"/>
      <c r="AC99" s="69"/>
      <c r="AD99" s="69"/>
      <c r="AE99" s="69"/>
      <c r="AF99" s="69"/>
      <c r="AG99" s="69"/>
      <c r="AH99" s="65"/>
      <c r="AI99" s="65"/>
      <c r="AJ99" s="69"/>
      <c r="AK99" s="69"/>
      <c r="AL99" s="69"/>
      <c r="AM99" s="69"/>
      <c r="AN99" s="69"/>
    </row>
    <row r="100" spans="1:41" x14ac:dyDescent="0.2">
      <c r="B100" s="92">
        <v>52</v>
      </c>
      <c r="C100" s="254"/>
      <c r="D100" s="253"/>
      <c r="E100" s="88">
        <f t="shared" si="22"/>
        <v>0</v>
      </c>
      <c r="F100" s="51"/>
      <c r="G100" s="84"/>
      <c r="H100" s="69"/>
      <c r="I100" s="69"/>
      <c r="J100" s="69"/>
      <c r="K100" s="69"/>
      <c r="L100" s="69"/>
      <c r="M100" s="65"/>
      <c r="N100" s="65"/>
      <c r="O100" s="50"/>
      <c r="P100" s="50"/>
      <c r="Q100" s="50"/>
      <c r="R100" s="50"/>
      <c r="S100" s="50"/>
      <c r="T100" s="65"/>
      <c r="U100" s="72"/>
      <c r="V100" s="69"/>
      <c r="W100" s="69"/>
      <c r="X100" s="69"/>
      <c r="Y100" s="69"/>
      <c r="Z100" s="69"/>
      <c r="AA100" s="65"/>
      <c r="AB100" s="72"/>
      <c r="AC100" s="69"/>
      <c r="AD100" s="69"/>
      <c r="AE100" s="69"/>
      <c r="AF100" s="69"/>
      <c r="AG100" s="69"/>
      <c r="AH100" s="65"/>
      <c r="AI100" s="65"/>
      <c r="AJ100" s="69"/>
      <c r="AK100" s="69"/>
      <c r="AL100" s="69"/>
      <c r="AM100" s="69"/>
      <c r="AN100" s="69"/>
    </row>
    <row r="101" spans="1:41" x14ac:dyDescent="0.2">
      <c r="B101" s="92">
        <v>53</v>
      </c>
      <c r="C101" s="196"/>
      <c r="D101" s="253"/>
      <c r="E101" s="88">
        <f t="shared" si="22"/>
        <v>0</v>
      </c>
      <c r="F101" s="51"/>
      <c r="G101" s="84"/>
      <c r="H101" s="69"/>
      <c r="I101" s="69"/>
      <c r="J101" s="69"/>
      <c r="K101" s="69"/>
      <c r="L101" s="69"/>
      <c r="M101" s="67"/>
      <c r="N101" s="67"/>
      <c r="O101" s="50"/>
      <c r="P101" s="50"/>
      <c r="Q101" s="50"/>
      <c r="R101" s="50"/>
      <c r="S101" s="50"/>
      <c r="T101" s="67"/>
      <c r="U101" s="73"/>
      <c r="V101" s="69"/>
      <c r="W101" s="69"/>
      <c r="X101" s="69"/>
      <c r="Y101" s="69"/>
      <c r="Z101" s="69"/>
      <c r="AA101" s="65"/>
      <c r="AB101" s="72"/>
      <c r="AC101" s="69"/>
      <c r="AD101" s="69"/>
      <c r="AE101" s="69"/>
      <c r="AF101" s="69"/>
      <c r="AG101" s="69"/>
      <c r="AH101" s="65"/>
      <c r="AI101" s="65"/>
      <c r="AJ101" s="69"/>
      <c r="AK101" s="69"/>
      <c r="AL101" s="69"/>
      <c r="AM101" s="69"/>
      <c r="AN101" s="69"/>
    </row>
    <row r="102" spans="1:41" x14ac:dyDescent="0.2">
      <c r="B102" s="92">
        <v>54</v>
      </c>
      <c r="C102" s="192"/>
      <c r="D102" s="253"/>
      <c r="E102" s="88">
        <f t="shared" si="22"/>
        <v>0</v>
      </c>
      <c r="F102" s="51"/>
      <c r="G102" s="84"/>
      <c r="H102" s="69"/>
      <c r="I102" s="69"/>
      <c r="J102" s="69"/>
      <c r="K102" s="69"/>
      <c r="L102" s="69"/>
      <c r="M102" s="67"/>
      <c r="N102" s="67"/>
      <c r="O102" s="50"/>
      <c r="P102" s="50"/>
      <c r="Q102" s="50"/>
      <c r="R102" s="50"/>
      <c r="S102" s="50"/>
      <c r="T102" s="67"/>
      <c r="U102" s="73"/>
      <c r="V102" s="69"/>
      <c r="W102" s="69"/>
      <c r="X102" s="69"/>
      <c r="Y102" s="69"/>
      <c r="Z102" s="69"/>
      <c r="AA102" s="65"/>
      <c r="AB102" s="72"/>
      <c r="AC102" s="69"/>
      <c r="AD102" s="69"/>
      <c r="AE102" s="69"/>
      <c r="AF102" s="69"/>
      <c r="AG102" s="69"/>
      <c r="AH102" s="65"/>
      <c r="AI102" s="65"/>
      <c r="AJ102" s="69"/>
      <c r="AK102" s="69"/>
      <c r="AL102" s="69"/>
      <c r="AM102" s="69"/>
      <c r="AN102" s="69"/>
    </row>
    <row r="103" spans="1:41" x14ac:dyDescent="0.2">
      <c r="B103" s="92">
        <v>55</v>
      </c>
      <c r="C103" s="136"/>
      <c r="D103" s="54"/>
      <c r="E103" s="88">
        <f t="shared" si="22"/>
        <v>0</v>
      </c>
      <c r="F103" s="51"/>
      <c r="G103" s="84"/>
      <c r="H103" s="69"/>
      <c r="I103" s="69"/>
      <c r="J103" s="69"/>
      <c r="K103" s="69"/>
      <c r="L103" s="69"/>
      <c r="M103" s="67"/>
      <c r="N103" s="67"/>
      <c r="O103" s="50"/>
      <c r="P103" s="50"/>
      <c r="Q103" s="50"/>
      <c r="R103" s="50"/>
      <c r="S103" s="50"/>
      <c r="T103" s="67"/>
      <c r="U103" s="73"/>
      <c r="V103" s="69"/>
      <c r="W103" s="69"/>
      <c r="X103" s="69"/>
      <c r="Y103" s="69"/>
      <c r="Z103" s="69"/>
      <c r="AA103" s="65"/>
      <c r="AB103" s="72"/>
      <c r="AC103" s="69"/>
      <c r="AD103" s="69"/>
      <c r="AE103" s="69"/>
      <c r="AF103" s="69"/>
      <c r="AG103" s="69"/>
      <c r="AH103" s="67"/>
      <c r="AI103" s="67"/>
      <c r="AJ103" s="69"/>
      <c r="AK103" s="69"/>
      <c r="AL103" s="69"/>
      <c r="AM103" s="69"/>
      <c r="AN103" s="69"/>
    </row>
    <row r="104" spans="1:41" x14ac:dyDescent="0.2">
      <c r="B104" s="92">
        <v>56</v>
      </c>
      <c r="C104" s="136"/>
      <c r="D104" s="134"/>
      <c r="E104" s="88">
        <f t="shared" si="22"/>
        <v>0</v>
      </c>
      <c r="F104" s="51"/>
      <c r="G104" s="84"/>
      <c r="H104" s="69"/>
      <c r="I104" s="69"/>
      <c r="J104" s="69"/>
      <c r="K104" s="69"/>
      <c r="L104" s="69"/>
      <c r="M104" s="67"/>
      <c r="N104" s="67"/>
      <c r="O104" s="50"/>
      <c r="P104" s="50"/>
      <c r="Q104" s="50"/>
      <c r="R104" s="50"/>
      <c r="S104" s="50"/>
      <c r="T104" s="67"/>
      <c r="U104" s="73"/>
      <c r="V104" s="69"/>
      <c r="W104" s="69"/>
      <c r="X104" s="69"/>
      <c r="Y104" s="69"/>
      <c r="Z104" s="69"/>
      <c r="AA104" s="67"/>
      <c r="AB104" s="73"/>
      <c r="AC104" s="69"/>
      <c r="AD104" s="69"/>
      <c r="AE104" s="69"/>
      <c r="AF104" s="69"/>
      <c r="AG104" s="69"/>
      <c r="AH104" s="67"/>
      <c r="AI104" s="67"/>
      <c r="AJ104" s="69"/>
      <c r="AK104" s="69"/>
      <c r="AL104" s="69"/>
      <c r="AM104" s="69"/>
      <c r="AN104" s="69"/>
    </row>
    <row r="105" spans="1:41" x14ac:dyDescent="0.2">
      <c r="B105" s="92">
        <v>57</v>
      </c>
      <c r="C105" s="136"/>
      <c r="D105" s="134"/>
      <c r="E105" s="88">
        <f t="shared" si="22"/>
        <v>0</v>
      </c>
      <c r="F105" s="51"/>
      <c r="G105" s="84"/>
      <c r="H105" s="69"/>
      <c r="I105" s="69"/>
      <c r="J105" s="69"/>
      <c r="K105" s="69"/>
      <c r="L105" s="69"/>
      <c r="M105" s="67"/>
      <c r="N105" s="67"/>
      <c r="O105" s="50"/>
      <c r="P105" s="50"/>
      <c r="Q105" s="50"/>
      <c r="R105" s="50"/>
      <c r="S105" s="50"/>
      <c r="T105" s="67"/>
      <c r="U105" s="73"/>
      <c r="V105" s="69"/>
      <c r="W105" s="69"/>
      <c r="X105" s="69"/>
      <c r="Y105" s="69"/>
      <c r="Z105" s="69"/>
      <c r="AA105" s="67"/>
      <c r="AB105" s="73"/>
      <c r="AC105" s="69"/>
      <c r="AD105" s="69"/>
      <c r="AE105" s="69"/>
      <c r="AF105" s="69"/>
      <c r="AG105" s="69"/>
      <c r="AH105" s="67"/>
      <c r="AI105" s="67"/>
      <c r="AJ105" s="69"/>
      <c r="AK105" s="69"/>
      <c r="AL105" s="69"/>
      <c r="AM105" s="69"/>
      <c r="AN105" s="69"/>
    </row>
    <row r="106" spans="1:41" x14ac:dyDescent="0.2">
      <c r="B106" s="92">
        <v>58</v>
      </c>
      <c r="C106" s="256"/>
      <c r="D106" s="134"/>
      <c r="E106" s="88">
        <f t="shared" si="22"/>
        <v>0</v>
      </c>
      <c r="F106" s="51"/>
      <c r="G106" s="84"/>
      <c r="H106" s="69"/>
      <c r="I106" s="69"/>
      <c r="J106" s="69"/>
      <c r="K106" s="69"/>
      <c r="L106" s="69"/>
      <c r="M106" s="67"/>
      <c r="N106" s="67"/>
      <c r="O106" s="50"/>
      <c r="P106" s="50"/>
      <c r="Q106" s="50"/>
      <c r="R106" s="50"/>
      <c r="S106" s="50"/>
      <c r="T106" s="67"/>
      <c r="U106" s="73"/>
      <c r="V106" s="69"/>
      <c r="W106" s="69"/>
      <c r="X106" s="69"/>
      <c r="Y106" s="69"/>
      <c r="Z106" s="69"/>
      <c r="AA106" s="67"/>
      <c r="AB106" s="73"/>
      <c r="AC106" s="69"/>
      <c r="AD106" s="69"/>
      <c r="AE106" s="69"/>
      <c r="AF106" s="69"/>
      <c r="AG106" s="69"/>
      <c r="AH106" s="67"/>
      <c r="AI106" s="67"/>
      <c r="AJ106" s="69"/>
      <c r="AK106" s="69"/>
      <c r="AL106" s="69"/>
      <c r="AM106" s="69"/>
      <c r="AN106" s="69"/>
    </row>
    <row r="107" spans="1:41" x14ac:dyDescent="0.2">
      <c r="B107" s="92">
        <v>59</v>
      </c>
      <c r="C107" s="256"/>
      <c r="D107" s="134"/>
      <c r="E107" s="88">
        <f t="shared" si="22"/>
        <v>0</v>
      </c>
      <c r="F107" s="51"/>
      <c r="G107" s="84"/>
      <c r="H107" s="69"/>
      <c r="I107" s="69"/>
      <c r="J107" s="69"/>
      <c r="K107" s="69"/>
      <c r="L107" s="69"/>
      <c r="M107" s="67"/>
      <c r="N107" s="67"/>
      <c r="P107" s="50"/>
      <c r="Q107" s="50"/>
      <c r="R107" s="50"/>
      <c r="S107" s="50"/>
      <c r="T107" s="67"/>
      <c r="U107" s="73"/>
      <c r="V107" s="69"/>
      <c r="W107" s="69"/>
      <c r="X107" s="69"/>
      <c r="Y107" s="69"/>
      <c r="Z107" s="69"/>
      <c r="AA107" s="67"/>
      <c r="AB107" s="73"/>
      <c r="AC107" s="69"/>
      <c r="AD107" s="69"/>
      <c r="AE107" s="69"/>
      <c r="AF107" s="69"/>
      <c r="AG107" s="69"/>
      <c r="AH107" s="67"/>
      <c r="AI107" s="67"/>
      <c r="AJ107" s="69"/>
      <c r="AK107" s="69"/>
      <c r="AL107" s="69"/>
      <c r="AM107" s="69"/>
      <c r="AN107" s="69"/>
    </row>
    <row r="108" spans="1:41" x14ac:dyDescent="0.2">
      <c r="B108" s="92">
        <v>60</v>
      </c>
      <c r="C108" s="256"/>
      <c r="D108" s="252"/>
      <c r="E108" s="88">
        <f t="shared" si="22"/>
        <v>0</v>
      </c>
      <c r="F108" s="51"/>
      <c r="G108" s="84"/>
      <c r="H108" s="69"/>
      <c r="I108" s="69"/>
      <c r="J108" s="69"/>
      <c r="K108" s="69"/>
      <c r="L108" s="69"/>
      <c r="M108" s="67"/>
      <c r="N108" s="67"/>
      <c r="O108" s="50"/>
      <c r="P108" s="50"/>
      <c r="Q108" s="50"/>
      <c r="R108" s="50"/>
      <c r="S108" s="50"/>
      <c r="T108" s="67"/>
      <c r="U108" s="73"/>
      <c r="V108" s="69"/>
      <c r="W108" s="69"/>
      <c r="X108" s="69"/>
      <c r="Y108" s="69"/>
      <c r="Z108" s="69"/>
      <c r="AA108" s="67"/>
      <c r="AB108" s="73"/>
      <c r="AC108" s="69"/>
      <c r="AD108" s="69"/>
      <c r="AE108" s="69"/>
      <c r="AF108" s="69"/>
      <c r="AG108" s="69"/>
      <c r="AH108" s="67"/>
      <c r="AI108" s="67"/>
      <c r="AJ108" s="69"/>
      <c r="AK108" s="69"/>
      <c r="AL108" s="69"/>
      <c r="AM108" s="69"/>
      <c r="AN108" s="69"/>
    </row>
    <row r="109" spans="1:41" x14ac:dyDescent="0.2">
      <c r="B109" s="92">
        <v>61</v>
      </c>
      <c r="C109" s="196"/>
      <c r="D109" s="252"/>
      <c r="E109" s="88">
        <f t="shared" si="22"/>
        <v>0</v>
      </c>
      <c r="F109" s="51"/>
      <c r="G109" s="84"/>
      <c r="H109" s="69"/>
      <c r="I109" s="69"/>
      <c r="J109" s="69"/>
      <c r="K109" s="69"/>
      <c r="L109" s="69"/>
      <c r="M109" s="67"/>
      <c r="N109" s="67"/>
      <c r="O109" s="50"/>
      <c r="P109" s="50"/>
      <c r="Q109" s="50"/>
      <c r="R109" s="50"/>
      <c r="S109" s="50"/>
      <c r="T109" s="67"/>
      <c r="U109" s="73"/>
      <c r="V109" s="69"/>
      <c r="W109" s="69"/>
      <c r="X109" s="69"/>
      <c r="Y109" s="69"/>
      <c r="Z109" s="69"/>
      <c r="AA109" s="67"/>
      <c r="AB109" s="73"/>
      <c r="AC109" s="69"/>
      <c r="AD109" s="69"/>
      <c r="AE109" s="69"/>
      <c r="AF109" s="69"/>
      <c r="AG109" s="69"/>
      <c r="AH109" s="67"/>
      <c r="AI109" s="67"/>
      <c r="AJ109" s="69"/>
      <c r="AK109" s="69"/>
      <c r="AL109" s="69"/>
      <c r="AM109" s="69"/>
      <c r="AN109" s="69"/>
    </row>
    <row r="110" spans="1:41" s="113" customFormat="1" x14ac:dyDescent="0.2">
      <c r="A110"/>
      <c r="B110" s="92">
        <v>62</v>
      </c>
      <c r="C110" s="167"/>
      <c r="D110" s="24"/>
      <c r="E110" s="88">
        <f t="shared" si="22"/>
        <v>0</v>
      </c>
      <c r="F110" s="114"/>
      <c r="G110" s="84"/>
      <c r="H110" s="69"/>
      <c r="I110" s="69"/>
      <c r="J110" s="69"/>
      <c r="K110" s="69"/>
      <c r="L110" s="69"/>
      <c r="M110" s="67"/>
      <c r="N110" s="67"/>
      <c r="O110" s="50"/>
      <c r="P110" s="50"/>
      <c r="Q110" s="50"/>
      <c r="R110" s="50"/>
      <c r="S110" s="50"/>
      <c r="T110" s="67"/>
      <c r="U110" s="73"/>
      <c r="V110" s="69"/>
      <c r="W110" s="69"/>
      <c r="X110" s="69"/>
      <c r="Y110" s="69"/>
      <c r="Z110" s="69"/>
      <c r="AA110" s="67"/>
      <c r="AB110" s="73"/>
      <c r="AC110" s="69"/>
      <c r="AD110" s="69"/>
      <c r="AE110" s="69"/>
      <c r="AF110" s="69"/>
      <c r="AG110" s="69"/>
      <c r="AH110" s="67"/>
      <c r="AI110" s="67"/>
      <c r="AJ110" s="69"/>
      <c r="AK110" s="69"/>
      <c r="AL110" s="69"/>
      <c r="AM110" s="69"/>
      <c r="AN110" s="69"/>
      <c r="AO110" s="115"/>
    </row>
    <row r="111" spans="1:41" x14ac:dyDescent="0.2">
      <c r="B111" s="92">
        <v>63</v>
      </c>
      <c r="C111" s="167"/>
      <c r="D111" s="24"/>
      <c r="E111" s="88">
        <f t="shared" si="22"/>
        <v>0</v>
      </c>
      <c r="F111" s="51"/>
      <c r="G111" s="84"/>
      <c r="H111" s="69"/>
      <c r="I111" s="69"/>
      <c r="J111" s="69"/>
      <c r="K111" s="69"/>
      <c r="L111" s="69"/>
      <c r="M111" s="67"/>
      <c r="N111" s="67"/>
      <c r="O111" s="50"/>
      <c r="P111" s="50"/>
      <c r="Q111" s="50"/>
      <c r="R111" s="50"/>
      <c r="S111" s="50"/>
      <c r="T111" s="67"/>
      <c r="U111" s="73"/>
      <c r="V111" s="69"/>
      <c r="W111" s="69"/>
      <c r="X111" s="69"/>
      <c r="Y111" s="69"/>
      <c r="Z111" s="69"/>
      <c r="AA111" s="67"/>
      <c r="AB111" s="73"/>
      <c r="AC111" s="69"/>
      <c r="AD111" s="69"/>
      <c r="AE111" s="69"/>
      <c r="AF111" s="69"/>
      <c r="AG111" s="69"/>
      <c r="AH111" s="67"/>
      <c r="AI111" s="67"/>
      <c r="AJ111" s="69"/>
      <c r="AK111" s="69"/>
      <c r="AL111" s="69"/>
      <c r="AM111" s="69"/>
      <c r="AN111" s="69"/>
    </row>
    <row r="112" spans="1:41" x14ac:dyDescent="0.2">
      <c r="B112" s="92">
        <v>64</v>
      </c>
      <c r="C112" s="167"/>
      <c r="D112" s="24"/>
      <c r="E112" s="88">
        <f t="shared" si="22"/>
        <v>0</v>
      </c>
      <c r="F112" s="51"/>
      <c r="G112" s="84"/>
      <c r="H112" s="69"/>
      <c r="I112" s="69"/>
      <c r="J112" s="69"/>
      <c r="K112" s="69"/>
      <c r="L112" s="69"/>
      <c r="M112" s="67"/>
      <c r="N112" s="67"/>
      <c r="O112" s="50"/>
      <c r="P112" s="50"/>
      <c r="Q112" s="50"/>
      <c r="R112" s="50"/>
      <c r="S112" s="50"/>
      <c r="T112" s="67"/>
      <c r="U112" s="73"/>
      <c r="V112" s="69"/>
      <c r="W112" s="69"/>
      <c r="X112" s="69"/>
      <c r="Y112" s="69"/>
      <c r="Z112" s="69"/>
      <c r="AA112" s="67"/>
      <c r="AB112" s="73"/>
      <c r="AC112" s="69"/>
      <c r="AD112" s="69"/>
      <c r="AE112" s="69"/>
      <c r="AF112" s="69"/>
      <c r="AG112" s="69"/>
      <c r="AH112" s="67"/>
      <c r="AI112" s="67"/>
      <c r="AJ112" s="69"/>
      <c r="AK112" s="69"/>
      <c r="AL112" s="69"/>
      <c r="AM112" s="69"/>
      <c r="AN112" s="69"/>
    </row>
    <row r="113" spans="2:40" x14ac:dyDescent="0.2">
      <c r="B113" s="92">
        <v>65</v>
      </c>
      <c r="C113" s="167"/>
      <c r="D113" s="24"/>
      <c r="E113" s="88">
        <f t="shared" si="22"/>
        <v>0</v>
      </c>
      <c r="F113" s="51"/>
      <c r="G113" s="84"/>
      <c r="H113" s="69"/>
      <c r="I113" s="69"/>
      <c r="J113" s="69"/>
      <c r="K113" s="69"/>
      <c r="L113" s="69"/>
      <c r="M113" s="67"/>
      <c r="N113" s="67"/>
      <c r="O113" s="69"/>
      <c r="P113" s="69"/>
      <c r="Q113" s="69"/>
      <c r="R113" s="69"/>
      <c r="S113" s="69"/>
      <c r="T113" s="67"/>
      <c r="U113" s="73"/>
      <c r="V113" s="69"/>
      <c r="W113" s="69"/>
      <c r="X113" s="69"/>
      <c r="Y113" s="69"/>
      <c r="Z113" s="69"/>
      <c r="AA113" s="67"/>
      <c r="AB113" s="73"/>
      <c r="AC113" s="69"/>
      <c r="AD113" s="69"/>
      <c r="AE113" s="69"/>
      <c r="AF113" s="69"/>
      <c r="AG113" s="69"/>
      <c r="AH113" s="67"/>
      <c r="AI113" s="67"/>
      <c r="AJ113" s="69"/>
      <c r="AK113" s="69"/>
      <c r="AL113" s="69"/>
      <c r="AM113" s="69"/>
      <c r="AN113" s="69"/>
    </row>
    <row r="114" spans="2:40" x14ac:dyDescent="0.2">
      <c r="B114" s="92">
        <v>66</v>
      </c>
      <c r="C114" s="167"/>
      <c r="D114" s="24"/>
      <c r="E114" s="88">
        <f t="shared" si="22"/>
        <v>0</v>
      </c>
      <c r="F114" s="51"/>
      <c r="G114" s="84"/>
      <c r="H114" s="69"/>
      <c r="I114" s="69"/>
      <c r="J114" s="69"/>
      <c r="K114" s="69"/>
      <c r="L114" s="69"/>
      <c r="M114" s="67"/>
      <c r="N114" s="67"/>
      <c r="O114" s="69"/>
      <c r="P114" s="69"/>
      <c r="Q114" s="69"/>
      <c r="R114" s="69"/>
      <c r="S114" s="69"/>
      <c r="T114" s="67"/>
      <c r="U114" s="73"/>
      <c r="V114" s="69"/>
      <c r="W114" s="69"/>
      <c r="X114" s="69"/>
      <c r="Y114" s="69"/>
      <c r="Z114" s="69"/>
      <c r="AA114" s="67"/>
      <c r="AB114" s="73"/>
      <c r="AC114" s="69"/>
      <c r="AD114" s="69"/>
      <c r="AE114" s="69"/>
      <c r="AF114" s="69"/>
      <c r="AG114" s="69"/>
      <c r="AH114" s="67"/>
      <c r="AI114" s="67"/>
      <c r="AJ114" s="69"/>
      <c r="AK114" s="69"/>
      <c r="AL114" s="69"/>
      <c r="AM114" s="69"/>
      <c r="AN114" s="69"/>
    </row>
    <row r="115" spans="2:40" x14ac:dyDescent="0.2">
      <c r="B115" s="92">
        <v>67</v>
      </c>
      <c r="C115" s="167"/>
      <c r="D115" s="24"/>
      <c r="E115" s="88">
        <f t="shared" si="22"/>
        <v>0</v>
      </c>
      <c r="F115" s="51"/>
      <c r="G115" s="84"/>
      <c r="H115" s="69"/>
      <c r="I115" s="69"/>
      <c r="J115" s="69"/>
      <c r="K115" s="69"/>
      <c r="L115" s="69"/>
      <c r="M115" s="67"/>
      <c r="N115" s="67"/>
      <c r="P115" s="69"/>
      <c r="Q115" s="69"/>
      <c r="R115" s="69"/>
      <c r="S115" s="69"/>
      <c r="T115" s="67"/>
      <c r="U115" s="73"/>
      <c r="V115" s="69"/>
      <c r="W115" s="69"/>
      <c r="X115" s="69"/>
      <c r="Y115" s="69"/>
      <c r="Z115" s="69"/>
      <c r="AA115" s="67"/>
      <c r="AB115" s="73"/>
      <c r="AC115" s="69"/>
      <c r="AD115" s="69"/>
      <c r="AE115" s="69"/>
      <c r="AF115" s="69"/>
      <c r="AG115" s="69"/>
      <c r="AH115" s="67"/>
      <c r="AI115" s="67"/>
      <c r="AJ115" s="69"/>
      <c r="AK115" s="69"/>
      <c r="AL115" s="69"/>
      <c r="AM115" s="69"/>
      <c r="AN115" s="69"/>
    </row>
    <row r="116" spans="2:40" x14ac:dyDescent="0.2">
      <c r="B116" s="92">
        <v>68</v>
      </c>
      <c r="C116" s="167"/>
      <c r="D116" s="24"/>
      <c r="E116" s="88">
        <f t="shared" si="22"/>
        <v>0</v>
      </c>
      <c r="F116" s="51"/>
      <c r="G116" s="84"/>
      <c r="H116" s="69"/>
      <c r="I116" s="69"/>
      <c r="J116" s="69"/>
      <c r="K116" s="69"/>
      <c r="L116" s="69"/>
      <c r="M116" s="67"/>
      <c r="N116" s="67"/>
      <c r="O116" s="69"/>
      <c r="P116" s="69"/>
      <c r="Q116" s="69"/>
      <c r="R116" s="69"/>
      <c r="S116" s="69"/>
      <c r="T116" s="67"/>
      <c r="U116" s="73"/>
      <c r="V116" s="69"/>
      <c r="W116" s="69"/>
      <c r="X116" s="69"/>
      <c r="Y116" s="69"/>
      <c r="Z116" s="69"/>
      <c r="AA116" s="67"/>
      <c r="AB116" s="73"/>
      <c r="AC116" s="69"/>
      <c r="AD116" s="69"/>
      <c r="AE116" s="69"/>
      <c r="AF116" s="69"/>
      <c r="AG116" s="69"/>
      <c r="AH116" s="67"/>
      <c r="AI116" s="67"/>
      <c r="AJ116" s="69"/>
      <c r="AK116" s="69"/>
      <c r="AL116" s="69"/>
      <c r="AM116" s="69"/>
      <c r="AN116" s="69"/>
    </row>
    <row r="117" spans="2:40" x14ac:dyDescent="0.2">
      <c r="B117" s="92">
        <v>69</v>
      </c>
      <c r="C117" s="167"/>
      <c r="D117" s="24"/>
      <c r="E117" s="88">
        <f t="shared" ref="E117:E164" si="24">SUM(H117:AO117)</f>
        <v>0</v>
      </c>
      <c r="F117" s="51"/>
      <c r="G117" s="84"/>
      <c r="H117" s="69"/>
      <c r="I117" s="69"/>
      <c r="J117" s="69"/>
      <c r="K117" s="69"/>
      <c r="L117" s="69"/>
      <c r="M117" s="67"/>
      <c r="N117" s="67"/>
      <c r="O117" s="69"/>
      <c r="P117" s="69"/>
      <c r="Q117" s="69"/>
      <c r="R117" s="69"/>
      <c r="S117" s="69"/>
      <c r="T117" s="67"/>
      <c r="U117" s="73"/>
      <c r="V117" s="69"/>
      <c r="W117" s="69"/>
      <c r="X117" s="69"/>
      <c r="Y117" s="69"/>
      <c r="Z117" s="69"/>
      <c r="AA117" s="67"/>
      <c r="AB117" s="73"/>
      <c r="AC117" s="69"/>
      <c r="AD117" s="69"/>
      <c r="AE117" s="69"/>
      <c r="AF117" s="69"/>
      <c r="AG117" s="69"/>
      <c r="AH117" s="67"/>
      <c r="AI117" s="67"/>
      <c r="AJ117" s="69"/>
      <c r="AK117" s="69"/>
      <c r="AL117" s="69"/>
      <c r="AM117" s="69"/>
      <c r="AN117" s="69"/>
    </row>
    <row r="118" spans="2:40" x14ac:dyDescent="0.2">
      <c r="B118" s="92">
        <v>70</v>
      </c>
      <c r="C118" s="167"/>
      <c r="D118" s="24"/>
      <c r="E118" s="88">
        <f t="shared" si="24"/>
        <v>0</v>
      </c>
      <c r="F118" s="51"/>
      <c r="G118" s="84"/>
      <c r="H118" s="69"/>
      <c r="I118" s="69"/>
      <c r="J118" s="69"/>
      <c r="K118" s="69"/>
      <c r="L118" s="69"/>
      <c r="M118" s="67"/>
      <c r="N118" s="67"/>
      <c r="O118" s="69"/>
      <c r="P118" s="69"/>
      <c r="Q118" s="69"/>
      <c r="R118" s="69"/>
      <c r="S118" s="69"/>
      <c r="T118" s="67"/>
      <c r="U118" s="73"/>
      <c r="V118" s="69"/>
      <c r="W118" s="69"/>
      <c r="X118" s="69"/>
      <c r="Y118" s="69"/>
      <c r="Z118" s="69"/>
      <c r="AA118" s="67"/>
      <c r="AB118" s="73"/>
      <c r="AC118" s="69"/>
      <c r="AD118" s="69"/>
      <c r="AE118" s="69"/>
      <c r="AF118" s="69"/>
      <c r="AG118" s="69"/>
      <c r="AH118" s="67"/>
      <c r="AI118" s="67"/>
      <c r="AJ118" s="69"/>
      <c r="AK118" s="69"/>
      <c r="AL118" s="69"/>
      <c r="AM118" s="69"/>
      <c r="AN118" s="69"/>
    </row>
    <row r="119" spans="2:40" x14ac:dyDescent="0.2">
      <c r="B119" s="92">
        <v>71</v>
      </c>
      <c r="C119" s="167"/>
      <c r="D119" s="24"/>
      <c r="E119" s="88">
        <f t="shared" si="24"/>
        <v>0</v>
      </c>
      <c r="F119" s="51"/>
      <c r="G119" s="84"/>
      <c r="H119" s="69"/>
      <c r="I119" s="69"/>
      <c r="J119" s="69"/>
      <c r="K119" s="69"/>
      <c r="L119" s="69"/>
      <c r="M119" s="67"/>
      <c r="N119" s="67"/>
      <c r="O119" s="69"/>
      <c r="P119" s="69"/>
      <c r="Q119" s="69"/>
      <c r="R119" s="69"/>
      <c r="S119" s="69"/>
      <c r="T119" s="67"/>
      <c r="U119" s="73"/>
      <c r="V119" s="69"/>
      <c r="W119" s="69"/>
      <c r="X119" s="69"/>
      <c r="Y119" s="69"/>
      <c r="Z119" s="69"/>
      <c r="AA119" s="67"/>
      <c r="AB119" s="73"/>
      <c r="AC119" s="69"/>
      <c r="AD119" s="69"/>
      <c r="AE119" s="69"/>
      <c r="AF119" s="69"/>
      <c r="AG119" s="69"/>
      <c r="AH119" s="67"/>
      <c r="AI119" s="67"/>
      <c r="AJ119" s="69"/>
      <c r="AK119" s="69"/>
      <c r="AL119" s="69"/>
      <c r="AM119" s="69"/>
      <c r="AN119" s="69"/>
    </row>
    <row r="120" spans="2:40" x14ac:dyDescent="0.2">
      <c r="B120" s="92">
        <v>72</v>
      </c>
      <c r="C120" s="167"/>
      <c r="D120" s="24"/>
      <c r="E120" s="88">
        <f t="shared" si="24"/>
        <v>0</v>
      </c>
      <c r="F120" s="51"/>
      <c r="G120" s="84"/>
      <c r="H120" s="69"/>
      <c r="I120" s="69"/>
      <c r="J120" s="69"/>
      <c r="K120" s="69"/>
      <c r="L120" s="69"/>
      <c r="M120" s="67"/>
      <c r="N120" s="67"/>
      <c r="O120" s="69"/>
      <c r="P120" s="69"/>
      <c r="Q120" s="69"/>
      <c r="R120" s="69"/>
      <c r="S120" s="69"/>
      <c r="T120" s="67"/>
      <c r="U120" s="73"/>
      <c r="V120" s="69"/>
      <c r="W120" s="69"/>
      <c r="X120" s="69"/>
      <c r="Y120" s="69"/>
      <c r="Z120" s="69"/>
      <c r="AA120" s="67"/>
      <c r="AB120" s="73"/>
      <c r="AC120" s="69"/>
      <c r="AD120" s="69"/>
      <c r="AE120" s="69"/>
      <c r="AF120" s="69"/>
      <c r="AG120" s="69"/>
      <c r="AH120" s="67"/>
      <c r="AI120" s="67"/>
      <c r="AJ120" s="69"/>
      <c r="AK120" s="69"/>
      <c r="AL120" s="69"/>
      <c r="AM120" s="69"/>
      <c r="AN120" s="69"/>
    </row>
    <row r="121" spans="2:40" x14ac:dyDescent="0.2">
      <c r="B121" s="92">
        <v>73</v>
      </c>
      <c r="D121" s="24"/>
      <c r="E121" s="88">
        <f t="shared" si="24"/>
        <v>0</v>
      </c>
      <c r="F121" s="51"/>
      <c r="G121" s="84"/>
      <c r="H121" s="69"/>
      <c r="I121" s="69"/>
      <c r="J121" s="69"/>
      <c r="K121" s="69"/>
      <c r="L121" s="69"/>
      <c r="M121" s="67"/>
      <c r="N121" s="67"/>
      <c r="O121" s="69"/>
      <c r="P121" s="69"/>
      <c r="Q121" s="69"/>
      <c r="R121" s="69"/>
      <c r="S121" s="69"/>
      <c r="T121" s="67"/>
      <c r="U121" s="73"/>
      <c r="V121" s="69"/>
      <c r="W121" s="69"/>
      <c r="X121" s="69"/>
      <c r="Y121" s="69"/>
      <c r="Z121" s="69"/>
      <c r="AA121" s="67"/>
      <c r="AB121" s="73"/>
      <c r="AC121" s="69"/>
      <c r="AD121" s="69"/>
      <c r="AE121" s="69"/>
      <c r="AF121" s="69"/>
      <c r="AG121" s="69"/>
      <c r="AH121" s="67"/>
      <c r="AI121" s="67"/>
      <c r="AJ121" s="69"/>
      <c r="AK121" s="69"/>
      <c r="AL121" s="69"/>
      <c r="AM121" s="69"/>
      <c r="AN121" s="69"/>
    </row>
    <row r="122" spans="2:40" x14ac:dyDescent="0.2">
      <c r="B122" s="92">
        <v>74</v>
      </c>
      <c r="C122" s="192"/>
      <c r="D122" s="24"/>
      <c r="E122" s="88">
        <f t="shared" si="24"/>
        <v>0</v>
      </c>
      <c r="F122" s="51"/>
      <c r="G122" s="84"/>
      <c r="H122" s="69"/>
      <c r="I122" s="69"/>
      <c r="J122" s="69"/>
      <c r="K122" s="69"/>
      <c r="L122" s="69"/>
      <c r="M122" s="67"/>
      <c r="N122" s="67"/>
      <c r="O122" s="69"/>
      <c r="P122" s="69"/>
      <c r="Q122" s="69"/>
      <c r="R122" s="69"/>
      <c r="S122" s="69"/>
      <c r="T122" s="67"/>
      <c r="U122" s="73"/>
      <c r="V122" s="69"/>
      <c r="W122" s="69"/>
      <c r="X122" s="69"/>
      <c r="Y122" s="69"/>
      <c r="Z122" s="69"/>
      <c r="AA122" s="67"/>
      <c r="AB122" s="73"/>
      <c r="AC122" s="69"/>
      <c r="AD122" s="69"/>
      <c r="AE122" s="69"/>
      <c r="AF122" s="69"/>
      <c r="AG122" s="69"/>
      <c r="AH122" s="67"/>
      <c r="AI122" s="67"/>
      <c r="AJ122" s="69"/>
      <c r="AK122" s="69"/>
      <c r="AL122" s="69"/>
      <c r="AM122" s="69"/>
      <c r="AN122" s="69"/>
    </row>
    <row r="123" spans="2:40" x14ac:dyDescent="0.2">
      <c r="B123" s="92">
        <v>75</v>
      </c>
      <c r="C123" s="130"/>
      <c r="D123" s="24"/>
      <c r="E123" s="88">
        <f t="shared" si="24"/>
        <v>0</v>
      </c>
      <c r="F123" s="51"/>
      <c r="G123" s="84"/>
      <c r="H123" s="69"/>
      <c r="I123" s="69"/>
      <c r="J123" s="69"/>
      <c r="K123" s="69"/>
      <c r="L123" s="69"/>
      <c r="M123" s="67"/>
      <c r="N123" s="67"/>
      <c r="O123" s="69"/>
      <c r="P123" s="69"/>
      <c r="Q123" s="69"/>
      <c r="R123" s="69"/>
      <c r="S123" s="69"/>
      <c r="T123" s="67"/>
      <c r="U123" s="73"/>
      <c r="V123" s="69"/>
      <c r="W123" s="69"/>
      <c r="X123" s="69"/>
      <c r="Y123" s="69"/>
      <c r="Z123" s="69"/>
      <c r="AA123" s="67"/>
      <c r="AB123" s="73"/>
      <c r="AC123" s="69"/>
      <c r="AD123" s="69"/>
      <c r="AE123" s="69"/>
      <c r="AF123" s="69"/>
      <c r="AG123" s="69"/>
      <c r="AH123" s="67"/>
      <c r="AI123" s="67"/>
      <c r="AJ123" s="69"/>
      <c r="AK123" s="69"/>
      <c r="AL123" s="69"/>
      <c r="AM123" s="69"/>
      <c r="AN123" s="69"/>
    </row>
    <row r="124" spans="2:40" x14ac:dyDescent="0.2">
      <c r="B124" s="92">
        <v>76</v>
      </c>
      <c r="C124" s="130"/>
      <c r="D124" s="24"/>
      <c r="E124" s="88">
        <f t="shared" si="24"/>
        <v>0</v>
      </c>
      <c r="F124" s="51"/>
      <c r="G124" s="84"/>
      <c r="H124" s="69"/>
      <c r="I124" s="69"/>
      <c r="J124" s="69"/>
      <c r="K124" s="69"/>
      <c r="L124" s="69"/>
      <c r="M124" s="67"/>
      <c r="N124" s="67"/>
      <c r="O124" s="69"/>
      <c r="P124" s="69"/>
      <c r="Q124" s="69"/>
      <c r="R124" s="69"/>
      <c r="S124" s="69"/>
      <c r="T124" s="67"/>
      <c r="U124" s="73"/>
      <c r="V124" s="69"/>
      <c r="W124" s="69"/>
      <c r="X124" s="69"/>
      <c r="Y124" s="69"/>
      <c r="Z124" s="69"/>
      <c r="AA124" s="67"/>
      <c r="AB124" s="73"/>
      <c r="AC124" s="69"/>
      <c r="AD124" s="69"/>
      <c r="AE124" s="69"/>
      <c r="AF124" s="69"/>
      <c r="AG124" s="69"/>
      <c r="AH124" s="67"/>
      <c r="AI124" s="67"/>
      <c r="AJ124" s="69"/>
      <c r="AK124" s="69"/>
      <c r="AL124" s="69"/>
      <c r="AM124" s="69"/>
      <c r="AN124" s="69"/>
    </row>
    <row r="125" spans="2:40" x14ac:dyDescent="0.2">
      <c r="B125" s="92">
        <v>77</v>
      </c>
      <c r="C125" s="192"/>
      <c r="D125" s="24"/>
      <c r="E125" s="88">
        <f t="shared" si="24"/>
        <v>0</v>
      </c>
      <c r="F125" s="51"/>
      <c r="G125" s="84"/>
      <c r="H125" s="69"/>
      <c r="I125" s="69"/>
      <c r="J125" s="69"/>
      <c r="K125" s="69"/>
      <c r="L125" s="69"/>
      <c r="M125" s="67"/>
      <c r="N125" s="67"/>
      <c r="O125" s="69"/>
      <c r="P125" s="69"/>
      <c r="Q125" s="69"/>
      <c r="R125" s="69"/>
      <c r="S125" s="69"/>
      <c r="T125" s="67"/>
      <c r="U125" s="73"/>
      <c r="V125" s="69"/>
      <c r="W125" s="69"/>
      <c r="X125" s="69"/>
      <c r="Y125" s="69"/>
      <c r="Z125" s="69"/>
      <c r="AA125" s="67"/>
      <c r="AB125" s="73"/>
      <c r="AC125" s="69"/>
      <c r="AD125" s="69"/>
      <c r="AE125" s="69"/>
      <c r="AF125" s="69"/>
      <c r="AG125" s="69"/>
      <c r="AH125" s="67"/>
      <c r="AI125" s="67"/>
      <c r="AJ125" s="69"/>
      <c r="AK125" s="69"/>
      <c r="AL125" s="69"/>
      <c r="AM125" s="69"/>
      <c r="AN125" s="69"/>
    </row>
    <row r="126" spans="2:40" x14ac:dyDescent="0.2">
      <c r="B126" s="92">
        <v>78</v>
      </c>
      <c r="C126" s="130"/>
      <c r="D126" s="24"/>
      <c r="E126" s="88">
        <f t="shared" si="24"/>
        <v>0</v>
      </c>
      <c r="F126" s="51"/>
      <c r="G126" s="84"/>
      <c r="H126" s="69"/>
      <c r="I126" s="69"/>
      <c r="J126" s="69"/>
      <c r="K126" s="69"/>
      <c r="L126" s="69"/>
      <c r="M126" s="67"/>
      <c r="N126" s="67"/>
      <c r="O126" s="69"/>
      <c r="P126" s="69"/>
      <c r="Q126" s="69"/>
      <c r="R126" s="69"/>
      <c r="S126" s="69"/>
      <c r="T126" s="67"/>
      <c r="U126" s="73"/>
      <c r="V126" s="69"/>
      <c r="W126" s="69"/>
      <c r="X126" s="69"/>
      <c r="Y126" s="69"/>
      <c r="Z126" s="69"/>
      <c r="AA126" s="67"/>
      <c r="AB126" s="73"/>
      <c r="AC126" s="69"/>
      <c r="AD126" s="69"/>
      <c r="AE126" s="69"/>
      <c r="AF126" s="69"/>
      <c r="AG126" s="69"/>
      <c r="AH126" s="67"/>
      <c r="AI126" s="67"/>
      <c r="AJ126" s="69"/>
      <c r="AK126" s="69"/>
      <c r="AL126" s="69"/>
      <c r="AM126" s="69"/>
      <c r="AN126" s="69"/>
    </row>
    <row r="127" spans="2:40" x14ac:dyDescent="0.2">
      <c r="B127" s="92">
        <v>79</v>
      </c>
      <c r="C127" s="130"/>
      <c r="D127" s="24"/>
      <c r="E127" s="88">
        <f t="shared" si="24"/>
        <v>0</v>
      </c>
      <c r="F127" s="51"/>
      <c r="G127" s="84"/>
      <c r="H127" s="69"/>
      <c r="I127" s="69"/>
      <c r="J127" s="69"/>
      <c r="K127" s="69"/>
      <c r="L127" s="69"/>
      <c r="M127" s="67"/>
      <c r="N127" s="67"/>
      <c r="O127" s="69"/>
      <c r="P127" s="69"/>
      <c r="Q127" s="69"/>
      <c r="R127" s="69"/>
      <c r="S127" s="69"/>
      <c r="T127" s="67"/>
      <c r="U127" s="73"/>
      <c r="V127" s="69"/>
      <c r="W127" s="69"/>
      <c r="X127" s="69"/>
      <c r="Y127" s="69"/>
      <c r="Z127" s="69"/>
      <c r="AA127" s="67"/>
      <c r="AB127" s="73"/>
      <c r="AC127" s="69"/>
      <c r="AD127" s="69"/>
      <c r="AE127" s="69"/>
      <c r="AF127" s="69"/>
      <c r="AG127" s="69"/>
      <c r="AH127" s="67"/>
      <c r="AI127" s="67"/>
      <c r="AJ127" s="69"/>
      <c r="AK127" s="69"/>
      <c r="AL127" s="69"/>
      <c r="AM127" s="69"/>
      <c r="AN127" s="69"/>
    </row>
    <row r="128" spans="2:40" x14ac:dyDescent="0.2">
      <c r="B128" s="92">
        <v>80</v>
      </c>
      <c r="C128" s="130"/>
      <c r="D128" s="24"/>
      <c r="E128" s="88">
        <f t="shared" si="24"/>
        <v>0</v>
      </c>
      <c r="F128" s="51"/>
      <c r="G128" s="198"/>
      <c r="H128" s="69"/>
      <c r="I128" s="69"/>
      <c r="J128" s="69"/>
      <c r="K128" s="69"/>
      <c r="L128" s="69"/>
      <c r="M128" s="67"/>
      <c r="N128" s="67"/>
      <c r="O128" s="69"/>
      <c r="P128" s="69"/>
      <c r="Q128" s="69"/>
      <c r="R128" s="69"/>
      <c r="S128" s="69"/>
      <c r="T128" s="67"/>
      <c r="U128" s="73"/>
      <c r="V128" s="69"/>
      <c r="W128" s="69"/>
      <c r="X128" s="69"/>
      <c r="Y128" s="69"/>
      <c r="Z128" s="69"/>
      <c r="AA128" s="67"/>
      <c r="AB128" s="73"/>
      <c r="AC128" s="69"/>
      <c r="AD128" s="69"/>
      <c r="AE128" s="69"/>
      <c r="AF128" s="69"/>
      <c r="AG128" s="69"/>
      <c r="AH128" s="67"/>
      <c r="AI128" s="67"/>
      <c r="AJ128" s="69"/>
      <c r="AK128" s="69"/>
      <c r="AL128" s="69"/>
      <c r="AM128" s="69"/>
      <c r="AN128" s="69"/>
    </row>
    <row r="129" spans="1:41" x14ac:dyDescent="0.2">
      <c r="B129" s="92">
        <v>81</v>
      </c>
      <c r="C129" s="130"/>
      <c r="D129" s="24"/>
      <c r="E129" s="88">
        <f t="shared" si="24"/>
        <v>0</v>
      </c>
      <c r="F129" s="51"/>
      <c r="G129" s="84"/>
      <c r="H129" s="69"/>
      <c r="I129" s="69"/>
      <c r="J129" s="69"/>
      <c r="K129" s="69"/>
      <c r="L129" s="69"/>
      <c r="M129" s="67"/>
      <c r="N129" s="67"/>
      <c r="O129" s="69"/>
      <c r="P129" s="69"/>
      <c r="Q129" s="69"/>
      <c r="R129" s="69"/>
      <c r="S129" s="69"/>
      <c r="T129" s="67"/>
      <c r="U129" s="73"/>
      <c r="V129" s="69"/>
      <c r="W129" s="69"/>
      <c r="X129" s="69"/>
      <c r="Y129" s="69"/>
      <c r="Z129" s="69"/>
      <c r="AA129" s="67"/>
      <c r="AB129" s="73"/>
      <c r="AC129" s="69"/>
      <c r="AD129" s="69"/>
      <c r="AE129" s="69"/>
      <c r="AF129" s="69"/>
      <c r="AG129" s="69"/>
      <c r="AH129" s="67"/>
      <c r="AI129" s="67"/>
      <c r="AJ129" s="69"/>
      <c r="AK129" s="69"/>
      <c r="AL129" s="69"/>
      <c r="AM129" s="69"/>
      <c r="AN129" s="69"/>
    </row>
    <row r="130" spans="1:41" x14ac:dyDescent="0.2">
      <c r="B130" s="92">
        <v>82</v>
      </c>
      <c r="C130" s="125"/>
      <c r="D130" s="24"/>
      <c r="E130" s="88">
        <f t="shared" si="24"/>
        <v>0</v>
      </c>
      <c r="F130" s="51"/>
      <c r="G130" s="84"/>
      <c r="H130" s="69"/>
      <c r="I130" s="69"/>
      <c r="J130" s="69"/>
      <c r="K130" s="69"/>
      <c r="L130" s="69"/>
      <c r="M130" s="67"/>
      <c r="N130" s="67"/>
      <c r="O130" s="69"/>
      <c r="P130" s="69"/>
      <c r="Q130" s="69"/>
      <c r="R130" s="69"/>
      <c r="S130" s="69"/>
      <c r="T130" s="67"/>
      <c r="U130" s="73"/>
      <c r="V130" s="69"/>
      <c r="W130" s="69"/>
      <c r="X130" s="69"/>
      <c r="Y130" s="69"/>
      <c r="Z130" s="69"/>
      <c r="AA130" s="67"/>
      <c r="AB130" s="73"/>
      <c r="AC130" s="69"/>
      <c r="AD130" s="69"/>
      <c r="AE130" s="69"/>
      <c r="AF130" s="69"/>
      <c r="AG130" s="69"/>
      <c r="AH130" s="67"/>
      <c r="AI130" s="67"/>
      <c r="AJ130" s="69"/>
      <c r="AK130" s="69"/>
      <c r="AL130" s="69"/>
      <c r="AM130" s="69"/>
      <c r="AN130" s="69"/>
    </row>
    <row r="131" spans="1:41" x14ac:dyDescent="0.2">
      <c r="B131" s="92">
        <v>83</v>
      </c>
      <c r="C131" s="167"/>
      <c r="D131" s="24"/>
      <c r="E131" s="88">
        <f t="shared" si="24"/>
        <v>0</v>
      </c>
      <c r="F131" s="51"/>
      <c r="G131" s="84"/>
      <c r="H131" s="69"/>
      <c r="I131" s="69"/>
      <c r="J131" s="69"/>
      <c r="K131" s="69"/>
      <c r="L131" s="69"/>
      <c r="M131" s="67"/>
      <c r="N131" s="67"/>
      <c r="O131" s="69"/>
      <c r="P131" s="69"/>
      <c r="Q131" s="69"/>
      <c r="R131" s="69"/>
      <c r="S131" s="69"/>
      <c r="T131" s="67"/>
      <c r="U131" s="73"/>
      <c r="V131" s="69"/>
      <c r="W131" s="69"/>
      <c r="X131" s="69"/>
      <c r="Y131" s="69"/>
      <c r="Z131" s="69"/>
      <c r="AA131" s="67"/>
      <c r="AB131" s="73"/>
      <c r="AC131" s="69"/>
      <c r="AD131" s="69"/>
      <c r="AE131" s="69"/>
      <c r="AF131" s="69"/>
      <c r="AG131" s="69"/>
      <c r="AH131" s="67"/>
      <c r="AI131" s="67"/>
      <c r="AJ131" s="69"/>
      <c r="AK131" s="69"/>
      <c r="AL131" s="69"/>
      <c r="AM131" s="69"/>
      <c r="AN131" s="69"/>
    </row>
    <row r="132" spans="1:41" x14ac:dyDescent="0.2">
      <c r="B132" s="92">
        <v>84</v>
      </c>
      <c r="C132" s="167"/>
      <c r="D132" s="24"/>
      <c r="E132" s="88">
        <f t="shared" si="24"/>
        <v>0</v>
      </c>
      <c r="F132" s="51"/>
      <c r="G132" s="84"/>
      <c r="H132" s="69"/>
      <c r="I132" s="69"/>
      <c r="J132" s="69"/>
      <c r="K132" s="69"/>
      <c r="L132" s="69"/>
      <c r="M132" s="67"/>
      <c r="N132" s="67"/>
      <c r="O132" s="69"/>
      <c r="P132" s="69"/>
      <c r="Q132" s="69"/>
      <c r="R132" s="69"/>
      <c r="S132" s="69"/>
      <c r="T132" s="67"/>
      <c r="U132" s="73"/>
      <c r="V132" s="69"/>
      <c r="W132" s="69"/>
      <c r="X132" s="69"/>
      <c r="Y132" s="69"/>
      <c r="Z132" s="69"/>
      <c r="AA132" s="67"/>
      <c r="AB132" s="73"/>
      <c r="AC132" s="69"/>
      <c r="AD132" s="69"/>
      <c r="AE132" s="69"/>
      <c r="AF132" s="69"/>
      <c r="AG132" s="69"/>
      <c r="AH132" s="67"/>
      <c r="AI132" s="67"/>
      <c r="AJ132" s="69"/>
      <c r="AK132" s="69"/>
      <c r="AL132" s="69"/>
      <c r="AM132" s="69"/>
      <c r="AN132" s="69"/>
    </row>
    <row r="133" spans="1:41" x14ac:dyDescent="0.2">
      <c r="B133" s="92">
        <v>85</v>
      </c>
      <c r="C133" s="167"/>
      <c r="D133" s="24"/>
      <c r="E133" s="88">
        <f t="shared" si="24"/>
        <v>0</v>
      </c>
      <c r="F133" s="51"/>
      <c r="G133" s="84"/>
      <c r="H133" s="69"/>
      <c r="I133" s="69"/>
      <c r="J133" s="69"/>
      <c r="K133" s="69"/>
      <c r="L133" s="69"/>
      <c r="M133" s="67"/>
      <c r="N133" s="67"/>
      <c r="O133" s="69"/>
      <c r="P133" s="69"/>
      <c r="Q133" s="69"/>
      <c r="R133" s="69"/>
      <c r="S133" s="69"/>
      <c r="T133" s="67"/>
      <c r="U133" s="73"/>
      <c r="V133" s="69"/>
      <c r="W133" s="69"/>
      <c r="X133" s="69"/>
      <c r="Y133" s="69"/>
      <c r="Z133" s="69"/>
      <c r="AA133" s="67"/>
      <c r="AB133" s="73"/>
      <c r="AC133" s="69"/>
      <c r="AD133" s="69"/>
      <c r="AE133" s="69"/>
      <c r="AF133" s="69"/>
      <c r="AG133" s="69"/>
      <c r="AH133" s="67"/>
      <c r="AI133" s="67"/>
      <c r="AJ133" s="69"/>
      <c r="AK133" s="69"/>
      <c r="AL133" s="69"/>
      <c r="AM133" s="69"/>
      <c r="AN133" s="69"/>
    </row>
    <row r="134" spans="1:41" x14ac:dyDescent="0.2">
      <c r="B134" s="92">
        <v>86</v>
      </c>
      <c r="C134" s="167"/>
      <c r="D134" s="24"/>
      <c r="E134" s="88">
        <f t="shared" si="24"/>
        <v>0</v>
      </c>
      <c r="F134" s="51"/>
      <c r="G134" s="84"/>
      <c r="H134" s="69"/>
      <c r="I134" s="69"/>
      <c r="J134" s="69"/>
      <c r="K134" s="69"/>
      <c r="L134" s="69"/>
      <c r="M134" s="67"/>
      <c r="N134" s="67"/>
      <c r="O134" s="69"/>
      <c r="P134" s="69"/>
      <c r="Q134" s="69"/>
      <c r="R134" s="69"/>
      <c r="S134" s="69"/>
      <c r="T134" s="67"/>
      <c r="U134" s="73"/>
      <c r="V134" s="69"/>
      <c r="W134" s="69"/>
      <c r="X134" s="69"/>
      <c r="Y134" s="69"/>
      <c r="Z134" s="69"/>
      <c r="AA134" s="67"/>
      <c r="AB134" s="73"/>
      <c r="AC134" s="69"/>
      <c r="AD134" s="69"/>
      <c r="AE134" s="69"/>
      <c r="AF134" s="69"/>
      <c r="AG134" s="69"/>
      <c r="AH134" s="67"/>
      <c r="AI134" s="67"/>
      <c r="AJ134" s="69"/>
      <c r="AK134" s="69"/>
      <c r="AL134" s="69"/>
      <c r="AM134" s="69"/>
      <c r="AN134" s="69"/>
    </row>
    <row r="135" spans="1:41" x14ac:dyDescent="0.2">
      <c r="B135" s="92">
        <v>87</v>
      </c>
      <c r="C135" s="167"/>
      <c r="D135" s="24"/>
      <c r="E135" s="88">
        <f t="shared" si="24"/>
        <v>0</v>
      </c>
      <c r="F135" s="51"/>
      <c r="G135" s="84"/>
      <c r="H135" s="69"/>
      <c r="I135" s="69"/>
      <c r="J135" s="69"/>
      <c r="K135" s="69"/>
      <c r="L135" s="69"/>
      <c r="M135" s="67"/>
      <c r="N135" s="67"/>
      <c r="O135" s="69"/>
      <c r="P135" s="69"/>
      <c r="Q135" s="69"/>
      <c r="R135" s="69"/>
      <c r="S135" s="69"/>
      <c r="T135" s="67"/>
      <c r="U135" s="73"/>
      <c r="V135" s="69"/>
      <c r="W135" s="69"/>
      <c r="X135" s="69"/>
      <c r="Y135" s="69"/>
      <c r="Z135" s="69"/>
      <c r="AA135" s="67"/>
      <c r="AB135" s="67"/>
      <c r="AC135" s="69"/>
      <c r="AD135" s="69"/>
      <c r="AE135" s="69"/>
      <c r="AF135" s="69"/>
      <c r="AG135" s="69"/>
      <c r="AH135" s="67"/>
      <c r="AI135" s="67"/>
      <c r="AJ135" s="69"/>
      <c r="AK135" s="69"/>
      <c r="AL135" s="69"/>
      <c r="AM135" s="69"/>
      <c r="AN135" s="69"/>
    </row>
    <row r="136" spans="1:41" x14ac:dyDescent="0.2">
      <c r="B136" s="92">
        <v>88</v>
      </c>
      <c r="C136" s="167"/>
      <c r="D136" s="24"/>
      <c r="E136" s="88">
        <f t="shared" si="24"/>
        <v>0</v>
      </c>
      <c r="F136" s="51"/>
      <c r="G136" s="84"/>
      <c r="H136" s="69"/>
      <c r="I136" s="69"/>
      <c r="J136" s="69"/>
      <c r="K136" s="69"/>
      <c r="L136" s="69"/>
      <c r="M136" s="67"/>
      <c r="N136" s="67"/>
      <c r="O136" s="69"/>
      <c r="P136" s="69"/>
      <c r="Q136" s="69"/>
      <c r="R136" s="69"/>
      <c r="S136" s="69"/>
      <c r="T136" s="67"/>
      <c r="U136" s="73"/>
      <c r="V136" s="69"/>
      <c r="W136" s="69"/>
      <c r="X136" s="69"/>
      <c r="Y136" s="69"/>
      <c r="Z136" s="69"/>
      <c r="AA136" s="67"/>
      <c r="AB136" s="67"/>
      <c r="AC136" s="69"/>
      <c r="AD136" s="69"/>
      <c r="AE136" s="69"/>
      <c r="AF136" s="69"/>
      <c r="AG136" s="69"/>
      <c r="AH136" s="67"/>
      <c r="AI136" s="67"/>
      <c r="AJ136" s="69"/>
      <c r="AK136" s="69"/>
      <c r="AL136" s="69"/>
      <c r="AM136" s="69"/>
      <c r="AN136" s="69"/>
    </row>
    <row r="137" spans="1:41" x14ac:dyDescent="0.2">
      <c r="B137" s="92">
        <v>89</v>
      </c>
      <c r="C137" s="167"/>
      <c r="D137" s="24"/>
      <c r="E137" s="88">
        <f t="shared" si="24"/>
        <v>0</v>
      </c>
      <c r="F137" s="51"/>
      <c r="G137" s="84"/>
      <c r="H137" s="69"/>
      <c r="I137" s="69"/>
      <c r="J137" s="69"/>
      <c r="K137" s="69"/>
      <c r="L137" s="69"/>
      <c r="M137" s="67"/>
      <c r="N137" s="67"/>
      <c r="O137" s="69"/>
      <c r="P137" s="69"/>
      <c r="Q137" s="69"/>
      <c r="R137" s="69"/>
      <c r="S137" s="69"/>
      <c r="T137" s="67"/>
      <c r="U137" s="73"/>
      <c r="V137" s="69"/>
      <c r="W137" s="69"/>
      <c r="X137" s="69"/>
      <c r="Y137" s="69"/>
      <c r="Z137" s="69"/>
      <c r="AA137" s="67"/>
      <c r="AB137" s="67"/>
      <c r="AC137" s="69"/>
      <c r="AD137" s="69"/>
      <c r="AE137" s="69"/>
      <c r="AF137" s="69"/>
      <c r="AG137" s="69"/>
      <c r="AH137" s="67"/>
      <c r="AI137" s="67"/>
      <c r="AJ137" s="69"/>
      <c r="AK137" s="69"/>
      <c r="AL137" s="69"/>
      <c r="AM137" s="69"/>
      <c r="AN137" s="69"/>
    </row>
    <row r="138" spans="1:41" x14ac:dyDescent="0.2">
      <c r="B138" s="92">
        <v>90</v>
      </c>
      <c r="C138" s="167"/>
      <c r="D138" s="24"/>
      <c r="E138" s="88">
        <f t="shared" si="24"/>
        <v>0</v>
      </c>
      <c r="F138" s="51"/>
      <c r="G138" s="84"/>
      <c r="H138" s="69"/>
      <c r="I138" s="69"/>
      <c r="J138" s="69"/>
      <c r="K138" s="69"/>
      <c r="L138" s="69"/>
      <c r="M138" s="67"/>
      <c r="N138" s="67"/>
      <c r="O138" s="69"/>
      <c r="P138" s="69"/>
      <c r="Q138" s="69"/>
      <c r="R138" s="69"/>
      <c r="S138" s="69"/>
      <c r="T138" s="67"/>
      <c r="U138" s="73"/>
      <c r="V138" s="69"/>
      <c r="W138" s="69"/>
      <c r="X138" s="69"/>
      <c r="Y138" s="69"/>
      <c r="Z138" s="69"/>
      <c r="AA138" s="67"/>
      <c r="AB138" s="67"/>
      <c r="AC138" s="69"/>
      <c r="AD138" s="69"/>
      <c r="AE138" s="69"/>
      <c r="AF138" s="69"/>
      <c r="AG138" s="69"/>
      <c r="AH138" s="67"/>
      <c r="AI138" s="67"/>
      <c r="AJ138" s="69"/>
      <c r="AK138" s="69"/>
      <c r="AL138" s="69"/>
      <c r="AM138" s="69"/>
      <c r="AN138" s="69"/>
    </row>
    <row r="139" spans="1:41" x14ac:dyDescent="0.2">
      <c r="B139" s="92">
        <v>91</v>
      </c>
      <c r="C139" s="167"/>
      <c r="D139" s="24"/>
      <c r="E139" s="88">
        <f t="shared" si="24"/>
        <v>0</v>
      </c>
      <c r="F139" s="51"/>
      <c r="G139" s="84"/>
      <c r="H139" s="69"/>
      <c r="I139" s="69"/>
      <c r="J139" s="69"/>
      <c r="K139" s="69"/>
      <c r="L139" s="69"/>
      <c r="M139" s="67"/>
      <c r="N139" s="67"/>
      <c r="O139" s="69"/>
      <c r="P139" s="69"/>
      <c r="Q139" s="69"/>
      <c r="R139" s="69"/>
      <c r="S139" s="69"/>
      <c r="T139" s="67"/>
      <c r="U139" s="73"/>
      <c r="V139" s="69"/>
      <c r="W139" s="69"/>
      <c r="X139" s="69"/>
      <c r="Y139" s="69"/>
      <c r="Z139" s="69"/>
      <c r="AA139" s="67"/>
      <c r="AB139" s="67"/>
      <c r="AC139" s="69"/>
      <c r="AD139" s="69"/>
      <c r="AE139" s="69"/>
      <c r="AF139" s="69"/>
      <c r="AG139" s="69"/>
      <c r="AH139" s="67"/>
      <c r="AI139" s="67"/>
      <c r="AJ139" s="69"/>
      <c r="AK139" s="69"/>
      <c r="AL139" s="69"/>
      <c r="AM139" s="69"/>
      <c r="AN139" s="69"/>
    </row>
    <row r="140" spans="1:41" x14ac:dyDescent="0.2">
      <c r="B140" s="92">
        <v>92</v>
      </c>
      <c r="C140" s="125"/>
      <c r="D140" s="24"/>
      <c r="E140" s="88">
        <f t="shared" si="24"/>
        <v>0</v>
      </c>
      <c r="F140" s="51"/>
      <c r="G140" s="84"/>
      <c r="H140" s="69"/>
      <c r="I140" s="69"/>
      <c r="J140" s="69"/>
      <c r="K140" s="69"/>
      <c r="L140" s="69"/>
      <c r="M140" s="67"/>
      <c r="N140" s="67"/>
      <c r="O140" s="69"/>
      <c r="P140" s="69"/>
      <c r="Q140" s="69"/>
      <c r="R140" s="69"/>
      <c r="S140" s="69"/>
      <c r="T140" s="67"/>
      <c r="U140" s="73"/>
      <c r="V140" s="69"/>
      <c r="W140" s="69"/>
      <c r="X140" s="69"/>
      <c r="Y140" s="69"/>
      <c r="Z140" s="69"/>
      <c r="AA140" s="67"/>
      <c r="AB140" s="67"/>
      <c r="AC140" s="69"/>
      <c r="AD140" s="69"/>
      <c r="AE140" s="69"/>
      <c r="AF140" s="69"/>
      <c r="AG140" s="69"/>
      <c r="AH140" s="67"/>
      <c r="AI140" s="67"/>
      <c r="AJ140" s="69"/>
      <c r="AK140" s="69"/>
      <c r="AL140" s="69"/>
      <c r="AM140" s="69"/>
      <c r="AN140" s="69"/>
    </row>
    <row r="141" spans="1:41" x14ac:dyDescent="0.2">
      <c r="B141" s="92">
        <v>93</v>
      </c>
      <c r="C141" s="169"/>
      <c r="D141" s="24"/>
      <c r="E141" s="88">
        <f t="shared" si="24"/>
        <v>0</v>
      </c>
      <c r="F141" s="51"/>
      <c r="G141" s="84"/>
      <c r="H141" s="69"/>
      <c r="I141" s="69"/>
      <c r="J141" s="69"/>
      <c r="K141" s="69"/>
      <c r="L141" s="69"/>
      <c r="M141" s="67"/>
      <c r="N141" s="67"/>
      <c r="O141" s="69"/>
      <c r="P141" s="69"/>
      <c r="Q141" s="69"/>
      <c r="R141" s="69"/>
      <c r="S141" s="69"/>
      <c r="T141" s="67"/>
      <c r="U141" s="73"/>
      <c r="V141" s="69"/>
      <c r="W141" s="69"/>
      <c r="X141" s="69"/>
      <c r="Y141" s="69"/>
      <c r="Z141" s="69"/>
      <c r="AA141" s="67"/>
      <c r="AB141" s="67"/>
      <c r="AC141" s="69"/>
      <c r="AD141" s="69"/>
      <c r="AE141" s="69"/>
      <c r="AF141" s="69"/>
      <c r="AG141" s="69"/>
      <c r="AH141" s="67"/>
      <c r="AI141" s="67"/>
      <c r="AJ141" s="69"/>
      <c r="AK141" s="69"/>
      <c r="AL141" s="69"/>
      <c r="AM141" s="69"/>
      <c r="AN141" s="69"/>
    </row>
    <row r="142" spans="1:41" x14ac:dyDescent="0.2">
      <c r="B142" s="92">
        <v>94</v>
      </c>
      <c r="C142" s="169"/>
      <c r="D142" s="24"/>
      <c r="E142" s="88">
        <f t="shared" si="24"/>
        <v>0</v>
      </c>
      <c r="F142" s="51"/>
      <c r="G142" s="84"/>
      <c r="H142" s="69"/>
      <c r="I142" s="69"/>
      <c r="J142" s="69"/>
      <c r="K142" s="69"/>
      <c r="L142" s="69"/>
      <c r="M142" s="67"/>
      <c r="N142" s="67"/>
      <c r="O142" s="69"/>
      <c r="P142" s="69"/>
      <c r="Q142" s="69"/>
      <c r="R142" s="69"/>
      <c r="S142" s="69"/>
      <c r="T142" s="67"/>
      <c r="U142" s="73"/>
      <c r="V142" s="69"/>
      <c r="W142" s="69"/>
      <c r="X142" s="69"/>
      <c r="Y142" s="69"/>
      <c r="Z142" s="69"/>
      <c r="AA142" s="67"/>
      <c r="AB142" s="67"/>
      <c r="AC142" s="69"/>
      <c r="AD142" s="69"/>
      <c r="AE142" s="69"/>
      <c r="AF142" s="69"/>
      <c r="AG142" s="69"/>
      <c r="AH142" s="67"/>
      <c r="AI142" s="67"/>
      <c r="AJ142" s="69"/>
      <c r="AK142" s="69"/>
      <c r="AL142" s="69"/>
      <c r="AM142" s="69"/>
      <c r="AN142" s="69"/>
    </row>
    <row r="143" spans="1:41" s="53" customFormat="1" x14ac:dyDescent="0.2">
      <c r="A143"/>
      <c r="B143" s="92">
        <v>95</v>
      </c>
      <c r="C143" s="133"/>
      <c r="D143" s="24"/>
      <c r="E143" s="88">
        <f t="shared" si="24"/>
        <v>0</v>
      </c>
      <c r="F143" s="119"/>
      <c r="G143" s="84"/>
      <c r="H143" s="69"/>
      <c r="I143" s="69"/>
      <c r="J143" s="69"/>
      <c r="K143" s="69"/>
      <c r="L143" s="69"/>
      <c r="M143" s="67"/>
      <c r="N143" s="67"/>
      <c r="O143" s="69"/>
      <c r="P143" s="69"/>
      <c r="Q143" s="69"/>
      <c r="R143" s="69"/>
      <c r="S143" s="69"/>
      <c r="T143" s="67"/>
      <c r="U143" s="73"/>
      <c r="V143" s="69"/>
      <c r="W143" s="69"/>
      <c r="X143" s="69"/>
      <c r="Y143" s="69"/>
      <c r="Z143" s="69"/>
      <c r="AA143" s="67"/>
      <c r="AB143" s="67"/>
      <c r="AC143" s="69"/>
      <c r="AD143" s="69"/>
      <c r="AE143" s="69"/>
      <c r="AF143" s="69"/>
      <c r="AG143" s="69"/>
      <c r="AH143" s="67"/>
      <c r="AI143" s="67"/>
      <c r="AJ143" s="69"/>
      <c r="AK143" s="69"/>
      <c r="AL143" s="69"/>
      <c r="AM143" s="69"/>
      <c r="AN143" s="69"/>
      <c r="AO143" s="120"/>
    </row>
    <row r="144" spans="1:41" s="53" customFormat="1" x14ac:dyDescent="0.2">
      <c r="A144"/>
      <c r="B144" s="92">
        <v>96</v>
      </c>
      <c r="C144" s="133"/>
      <c r="D144" s="24"/>
      <c r="E144" s="88">
        <f t="shared" si="24"/>
        <v>0</v>
      </c>
      <c r="F144" s="119"/>
      <c r="G144" s="84"/>
      <c r="H144" s="69"/>
      <c r="I144" s="69"/>
      <c r="J144" s="69"/>
      <c r="K144" s="69"/>
      <c r="L144" s="69"/>
      <c r="M144" s="67"/>
      <c r="N144" s="67"/>
      <c r="O144" s="69"/>
      <c r="P144" s="69"/>
      <c r="Q144" s="69"/>
      <c r="R144" s="69"/>
      <c r="S144" s="69"/>
      <c r="T144" s="67"/>
      <c r="U144" s="73"/>
      <c r="V144" s="69"/>
      <c r="W144" s="69"/>
      <c r="X144" s="69"/>
      <c r="Y144" s="69"/>
      <c r="Z144" s="69"/>
      <c r="AA144" s="67"/>
      <c r="AB144" s="67"/>
      <c r="AC144" s="69"/>
      <c r="AD144" s="69"/>
      <c r="AE144" s="69"/>
      <c r="AF144" s="69"/>
      <c r="AG144" s="69"/>
      <c r="AH144" s="67"/>
      <c r="AI144" s="67"/>
      <c r="AJ144" s="69"/>
      <c r="AK144" s="69"/>
      <c r="AL144" s="69"/>
      <c r="AM144" s="69"/>
      <c r="AN144" s="69"/>
      <c r="AO144" s="120"/>
    </row>
    <row r="145" spans="1:41" s="53" customFormat="1" x14ac:dyDescent="0.2">
      <c r="A145"/>
      <c r="B145" s="92">
        <v>97</v>
      </c>
      <c r="C145" s="133"/>
      <c r="D145" s="24"/>
      <c r="E145" s="88">
        <f t="shared" si="24"/>
        <v>0</v>
      </c>
      <c r="F145" s="119"/>
      <c r="G145" s="84"/>
      <c r="H145" s="69"/>
      <c r="I145" s="69"/>
      <c r="J145" s="69"/>
      <c r="K145" s="69"/>
      <c r="L145" s="69"/>
      <c r="M145" s="67"/>
      <c r="N145" s="67"/>
      <c r="O145" s="69"/>
      <c r="P145" s="69"/>
      <c r="Q145" s="69"/>
      <c r="R145" s="69"/>
      <c r="S145" s="69"/>
      <c r="T145" s="67"/>
      <c r="U145" s="73"/>
      <c r="V145" s="69"/>
      <c r="W145" s="69"/>
      <c r="X145" s="69"/>
      <c r="Y145" s="69"/>
      <c r="Z145" s="69"/>
      <c r="AA145" s="67"/>
      <c r="AB145" s="67"/>
      <c r="AC145" s="69"/>
      <c r="AD145" s="69"/>
      <c r="AE145" s="69"/>
      <c r="AF145" s="69"/>
      <c r="AG145" s="69"/>
      <c r="AH145" s="67"/>
      <c r="AI145" s="67"/>
      <c r="AJ145" s="69"/>
      <c r="AK145" s="69"/>
      <c r="AL145" s="69"/>
      <c r="AM145" s="69"/>
      <c r="AN145" s="69"/>
      <c r="AO145" s="120"/>
    </row>
    <row r="146" spans="1:41" s="53" customFormat="1" x14ac:dyDescent="0.2">
      <c r="A146"/>
      <c r="B146" s="92">
        <v>98</v>
      </c>
      <c r="C146" s="133"/>
      <c r="D146" s="24"/>
      <c r="E146" s="88">
        <f t="shared" si="24"/>
        <v>0</v>
      </c>
      <c r="F146" s="119"/>
      <c r="G146" s="84"/>
      <c r="H146" s="69"/>
      <c r="I146" s="69"/>
      <c r="J146" s="69"/>
      <c r="K146" s="69"/>
      <c r="L146" s="69"/>
      <c r="M146" s="67"/>
      <c r="N146" s="67"/>
      <c r="O146" s="69"/>
      <c r="P146" s="69"/>
      <c r="Q146" s="69"/>
      <c r="R146" s="69"/>
      <c r="S146" s="69"/>
      <c r="T146" s="67"/>
      <c r="U146" s="73"/>
      <c r="V146" s="69"/>
      <c r="W146" s="69"/>
      <c r="X146" s="69"/>
      <c r="Y146" s="69"/>
      <c r="Z146" s="69"/>
      <c r="AA146" s="67"/>
      <c r="AB146" s="67"/>
      <c r="AC146" s="69"/>
      <c r="AD146" s="69"/>
      <c r="AE146" s="69"/>
      <c r="AF146" s="69"/>
      <c r="AG146" s="69"/>
      <c r="AH146" s="67"/>
      <c r="AI146" s="67"/>
      <c r="AJ146" s="69"/>
      <c r="AK146" s="69"/>
      <c r="AL146" s="69"/>
      <c r="AM146" s="69"/>
      <c r="AN146" s="69"/>
      <c r="AO146" s="120"/>
    </row>
    <row r="147" spans="1:41" s="53" customFormat="1" x14ac:dyDescent="0.2">
      <c r="A147"/>
      <c r="B147" s="92">
        <v>99</v>
      </c>
      <c r="C147" s="133"/>
      <c r="D147" s="24"/>
      <c r="E147" s="88">
        <f t="shared" si="24"/>
        <v>0</v>
      </c>
      <c r="F147" s="119"/>
      <c r="G147" s="84"/>
      <c r="H147" s="69"/>
      <c r="I147" s="69"/>
      <c r="J147" s="69"/>
      <c r="K147" s="69"/>
      <c r="L147" s="69"/>
      <c r="M147" s="70"/>
      <c r="N147" s="68"/>
      <c r="O147" s="69"/>
      <c r="P147" s="69"/>
      <c r="Q147" s="69"/>
      <c r="R147" s="69"/>
      <c r="S147" s="69"/>
      <c r="T147" s="68"/>
      <c r="U147" s="68"/>
      <c r="V147" s="69"/>
      <c r="W147" s="69"/>
      <c r="X147" s="69"/>
      <c r="Y147" s="69"/>
      <c r="Z147" s="69"/>
      <c r="AA147" s="68"/>
      <c r="AB147" s="74"/>
      <c r="AC147" s="69"/>
      <c r="AD147" s="69"/>
      <c r="AE147" s="69"/>
      <c r="AF147" s="69"/>
      <c r="AG147" s="69"/>
      <c r="AH147" s="68"/>
      <c r="AI147" s="74"/>
      <c r="AJ147" s="69"/>
      <c r="AK147" s="69"/>
      <c r="AL147" s="69"/>
      <c r="AM147" s="69"/>
      <c r="AN147" s="69"/>
      <c r="AO147" s="120"/>
    </row>
    <row r="148" spans="1:41" s="53" customFormat="1" x14ac:dyDescent="0.2">
      <c r="A148"/>
      <c r="B148" s="92">
        <v>100</v>
      </c>
      <c r="C148" s="133"/>
      <c r="D148" s="24"/>
      <c r="E148" s="88">
        <f t="shared" si="24"/>
        <v>0</v>
      </c>
      <c r="F148" s="119"/>
      <c r="G148" s="84"/>
      <c r="H148" s="69"/>
      <c r="I148" s="69"/>
      <c r="J148" s="69"/>
      <c r="K148" s="69"/>
      <c r="L148" s="69"/>
      <c r="M148" s="70"/>
      <c r="N148" s="68"/>
      <c r="O148" s="69"/>
      <c r="P148" s="69"/>
      <c r="Q148" s="69"/>
      <c r="R148" s="69"/>
      <c r="S148" s="69"/>
      <c r="T148" s="68"/>
      <c r="U148" s="68"/>
      <c r="V148" s="69"/>
      <c r="W148" s="69"/>
      <c r="X148" s="69"/>
      <c r="Y148" s="69"/>
      <c r="Z148" s="69"/>
      <c r="AA148" s="68"/>
      <c r="AB148" s="74"/>
      <c r="AC148" s="69"/>
      <c r="AD148" s="69"/>
      <c r="AE148" s="69"/>
      <c r="AF148" s="69"/>
      <c r="AG148" s="69"/>
      <c r="AH148" s="70"/>
      <c r="AI148" s="74"/>
      <c r="AJ148" s="69"/>
      <c r="AK148" s="69"/>
      <c r="AL148" s="69"/>
      <c r="AM148" s="69"/>
      <c r="AN148" s="69"/>
      <c r="AO148" s="120"/>
    </row>
    <row r="149" spans="1:41" s="53" customFormat="1" x14ac:dyDescent="0.2">
      <c r="A149"/>
      <c r="B149" s="92">
        <v>101</v>
      </c>
      <c r="C149" s="133"/>
      <c r="D149" s="24"/>
      <c r="E149" s="88">
        <f t="shared" si="24"/>
        <v>0</v>
      </c>
      <c r="F149" s="119"/>
      <c r="G149" s="84"/>
      <c r="H149" s="69"/>
      <c r="I149" s="69"/>
      <c r="J149" s="69"/>
      <c r="K149" s="69"/>
      <c r="L149" s="69"/>
      <c r="M149" s="70"/>
      <c r="N149" s="68"/>
      <c r="O149" s="69"/>
      <c r="P149" s="69"/>
      <c r="Q149" s="69"/>
      <c r="R149" s="69"/>
      <c r="S149" s="69"/>
      <c r="T149" s="68"/>
      <c r="U149" s="68"/>
      <c r="V149" s="69"/>
      <c r="W149" s="69"/>
      <c r="X149" s="69"/>
      <c r="Y149" s="69"/>
      <c r="Z149" s="69"/>
      <c r="AA149" s="68"/>
      <c r="AB149" s="74"/>
      <c r="AC149" s="69"/>
      <c r="AD149" s="69"/>
      <c r="AE149" s="69"/>
      <c r="AF149" s="69"/>
      <c r="AG149" s="69"/>
      <c r="AH149" s="70"/>
      <c r="AI149" s="74"/>
      <c r="AJ149" s="69"/>
      <c r="AK149" s="69"/>
      <c r="AL149" s="69"/>
      <c r="AM149" s="69"/>
      <c r="AN149" s="69"/>
      <c r="AO149" s="120"/>
    </row>
    <row r="150" spans="1:41" s="53" customFormat="1" x14ac:dyDescent="0.2">
      <c r="A150"/>
      <c r="B150" s="92">
        <v>102</v>
      </c>
      <c r="C150" s="130"/>
      <c r="D150" s="24"/>
      <c r="E150" s="88">
        <f t="shared" si="24"/>
        <v>0</v>
      </c>
      <c r="F150" s="119"/>
      <c r="G150" s="166"/>
      <c r="H150" s="69"/>
      <c r="I150" s="69"/>
      <c r="J150" s="69"/>
      <c r="K150" s="69"/>
      <c r="L150" s="69"/>
      <c r="M150" s="70"/>
      <c r="N150" s="68"/>
      <c r="O150" s="69"/>
      <c r="P150" s="69"/>
      <c r="Q150" s="69"/>
      <c r="R150" s="69"/>
      <c r="S150" s="69"/>
      <c r="T150" s="68"/>
      <c r="U150" s="68"/>
      <c r="V150" s="69"/>
      <c r="W150" s="69"/>
      <c r="X150" s="69"/>
      <c r="Y150" s="69"/>
      <c r="Z150" s="69"/>
      <c r="AA150" s="68"/>
      <c r="AB150" s="74"/>
      <c r="AC150" s="69"/>
      <c r="AD150" s="69"/>
      <c r="AE150" s="69"/>
      <c r="AF150" s="69"/>
      <c r="AG150" s="69"/>
      <c r="AH150" s="70"/>
      <c r="AI150" s="68"/>
      <c r="AJ150" s="69"/>
      <c r="AK150" s="69"/>
      <c r="AL150" s="69"/>
      <c r="AM150" s="69"/>
      <c r="AN150" s="69"/>
      <c r="AO150" s="120"/>
    </row>
    <row r="151" spans="1:41" s="53" customFormat="1" x14ac:dyDescent="0.2">
      <c r="A151"/>
      <c r="B151" s="92">
        <v>103</v>
      </c>
      <c r="C151" s="77"/>
      <c r="D151" s="24"/>
      <c r="E151" s="88">
        <f t="shared" si="24"/>
        <v>0</v>
      </c>
      <c r="F151" s="119"/>
      <c r="G151" s="166"/>
      <c r="H151" s="69"/>
      <c r="I151" s="69"/>
      <c r="J151" s="69"/>
      <c r="K151" s="69"/>
      <c r="L151" s="69"/>
      <c r="M151" s="70"/>
      <c r="N151" s="68"/>
      <c r="O151" s="69"/>
      <c r="P151" s="69"/>
      <c r="Q151" s="69"/>
      <c r="R151" s="69"/>
      <c r="S151" s="69"/>
      <c r="T151" s="68"/>
      <c r="U151" s="68"/>
      <c r="V151" s="69"/>
      <c r="W151" s="69"/>
      <c r="X151" s="69"/>
      <c r="Y151" s="69"/>
      <c r="Z151" s="69"/>
      <c r="AA151" s="68"/>
      <c r="AB151" s="74"/>
      <c r="AC151" s="69"/>
      <c r="AD151" s="69"/>
      <c r="AE151" s="69"/>
      <c r="AF151" s="69"/>
      <c r="AG151" s="69"/>
      <c r="AH151" s="70"/>
      <c r="AI151" s="68"/>
      <c r="AJ151" s="69"/>
      <c r="AK151" s="69"/>
      <c r="AL151" s="69"/>
      <c r="AM151" s="69"/>
      <c r="AN151" s="69"/>
      <c r="AO151" s="120"/>
    </row>
    <row r="152" spans="1:41" x14ac:dyDescent="0.2">
      <c r="B152" s="92">
        <v>104</v>
      </c>
      <c r="C152" s="133"/>
      <c r="D152" s="24"/>
      <c r="E152" s="88">
        <f t="shared" si="24"/>
        <v>0</v>
      </c>
      <c r="F152" s="51"/>
      <c r="G152" s="84"/>
      <c r="H152" s="69"/>
      <c r="I152" s="69"/>
      <c r="J152" s="69"/>
      <c r="K152" s="69"/>
      <c r="L152" s="69"/>
      <c r="M152" s="70"/>
      <c r="N152" s="68"/>
      <c r="O152" s="69"/>
      <c r="P152" s="69"/>
      <c r="Q152" s="69"/>
      <c r="R152" s="69"/>
      <c r="S152" s="69"/>
      <c r="T152" s="68"/>
      <c r="U152" s="68"/>
      <c r="V152" s="69"/>
      <c r="W152" s="69"/>
      <c r="X152" s="69"/>
      <c r="Y152" s="69"/>
      <c r="Z152" s="69"/>
      <c r="AA152" s="68"/>
      <c r="AB152" s="74"/>
      <c r="AC152" s="69"/>
      <c r="AD152" s="69"/>
      <c r="AE152" s="69"/>
      <c r="AF152" s="69"/>
      <c r="AG152" s="69"/>
      <c r="AH152" s="70"/>
      <c r="AI152" s="68"/>
      <c r="AJ152" s="69"/>
      <c r="AK152" s="69"/>
      <c r="AL152" s="69"/>
      <c r="AM152" s="69"/>
      <c r="AN152" s="69"/>
    </row>
    <row r="153" spans="1:41" x14ac:dyDescent="0.2">
      <c r="B153" s="92">
        <v>105</v>
      </c>
      <c r="C153" s="133"/>
      <c r="D153" s="24"/>
      <c r="E153" s="88">
        <f t="shared" si="24"/>
        <v>0</v>
      </c>
      <c r="F153" s="51"/>
      <c r="G153" s="84"/>
      <c r="H153" s="69"/>
      <c r="I153" s="69"/>
      <c r="J153" s="69"/>
      <c r="K153" s="69"/>
      <c r="L153" s="69"/>
      <c r="M153" s="70"/>
      <c r="N153" s="68"/>
      <c r="O153" s="69"/>
      <c r="P153" s="69"/>
      <c r="Q153" s="69"/>
      <c r="R153" s="69"/>
      <c r="S153" s="69"/>
      <c r="T153" s="68"/>
      <c r="U153" s="68"/>
      <c r="V153" s="69"/>
      <c r="W153" s="69"/>
      <c r="X153" s="69"/>
      <c r="Y153" s="69"/>
      <c r="Z153" s="69"/>
      <c r="AA153" s="68"/>
      <c r="AB153" s="74"/>
      <c r="AC153" s="69"/>
      <c r="AD153" s="69"/>
      <c r="AE153" s="69"/>
      <c r="AF153" s="69"/>
      <c r="AG153" s="69"/>
      <c r="AH153" s="70"/>
      <c r="AI153" s="68"/>
      <c r="AJ153" s="69"/>
      <c r="AK153" s="69"/>
      <c r="AL153" s="69"/>
      <c r="AM153" s="69"/>
      <c r="AN153" s="69"/>
    </row>
    <row r="154" spans="1:41" x14ac:dyDescent="0.2">
      <c r="B154" s="92">
        <v>106</v>
      </c>
      <c r="C154" s="133"/>
      <c r="D154" s="24"/>
      <c r="E154" s="88">
        <f t="shared" si="24"/>
        <v>0</v>
      </c>
      <c r="F154" s="51"/>
      <c r="G154" s="84"/>
      <c r="H154" s="69"/>
      <c r="I154" s="69"/>
      <c r="J154" s="69"/>
      <c r="K154" s="69"/>
      <c r="L154" s="69"/>
      <c r="M154" s="70"/>
      <c r="N154" s="68"/>
      <c r="O154" s="69"/>
      <c r="P154" s="69"/>
      <c r="Q154" s="69"/>
      <c r="R154" s="69"/>
      <c r="S154" s="69"/>
      <c r="T154" s="68"/>
      <c r="U154" s="68"/>
      <c r="V154" s="69"/>
      <c r="W154" s="69"/>
      <c r="X154" s="69"/>
      <c r="Y154" s="69"/>
      <c r="Z154" s="69"/>
      <c r="AA154" s="68"/>
      <c r="AB154" s="74"/>
      <c r="AC154" s="69"/>
      <c r="AD154" s="69"/>
      <c r="AE154" s="69"/>
      <c r="AF154" s="69"/>
      <c r="AG154" s="69"/>
      <c r="AH154" s="70"/>
      <c r="AI154" s="68"/>
      <c r="AJ154" s="69"/>
      <c r="AK154" s="69"/>
      <c r="AL154" s="69"/>
      <c r="AM154" s="69"/>
      <c r="AN154" s="69"/>
    </row>
    <row r="155" spans="1:41" x14ac:dyDescent="0.2">
      <c r="B155" s="92">
        <v>107</v>
      </c>
      <c r="C155" s="133"/>
      <c r="D155" s="24"/>
      <c r="E155" s="88">
        <f t="shared" si="24"/>
        <v>0</v>
      </c>
      <c r="F155" s="51"/>
      <c r="G155" s="84"/>
      <c r="H155" s="69"/>
      <c r="I155" s="69"/>
      <c r="J155" s="69"/>
      <c r="K155" s="69"/>
      <c r="L155" s="69"/>
      <c r="M155" s="70"/>
      <c r="N155" s="68"/>
      <c r="O155" s="69"/>
      <c r="P155" s="69"/>
      <c r="Q155" s="69"/>
      <c r="R155" s="69"/>
      <c r="S155" s="69"/>
      <c r="T155" s="68"/>
      <c r="U155" s="68"/>
      <c r="V155" s="69"/>
      <c r="W155" s="69"/>
      <c r="X155" s="69"/>
      <c r="Y155" s="69"/>
      <c r="Z155" s="69"/>
      <c r="AA155" s="68"/>
      <c r="AB155" s="74"/>
      <c r="AC155" s="69"/>
      <c r="AD155" s="69"/>
      <c r="AE155" s="69"/>
      <c r="AF155" s="69"/>
      <c r="AG155" s="69"/>
      <c r="AH155" s="70"/>
      <c r="AI155" s="68"/>
      <c r="AJ155" s="69"/>
      <c r="AK155" s="69"/>
      <c r="AL155" s="69"/>
      <c r="AM155" s="69"/>
      <c r="AN155" s="69"/>
    </row>
    <row r="156" spans="1:41" x14ac:dyDescent="0.2">
      <c r="B156" s="92">
        <v>108</v>
      </c>
      <c r="C156" s="133"/>
      <c r="D156" s="24"/>
      <c r="E156" s="88">
        <f t="shared" si="24"/>
        <v>0</v>
      </c>
      <c r="F156" s="51"/>
      <c r="G156" s="84"/>
      <c r="H156" s="69"/>
      <c r="I156" s="69"/>
      <c r="J156" s="69"/>
      <c r="K156" s="69"/>
      <c r="L156" s="69"/>
      <c r="M156" s="70"/>
      <c r="N156" s="68"/>
      <c r="O156" s="69"/>
      <c r="P156" s="69"/>
      <c r="Q156" s="69"/>
      <c r="R156" s="69"/>
      <c r="S156" s="69"/>
      <c r="T156" s="68"/>
      <c r="U156" s="68"/>
      <c r="V156" s="69"/>
      <c r="W156" s="69"/>
      <c r="X156" s="69"/>
      <c r="Y156" s="69"/>
      <c r="Z156" s="69"/>
      <c r="AA156" s="68"/>
      <c r="AB156" s="74"/>
      <c r="AC156" s="69"/>
      <c r="AD156" s="69"/>
      <c r="AE156" s="69"/>
      <c r="AF156" s="69"/>
      <c r="AG156" s="69"/>
      <c r="AH156" s="70"/>
      <c r="AI156" s="68"/>
      <c r="AJ156" s="69"/>
      <c r="AK156" s="69"/>
      <c r="AL156" s="69"/>
      <c r="AM156" s="69"/>
      <c r="AN156" s="69"/>
    </row>
    <row r="157" spans="1:41" x14ac:dyDescent="0.2">
      <c r="B157" s="92">
        <v>109</v>
      </c>
      <c r="C157" s="133"/>
      <c r="D157" s="24"/>
      <c r="E157" s="88">
        <f t="shared" si="24"/>
        <v>0</v>
      </c>
      <c r="F157" s="51"/>
      <c r="G157" s="84"/>
      <c r="H157" s="69"/>
      <c r="I157" s="69"/>
      <c r="J157" s="69"/>
      <c r="K157" s="69"/>
      <c r="L157" s="69"/>
      <c r="M157" s="70"/>
      <c r="N157" s="68"/>
      <c r="O157" s="69"/>
      <c r="P157" s="69"/>
      <c r="Q157" s="69"/>
      <c r="R157" s="69"/>
      <c r="S157" s="69"/>
      <c r="T157" s="68"/>
      <c r="U157" s="68"/>
      <c r="V157" s="69"/>
      <c r="W157" s="69"/>
      <c r="X157" s="69"/>
      <c r="Y157" s="69"/>
      <c r="Z157" s="69"/>
      <c r="AA157" s="68"/>
      <c r="AB157" s="74"/>
      <c r="AC157" s="69"/>
      <c r="AD157" s="69"/>
      <c r="AE157" s="69"/>
      <c r="AF157" s="69"/>
      <c r="AG157" s="69"/>
      <c r="AH157" s="70"/>
      <c r="AI157" s="68"/>
      <c r="AJ157" s="69"/>
      <c r="AK157" s="69"/>
      <c r="AL157" s="69"/>
      <c r="AM157" s="69"/>
      <c r="AN157" s="69"/>
    </row>
    <row r="158" spans="1:41" x14ac:dyDescent="0.2">
      <c r="B158" s="92">
        <v>110</v>
      </c>
      <c r="C158" s="133"/>
      <c r="D158" s="24"/>
      <c r="E158" s="88">
        <f t="shared" si="24"/>
        <v>0</v>
      </c>
      <c r="F158" s="51"/>
      <c r="G158" s="84"/>
      <c r="H158" s="69"/>
      <c r="I158" s="69"/>
      <c r="J158" s="69"/>
      <c r="K158" s="69"/>
      <c r="L158" s="69"/>
      <c r="M158" s="70"/>
      <c r="N158" s="68"/>
      <c r="O158" s="69"/>
      <c r="P158" s="69"/>
      <c r="Q158" s="69"/>
      <c r="R158" s="69"/>
      <c r="S158" s="69"/>
      <c r="T158" s="68"/>
      <c r="U158" s="68"/>
      <c r="V158" s="69"/>
      <c r="W158" s="69"/>
      <c r="X158" s="69"/>
      <c r="Y158" s="69"/>
      <c r="Z158" s="69"/>
      <c r="AA158" s="68"/>
      <c r="AB158" s="74"/>
      <c r="AC158" s="69"/>
      <c r="AD158" s="69"/>
      <c r="AE158" s="69"/>
      <c r="AF158" s="69"/>
      <c r="AG158" s="69"/>
      <c r="AH158" s="70"/>
      <c r="AI158" s="68"/>
      <c r="AJ158" s="69"/>
      <c r="AK158" s="69"/>
      <c r="AL158" s="69"/>
      <c r="AM158" s="69"/>
      <c r="AN158" s="69"/>
    </row>
    <row r="159" spans="1:41" x14ac:dyDescent="0.2">
      <c r="B159" s="92">
        <v>111</v>
      </c>
      <c r="C159" s="130"/>
      <c r="D159" s="24"/>
      <c r="E159" s="88">
        <f t="shared" si="24"/>
        <v>0</v>
      </c>
      <c r="F159" s="51"/>
      <c r="G159" s="84"/>
      <c r="H159" s="69"/>
      <c r="I159" s="69"/>
      <c r="J159" s="69"/>
      <c r="K159" s="69"/>
      <c r="L159" s="69"/>
      <c r="M159" s="68"/>
      <c r="N159" s="68"/>
      <c r="O159" s="69"/>
      <c r="P159" s="69"/>
      <c r="Q159" s="69"/>
      <c r="R159" s="69"/>
      <c r="S159" s="69"/>
      <c r="T159" s="68"/>
      <c r="U159" s="68"/>
      <c r="V159" s="69"/>
      <c r="W159" s="69"/>
      <c r="X159" s="69"/>
      <c r="Y159" s="69"/>
      <c r="Z159" s="69"/>
      <c r="AA159" s="68"/>
      <c r="AB159" s="68"/>
      <c r="AC159" s="69"/>
      <c r="AD159" s="69"/>
      <c r="AE159" s="69"/>
      <c r="AF159" s="69"/>
      <c r="AG159" s="69"/>
      <c r="AH159" s="68"/>
      <c r="AI159" s="68"/>
      <c r="AJ159" s="69"/>
      <c r="AK159" s="69"/>
      <c r="AL159" s="69"/>
      <c r="AM159" s="69"/>
      <c r="AN159" s="69"/>
    </row>
    <row r="160" spans="1:41" x14ac:dyDescent="0.2">
      <c r="B160" s="92">
        <v>112</v>
      </c>
      <c r="C160" s="77"/>
      <c r="D160" s="24"/>
      <c r="E160" s="88">
        <f t="shared" si="24"/>
        <v>0</v>
      </c>
      <c r="F160" s="51"/>
      <c r="G160" s="84"/>
      <c r="H160" s="69"/>
      <c r="I160" s="69"/>
      <c r="J160" s="69"/>
      <c r="K160" s="69"/>
      <c r="L160" s="69"/>
      <c r="M160" s="68"/>
      <c r="N160" s="68"/>
      <c r="O160" s="69"/>
      <c r="P160" s="69"/>
      <c r="Q160" s="69"/>
      <c r="R160" s="69"/>
      <c r="S160" s="69"/>
      <c r="T160" s="68"/>
      <c r="U160" s="68"/>
      <c r="V160" s="69"/>
      <c r="W160" s="69"/>
      <c r="X160" s="69"/>
      <c r="Y160" s="69"/>
      <c r="Z160" s="69"/>
      <c r="AA160" s="68"/>
      <c r="AB160" s="68"/>
      <c r="AC160" s="69"/>
      <c r="AD160" s="69"/>
      <c r="AE160" s="69"/>
      <c r="AF160" s="69"/>
      <c r="AG160" s="69"/>
      <c r="AH160" s="68"/>
      <c r="AI160" s="68"/>
      <c r="AJ160" s="69"/>
      <c r="AK160" s="69"/>
      <c r="AL160" s="69"/>
      <c r="AM160" s="69"/>
      <c r="AN160" s="69"/>
    </row>
    <row r="161" spans="2:40" x14ac:dyDescent="0.2">
      <c r="B161" s="92">
        <v>113</v>
      </c>
      <c r="C161" s="133"/>
      <c r="D161" s="24"/>
      <c r="E161" s="88">
        <f t="shared" si="24"/>
        <v>0</v>
      </c>
      <c r="F161" s="51"/>
      <c r="G161" s="84"/>
      <c r="H161" s="69"/>
      <c r="I161" s="69"/>
      <c r="J161" s="69"/>
      <c r="K161" s="69"/>
      <c r="L161" s="69"/>
      <c r="M161" s="68"/>
      <c r="N161" s="68"/>
      <c r="O161" s="69"/>
      <c r="P161" s="69"/>
      <c r="Q161" s="69"/>
      <c r="R161" s="69"/>
      <c r="S161" s="69"/>
      <c r="T161" s="68"/>
      <c r="U161" s="68"/>
      <c r="V161" s="69"/>
      <c r="W161" s="69"/>
      <c r="X161" s="69"/>
      <c r="Y161" s="69"/>
      <c r="Z161" s="69"/>
      <c r="AA161" s="68"/>
      <c r="AB161" s="68"/>
      <c r="AC161" s="69"/>
      <c r="AD161" s="69"/>
      <c r="AE161" s="69"/>
      <c r="AF161" s="69"/>
      <c r="AG161" s="69"/>
      <c r="AH161" s="68"/>
      <c r="AI161" s="68"/>
      <c r="AJ161" s="69"/>
      <c r="AK161" s="69"/>
      <c r="AL161" s="69"/>
      <c r="AM161" s="69"/>
      <c r="AN161" s="69"/>
    </row>
    <row r="162" spans="2:40" x14ac:dyDescent="0.2">
      <c r="B162" s="92">
        <v>114</v>
      </c>
      <c r="C162" s="133"/>
      <c r="D162" s="24"/>
      <c r="E162" s="88">
        <f t="shared" si="24"/>
        <v>0</v>
      </c>
      <c r="F162" s="51"/>
      <c r="G162" s="84"/>
      <c r="H162" s="69"/>
      <c r="I162" s="69"/>
      <c r="J162" s="69"/>
      <c r="K162" s="69"/>
      <c r="L162" s="69"/>
      <c r="M162" s="68"/>
      <c r="N162" s="68"/>
      <c r="O162" s="69"/>
      <c r="P162" s="69"/>
      <c r="Q162" s="69"/>
      <c r="R162" s="69"/>
      <c r="S162" s="69"/>
      <c r="T162" s="68"/>
      <c r="U162" s="68"/>
      <c r="V162" s="69"/>
      <c r="W162" s="69"/>
      <c r="X162" s="69"/>
      <c r="Y162" s="69"/>
      <c r="Z162" s="69"/>
      <c r="AA162" s="68"/>
      <c r="AB162" s="68"/>
      <c r="AC162" s="69"/>
      <c r="AD162" s="69"/>
      <c r="AE162" s="69"/>
      <c r="AF162" s="69"/>
      <c r="AG162" s="69"/>
      <c r="AH162" s="68"/>
      <c r="AI162" s="68"/>
      <c r="AJ162" s="69"/>
      <c r="AK162" s="69"/>
      <c r="AL162" s="69"/>
      <c r="AM162" s="69"/>
      <c r="AN162" s="69"/>
    </row>
    <row r="163" spans="2:40" x14ac:dyDescent="0.2">
      <c r="B163" s="92">
        <v>115</v>
      </c>
      <c r="C163" s="133"/>
      <c r="D163" s="24"/>
      <c r="E163" s="88">
        <f t="shared" si="24"/>
        <v>0</v>
      </c>
      <c r="F163" s="51"/>
      <c r="G163" s="84"/>
      <c r="H163" s="69"/>
      <c r="I163" s="69"/>
      <c r="J163" s="69"/>
      <c r="K163" s="69"/>
      <c r="L163" s="69"/>
      <c r="M163" s="68"/>
      <c r="N163" s="68"/>
      <c r="O163" s="69"/>
      <c r="P163" s="69"/>
      <c r="Q163" s="69"/>
      <c r="R163" s="69"/>
      <c r="S163" s="69"/>
      <c r="T163" s="68"/>
      <c r="U163" s="68"/>
      <c r="V163" s="69"/>
      <c r="W163" s="69"/>
      <c r="X163" s="69"/>
      <c r="Y163" s="69"/>
      <c r="Z163" s="69"/>
      <c r="AA163" s="68"/>
      <c r="AB163" s="68"/>
      <c r="AC163" s="69"/>
      <c r="AD163" s="69"/>
      <c r="AE163" s="69"/>
      <c r="AF163" s="69"/>
      <c r="AG163" s="69"/>
      <c r="AH163" s="68"/>
      <c r="AI163" s="68"/>
      <c r="AJ163" s="69"/>
      <c r="AK163" s="69"/>
      <c r="AL163" s="69"/>
      <c r="AM163" s="69"/>
      <c r="AN163" s="69"/>
    </row>
    <row r="164" spans="2:40" x14ac:dyDescent="0.2">
      <c r="B164" s="92">
        <v>116</v>
      </c>
      <c r="C164" s="133"/>
      <c r="D164" s="24"/>
      <c r="E164" s="88">
        <f t="shared" si="24"/>
        <v>0</v>
      </c>
      <c r="F164" s="51"/>
      <c r="G164" s="84"/>
      <c r="H164" s="69"/>
      <c r="I164" s="69"/>
      <c r="J164" s="69"/>
      <c r="K164" s="69"/>
      <c r="L164" s="69"/>
      <c r="M164" s="68"/>
      <c r="N164" s="68"/>
      <c r="O164" s="69"/>
      <c r="P164" s="69"/>
      <c r="Q164" s="69"/>
      <c r="R164" s="69"/>
      <c r="S164" s="69"/>
      <c r="T164" s="68"/>
      <c r="U164" s="68"/>
      <c r="V164" s="69"/>
      <c r="W164" s="69"/>
      <c r="X164" s="69"/>
      <c r="Y164" s="69"/>
      <c r="Z164" s="69"/>
      <c r="AA164" s="68"/>
      <c r="AB164" s="68"/>
      <c r="AC164" s="69"/>
      <c r="AD164" s="69"/>
      <c r="AE164" s="69"/>
      <c r="AF164" s="69"/>
      <c r="AG164" s="69"/>
      <c r="AH164" s="68"/>
      <c r="AI164" s="68"/>
      <c r="AJ164" s="69"/>
      <c r="AK164" s="69"/>
      <c r="AL164" s="69"/>
      <c r="AM164" s="69"/>
      <c r="AN164" s="69"/>
    </row>
    <row r="165" spans="2:40" x14ac:dyDescent="0.2">
      <c r="B165" s="92">
        <v>117</v>
      </c>
      <c r="C165" s="133"/>
      <c r="D165" s="24"/>
      <c r="E165" s="25">
        <f t="shared" ref="E165:E168" si="25">SUM(H165:AO165)</f>
        <v>0</v>
      </c>
      <c r="F165" s="51"/>
      <c r="G165" s="84"/>
      <c r="H165" s="69"/>
      <c r="I165" s="69"/>
      <c r="J165" s="69"/>
      <c r="K165" s="69"/>
      <c r="L165" s="69"/>
      <c r="M165" s="68"/>
      <c r="N165" s="68"/>
      <c r="O165" s="69"/>
      <c r="P165" s="69"/>
      <c r="Q165" s="69"/>
      <c r="R165" s="69"/>
      <c r="S165" s="69"/>
      <c r="T165" s="68"/>
      <c r="U165" s="68"/>
      <c r="V165" s="69"/>
      <c r="W165" s="69"/>
      <c r="X165" s="69"/>
      <c r="Y165" s="69"/>
      <c r="Z165" s="69"/>
      <c r="AA165" s="68"/>
      <c r="AB165" s="68"/>
      <c r="AC165" s="69"/>
      <c r="AD165" s="69"/>
      <c r="AE165" s="69"/>
      <c r="AF165" s="69"/>
      <c r="AG165" s="69"/>
      <c r="AH165" s="68"/>
      <c r="AI165" s="68"/>
      <c r="AJ165" s="69"/>
      <c r="AK165" s="69"/>
      <c r="AL165" s="69"/>
      <c r="AM165" s="69"/>
      <c r="AN165" s="69"/>
    </row>
    <row r="166" spans="2:40" x14ac:dyDescent="0.2">
      <c r="B166" s="92">
        <v>118</v>
      </c>
      <c r="C166" s="122"/>
      <c r="D166" s="24"/>
      <c r="E166" s="25">
        <f t="shared" si="25"/>
        <v>0</v>
      </c>
      <c r="F166" s="51"/>
      <c r="G166" s="84"/>
      <c r="H166" s="69"/>
      <c r="I166" s="69"/>
      <c r="J166" s="69"/>
      <c r="K166" s="69"/>
      <c r="L166" s="69"/>
      <c r="M166" s="68"/>
      <c r="N166" s="68"/>
      <c r="O166" s="69"/>
      <c r="P166" s="69"/>
      <c r="Q166" s="69"/>
      <c r="R166" s="69"/>
      <c r="S166" s="69"/>
      <c r="T166" s="68"/>
      <c r="U166" s="68"/>
      <c r="V166" s="69"/>
      <c r="W166" s="69"/>
      <c r="X166" s="69"/>
      <c r="Y166" s="69"/>
      <c r="Z166" s="69"/>
      <c r="AA166" s="68"/>
      <c r="AB166" s="68"/>
      <c r="AC166" s="69"/>
      <c r="AD166" s="69"/>
      <c r="AE166" s="69"/>
      <c r="AF166" s="69"/>
      <c r="AG166" s="69"/>
      <c r="AH166" s="68"/>
      <c r="AI166" s="68"/>
      <c r="AJ166" s="69"/>
      <c r="AK166" s="69"/>
      <c r="AL166" s="69"/>
      <c r="AM166" s="69"/>
      <c r="AN166" s="69"/>
    </row>
    <row r="167" spans="2:40" x14ac:dyDescent="0.2">
      <c r="B167" s="92">
        <v>119</v>
      </c>
      <c r="C167" s="133"/>
      <c r="D167" s="24"/>
      <c r="E167" s="25">
        <f t="shared" si="25"/>
        <v>0</v>
      </c>
      <c r="F167" s="51"/>
      <c r="G167" s="84"/>
      <c r="H167" s="69"/>
      <c r="I167" s="69"/>
      <c r="J167" s="69"/>
      <c r="K167" s="69"/>
      <c r="L167" s="69"/>
      <c r="M167" s="68"/>
      <c r="N167" s="68"/>
      <c r="O167" s="69"/>
      <c r="P167" s="69"/>
      <c r="Q167" s="69"/>
      <c r="R167" s="69"/>
      <c r="S167" s="69"/>
      <c r="T167" s="68"/>
      <c r="U167" s="68"/>
      <c r="V167" s="69"/>
      <c r="W167" s="69"/>
      <c r="X167" s="69"/>
      <c r="Y167" s="69"/>
      <c r="Z167" s="69"/>
      <c r="AA167" s="68"/>
      <c r="AB167" s="68"/>
      <c r="AC167" s="69"/>
      <c r="AD167" s="69"/>
      <c r="AE167" s="69"/>
      <c r="AF167" s="69"/>
      <c r="AG167" s="69"/>
      <c r="AH167" s="68"/>
      <c r="AI167" s="68"/>
      <c r="AJ167" s="69"/>
      <c r="AK167" s="69"/>
      <c r="AL167" s="69"/>
      <c r="AM167" s="69"/>
      <c r="AN167" s="69"/>
    </row>
    <row r="168" spans="2:40" x14ac:dyDescent="0.2">
      <c r="B168" s="92">
        <v>120</v>
      </c>
      <c r="C168" s="133"/>
      <c r="D168" s="24"/>
      <c r="E168" s="25">
        <f t="shared" si="25"/>
        <v>0</v>
      </c>
      <c r="F168" s="51"/>
      <c r="G168" s="84"/>
      <c r="H168" s="69"/>
      <c r="I168" s="69"/>
      <c r="J168" s="69"/>
      <c r="K168" s="69"/>
      <c r="L168" s="69"/>
      <c r="M168" s="68"/>
      <c r="N168" s="68"/>
      <c r="O168" s="69"/>
      <c r="P168" s="69"/>
      <c r="Q168" s="69"/>
      <c r="R168" s="69"/>
      <c r="S168" s="69"/>
      <c r="T168" s="68"/>
      <c r="U168" s="68"/>
      <c r="V168" s="69"/>
      <c r="W168" s="69"/>
      <c r="X168" s="69"/>
      <c r="Y168" s="69"/>
      <c r="Z168" s="69"/>
      <c r="AA168" s="68"/>
      <c r="AB168" s="68"/>
      <c r="AC168" s="69"/>
      <c r="AD168" s="69"/>
      <c r="AE168" s="69"/>
      <c r="AF168" s="69"/>
      <c r="AG168" s="69"/>
      <c r="AH168" s="68"/>
      <c r="AI168" s="68"/>
      <c r="AJ168" s="69"/>
      <c r="AK168" s="69"/>
      <c r="AL168" s="69"/>
      <c r="AM168" s="69"/>
      <c r="AN168" s="69"/>
    </row>
    <row r="169" spans="2:40" x14ac:dyDescent="0.2">
      <c r="B169" s="92">
        <v>121</v>
      </c>
      <c r="C169" s="133"/>
      <c r="D169" s="24"/>
      <c r="E169" s="25">
        <f t="shared" ref="E169:E174" si="26">SUM(H169:AO169)</f>
        <v>0</v>
      </c>
      <c r="F169" s="51"/>
      <c r="G169" s="84"/>
      <c r="H169" s="69"/>
      <c r="I169" s="69"/>
      <c r="J169" s="69"/>
      <c r="K169" s="69"/>
      <c r="L169" s="69"/>
      <c r="M169" s="68"/>
      <c r="N169" s="68"/>
      <c r="O169" s="69"/>
      <c r="P169" s="69"/>
      <c r="Q169" s="69"/>
      <c r="R169" s="69"/>
      <c r="S169" s="69"/>
      <c r="T169" s="68"/>
      <c r="U169" s="68"/>
      <c r="V169" s="69"/>
      <c r="W169" s="69"/>
      <c r="X169" s="69"/>
      <c r="Y169" s="69"/>
      <c r="Z169" s="69"/>
      <c r="AA169" s="68"/>
      <c r="AB169" s="68"/>
      <c r="AC169" s="69"/>
      <c r="AD169" s="69"/>
      <c r="AE169" s="69"/>
      <c r="AF169" s="69"/>
      <c r="AG169" s="69"/>
      <c r="AH169" s="68"/>
      <c r="AI169" s="68"/>
      <c r="AJ169" s="69"/>
      <c r="AK169" s="69"/>
      <c r="AL169" s="69"/>
      <c r="AM169" s="69"/>
      <c r="AN169" s="69"/>
    </row>
    <row r="170" spans="2:40" x14ac:dyDescent="0.2">
      <c r="B170" s="92">
        <v>122</v>
      </c>
      <c r="C170" s="133"/>
      <c r="D170" s="24"/>
      <c r="E170" s="25">
        <f t="shared" si="26"/>
        <v>0</v>
      </c>
      <c r="F170" s="51"/>
      <c r="G170" s="84"/>
      <c r="H170" s="69"/>
      <c r="I170" s="69"/>
      <c r="J170" s="69"/>
      <c r="K170" s="69"/>
      <c r="L170" s="69"/>
      <c r="M170" s="68"/>
      <c r="N170" s="68"/>
      <c r="O170" s="69"/>
      <c r="P170" s="69"/>
      <c r="Q170" s="69"/>
      <c r="R170" s="69"/>
      <c r="S170" s="69"/>
      <c r="T170" s="68"/>
      <c r="U170" s="68"/>
      <c r="V170" s="69"/>
      <c r="W170" s="69"/>
      <c r="X170" s="69"/>
      <c r="Y170" s="69"/>
      <c r="Z170" s="69"/>
      <c r="AA170" s="68"/>
      <c r="AB170" s="68"/>
      <c r="AC170" s="69"/>
      <c r="AD170" s="69"/>
      <c r="AE170" s="69"/>
      <c r="AF170" s="69"/>
      <c r="AG170" s="69"/>
      <c r="AH170" s="68"/>
      <c r="AI170" s="68"/>
      <c r="AJ170" s="69"/>
      <c r="AK170" s="69"/>
      <c r="AL170" s="69"/>
      <c r="AM170" s="69"/>
      <c r="AN170" s="69"/>
    </row>
    <row r="171" spans="2:40" x14ac:dyDescent="0.2">
      <c r="B171" s="92">
        <v>123</v>
      </c>
      <c r="C171" s="133"/>
      <c r="D171" s="24"/>
      <c r="E171" s="25">
        <f t="shared" si="26"/>
        <v>0</v>
      </c>
      <c r="F171" s="51"/>
      <c r="G171" s="84"/>
      <c r="H171" s="69"/>
      <c r="I171" s="69"/>
      <c r="J171" s="69"/>
      <c r="K171" s="69"/>
      <c r="L171" s="69"/>
      <c r="M171" s="68"/>
      <c r="N171" s="68"/>
      <c r="O171" s="69"/>
      <c r="P171" s="69"/>
      <c r="Q171" s="69"/>
      <c r="R171" s="69"/>
      <c r="S171" s="69"/>
      <c r="T171" s="68"/>
      <c r="U171" s="68"/>
      <c r="V171" s="69"/>
      <c r="W171" s="69"/>
      <c r="X171" s="69"/>
      <c r="Y171" s="69"/>
      <c r="Z171" s="69"/>
      <c r="AA171" s="68"/>
      <c r="AB171" s="68"/>
      <c r="AC171" s="69"/>
      <c r="AD171" s="69"/>
      <c r="AE171" s="69"/>
      <c r="AF171" s="69"/>
      <c r="AG171" s="69"/>
      <c r="AH171" s="68"/>
      <c r="AI171" s="68"/>
      <c r="AJ171" s="69"/>
      <c r="AK171" s="69"/>
      <c r="AL171" s="69"/>
      <c r="AM171" s="69"/>
      <c r="AN171" s="69"/>
    </row>
    <row r="172" spans="2:40" x14ac:dyDescent="0.2">
      <c r="B172" s="92">
        <v>124</v>
      </c>
      <c r="C172" s="133"/>
      <c r="D172" s="24"/>
      <c r="E172" s="25">
        <f t="shared" si="26"/>
        <v>0</v>
      </c>
      <c r="F172" s="51"/>
      <c r="G172" s="84"/>
      <c r="H172" s="69"/>
      <c r="I172" s="69"/>
      <c r="J172" s="69"/>
      <c r="K172" s="69"/>
      <c r="L172" s="69"/>
      <c r="M172" s="68"/>
      <c r="N172" s="68"/>
      <c r="O172" s="69"/>
      <c r="P172" s="69"/>
      <c r="Q172" s="69"/>
      <c r="R172" s="69"/>
      <c r="S172" s="69"/>
      <c r="T172" s="68"/>
      <c r="U172" s="68"/>
      <c r="V172" s="69"/>
      <c r="W172" s="69"/>
      <c r="X172" s="69"/>
      <c r="Y172" s="69"/>
      <c r="Z172" s="69"/>
      <c r="AA172" s="68"/>
      <c r="AB172" s="68"/>
      <c r="AC172" s="69"/>
      <c r="AD172" s="69"/>
      <c r="AE172" s="69"/>
      <c r="AF172" s="69"/>
      <c r="AG172" s="69"/>
      <c r="AH172" s="68"/>
      <c r="AI172" s="68"/>
      <c r="AJ172" s="69"/>
      <c r="AK172" s="69"/>
      <c r="AL172" s="69"/>
      <c r="AM172" s="69"/>
      <c r="AN172" s="69"/>
    </row>
    <row r="173" spans="2:40" x14ac:dyDescent="0.2">
      <c r="B173" s="92">
        <v>125</v>
      </c>
      <c r="C173" s="133"/>
      <c r="D173" s="24"/>
      <c r="E173" s="25">
        <f t="shared" si="26"/>
        <v>0</v>
      </c>
      <c r="F173" s="51"/>
      <c r="G173" s="84"/>
      <c r="H173" s="69"/>
      <c r="I173" s="69"/>
      <c r="J173" s="69"/>
      <c r="K173" s="69"/>
      <c r="L173" s="69"/>
      <c r="M173" s="68"/>
      <c r="N173" s="68"/>
      <c r="O173" s="69"/>
      <c r="P173" s="69"/>
      <c r="Q173" s="69"/>
      <c r="R173" s="69"/>
      <c r="S173" s="69"/>
      <c r="T173" s="68"/>
      <c r="U173" s="68"/>
      <c r="V173" s="69"/>
      <c r="W173" s="69"/>
      <c r="X173" s="69"/>
      <c r="Y173" s="69"/>
      <c r="Z173" s="69"/>
      <c r="AA173" s="68"/>
      <c r="AB173" s="68"/>
      <c r="AC173" s="69"/>
      <c r="AD173" s="69"/>
      <c r="AE173" s="69"/>
      <c r="AF173" s="69"/>
      <c r="AG173" s="69"/>
      <c r="AH173" s="68"/>
      <c r="AI173" s="68"/>
      <c r="AJ173" s="69"/>
      <c r="AK173" s="69"/>
      <c r="AL173" s="69"/>
      <c r="AM173" s="69"/>
      <c r="AN173" s="69"/>
    </row>
    <row r="174" spans="2:40" x14ac:dyDescent="0.2">
      <c r="B174" s="92">
        <v>126</v>
      </c>
      <c r="C174" s="125"/>
      <c r="D174" s="24"/>
      <c r="E174" s="25">
        <f t="shared" si="26"/>
        <v>0</v>
      </c>
      <c r="F174" s="51"/>
      <c r="G174" s="84"/>
      <c r="H174" s="69"/>
      <c r="I174" s="69"/>
      <c r="J174" s="69"/>
      <c r="K174" s="69"/>
      <c r="L174" s="69"/>
      <c r="M174" s="68"/>
      <c r="N174" s="68"/>
      <c r="O174" s="69"/>
      <c r="P174" s="69"/>
      <c r="Q174" s="69"/>
      <c r="R174" s="69"/>
      <c r="S174" s="69"/>
      <c r="T174" s="68"/>
      <c r="U174" s="68"/>
      <c r="V174" s="69"/>
      <c r="W174" s="69"/>
      <c r="X174" s="69"/>
      <c r="Y174" s="69"/>
      <c r="Z174" s="69"/>
      <c r="AA174" s="68"/>
      <c r="AB174" s="68"/>
      <c r="AC174" s="69"/>
      <c r="AD174" s="69"/>
      <c r="AE174" s="69"/>
      <c r="AF174" s="69"/>
      <c r="AG174" s="69"/>
      <c r="AH174" s="68"/>
      <c r="AI174" s="68"/>
      <c r="AJ174" s="69"/>
      <c r="AK174" s="69"/>
      <c r="AL174" s="69"/>
      <c r="AM174" s="69"/>
      <c r="AN174" s="69"/>
    </row>
    <row r="175" spans="2:40" x14ac:dyDescent="0.2">
      <c r="B175" s="92">
        <v>127</v>
      </c>
      <c r="C175" s="167"/>
      <c r="D175" s="24"/>
      <c r="E175" s="25">
        <f t="shared" ref="E175:E184" si="27">SUM(H175:AO175)</f>
        <v>0</v>
      </c>
      <c r="F175" s="51"/>
      <c r="G175" s="84"/>
      <c r="H175" s="69"/>
      <c r="I175" s="69"/>
      <c r="J175" s="69"/>
      <c r="K175" s="69"/>
      <c r="L175" s="69"/>
      <c r="M175" s="68"/>
      <c r="N175" s="68"/>
      <c r="O175" s="69"/>
      <c r="P175" s="69"/>
      <c r="Q175" s="69"/>
      <c r="R175" s="69"/>
      <c r="S175" s="69"/>
      <c r="T175" s="68"/>
      <c r="U175" s="68"/>
      <c r="V175" s="69"/>
      <c r="W175" s="69"/>
      <c r="X175" s="69"/>
      <c r="Y175" s="69"/>
      <c r="Z175" s="69"/>
      <c r="AA175" s="68"/>
      <c r="AB175" s="68"/>
      <c r="AC175" s="69"/>
      <c r="AD175" s="69"/>
      <c r="AE175" s="69"/>
      <c r="AF175" s="69"/>
      <c r="AG175" s="69"/>
      <c r="AH175" s="68"/>
      <c r="AI175" s="68"/>
      <c r="AJ175" s="69"/>
      <c r="AK175" s="69"/>
      <c r="AL175" s="69"/>
      <c r="AM175" s="69"/>
      <c r="AN175" s="69"/>
    </row>
    <row r="176" spans="2:40" x14ac:dyDescent="0.2">
      <c r="B176" s="92">
        <v>128</v>
      </c>
      <c r="C176" s="167"/>
      <c r="D176" s="24"/>
      <c r="E176" s="25">
        <f t="shared" si="27"/>
        <v>0</v>
      </c>
      <c r="F176" s="51"/>
      <c r="G176" s="84"/>
      <c r="H176" s="69"/>
      <c r="I176" s="69"/>
      <c r="J176" s="69"/>
      <c r="K176" s="69"/>
      <c r="L176" s="69"/>
      <c r="M176" s="68"/>
      <c r="N176" s="68"/>
      <c r="O176" s="69"/>
      <c r="P176" s="69"/>
      <c r="Q176" s="69"/>
      <c r="R176" s="69"/>
      <c r="S176" s="69"/>
      <c r="T176" s="68"/>
      <c r="U176" s="68"/>
      <c r="V176" s="69"/>
      <c r="W176" s="69"/>
      <c r="X176" s="69"/>
      <c r="Y176" s="69"/>
      <c r="Z176" s="69"/>
      <c r="AA176" s="68"/>
      <c r="AB176" s="68"/>
      <c r="AC176" s="69"/>
      <c r="AD176" s="69"/>
      <c r="AE176" s="69"/>
      <c r="AF176" s="69"/>
      <c r="AG176" s="69"/>
      <c r="AH176" s="68"/>
      <c r="AI176" s="68"/>
      <c r="AJ176" s="69"/>
      <c r="AK176" s="69"/>
      <c r="AL176" s="69"/>
      <c r="AM176" s="69"/>
      <c r="AN176" s="69"/>
    </row>
    <row r="177" spans="2:40" ht="16" thickBot="1" x14ac:dyDescent="0.25">
      <c r="B177" s="92">
        <v>129</v>
      </c>
      <c r="C177" s="167"/>
      <c r="D177" s="24"/>
      <c r="E177" s="25">
        <f t="shared" si="27"/>
        <v>0</v>
      </c>
      <c r="F177" s="51"/>
      <c r="G177" s="84"/>
      <c r="H177" s="69"/>
      <c r="I177" s="69"/>
      <c r="J177" s="69"/>
      <c r="K177" s="69"/>
      <c r="L177" s="69"/>
      <c r="M177" s="68"/>
      <c r="N177" s="68"/>
      <c r="O177" s="69"/>
      <c r="P177" s="69"/>
      <c r="Q177" s="69"/>
      <c r="R177" s="69"/>
      <c r="S177" s="69"/>
      <c r="T177" s="68"/>
      <c r="U177" s="68"/>
      <c r="V177" s="69"/>
      <c r="W177" s="69"/>
      <c r="X177" s="69"/>
      <c r="Y177" s="69"/>
      <c r="Z177" s="69"/>
      <c r="AA177" s="68"/>
      <c r="AB177" s="68"/>
      <c r="AC177" s="69"/>
      <c r="AD177" s="69"/>
      <c r="AE177" s="69"/>
      <c r="AF177" s="69"/>
      <c r="AG177" s="69"/>
      <c r="AH177" s="68"/>
      <c r="AI177" s="68"/>
      <c r="AJ177" s="69"/>
      <c r="AK177" s="69"/>
      <c r="AL177" s="69"/>
      <c r="AM177" s="69"/>
      <c r="AN177" s="69"/>
    </row>
    <row r="178" spans="2:40" x14ac:dyDescent="0.2">
      <c r="B178" s="92">
        <v>130</v>
      </c>
      <c r="C178" s="167"/>
      <c r="D178" s="24"/>
      <c r="E178" s="25">
        <f t="shared" si="27"/>
        <v>0</v>
      </c>
      <c r="F178" s="51"/>
      <c r="G178" s="84"/>
      <c r="H178" s="69"/>
      <c r="I178" s="69"/>
      <c r="J178" s="69"/>
      <c r="K178" s="69"/>
      <c r="L178" s="69"/>
      <c r="M178" s="64"/>
      <c r="N178" s="64"/>
      <c r="O178" s="69"/>
      <c r="P178" s="69"/>
      <c r="Q178" s="69"/>
      <c r="R178" s="69"/>
      <c r="S178" s="69"/>
      <c r="T178" s="64"/>
      <c r="U178" s="71"/>
      <c r="V178" s="69"/>
      <c r="W178" s="69"/>
      <c r="X178" s="69"/>
      <c r="Y178" s="69"/>
      <c r="Z178" s="69"/>
      <c r="AA178" s="64"/>
      <c r="AB178" s="71"/>
      <c r="AC178" s="69"/>
      <c r="AD178" s="69"/>
      <c r="AE178" s="69"/>
      <c r="AF178" s="69"/>
      <c r="AG178" s="69"/>
      <c r="AH178" s="64"/>
      <c r="AI178" s="64"/>
      <c r="AJ178" s="69"/>
      <c r="AK178" s="69"/>
      <c r="AL178" s="69"/>
      <c r="AM178" s="69"/>
      <c r="AN178" s="69"/>
    </row>
    <row r="179" spans="2:40" x14ac:dyDescent="0.2">
      <c r="B179" s="92">
        <v>131</v>
      </c>
      <c r="C179" s="167"/>
      <c r="D179" s="24"/>
      <c r="E179" s="25">
        <f t="shared" si="27"/>
        <v>0</v>
      </c>
      <c r="F179" s="51"/>
      <c r="G179" s="84"/>
      <c r="H179" s="69"/>
      <c r="I179" s="69"/>
      <c r="J179" s="69"/>
      <c r="K179" s="69"/>
      <c r="L179" s="69"/>
      <c r="M179" s="65"/>
      <c r="N179" s="65"/>
      <c r="O179" s="69"/>
      <c r="P179" s="69"/>
      <c r="Q179" s="69"/>
      <c r="R179" s="69"/>
      <c r="S179" s="69"/>
      <c r="T179" s="65"/>
      <c r="U179" s="72"/>
      <c r="V179" s="69"/>
      <c r="W179" s="69"/>
      <c r="X179" s="69"/>
      <c r="Y179" s="69"/>
      <c r="Z179" s="69"/>
      <c r="AA179" s="65"/>
      <c r="AB179" s="72"/>
      <c r="AC179" s="69"/>
      <c r="AD179" s="69"/>
      <c r="AE179" s="69"/>
      <c r="AF179" s="69"/>
      <c r="AG179" s="69"/>
      <c r="AH179" s="65"/>
      <c r="AI179" s="65"/>
      <c r="AJ179" s="69"/>
      <c r="AK179" s="69"/>
      <c r="AL179" s="69"/>
      <c r="AM179" s="69"/>
      <c r="AN179" s="69"/>
    </row>
    <row r="180" spans="2:40" x14ac:dyDescent="0.2">
      <c r="B180" s="92">
        <v>132</v>
      </c>
      <c r="C180" s="167"/>
      <c r="D180" s="24"/>
      <c r="E180" s="25">
        <f t="shared" si="27"/>
        <v>0</v>
      </c>
      <c r="F180" s="51"/>
      <c r="G180" s="84"/>
      <c r="H180" s="69"/>
      <c r="I180" s="69"/>
      <c r="J180" s="69"/>
      <c r="K180" s="69"/>
      <c r="L180" s="69"/>
      <c r="M180" s="65"/>
      <c r="N180" s="65"/>
      <c r="O180" s="69"/>
      <c r="P180" s="69"/>
      <c r="Q180" s="69"/>
      <c r="R180" s="69"/>
      <c r="S180" s="69"/>
      <c r="T180" s="65"/>
      <c r="U180" s="72"/>
      <c r="V180" s="69"/>
      <c r="W180" s="69"/>
      <c r="X180" s="69"/>
      <c r="Y180" s="69"/>
      <c r="Z180" s="69"/>
      <c r="AA180" s="65"/>
      <c r="AB180" s="72"/>
      <c r="AC180" s="69"/>
      <c r="AD180" s="69"/>
      <c r="AE180" s="69"/>
      <c r="AF180" s="69"/>
      <c r="AG180" s="69"/>
      <c r="AH180" s="65"/>
      <c r="AI180" s="65"/>
      <c r="AJ180" s="69"/>
      <c r="AK180" s="69"/>
      <c r="AL180" s="69"/>
      <c r="AM180" s="69"/>
      <c r="AN180" s="69"/>
    </row>
    <row r="181" spans="2:40" x14ac:dyDescent="0.2">
      <c r="B181" s="92">
        <v>133</v>
      </c>
      <c r="C181" s="167"/>
      <c r="D181" s="24"/>
      <c r="E181" s="25">
        <f t="shared" si="27"/>
        <v>0</v>
      </c>
      <c r="F181" s="51"/>
      <c r="G181" s="84"/>
      <c r="H181" s="69"/>
      <c r="I181" s="69"/>
      <c r="J181" s="69"/>
      <c r="K181" s="69"/>
      <c r="L181" s="69"/>
      <c r="M181" s="65"/>
      <c r="N181" s="65"/>
      <c r="O181" s="69"/>
      <c r="P181" s="69"/>
      <c r="Q181" s="69"/>
      <c r="R181" s="69"/>
      <c r="S181" s="69"/>
      <c r="T181" s="65"/>
      <c r="U181" s="72"/>
      <c r="V181" s="69"/>
      <c r="W181" s="69"/>
      <c r="X181" s="69"/>
      <c r="Y181" s="69"/>
      <c r="Z181" s="69"/>
      <c r="AA181" s="65"/>
      <c r="AB181" s="72"/>
      <c r="AC181" s="69"/>
      <c r="AD181" s="69"/>
      <c r="AE181" s="69"/>
      <c r="AF181" s="69"/>
      <c r="AG181" s="69"/>
      <c r="AH181" s="65"/>
      <c r="AI181" s="65"/>
      <c r="AJ181" s="69"/>
      <c r="AK181" s="69"/>
      <c r="AL181" s="69"/>
      <c r="AM181" s="69"/>
      <c r="AN181" s="69"/>
    </row>
    <row r="182" spans="2:40" x14ac:dyDescent="0.2">
      <c r="B182" s="92">
        <v>134</v>
      </c>
      <c r="C182" s="167"/>
      <c r="D182" s="24"/>
      <c r="E182" s="25">
        <f t="shared" si="27"/>
        <v>0</v>
      </c>
      <c r="F182" s="51"/>
      <c r="G182" s="84"/>
      <c r="H182" s="69"/>
      <c r="I182" s="69"/>
      <c r="J182" s="69"/>
      <c r="K182" s="69"/>
      <c r="L182" s="69"/>
      <c r="M182" s="67"/>
      <c r="N182" s="67"/>
      <c r="O182" s="69"/>
      <c r="P182" s="69"/>
      <c r="Q182" s="69"/>
      <c r="R182" s="69"/>
      <c r="S182" s="69"/>
      <c r="T182" s="67"/>
      <c r="U182" s="73"/>
      <c r="V182" s="69"/>
      <c r="W182" s="69"/>
      <c r="X182" s="69"/>
      <c r="Y182" s="69"/>
      <c r="Z182" s="69"/>
      <c r="AA182" s="65"/>
      <c r="AB182" s="72"/>
      <c r="AC182" s="69"/>
      <c r="AD182" s="69"/>
      <c r="AE182" s="69"/>
      <c r="AF182" s="69"/>
      <c r="AG182" s="69"/>
      <c r="AH182" s="65"/>
      <c r="AI182" s="65"/>
      <c r="AJ182" s="69"/>
      <c r="AK182" s="69"/>
      <c r="AL182" s="69"/>
      <c r="AM182" s="69"/>
      <c r="AN182" s="69"/>
    </row>
    <row r="183" spans="2:40" x14ac:dyDescent="0.2">
      <c r="B183" s="92">
        <v>135</v>
      </c>
      <c r="C183" s="167"/>
      <c r="D183" s="24"/>
      <c r="E183" s="25">
        <f t="shared" si="27"/>
        <v>0</v>
      </c>
      <c r="F183" s="51"/>
      <c r="G183" s="84"/>
      <c r="H183" s="69"/>
      <c r="I183" s="69"/>
      <c r="J183" s="69"/>
      <c r="K183" s="69"/>
      <c r="L183" s="69"/>
      <c r="M183" s="67"/>
      <c r="N183" s="67"/>
      <c r="O183" s="69"/>
      <c r="P183" s="69"/>
      <c r="Q183" s="69"/>
      <c r="R183" s="69"/>
      <c r="S183" s="69"/>
      <c r="T183" s="67"/>
      <c r="U183" s="73"/>
      <c r="V183" s="69"/>
      <c r="W183" s="69"/>
      <c r="X183" s="69"/>
      <c r="Y183" s="69"/>
      <c r="Z183" s="69"/>
      <c r="AA183" s="65"/>
      <c r="AB183" s="72"/>
      <c r="AC183" s="69"/>
      <c r="AD183" s="69"/>
      <c r="AE183" s="69"/>
      <c r="AF183" s="69"/>
      <c r="AG183" s="69"/>
      <c r="AH183" s="65"/>
      <c r="AI183" s="65"/>
      <c r="AJ183" s="69"/>
      <c r="AK183" s="69"/>
      <c r="AL183" s="69"/>
      <c r="AM183" s="69"/>
      <c r="AN183" s="69"/>
    </row>
    <row r="184" spans="2:40" x14ac:dyDescent="0.2">
      <c r="B184" s="92">
        <v>136</v>
      </c>
      <c r="C184" s="167"/>
      <c r="D184" s="24"/>
      <c r="E184" s="25">
        <f t="shared" si="27"/>
        <v>0</v>
      </c>
      <c r="F184" s="51"/>
      <c r="G184" s="84"/>
      <c r="H184" s="69"/>
      <c r="I184" s="69"/>
      <c r="J184" s="69"/>
      <c r="K184" s="69"/>
      <c r="L184" s="69"/>
      <c r="M184" s="67"/>
      <c r="N184" s="67"/>
      <c r="O184" s="69"/>
      <c r="P184" s="69"/>
      <c r="Q184" s="69"/>
      <c r="R184" s="69"/>
      <c r="S184" s="69"/>
      <c r="T184" s="67"/>
      <c r="U184" s="73"/>
      <c r="V184" s="69"/>
      <c r="W184" s="69"/>
      <c r="X184" s="69"/>
      <c r="Y184" s="69"/>
      <c r="Z184" s="69"/>
      <c r="AA184" s="65"/>
      <c r="AB184" s="72"/>
      <c r="AC184" s="69"/>
      <c r="AD184" s="69"/>
      <c r="AE184" s="69"/>
      <c r="AF184" s="69"/>
      <c r="AG184" s="69"/>
      <c r="AH184" s="65"/>
      <c r="AI184" s="65"/>
      <c r="AJ184" s="69"/>
      <c r="AK184" s="69"/>
      <c r="AL184" s="69"/>
      <c r="AM184" s="69"/>
      <c r="AN184" s="69"/>
    </row>
    <row r="185" spans="2:40" x14ac:dyDescent="0.2">
      <c r="B185" s="92">
        <v>137</v>
      </c>
      <c r="C185" s="167"/>
      <c r="D185" s="24"/>
      <c r="E185" s="25">
        <f>SUM(H185:AO185)</f>
        <v>0</v>
      </c>
      <c r="F185" s="51"/>
      <c r="G185" s="84"/>
      <c r="H185" s="69"/>
      <c r="I185" s="69"/>
      <c r="J185" s="69"/>
      <c r="K185" s="69"/>
      <c r="L185" s="69"/>
      <c r="M185" s="67"/>
      <c r="N185" s="67"/>
      <c r="O185" s="69"/>
      <c r="P185" s="69"/>
      <c r="Q185" s="69"/>
      <c r="R185" s="69"/>
      <c r="S185" s="69"/>
      <c r="T185" s="67"/>
      <c r="U185" s="73"/>
      <c r="V185" s="69"/>
      <c r="W185" s="69"/>
      <c r="X185" s="69"/>
      <c r="Y185" s="69"/>
      <c r="Z185" s="69"/>
      <c r="AA185" s="65"/>
      <c r="AB185" s="72"/>
      <c r="AC185" s="69"/>
      <c r="AD185" s="69"/>
      <c r="AE185" s="69"/>
      <c r="AF185" s="69"/>
      <c r="AG185" s="69"/>
      <c r="AH185" s="65"/>
      <c r="AI185" s="65"/>
      <c r="AJ185" s="69"/>
      <c r="AK185" s="69"/>
      <c r="AL185" s="69"/>
      <c r="AM185" s="69"/>
      <c r="AN185" s="69"/>
    </row>
    <row r="198" spans="7:9" x14ac:dyDescent="0.2">
      <c r="G198" s="116"/>
      <c r="H198" s="116"/>
      <c r="I198" s="116"/>
    </row>
    <row r="199" spans="7:9" x14ac:dyDescent="0.2">
      <c r="G199" s="117"/>
      <c r="H199" s="116"/>
      <c r="I199" s="116"/>
    </row>
    <row r="200" spans="7:9" x14ac:dyDescent="0.2">
      <c r="G200" s="117"/>
      <c r="H200" s="116"/>
      <c r="I200" s="116"/>
    </row>
    <row r="201" spans="7:9" x14ac:dyDescent="0.2">
      <c r="G201" s="117"/>
      <c r="H201" s="116"/>
      <c r="I201" s="116"/>
    </row>
    <row r="202" spans="7:9" x14ac:dyDescent="0.2">
      <c r="G202" s="117"/>
      <c r="H202" s="116"/>
      <c r="I202" s="116"/>
    </row>
    <row r="203" spans="7:9" x14ac:dyDescent="0.2">
      <c r="G203" s="117"/>
      <c r="H203" s="116"/>
      <c r="I203" s="116"/>
    </row>
    <row r="204" spans="7:9" x14ac:dyDescent="0.2">
      <c r="G204" s="117"/>
      <c r="H204" s="116"/>
      <c r="I204" s="116"/>
    </row>
    <row r="205" spans="7:9" x14ac:dyDescent="0.2">
      <c r="G205" s="21"/>
    </row>
  </sheetData>
  <conditionalFormatting sqref="D101:D185">
    <cfRule type="expression" dxfId="1806" priority="303">
      <formula>AND(D101&lt;&gt;"",COUNTIF($F$16:$F$31,D101)=0)</formula>
    </cfRule>
  </conditionalFormatting>
  <conditionalFormatting sqref="H34:K40">
    <cfRule type="cellIs" dxfId="1805" priority="564" operator="greaterThan">
      <formula>9</formula>
    </cfRule>
  </conditionalFormatting>
  <conditionalFormatting sqref="H16:L33">
    <cfRule type="cellIs" dxfId="1803" priority="11" operator="greaterThan">
      <formula>0</formula>
    </cfRule>
    <cfRule type="cellIs" dxfId="1802" priority="12" operator="greaterThan">
      <formula>6</formula>
    </cfRule>
  </conditionalFormatting>
  <conditionalFormatting sqref="L34:L40">
    <cfRule type="cellIs" dxfId="1801" priority="563" operator="greaterThan">
      <formula>6</formula>
    </cfRule>
  </conditionalFormatting>
  <conditionalFormatting sqref="M10:N11 T147:U177 AA147:AB177">
    <cfRule type="cellIs" dxfId="1800" priority="560" operator="greaterThan">
      <formula>0</formula>
    </cfRule>
  </conditionalFormatting>
  <conditionalFormatting sqref="M16:N40">
    <cfRule type="cellIs" dxfId="1799" priority="171" operator="greaterThan">
      <formula>0</formula>
    </cfRule>
  </conditionalFormatting>
  <conditionalFormatting sqref="M147:N177">
    <cfRule type="cellIs" dxfId="1798" priority="244" operator="greaterThan">
      <formula>0</formula>
    </cfRule>
  </conditionalFormatting>
  <conditionalFormatting sqref="O34:R40">
    <cfRule type="cellIs" dxfId="1796" priority="154" operator="greaterThan">
      <formula>9</formula>
    </cfRule>
  </conditionalFormatting>
  <conditionalFormatting sqref="O16:S33">
    <cfRule type="cellIs" dxfId="1794" priority="8" operator="greaterThan">
      <formula>0</formula>
    </cfRule>
    <cfRule type="cellIs" dxfId="1793" priority="9" operator="greaterThan">
      <formula>6</formula>
    </cfRule>
  </conditionalFormatting>
  <conditionalFormatting sqref="O49:S49 V49:Z185 AC49:AG185 AJ114:AN120">
    <cfRule type="cellIs" dxfId="1792" priority="779" operator="greaterThan">
      <formula>6</formula>
    </cfRule>
    <cfRule type="cellIs" dxfId="1791" priority="778" operator="greaterThan">
      <formula>0</formula>
    </cfRule>
  </conditionalFormatting>
  <conditionalFormatting sqref="O49:S71">
    <cfRule type="cellIs" dxfId="1788" priority="14" operator="greaterThan">
      <formula>0</formula>
    </cfRule>
    <cfRule type="cellIs" dxfId="1787" priority="15" operator="greaterThan">
      <formula>6</formula>
    </cfRule>
  </conditionalFormatting>
  <conditionalFormatting sqref="O72:S106">
    <cfRule type="cellIs" dxfId="1785" priority="794" operator="greaterThan">
      <formula>6</formula>
    </cfRule>
    <cfRule type="cellIs" dxfId="1784" priority="793" operator="greaterThan">
      <formula>0</formula>
    </cfRule>
  </conditionalFormatting>
  <conditionalFormatting sqref="P107:S107 O108:S114 P115:S115 O116:S185">
    <cfRule type="cellIs" dxfId="1781" priority="254" operator="greaterThan">
      <formula>0</formula>
    </cfRule>
    <cfRule type="cellIs" dxfId="1780" priority="255" operator="greaterThan">
      <formula>6</formula>
    </cfRule>
  </conditionalFormatting>
  <conditionalFormatting sqref="S34:S40">
    <cfRule type="cellIs" dxfId="1779" priority="555" operator="greaterThan">
      <formula>6</formula>
    </cfRule>
  </conditionalFormatting>
  <conditionalFormatting sqref="T10:U11">
    <cfRule type="cellIs" dxfId="1778" priority="559" operator="greaterThan">
      <formula>0</formula>
    </cfRule>
  </conditionalFormatting>
  <conditionalFormatting sqref="T16:U40">
    <cfRule type="cellIs" dxfId="1777" priority="170" operator="greaterThan">
      <formula>0</formula>
    </cfRule>
  </conditionalFormatting>
  <conditionalFormatting sqref="V34:Y40">
    <cfRule type="cellIs" dxfId="1776" priority="554" operator="greaterThan">
      <formula>9</formula>
    </cfRule>
  </conditionalFormatting>
  <conditionalFormatting sqref="V16:Z33">
    <cfRule type="cellIs" dxfId="1774" priority="5" operator="greaterThan">
      <formula>0</formula>
    </cfRule>
    <cfRule type="cellIs" dxfId="1773" priority="6" operator="greaterThan">
      <formula>6</formula>
    </cfRule>
  </conditionalFormatting>
  <conditionalFormatting sqref="Z34:Z40">
    <cfRule type="cellIs" dxfId="1772" priority="553" operator="greaterThan">
      <formula>6</formula>
    </cfRule>
  </conditionalFormatting>
  <conditionalFormatting sqref="AA10:AB11">
    <cfRule type="cellIs" dxfId="1771" priority="558" operator="greaterThan">
      <formula>0</formula>
    </cfRule>
  </conditionalFormatting>
  <conditionalFormatting sqref="AA16:AB40">
    <cfRule type="cellIs" dxfId="1770" priority="169" operator="greaterThan">
      <formula>0</formula>
    </cfRule>
  </conditionalFormatting>
  <conditionalFormatting sqref="AC34:AF40">
    <cfRule type="cellIs" dxfId="1769" priority="552" operator="greaterThan">
      <formula>9</formula>
    </cfRule>
  </conditionalFormatting>
  <conditionalFormatting sqref="AC16:AG33">
    <cfRule type="cellIs" dxfId="1767" priority="3" operator="greaterThan">
      <formula>6</formula>
    </cfRule>
    <cfRule type="cellIs" dxfId="1766" priority="2" operator="greaterThan">
      <formula>0</formula>
    </cfRule>
  </conditionalFormatting>
  <conditionalFormatting sqref="AG34:AG40">
    <cfRule type="cellIs" dxfId="1765" priority="428" operator="greaterThan">
      <formula>6</formula>
    </cfRule>
  </conditionalFormatting>
  <conditionalFormatting sqref="AH10:AI11">
    <cfRule type="cellIs" dxfId="1764" priority="557" operator="greaterThan">
      <formula>0</formula>
    </cfRule>
  </conditionalFormatting>
  <conditionalFormatting sqref="AH26:AI29">
    <cfRule type="cellIs" dxfId="1763" priority="168" operator="greaterThan">
      <formula>0</formula>
    </cfRule>
  </conditionalFormatting>
  <conditionalFormatting sqref="AH147:AI149">
    <cfRule type="cellIs" dxfId="1762" priority="396" operator="greaterThan">
      <formula>0</formula>
    </cfRule>
  </conditionalFormatting>
  <conditionalFormatting sqref="AJ16:AN33">
    <cfRule type="cellIs" dxfId="1761" priority="38" operator="greaterThan">
      <formula>0</formula>
    </cfRule>
    <cfRule type="expression" dxfId="1760" priority="37" stopIfTrue="1">
      <formula>AJ16&gt;$H$8</formula>
    </cfRule>
    <cfRule type="cellIs" dxfId="1758" priority="39" operator="greaterThan">
      <formula>6</formula>
    </cfRule>
  </conditionalFormatting>
  <conditionalFormatting sqref="AJ34:AN40">
    <cfRule type="cellIs" dxfId="1757" priority="562" operator="greaterThan">
      <formula>9</formula>
    </cfRule>
  </conditionalFormatting>
  <conditionalFormatting sqref="AJ49:AN113 H49:L185 AJ121:AN185">
    <cfRule type="cellIs" dxfId="1755" priority="760" operator="greaterThan">
      <formula>0</formula>
    </cfRule>
    <cfRule type="cellIs" dxfId="1754" priority="761" operator="greaterThan">
      <formula>6</formula>
    </cfRule>
  </conditionalFormatting>
  <dataValidations count="4">
    <dataValidation type="decimal" operator="lessThanOrEqual" allowBlank="1" showInputMessage="1" showErrorMessage="1" sqref="AN121:AN185 O116:O185 AJ114:AN120 AJ121:AL185 O108:O114 O70:O106 H49:L185 O49:S49 V49:Z185 AJ49:AL113 AN49:AN113 AC49:AG185 O56:O67 P57:S67 P70:S185 O68:S69" xr:uid="{FD1B22CA-E28F-4EE2-A92C-246919CA09DB}">
      <formula1>H$8</formula1>
    </dataValidation>
    <dataValidation type="list" showInputMessage="1" showErrorMessage="1" sqref="D91:D185 D75 D84:D85" xr:uid="{9E321F79-3C3D-4173-AAF4-1EDBBF99AE0F}">
      <formula1>$F$16:$F$32</formula1>
    </dataValidation>
    <dataValidation type="list" showInputMessage="1" showErrorMessage="1" sqref="D76:D83 D86:D90 D49:D74" xr:uid="{C4CB9DF3-E7A1-4966-9616-6C80BAF633AA}">
      <formula1>$F$16:$F$41</formula1>
    </dataValidation>
    <dataValidation type="list" showInputMessage="1" showErrorMessage="1" sqref="F16:F33" xr:uid="{6EE089A9-169B-4467-A3E3-D1117AE90D20}">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532" id="{1AAA32A5-756C-40E1-9500-21BA18D86A9A}">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0" stopIfTrue="1" id="{DEF1F344-02BB-4933-9A3E-CC10FE210D6E}">
            <xm:f>OR(H$48&lt;Calendario!$F$2,H$48&gt;Calendario!$F$3)</xm:f>
            <x14:dxf>
              <fill>
                <patternFill>
                  <bgColor theme="0" tint="-0.24994659260841701"/>
                </patternFill>
              </fill>
            </x14:dxf>
          </x14:cfRule>
          <xm:sqref>H16:L33</xm:sqref>
        </x14:conditionalFormatting>
        <x14:conditionalFormatting xmlns:xm="http://schemas.microsoft.com/office/excel/2006/main">
          <x14:cfRule type="expression" priority="771" stopIfTrue="1" id="{4A35243E-C317-4366-BDBE-29ADEF63CF86}">
            <xm:f>AND(O56&gt;0,OR(O$48&lt;Calendario!$D$4,O$48&gt;Calendario!$F$3))</xm:f>
            <x14:dxf>
              <font>
                <b/>
                <i val="0"/>
                <color theme="0"/>
              </font>
              <fill>
                <patternFill>
                  <bgColor rgb="FFFF0000"/>
                </patternFill>
              </fill>
            </x14:dxf>
          </x14:cfRule>
          <xm:sqref>O56:O59 O57:S67 O70:S106 P107:S107 O108:S114 P115:S115 O116:S185</xm:sqref>
        </x14:conditionalFormatting>
        <x14:conditionalFormatting xmlns:xm="http://schemas.microsoft.com/office/excel/2006/main">
          <x14:cfRule type="expression" priority="7" stopIfTrue="1" id="{B9898097-DF34-4DD7-A93C-1B190D85C564}">
            <xm:f>OR(O$48&lt;Calendario!$F$2,O$48&gt;Calendario!$F$3)</xm:f>
            <x14:dxf>
              <fill>
                <patternFill>
                  <bgColor theme="0" tint="-0.24994659260841701"/>
                </patternFill>
              </fill>
            </x14:dxf>
          </x14:cfRule>
          <xm:sqref>O16:S33</xm:sqref>
        </x14:conditionalFormatting>
        <x14:conditionalFormatting xmlns:xm="http://schemas.microsoft.com/office/excel/2006/main">
          <x14:cfRule type="expression" priority="777" stopIfTrue="1" id="{A3AA49E5-9878-4CDD-9B0E-3EB379B44923}">
            <xm:f>OR(O$48&lt;Calendario!$D$4,O$48&gt;Calendario!$F$3)</xm:f>
            <x14:dxf>
              <fill>
                <patternFill>
                  <bgColor theme="0" tint="-0.24994659260841701"/>
                </patternFill>
              </fill>
            </x14:dxf>
          </x14:cfRule>
          <x14:cfRule type="expression" priority="776" stopIfTrue="1" id="{7162E22F-BF88-40C7-8671-C087421CA0D7}">
            <xm:f>AND(O49&gt;0,OR(O$48&lt;Calendario!$D$4,O$48&gt;Calendario!$F$3))</xm:f>
            <x14:dxf>
              <font>
                <b/>
                <i val="0"/>
                <color theme="0"/>
              </font>
              <fill>
                <patternFill>
                  <bgColor rgb="FFFF0000"/>
                </patternFill>
              </fill>
            </x14:dxf>
          </x14:cfRule>
          <xm:sqref>O49:S49 V49:Z185 AC49:AG185 AJ114:AN120</xm:sqref>
        </x14:conditionalFormatting>
        <x14:conditionalFormatting xmlns:xm="http://schemas.microsoft.com/office/excel/2006/main">
          <x14:cfRule type="expression" priority="13" stopIfTrue="1" id="{2D0828AE-75E4-41A9-9E84-A83F430E3438}">
            <xm:f>OR(O$48&lt;Calendario!$F$2,O$48&gt;Calendario!$F$3)</xm:f>
            <x14:dxf>
              <fill>
                <patternFill>
                  <bgColor theme="0" tint="-0.24994659260841701"/>
                </patternFill>
              </fill>
            </x14:dxf>
          </x14:cfRule>
          <xm:sqref>O68:S69</xm:sqref>
        </x14:conditionalFormatting>
        <x14:conditionalFormatting xmlns:xm="http://schemas.microsoft.com/office/excel/2006/main">
          <x14:cfRule type="expression" priority="792" stopIfTrue="1" id="{6B67B3B3-104B-4A81-BC62-FC82CFDF3CEA}">
            <xm:f>OR(O$48&lt;Calendario!$D$4,O$48&gt;Calendario!$F$3)</xm:f>
            <x14:dxf>
              <fill>
                <patternFill>
                  <bgColor theme="0" tint="-0.24994659260841701"/>
                </patternFill>
              </fill>
            </x14:dxf>
          </x14:cfRule>
          <xm:sqref>O72:S106</xm:sqref>
        </x14:conditionalFormatting>
        <x14:conditionalFormatting xmlns:xm="http://schemas.microsoft.com/office/excel/2006/main">
          <x14:cfRule type="expression" priority="765" stopIfTrue="1" id="{400FDA6A-BFF1-4A18-90B1-C188F433B1AE}">
            <xm:f>OR(O$48&lt;Calendario!$D$4,O$48&gt;Calendario!$F$3)</xm:f>
            <x14:dxf>
              <fill>
                <patternFill>
                  <bgColor theme="0" tint="-0.24994659260841701"/>
                </patternFill>
              </fill>
            </x14:dxf>
          </x14:cfRule>
          <xm:sqref>P107:S107 O108:S114 P115:S115 O116:S185 O56:O59 O57:S67 O70:S71</xm:sqref>
        </x14:conditionalFormatting>
        <x14:conditionalFormatting xmlns:xm="http://schemas.microsoft.com/office/excel/2006/main">
          <x14:cfRule type="expression" priority="4" stopIfTrue="1" id="{12D9DE1A-1ACE-4F2B-8958-33C19E2FB42D}">
            <xm:f>OR(V$48&lt;Calendario!$F$2,V$48&gt;Calendario!$F$3)</xm:f>
            <x14:dxf>
              <fill>
                <patternFill>
                  <bgColor theme="0" tint="-0.24994659260841701"/>
                </patternFill>
              </fill>
            </x14:dxf>
          </x14:cfRule>
          <xm:sqref>V16:Z33</xm:sqref>
        </x14:conditionalFormatting>
        <x14:conditionalFormatting xmlns:xm="http://schemas.microsoft.com/office/excel/2006/main">
          <x14:cfRule type="expression" priority="1" stopIfTrue="1" id="{18EB9C97-6026-4F89-84DE-454437EEC150}">
            <xm:f>OR(AC$48&lt;Calendario!$F$2,AC$48&gt;Calendario!$F$3)</xm:f>
            <x14:dxf>
              <fill>
                <patternFill>
                  <bgColor theme="0" tint="-0.24994659260841701"/>
                </patternFill>
              </fill>
            </x14:dxf>
          </x14:cfRule>
          <xm:sqref>AC16:AG33</xm:sqref>
        </x14:conditionalFormatting>
        <x14:conditionalFormatting xmlns:xm="http://schemas.microsoft.com/office/excel/2006/main">
          <x14:cfRule type="expression" priority="40" stopIfTrue="1" id="{0193D990-3534-4077-916B-D53F3CFF61E7}">
            <xm:f>OR(AJ$48&lt;Calendario!$F$2,AJ$48&gt;Calendario!$F$3)</xm:f>
            <x14:dxf>
              <fill>
                <patternFill>
                  <bgColor theme="0" tint="-0.24994659260841701"/>
                </patternFill>
              </fill>
            </x14:dxf>
          </x14:cfRule>
          <xm:sqref>AJ16:AN33</xm:sqref>
        </x14:conditionalFormatting>
        <x14:conditionalFormatting xmlns:xm="http://schemas.microsoft.com/office/excel/2006/main">
          <x14:cfRule type="expression" priority="759" stopIfTrue="1" id="{05E5428B-BB61-47CF-8B2F-7D28F766447E}">
            <xm:f>OR(H$48&lt;Calendario!$F$2,H$48&gt;Calendario!$F$3)</xm:f>
            <x14:dxf>
              <fill>
                <patternFill>
                  <bgColor theme="0" tint="-0.24994659260841701"/>
                </patternFill>
              </fill>
            </x14:dxf>
          </x14:cfRule>
          <xm:sqref>AJ49:AN113 H49:L185 AJ121:AN185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42CF8A4-BB84-4A1C-A322-60AEDD77EC5D}">
          <x14:formula1>
            <xm:f>'Listado Proyectos'!$A:$A</xm:f>
          </x14:formula1>
          <xm:sqref>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2F33-6E7F-426C-87A6-0DD2E4884BEB}">
  <sheetPr codeName="Hoja46">
    <tabColor rgb="FF006600"/>
  </sheetPr>
  <dimension ref="A2:AO189"/>
  <sheetViews>
    <sheetView workbookViewId="0"/>
  </sheetViews>
  <sheetFormatPr baseColWidth="10" defaultColWidth="11.5" defaultRowHeight="15" x14ac:dyDescent="0.2"/>
  <cols>
    <col min="1" max="1" width="2.5" bestFit="1" customWidth="1"/>
    <col min="2" max="2" width="27.5" bestFit="1" customWidth="1"/>
    <col min="3" max="3" width="115.5" bestFit="1" customWidth="1"/>
    <col min="4" max="4" width="26.5" customWidth="1"/>
    <col min="5" max="5" width="11.5" bestFit="1" customWidth="1"/>
    <col min="6" max="6" width="18.5" bestFit="1" customWidth="1"/>
    <col min="7" max="7" width="20.5" bestFit="1" customWidth="1"/>
    <col min="8" max="40" width="7.5" style="28" customWidth="1"/>
    <col min="41" max="41" width="12.5" style="28" customWidth="1"/>
  </cols>
  <sheetData>
    <row r="2" spans="1:41"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1"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1" x14ac:dyDescent="0.2">
      <c r="A4" s="11"/>
      <c r="B4" s="12"/>
      <c r="C4" s="23" t="str">
        <f>"Proyecto: "&amp;D9</f>
        <v>Proyecto: Alpayana_Estudio de Sismicidad</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1" ht="16" thickBot="1" x14ac:dyDescent="0.25">
      <c r="A5" s="13"/>
      <c r="B5" s="14"/>
      <c r="C5" s="7" t="str">
        <f>_xlfn.CONCAT("Director:"," ",D10)</f>
        <v>Director: Claudio Hernandez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1"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1"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1" ht="16" thickBot="1" x14ac:dyDescent="0.25">
      <c r="A8" s="15"/>
      <c r="B8" s="16"/>
      <c r="C8" s="5"/>
      <c r="D8" s="16"/>
      <c r="E8" s="16"/>
      <c r="F8" s="16"/>
      <c r="G8" s="16"/>
      <c r="H8" s="38">
        <f>IF(OR(H$39&lt;Calendario!$F$2,H$39&gt;Calendario!$F$3),0,H10)</f>
        <v>9</v>
      </c>
      <c r="I8" s="38">
        <f>IF(OR(I$39&lt;Calendario!$F$2,I$39&gt;Calendario!$F$3),0,I10)</f>
        <v>9</v>
      </c>
      <c r="J8" s="38">
        <f>IF(OR(J$39&lt;Calendario!$F$2,J$39&gt;Calendario!$F$3),0,J10)</f>
        <v>9</v>
      </c>
      <c r="K8" s="38">
        <f>IF(OR(K$39&lt;Calendario!$F$2,K$39&gt;Calendario!$F$3),0,K10)</f>
        <v>9</v>
      </c>
      <c r="L8" s="38">
        <f>IF(OR(L$39&lt;Calendario!$F$2,L$39&gt;Calendario!$F$3),0,L10)</f>
        <v>6</v>
      </c>
      <c r="M8" s="38">
        <f>IF(OR(M$39&lt;Calendario!$F$2,M$39&gt;Calendario!$F$3),0,M10)</f>
        <v>0</v>
      </c>
      <c r="N8" s="38">
        <f>IF(OR(N$39&lt;Calendario!$F$2,N$39&gt;Calendario!$F$3),0,N10)</f>
        <v>0</v>
      </c>
      <c r="O8" s="38">
        <f>IF(OR(O$39&lt;Calendario!$F$2,O$39&gt;Calendario!$F$3),0,O10)</f>
        <v>9</v>
      </c>
      <c r="P8" s="38">
        <f>IF(OR(P$39&lt;Calendario!$F$2,P$39&gt;Calendario!$F$3),0,P10)</f>
        <v>9</v>
      </c>
      <c r="Q8" s="38">
        <f>IF(OR(Q$39&lt;Calendario!$F$2,Q$39&gt;Calendario!$F$3),0,Q10)</f>
        <v>9</v>
      </c>
      <c r="R8" s="38">
        <f>IF(OR(R$39&lt;Calendario!$F$2,R$39&gt;Calendario!$F$3),0,R10)</f>
        <v>9</v>
      </c>
      <c r="S8" s="38">
        <f>IF(OR(S$39&lt;Calendario!$F$2,S$39&gt;Calendario!$F$3),0,S10)</f>
        <v>6</v>
      </c>
      <c r="T8" s="38">
        <f>IF(OR(T$39&lt;Calendario!$F$2,T$39&gt;Calendario!$F$3),0,T10)</f>
        <v>0</v>
      </c>
      <c r="U8" s="38">
        <f>IF(OR(U$39&lt;Calendario!$F$2,U$39&gt;Calendario!$F$3),0,U10)</f>
        <v>0</v>
      </c>
      <c r="V8" s="38">
        <f>IF(OR(V$39&lt;Calendario!$F$2,V$39&gt;Calendario!$F$3),0,V10)</f>
        <v>9</v>
      </c>
      <c r="W8" s="38">
        <f>IF(OR(W$39&lt;Calendario!$F$2,W$39&gt;Calendario!$F$3),0,W10)</f>
        <v>9</v>
      </c>
      <c r="X8" s="38">
        <f>IF(OR(X$39&lt;Calendario!$F$2,X$39&gt;Calendario!$F$3),0,X10)</f>
        <v>9</v>
      </c>
      <c r="Y8" s="38">
        <f>IF(OR(Y$39&lt;Calendario!$F$2,Y$39&gt;Calendario!$F$3),0,Y10)</f>
        <v>9</v>
      </c>
      <c r="Z8" s="38">
        <f>IF(OR(Z$39&lt;Calendario!$F$2,Z$39&gt;Calendario!$F$3),0,Z10)</f>
        <v>6</v>
      </c>
      <c r="AA8" s="38">
        <f>IF(OR(AA$39&lt;Calendario!$F$2,AA$39&gt;Calendario!$F$3),0,AA10)</f>
        <v>0</v>
      </c>
      <c r="AB8" s="38">
        <f>IF(OR(AB$39&lt;Calendario!$F$2,AB$39&gt;Calendario!$F$3),0,AB10)</f>
        <v>0</v>
      </c>
      <c r="AC8" s="38">
        <f>IF(OR(AC$39&lt;Calendario!$F$2,AC$39&gt;Calendario!$F$3),0,AC10)</f>
        <v>9</v>
      </c>
      <c r="AD8" s="38">
        <f>IF(OR(AD$39&lt;Calendario!$F$2,AD$39&gt;Calendario!$F$3),0,AD10)</f>
        <v>9</v>
      </c>
      <c r="AE8" s="38">
        <f>IF(OR(AE$39&lt;Calendario!$F$2,AE$39&gt;Calendario!$F$3),0,AE10)</f>
        <v>9</v>
      </c>
      <c r="AF8" s="38">
        <f>IF(OR(AF$39&lt;Calendario!$F$2,AF$39&gt;Calendario!$F$3),0,AF10)</f>
        <v>9</v>
      </c>
      <c r="AG8" s="38">
        <f>IF(OR(AG$39&lt;Calendario!$F$2,AG$39&gt;Calendario!$F$3),0,AG10)</f>
        <v>6</v>
      </c>
      <c r="AH8" s="38">
        <f>IF(OR(AH$39&lt;Calendario!$F$2,AH$39&gt;Calendario!$F$3),0,AH10)</f>
        <v>0</v>
      </c>
      <c r="AI8" s="38">
        <f>IF(OR(AI$39&lt;Calendario!$F$2,AI$39&gt;Calendario!$F$3),0,AI10)</f>
        <v>0</v>
      </c>
      <c r="AJ8" s="38">
        <f>IF(OR(AJ$39&lt;Calendario!$F$2,AJ$39&gt;Calendario!$F$3),0,AJ10)</f>
        <v>9</v>
      </c>
      <c r="AK8" s="38">
        <f>IF(OR(AK$39&lt;Calendario!$F$2,AK$39&gt;Calendario!$F$3),0,AK10)</f>
        <v>9</v>
      </c>
      <c r="AL8" s="38">
        <f>IF(OR(AL$39&lt;Calendario!$F$2,AL$39&gt;Calendario!$F$3),0,AL10)</f>
        <v>0</v>
      </c>
      <c r="AM8" s="38">
        <f>IF(OR(AM$39&lt;Calendario!$F$2,AM$39&gt;Calendario!$F$3),0,AM10)</f>
        <v>0</v>
      </c>
      <c r="AN8" s="38">
        <f>IF(OR(AN$39&lt;Calendario!$F$2,AN$39&gt;Calendario!$F$3),0,AN10)</f>
        <v>0</v>
      </c>
    </row>
    <row r="9" spans="1:41" ht="16" thickBot="1" x14ac:dyDescent="0.25">
      <c r="A9" s="15"/>
      <c r="B9" s="16"/>
      <c r="C9" s="55" t="s">
        <v>0</v>
      </c>
      <c r="D9" s="57" t="s">
        <v>101</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1" x14ac:dyDescent="0.2">
      <c r="A10" s="15"/>
      <c r="B10" s="16"/>
      <c r="C10" s="56" t="s">
        <v>482</v>
      </c>
      <c r="D10" s="54" t="s">
        <v>226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1" x14ac:dyDescent="0.2">
      <c r="A11" s="15"/>
      <c r="B11" s="16"/>
      <c r="C11" s="56" t="s">
        <v>484</v>
      </c>
      <c r="D11" s="54">
        <f>COUNTIF(G16:G26,"&gt;"&amp;0)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1" ht="16" thickBot="1" x14ac:dyDescent="0.25">
      <c r="A12" s="15"/>
      <c r="B12" s="16"/>
      <c r="C12" s="56" t="s">
        <v>486</v>
      </c>
      <c r="D12" s="66">
        <f>SUM(G16:G27)</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1" ht="16" thickBot="1" x14ac:dyDescent="0.25">
      <c r="A13" s="15"/>
      <c r="B13" s="16"/>
      <c r="C13" s="56" t="s">
        <v>488</v>
      </c>
      <c r="D13" s="54">
        <f>COUNT(_xlfn.UNIQUE(G40:G141,FALSE,FALSE))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1"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1" ht="16" x14ac:dyDescent="0.2">
      <c r="A15" s="15"/>
      <c r="C15" s="58" t="s">
        <v>489</v>
      </c>
      <c r="D15" s="262"/>
      <c r="E15" s="121"/>
      <c r="F15" s="1" t="s">
        <v>5</v>
      </c>
      <c r="G15" s="3" t="s">
        <v>490</v>
      </c>
      <c r="H15" s="188">
        <f>Calendario!$D$1</f>
        <v>46174</v>
      </c>
      <c r="I15" s="188">
        <f>H15+1</f>
        <v>46175</v>
      </c>
      <c r="J15" s="188">
        <f t="shared" ref="J15:AN15" si="1">I15+1</f>
        <v>46176</v>
      </c>
      <c r="K15" s="188">
        <f t="shared" si="1"/>
        <v>46177</v>
      </c>
      <c r="L15" s="188">
        <f t="shared" si="1"/>
        <v>46178</v>
      </c>
      <c r="M15" s="188">
        <f t="shared" si="1"/>
        <v>46179</v>
      </c>
      <c r="N15" s="188">
        <f t="shared" si="1"/>
        <v>46180</v>
      </c>
      <c r="O15" s="188">
        <f t="shared" si="1"/>
        <v>46181</v>
      </c>
      <c r="P15" s="188">
        <f t="shared" si="1"/>
        <v>46182</v>
      </c>
      <c r="Q15" s="188">
        <f t="shared" si="1"/>
        <v>46183</v>
      </c>
      <c r="R15" s="188">
        <f t="shared" si="1"/>
        <v>46184</v>
      </c>
      <c r="S15" s="188">
        <f t="shared" si="1"/>
        <v>46185</v>
      </c>
      <c r="T15" s="188">
        <f t="shared" si="1"/>
        <v>46186</v>
      </c>
      <c r="U15" s="188">
        <f t="shared" si="1"/>
        <v>46187</v>
      </c>
      <c r="V15" s="188">
        <f t="shared" si="1"/>
        <v>46188</v>
      </c>
      <c r="W15" s="188">
        <f t="shared" si="1"/>
        <v>46189</v>
      </c>
      <c r="X15" s="188">
        <f t="shared" si="1"/>
        <v>46190</v>
      </c>
      <c r="Y15" s="188">
        <f t="shared" si="1"/>
        <v>46191</v>
      </c>
      <c r="Z15" s="188">
        <f t="shared" si="1"/>
        <v>46192</v>
      </c>
      <c r="AA15" s="188">
        <f t="shared" si="1"/>
        <v>46193</v>
      </c>
      <c r="AB15" s="188">
        <f t="shared" si="1"/>
        <v>46194</v>
      </c>
      <c r="AC15" s="188">
        <f t="shared" si="1"/>
        <v>46195</v>
      </c>
      <c r="AD15" s="188">
        <f t="shared" si="1"/>
        <v>46196</v>
      </c>
      <c r="AE15" s="188">
        <f t="shared" si="1"/>
        <v>46197</v>
      </c>
      <c r="AF15" s="188">
        <f t="shared" si="1"/>
        <v>46198</v>
      </c>
      <c r="AG15" s="188">
        <f t="shared" si="1"/>
        <v>46199</v>
      </c>
      <c r="AH15" s="188">
        <f t="shared" si="1"/>
        <v>46200</v>
      </c>
      <c r="AI15" s="188">
        <f t="shared" si="1"/>
        <v>46201</v>
      </c>
      <c r="AJ15" s="188">
        <f t="shared" si="1"/>
        <v>46202</v>
      </c>
      <c r="AK15" s="188">
        <f t="shared" si="1"/>
        <v>46203</v>
      </c>
      <c r="AL15" s="188">
        <f t="shared" si="1"/>
        <v>46204</v>
      </c>
      <c r="AM15" s="188">
        <f t="shared" si="1"/>
        <v>46205</v>
      </c>
      <c r="AN15" s="188">
        <f t="shared" si="1"/>
        <v>46206</v>
      </c>
    </row>
    <row r="16" spans="1:41" s="21" customFormat="1" x14ac:dyDescent="0.2">
      <c r="A16" s="180"/>
      <c r="C16" s="181"/>
      <c r="E16" s="182"/>
      <c r="F16" s="26" t="s">
        <v>226</v>
      </c>
      <c r="G16" s="25">
        <f t="shared" ref="G16:G31" si="2">SUM(H16:XFD16)</f>
        <v>0</v>
      </c>
      <c r="H16" s="69">
        <f t="shared" ref="H16:L18" si="3">SUMIFS(H$40:H$1048576,$D$40:$D$1048576,$F16)</f>
        <v>0</v>
      </c>
      <c r="I16" s="69">
        <f t="shared" si="3"/>
        <v>0</v>
      </c>
      <c r="J16" s="69">
        <f t="shared" si="3"/>
        <v>0</v>
      </c>
      <c r="K16" s="69">
        <f t="shared" si="3"/>
        <v>0</v>
      </c>
      <c r="L16" s="69">
        <f t="shared" si="3"/>
        <v>0</v>
      </c>
      <c r="M16" s="44"/>
      <c r="N16" s="44"/>
      <c r="O16" s="69">
        <f t="shared" ref="O16:S18" si="4">SUMIFS(O$40:O$1048576,$D$40:$D$1048576,$F16)</f>
        <v>0</v>
      </c>
      <c r="P16" s="69">
        <f t="shared" si="4"/>
        <v>0</v>
      </c>
      <c r="Q16" s="69">
        <f t="shared" si="4"/>
        <v>0</v>
      </c>
      <c r="R16" s="69">
        <f t="shared" si="4"/>
        <v>0</v>
      </c>
      <c r="S16" s="69">
        <f t="shared" si="4"/>
        <v>0</v>
      </c>
      <c r="T16" s="44"/>
      <c r="U16" s="44"/>
      <c r="V16" s="69">
        <f t="shared" ref="V16:Z25" si="5">SUMIFS(V$40:V$1048576,$D$40:$D$1048576,$F16)</f>
        <v>0</v>
      </c>
      <c r="W16" s="69">
        <f t="shared" si="5"/>
        <v>0</v>
      </c>
      <c r="X16" s="69">
        <f t="shared" si="5"/>
        <v>0</v>
      </c>
      <c r="Y16" s="69">
        <f t="shared" si="5"/>
        <v>0</v>
      </c>
      <c r="Z16" s="69">
        <f t="shared" si="5"/>
        <v>0</v>
      </c>
      <c r="AA16" s="44"/>
      <c r="AB16" s="44"/>
      <c r="AC16" s="50">
        <f t="shared" ref="AC16:AG25" si="6">SUMIFS(AC$40:AC$1048576,$D$40:$D$1048576,$F16)</f>
        <v>0</v>
      </c>
      <c r="AD16" s="50">
        <f t="shared" si="6"/>
        <v>0</v>
      </c>
      <c r="AE16" s="50">
        <f t="shared" si="6"/>
        <v>0</v>
      </c>
      <c r="AF16" s="50">
        <f t="shared" si="6"/>
        <v>0</v>
      </c>
      <c r="AG16" s="50">
        <f t="shared" si="6"/>
        <v>0</v>
      </c>
      <c r="AH16" s="44"/>
      <c r="AI16" s="44"/>
      <c r="AJ16" s="69">
        <f t="shared" ref="AJ16:AN31" si="7">SUMIFS(AJ$40:AJ$1048576,$D$40:$D$1048576,$F16)</f>
        <v>0</v>
      </c>
      <c r="AK16" s="69">
        <f t="shared" si="7"/>
        <v>0</v>
      </c>
      <c r="AL16" s="69">
        <f t="shared" si="7"/>
        <v>0</v>
      </c>
      <c r="AM16" s="69">
        <f t="shared" si="7"/>
        <v>0</v>
      </c>
      <c r="AN16" s="69">
        <f t="shared" si="7"/>
        <v>0</v>
      </c>
      <c r="AO16" s="83"/>
    </row>
    <row r="17" spans="1:40" x14ac:dyDescent="0.2">
      <c r="A17" s="15"/>
      <c r="B17" s="141" t="s">
        <v>491</v>
      </c>
      <c r="C17" s="141" t="s">
        <v>492</v>
      </c>
      <c r="D17" s="141" t="s">
        <v>493</v>
      </c>
      <c r="E17" s="52"/>
      <c r="F17" s="26" t="s">
        <v>373</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50">
        <f t="shared" si="6"/>
        <v>0</v>
      </c>
      <c r="AD17" s="50">
        <f t="shared" si="6"/>
        <v>0</v>
      </c>
      <c r="AE17" s="50">
        <f t="shared" si="6"/>
        <v>0</v>
      </c>
      <c r="AF17" s="50">
        <f t="shared" si="6"/>
        <v>0</v>
      </c>
      <c r="AG17" s="50">
        <f t="shared" si="6"/>
        <v>0</v>
      </c>
      <c r="AH17" s="44"/>
      <c r="AI17" s="44"/>
      <c r="AJ17" s="69">
        <f t="shared" si="7"/>
        <v>0</v>
      </c>
      <c r="AK17" s="69">
        <f t="shared" si="7"/>
        <v>0</v>
      </c>
      <c r="AL17" s="69">
        <f t="shared" si="7"/>
        <v>0</v>
      </c>
      <c r="AM17" s="69">
        <f t="shared" si="7"/>
        <v>0</v>
      </c>
      <c r="AN17" s="69">
        <f t="shared" si="7"/>
        <v>0</v>
      </c>
    </row>
    <row r="18" spans="1:40" x14ac:dyDescent="0.2">
      <c r="A18" s="15"/>
      <c r="B18" s="348"/>
      <c r="C18" s="348"/>
      <c r="D18" s="371"/>
      <c r="E18" s="52"/>
      <c r="F18" s="26" t="s">
        <v>345</v>
      </c>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50">
        <f t="shared" si="6"/>
        <v>0</v>
      </c>
      <c r="AD18" s="50">
        <f t="shared" si="6"/>
        <v>0</v>
      </c>
      <c r="AE18" s="50">
        <f t="shared" si="6"/>
        <v>0</v>
      </c>
      <c r="AF18" s="50">
        <f t="shared" si="6"/>
        <v>0</v>
      </c>
      <c r="AG18" s="50">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76"/>
      <c r="E19" s="52"/>
      <c r="F19" s="26"/>
      <c r="G19" s="25">
        <f t="shared" si="2"/>
        <v>0</v>
      </c>
      <c r="H19" s="69">
        <f t="shared" ref="H19:L25" si="8">SUMIFS(H$40:H$1048576,$D$40:$D$1048576,$F19)</f>
        <v>0</v>
      </c>
      <c r="I19" s="69">
        <f t="shared" si="8"/>
        <v>0</v>
      </c>
      <c r="J19" s="69">
        <f t="shared" si="8"/>
        <v>0</v>
      </c>
      <c r="K19" s="69">
        <f t="shared" si="8"/>
        <v>0</v>
      </c>
      <c r="L19" s="69">
        <f t="shared" si="8"/>
        <v>0</v>
      </c>
      <c r="M19" s="44"/>
      <c r="N19" s="44"/>
      <c r="O19" s="69">
        <f t="shared" ref="O19:S25" si="9">SUMIFS(O$40:O$1048576,$D$40:$D$1048576,$F19)</f>
        <v>0</v>
      </c>
      <c r="P19" s="69">
        <f t="shared" si="9"/>
        <v>0</v>
      </c>
      <c r="Q19" s="69">
        <f t="shared" si="9"/>
        <v>0</v>
      </c>
      <c r="R19" s="69">
        <f t="shared" si="9"/>
        <v>0</v>
      </c>
      <c r="S19" s="69">
        <f t="shared" si="9"/>
        <v>0</v>
      </c>
      <c r="T19" s="44"/>
      <c r="U19" s="44"/>
      <c r="V19" s="69">
        <f t="shared" si="5"/>
        <v>0</v>
      </c>
      <c r="W19" s="69">
        <f t="shared" si="5"/>
        <v>0</v>
      </c>
      <c r="X19" s="69">
        <f t="shared" si="5"/>
        <v>0</v>
      </c>
      <c r="Y19" s="69">
        <f t="shared" si="5"/>
        <v>0</v>
      </c>
      <c r="Z19" s="69">
        <f t="shared" si="5"/>
        <v>0</v>
      </c>
      <c r="AA19" s="44"/>
      <c r="AB19" s="44"/>
      <c r="AC19" s="50">
        <f t="shared" si="6"/>
        <v>0</v>
      </c>
      <c r="AD19" s="50">
        <f t="shared" si="6"/>
        <v>0</v>
      </c>
      <c r="AE19" s="50">
        <f t="shared" si="6"/>
        <v>0</v>
      </c>
      <c r="AF19" s="50">
        <f t="shared" si="6"/>
        <v>0</v>
      </c>
      <c r="AG19" s="50">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8"/>
        <v>0</v>
      </c>
      <c r="I20" s="69">
        <f t="shared" si="8"/>
        <v>0</v>
      </c>
      <c r="J20" s="69">
        <f t="shared" si="8"/>
        <v>0</v>
      </c>
      <c r="K20" s="69">
        <f t="shared" si="8"/>
        <v>0</v>
      </c>
      <c r="L20" s="69">
        <f t="shared" si="8"/>
        <v>0</v>
      </c>
      <c r="M20" s="44"/>
      <c r="N20" s="44"/>
      <c r="O20" s="69">
        <f t="shared" si="9"/>
        <v>0</v>
      </c>
      <c r="P20" s="69">
        <f t="shared" si="9"/>
        <v>0</v>
      </c>
      <c r="Q20" s="69">
        <f t="shared" si="9"/>
        <v>0</v>
      </c>
      <c r="R20" s="69">
        <f t="shared" si="9"/>
        <v>0</v>
      </c>
      <c r="S20" s="69">
        <f t="shared" si="9"/>
        <v>0</v>
      </c>
      <c r="T20" s="44"/>
      <c r="U20" s="44"/>
      <c r="V20" s="69">
        <f t="shared" si="5"/>
        <v>0</v>
      </c>
      <c r="W20" s="69">
        <f t="shared" si="5"/>
        <v>0</v>
      </c>
      <c r="X20" s="69">
        <f t="shared" si="5"/>
        <v>0</v>
      </c>
      <c r="Y20" s="69">
        <f t="shared" si="5"/>
        <v>0</v>
      </c>
      <c r="Z20" s="69">
        <f t="shared" si="5"/>
        <v>0</v>
      </c>
      <c r="AA20" s="44"/>
      <c r="AB20" s="44"/>
      <c r="AC20" s="50">
        <f t="shared" si="6"/>
        <v>0</v>
      </c>
      <c r="AD20" s="50">
        <f t="shared" si="6"/>
        <v>0</v>
      </c>
      <c r="AE20" s="50">
        <f t="shared" si="6"/>
        <v>0</v>
      </c>
      <c r="AF20" s="50">
        <f t="shared" si="6"/>
        <v>0</v>
      </c>
      <c r="AG20" s="50">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66"/>
      <c r="E21" s="52"/>
      <c r="F21" s="26"/>
      <c r="G21" s="25">
        <f t="shared" si="2"/>
        <v>0</v>
      </c>
      <c r="H21" s="69">
        <f t="shared" si="8"/>
        <v>0</v>
      </c>
      <c r="I21" s="69">
        <f t="shared" si="8"/>
        <v>0</v>
      </c>
      <c r="J21" s="69">
        <f t="shared" si="8"/>
        <v>0</v>
      </c>
      <c r="K21" s="69">
        <f t="shared" si="8"/>
        <v>0</v>
      </c>
      <c r="L21" s="69">
        <f t="shared" si="8"/>
        <v>0</v>
      </c>
      <c r="M21" s="44"/>
      <c r="N21" s="44"/>
      <c r="O21" s="69">
        <f t="shared" si="9"/>
        <v>0</v>
      </c>
      <c r="P21" s="69">
        <f t="shared" si="9"/>
        <v>0</v>
      </c>
      <c r="Q21" s="69">
        <f t="shared" si="9"/>
        <v>0</v>
      </c>
      <c r="R21" s="69">
        <f t="shared" si="9"/>
        <v>0</v>
      </c>
      <c r="S21" s="69">
        <f t="shared" si="9"/>
        <v>0</v>
      </c>
      <c r="T21" s="44"/>
      <c r="U21" s="44"/>
      <c r="V21" s="69">
        <f t="shared" si="5"/>
        <v>0</v>
      </c>
      <c r="W21" s="69">
        <f t="shared" si="5"/>
        <v>0</v>
      </c>
      <c r="X21" s="69">
        <f t="shared" si="5"/>
        <v>0</v>
      </c>
      <c r="Y21" s="69">
        <f t="shared" si="5"/>
        <v>0</v>
      </c>
      <c r="Z21" s="69">
        <f t="shared" si="5"/>
        <v>0</v>
      </c>
      <c r="AA21" s="44"/>
      <c r="AB21" s="44"/>
      <c r="AC21" s="50">
        <f t="shared" si="6"/>
        <v>0</v>
      </c>
      <c r="AD21" s="50">
        <f t="shared" si="6"/>
        <v>0</v>
      </c>
      <c r="AE21" s="50">
        <f t="shared" si="6"/>
        <v>0</v>
      </c>
      <c r="AF21" s="50">
        <f t="shared" si="6"/>
        <v>0</v>
      </c>
      <c r="AG21" s="50">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66"/>
      <c r="E22" s="52"/>
      <c r="F22" s="26"/>
      <c r="G22" s="25">
        <f t="shared" si="2"/>
        <v>0</v>
      </c>
      <c r="H22" s="69">
        <f t="shared" si="8"/>
        <v>0</v>
      </c>
      <c r="I22" s="69">
        <f t="shared" si="8"/>
        <v>0</v>
      </c>
      <c r="J22" s="69">
        <f t="shared" si="8"/>
        <v>0</v>
      </c>
      <c r="K22" s="69">
        <f t="shared" si="8"/>
        <v>0</v>
      </c>
      <c r="L22" s="69">
        <f t="shared" si="8"/>
        <v>0</v>
      </c>
      <c r="M22" s="44"/>
      <c r="N22" s="44"/>
      <c r="O22" s="69">
        <f t="shared" si="9"/>
        <v>0</v>
      </c>
      <c r="P22" s="69">
        <f t="shared" si="9"/>
        <v>0</v>
      </c>
      <c r="Q22" s="69">
        <f t="shared" si="9"/>
        <v>0</v>
      </c>
      <c r="R22" s="69">
        <f t="shared" si="9"/>
        <v>0</v>
      </c>
      <c r="S22" s="69">
        <f t="shared" si="9"/>
        <v>0</v>
      </c>
      <c r="T22" s="44"/>
      <c r="U22" s="44"/>
      <c r="V22" s="69">
        <f t="shared" si="5"/>
        <v>0</v>
      </c>
      <c r="W22" s="69">
        <f t="shared" si="5"/>
        <v>0</v>
      </c>
      <c r="X22" s="69">
        <f t="shared" si="5"/>
        <v>0</v>
      </c>
      <c r="Y22" s="69">
        <f t="shared" si="5"/>
        <v>0</v>
      </c>
      <c r="Z22" s="69">
        <f t="shared" si="5"/>
        <v>0</v>
      </c>
      <c r="AA22" s="44"/>
      <c r="AB22" s="44"/>
      <c r="AC22" s="50">
        <f t="shared" si="6"/>
        <v>0</v>
      </c>
      <c r="AD22" s="50">
        <f t="shared" si="6"/>
        <v>0</v>
      </c>
      <c r="AE22" s="50">
        <f t="shared" si="6"/>
        <v>0</v>
      </c>
      <c r="AF22" s="50">
        <f t="shared" si="6"/>
        <v>0</v>
      </c>
      <c r="AG22" s="50">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66"/>
      <c r="E23" s="52"/>
      <c r="F23" s="26"/>
      <c r="G23" s="25">
        <f t="shared" si="2"/>
        <v>0</v>
      </c>
      <c r="H23" s="69">
        <f t="shared" si="8"/>
        <v>0</v>
      </c>
      <c r="I23" s="69">
        <f t="shared" si="8"/>
        <v>0</v>
      </c>
      <c r="J23" s="69">
        <f t="shared" si="8"/>
        <v>0</v>
      </c>
      <c r="K23" s="69">
        <f t="shared" si="8"/>
        <v>0</v>
      </c>
      <c r="L23" s="69">
        <f t="shared" si="8"/>
        <v>0</v>
      </c>
      <c r="M23" s="44"/>
      <c r="N23" s="44"/>
      <c r="O23" s="69">
        <f t="shared" si="9"/>
        <v>0</v>
      </c>
      <c r="P23" s="69">
        <f t="shared" si="9"/>
        <v>0</v>
      </c>
      <c r="Q23" s="69">
        <f t="shared" si="9"/>
        <v>0</v>
      </c>
      <c r="R23" s="69">
        <f t="shared" si="9"/>
        <v>0</v>
      </c>
      <c r="S23" s="69">
        <f t="shared" si="9"/>
        <v>0</v>
      </c>
      <c r="T23" s="44"/>
      <c r="U23" s="44"/>
      <c r="V23" s="69">
        <f t="shared" si="5"/>
        <v>0</v>
      </c>
      <c r="W23" s="69">
        <f t="shared" si="5"/>
        <v>0</v>
      </c>
      <c r="X23" s="69">
        <f t="shared" si="5"/>
        <v>0</v>
      </c>
      <c r="Y23" s="69">
        <f t="shared" si="5"/>
        <v>0</v>
      </c>
      <c r="Z23" s="69">
        <f t="shared" si="5"/>
        <v>0</v>
      </c>
      <c r="AA23" s="44"/>
      <c r="AB23" s="44"/>
      <c r="AC23" s="50">
        <f t="shared" si="6"/>
        <v>0</v>
      </c>
      <c r="AD23" s="50">
        <f t="shared" si="6"/>
        <v>0</v>
      </c>
      <c r="AE23" s="50">
        <f t="shared" si="6"/>
        <v>0</v>
      </c>
      <c r="AF23" s="50">
        <f t="shared" si="6"/>
        <v>0</v>
      </c>
      <c r="AG23" s="50">
        <f t="shared" si="6"/>
        <v>0</v>
      </c>
      <c r="AH23" s="44"/>
      <c r="AI23" s="44"/>
      <c r="AJ23" s="69">
        <f t="shared" si="7"/>
        <v>0</v>
      </c>
      <c r="AK23" s="69">
        <f t="shared" si="7"/>
        <v>0</v>
      </c>
      <c r="AL23" s="69">
        <f t="shared" si="7"/>
        <v>0</v>
      </c>
      <c r="AM23" s="69">
        <f t="shared" si="7"/>
        <v>0</v>
      </c>
      <c r="AN23" s="69">
        <f t="shared" si="7"/>
        <v>0</v>
      </c>
    </row>
    <row r="24" spans="1:40" x14ac:dyDescent="0.2">
      <c r="A24" s="15"/>
      <c r="B24" s="18"/>
      <c r="C24" s="57" t="s">
        <v>494</v>
      </c>
      <c r="D24" s="144">
        <f>SUM(D18:D23)</f>
        <v>0</v>
      </c>
      <c r="E24" s="52"/>
      <c r="F24" s="26"/>
      <c r="G24" s="25">
        <f t="shared" si="2"/>
        <v>0</v>
      </c>
      <c r="H24" s="69">
        <f t="shared" si="8"/>
        <v>0</v>
      </c>
      <c r="I24" s="69">
        <f t="shared" si="8"/>
        <v>0</v>
      </c>
      <c r="J24" s="69">
        <f t="shared" si="8"/>
        <v>0</v>
      </c>
      <c r="K24" s="69">
        <f t="shared" si="8"/>
        <v>0</v>
      </c>
      <c r="L24" s="69">
        <f t="shared" si="8"/>
        <v>0</v>
      </c>
      <c r="M24" s="44"/>
      <c r="N24" s="44"/>
      <c r="O24" s="69">
        <f t="shared" si="9"/>
        <v>0</v>
      </c>
      <c r="P24" s="69">
        <f t="shared" si="9"/>
        <v>0</v>
      </c>
      <c r="Q24" s="69">
        <f t="shared" si="9"/>
        <v>0</v>
      </c>
      <c r="R24" s="69">
        <f t="shared" si="9"/>
        <v>0</v>
      </c>
      <c r="S24" s="69">
        <f t="shared" si="9"/>
        <v>0</v>
      </c>
      <c r="T24" s="44"/>
      <c r="U24" s="44"/>
      <c r="V24" s="69">
        <f t="shared" si="5"/>
        <v>0</v>
      </c>
      <c r="W24" s="69">
        <f t="shared" si="5"/>
        <v>0</v>
      </c>
      <c r="X24" s="69">
        <f t="shared" si="5"/>
        <v>0</v>
      </c>
      <c r="Y24" s="69">
        <f t="shared" si="5"/>
        <v>0</v>
      </c>
      <c r="Z24" s="69">
        <f t="shared" si="5"/>
        <v>0</v>
      </c>
      <c r="AA24" s="44"/>
      <c r="AB24" s="44"/>
      <c r="AC24" s="50">
        <f t="shared" si="6"/>
        <v>0</v>
      </c>
      <c r="AD24" s="50">
        <f t="shared" si="6"/>
        <v>0</v>
      </c>
      <c r="AE24" s="50">
        <f t="shared" si="6"/>
        <v>0</v>
      </c>
      <c r="AF24" s="50">
        <f t="shared" si="6"/>
        <v>0</v>
      </c>
      <c r="AG24" s="50">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8"/>
        <v>0</v>
      </c>
      <c r="I25" s="69">
        <f t="shared" si="8"/>
        <v>0</v>
      </c>
      <c r="J25" s="69">
        <f t="shared" si="8"/>
        <v>0</v>
      </c>
      <c r="K25" s="69">
        <f t="shared" si="8"/>
        <v>0</v>
      </c>
      <c r="L25" s="69">
        <f t="shared" si="8"/>
        <v>0</v>
      </c>
      <c r="M25" s="44"/>
      <c r="N25" s="44"/>
      <c r="O25" s="69">
        <f t="shared" si="9"/>
        <v>0</v>
      </c>
      <c r="P25" s="69">
        <f t="shared" si="9"/>
        <v>0</v>
      </c>
      <c r="Q25" s="69">
        <f t="shared" si="9"/>
        <v>0</v>
      </c>
      <c r="R25" s="69">
        <f t="shared" si="9"/>
        <v>0</v>
      </c>
      <c r="S25" s="69">
        <f t="shared" si="9"/>
        <v>0</v>
      </c>
      <c r="T25" s="44"/>
      <c r="U25" s="44"/>
      <c r="V25" s="69">
        <f t="shared" si="5"/>
        <v>0</v>
      </c>
      <c r="W25" s="69">
        <f t="shared" si="5"/>
        <v>0</v>
      </c>
      <c r="X25" s="69">
        <f t="shared" si="5"/>
        <v>0</v>
      </c>
      <c r="Y25" s="69">
        <f t="shared" si="5"/>
        <v>0</v>
      </c>
      <c r="Z25" s="69">
        <f t="shared" si="5"/>
        <v>0</v>
      </c>
      <c r="AA25" s="44"/>
      <c r="AB25" s="44"/>
      <c r="AC25" s="50">
        <f t="shared" si="6"/>
        <v>0</v>
      </c>
      <c r="AD25" s="50">
        <f t="shared" si="6"/>
        <v>0</v>
      </c>
      <c r="AE25" s="50">
        <f t="shared" si="6"/>
        <v>0</v>
      </c>
      <c r="AF25" s="50">
        <f t="shared" si="6"/>
        <v>0</v>
      </c>
      <c r="AG25" s="50">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ref="H26:L31" si="10">SUMIFS(H$40:H$1048576,$D$40:$D$1048576,$F26)</f>
        <v>0</v>
      </c>
      <c r="I26" s="69">
        <f t="shared" si="10"/>
        <v>0</v>
      </c>
      <c r="J26" s="69">
        <f t="shared" si="10"/>
        <v>0</v>
      </c>
      <c r="K26" s="69">
        <f t="shared" si="10"/>
        <v>0</v>
      </c>
      <c r="L26" s="69">
        <f t="shared" si="10"/>
        <v>0</v>
      </c>
      <c r="M26" s="44"/>
      <c r="N26" s="44"/>
      <c r="O26" s="69">
        <f t="shared" ref="O26:S31" si="11">SUMIFS(O$40:O$1048576,$D$40:$D$1048576,$F26)</f>
        <v>0</v>
      </c>
      <c r="P26" s="69">
        <f t="shared" si="11"/>
        <v>0</v>
      </c>
      <c r="Q26" s="69">
        <f t="shared" si="11"/>
        <v>0</v>
      </c>
      <c r="R26" s="69">
        <f t="shared" si="11"/>
        <v>0</v>
      </c>
      <c r="S26" s="69">
        <f t="shared" si="11"/>
        <v>0</v>
      </c>
      <c r="T26" s="44"/>
      <c r="U26" s="44"/>
      <c r="V26" s="69">
        <f t="shared" ref="V26:Z31" si="12">SUMIFS(V$40:V$1048576,$D$40:$D$1048576,$F26)</f>
        <v>0</v>
      </c>
      <c r="W26" s="69">
        <f t="shared" si="12"/>
        <v>0</v>
      </c>
      <c r="X26" s="69">
        <f t="shared" si="12"/>
        <v>0</v>
      </c>
      <c r="Y26" s="69">
        <f t="shared" si="12"/>
        <v>0</v>
      </c>
      <c r="Z26" s="69">
        <f t="shared" si="12"/>
        <v>0</v>
      </c>
      <c r="AA26" s="44"/>
      <c r="AB26" s="44"/>
      <c r="AC26" s="50">
        <f t="shared" ref="AC26:AG31" si="13">SUMIFS(AC$40:AC$1048576,$D$40:$D$1048576,$F26)</f>
        <v>0</v>
      </c>
      <c r="AD26" s="50">
        <f t="shared" si="13"/>
        <v>0</v>
      </c>
      <c r="AE26" s="50">
        <f t="shared" si="13"/>
        <v>0</v>
      </c>
      <c r="AF26" s="50">
        <f t="shared" si="13"/>
        <v>0</v>
      </c>
      <c r="AG26" s="50">
        <f t="shared" si="13"/>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10"/>
        <v>0</v>
      </c>
      <c r="I27" s="69">
        <f t="shared" si="10"/>
        <v>0</v>
      </c>
      <c r="J27" s="69">
        <f t="shared" si="10"/>
        <v>0</v>
      </c>
      <c r="K27" s="69">
        <f t="shared" si="10"/>
        <v>0</v>
      </c>
      <c r="L27" s="69">
        <f t="shared" si="10"/>
        <v>0</v>
      </c>
      <c r="M27" s="44"/>
      <c r="N27" s="44"/>
      <c r="O27" s="69">
        <f t="shared" si="11"/>
        <v>0</v>
      </c>
      <c r="P27" s="69">
        <f t="shared" si="11"/>
        <v>0</v>
      </c>
      <c r="Q27" s="69">
        <f t="shared" si="11"/>
        <v>0</v>
      </c>
      <c r="R27" s="69">
        <f t="shared" si="11"/>
        <v>0</v>
      </c>
      <c r="S27" s="69">
        <f t="shared" si="11"/>
        <v>0</v>
      </c>
      <c r="T27" s="44"/>
      <c r="U27" s="44"/>
      <c r="V27" s="69">
        <f t="shared" si="12"/>
        <v>0</v>
      </c>
      <c r="W27" s="69">
        <f t="shared" si="12"/>
        <v>0</v>
      </c>
      <c r="X27" s="69">
        <f t="shared" si="12"/>
        <v>0</v>
      </c>
      <c r="Y27" s="69">
        <f t="shared" si="12"/>
        <v>0</v>
      </c>
      <c r="Z27" s="69">
        <f t="shared" si="12"/>
        <v>0</v>
      </c>
      <c r="AA27" s="44"/>
      <c r="AB27" s="44"/>
      <c r="AC27" s="50">
        <f t="shared" si="13"/>
        <v>0</v>
      </c>
      <c r="AD27" s="50">
        <f t="shared" si="13"/>
        <v>0</v>
      </c>
      <c r="AE27" s="50">
        <f t="shared" si="13"/>
        <v>0</v>
      </c>
      <c r="AF27" s="50">
        <f t="shared" si="13"/>
        <v>0</v>
      </c>
      <c r="AG27" s="50">
        <f t="shared" si="13"/>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10"/>
        <v>0</v>
      </c>
      <c r="I28" s="69">
        <f t="shared" si="10"/>
        <v>0</v>
      </c>
      <c r="J28" s="69">
        <f t="shared" si="10"/>
        <v>0</v>
      </c>
      <c r="K28" s="69">
        <f t="shared" si="10"/>
        <v>0</v>
      </c>
      <c r="L28" s="69">
        <f t="shared" si="10"/>
        <v>0</v>
      </c>
      <c r="M28" s="44"/>
      <c r="N28" s="44"/>
      <c r="O28" s="69">
        <f t="shared" si="11"/>
        <v>0</v>
      </c>
      <c r="P28" s="69">
        <f t="shared" si="11"/>
        <v>0</v>
      </c>
      <c r="Q28" s="69">
        <f t="shared" si="11"/>
        <v>0</v>
      </c>
      <c r="R28" s="69">
        <f t="shared" si="11"/>
        <v>0</v>
      </c>
      <c r="S28" s="69">
        <f t="shared" si="11"/>
        <v>0</v>
      </c>
      <c r="T28" s="44"/>
      <c r="U28" s="44"/>
      <c r="V28" s="69">
        <f t="shared" si="12"/>
        <v>0</v>
      </c>
      <c r="W28" s="69">
        <f t="shared" si="12"/>
        <v>0</v>
      </c>
      <c r="X28" s="69">
        <f t="shared" si="12"/>
        <v>0</v>
      </c>
      <c r="Y28" s="69">
        <f t="shared" si="12"/>
        <v>0</v>
      </c>
      <c r="Z28" s="69">
        <f t="shared" si="12"/>
        <v>0</v>
      </c>
      <c r="AA28" s="44"/>
      <c r="AB28" s="44"/>
      <c r="AC28" s="50">
        <f t="shared" si="13"/>
        <v>0</v>
      </c>
      <c r="AD28" s="50">
        <f t="shared" si="13"/>
        <v>0</v>
      </c>
      <c r="AE28" s="50">
        <f t="shared" si="13"/>
        <v>0</v>
      </c>
      <c r="AF28" s="50">
        <f t="shared" si="13"/>
        <v>0</v>
      </c>
      <c r="AG28" s="50">
        <f t="shared" si="13"/>
        <v>0</v>
      </c>
      <c r="AH28" s="44"/>
      <c r="AI28" s="44"/>
      <c r="AJ28" s="69">
        <f t="shared" si="7"/>
        <v>0</v>
      </c>
      <c r="AK28" s="69">
        <f t="shared" si="7"/>
        <v>0</v>
      </c>
      <c r="AL28" s="69">
        <f t="shared" si="7"/>
        <v>0</v>
      </c>
      <c r="AM28" s="69">
        <f t="shared" si="7"/>
        <v>0</v>
      </c>
      <c r="AN28" s="69">
        <f t="shared" si="7"/>
        <v>0</v>
      </c>
    </row>
    <row r="29" spans="1:40" x14ac:dyDescent="0.2">
      <c r="A29" s="15"/>
      <c r="E29" s="52"/>
      <c r="F29" s="26"/>
      <c r="G29" s="25">
        <f t="shared" si="2"/>
        <v>0</v>
      </c>
      <c r="H29" s="69">
        <f t="shared" si="10"/>
        <v>0</v>
      </c>
      <c r="I29" s="69">
        <f t="shared" si="10"/>
        <v>0</v>
      </c>
      <c r="J29" s="69">
        <f t="shared" si="10"/>
        <v>0</v>
      </c>
      <c r="K29" s="69">
        <f t="shared" si="10"/>
        <v>0</v>
      </c>
      <c r="L29" s="69">
        <f t="shared" si="10"/>
        <v>0</v>
      </c>
      <c r="M29" s="44"/>
      <c r="N29" s="44"/>
      <c r="O29" s="69">
        <f t="shared" si="11"/>
        <v>0</v>
      </c>
      <c r="P29" s="69">
        <f t="shared" si="11"/>
        <v>0</v>
      </c>
      <c r="Q29" s="69">
        <f t="shared" si="11"/>
        <v>0</v>
      </c>
      <c r="R29" s="69">
        <f t="shared" si="11"/>
        <v>0</v>
      </c>
      <c r="S29" s="69">
        <f t="shared" si="11"/>
        <v>0</v>
      </c>
      <c r="T29" s="44"/>
      <c r="U29" s="44"/>
      <c r="V29" s="69">
        <f t="shared" si="12"/>
        <v>0</v>
      </c>
      <c r="W29" s="69">
        <f t="shared" si="12"/>
        <v>0</v>
      </c>
      <c r="X29" s="69">
        <f t="shared" si="12"/>
        <v>0</v>
      </c>
      <c r="Y29" s="69">
        <f t="shared" si="12"/>
        <v>0</v>
      </c>
      <c r="Z29" s="69">
        <f t="shared" si="12"/>
        <v>0</v>
      </c>
      <c r="AA29" s="44"/>
      <c r="AB29" s="44"/>
      <c r="AC29" s="50">
        <f t="shared" si="13"/>
        <v>0</v>
      </c>
      <c r="AD29" s="50">
        <f t="shared" si="13"/>
        <v>0</v>
      </c>
      <c r="AE29" s="50">
        <f t="shared" si="13"/>
        <v>0</v>
      </c>
      <c r="AF29" s="50">
        <f t="shared" si="13"/>
        <v>0</v>
      </c>
      <c r="AG29" s="50">
        <f t="shared" si="13"/>
        <v>0</v>
      </c>
      <c r="AH29" s="44"/>
      <c r="AI29" s="44"/>
      <c r="AJ29" s="69">
        <f t="shared" si="7"/>
        <v>0</v>
      </c>
      <c r="AK29" s="69">
        <f t="shared" si="7"/>
        <v>0</v>
      </c>
      <c r="AL29" s="69">
        <f t="shared" si="7"/>
        <v>0</v>
      </c>
      <c r="AM29" s="69">
        <f t="shared" si="7"/>
        <v>0</v>
      </c>
      <c r="AN29" s="69">
        <f t="shared" si="7"/>
        <v>0</v>
      </c>
    </row>
    <row r="30" spans="1:40" x14ac:dyDescent="0.2">
      <c r="A30" s="15"/>
      <c r="C30" s="16"/>
      <c r="E30" s="52"/>
      <c r="F30" s="26"/>
      <c r="G30" s="25">
        <f t="shared" si="2"/>
        <v>0</v>
      </c>
      <c r="H30" s="69">
        <f t="shared" si="10"/>
        <v>0</v>
      </c>
      <c r="I30" s="69">
        <f t="shared" si="10"/>
        <v>0</v>
      </c>
      <c r="J30" s="69">
        <f t="shared" si="10"/>
        <v>0</v>
      </c>
      <c r="K30" s="69">
        <f t="shared" si="10"/>
        <v>0</v>
      </c>
      <c r="L30" s="69">
        <f t="shared" si="10"/>
        <v>0</v>
      </c>
      <c r="M30" s="44"/>
      <c r="N30" s="44"/>
      <c r="O30" s="69">
        <f t="shared" si="11"/>
        <v>0</v>
      </c>
      <c r="P30" s="69">
        <f t="shared" si="11"/>
        <v>0</v>
      </c>
      <c r="Q30" s="69">
        <f t="shared" si="11"/>
        <v>0</v>
      </c>
      <c r="R30" s="69">
        <f t="shared" si="11"/>
        <v>0</v>
      </c>
      <c r="S30" s="69">
        <f t="shared" si="11"/>
        <v>0</v>
      </c>
      <c r="T30" s="44"/>
      <c r="U30" s="44"/>
      <c r="V30" s="69">
        <f t="shared" si="12"/>
        <v>0</v>
      </c>
      <c r="W30" s="69">
        <f t="shared" si="12"/>
        <v>0</v>
      </c>
      <c r="X30" s="69">
        <f t="shared" si="12"/>
        <v>0</v>
      </c>
      <c r="Y30" s="69">
        <f t="shared" si="12"/>
        <v>0</v>
      </c>
      <c r="Z30" s="69">
        <f t="shared" si="12"/>
        <v>0</v>
      </c>
      <c r="AA30" s="44"/>
      <c r="AB30" s="44"/>
      <c r="AC30" s="50">
        <f t="shared" si="13"/>
        <v>0</v>
      </c>
      <c r="AD30" s="50">
        <f t="shared" si="13"/>
        <v>0</v>
      </c>
      <c r="AE30" s="50">
        <f t="shared" si="13"/>
        <v>0</v>
      </c>
      <c r="AF30" s="50">
        <f t="shared" si="13"/>
        <v>0</v>
      </c>
      <c r="AG30" s="50">
        <f t="shared" si="13"/>
        <v>0</v>
      </c>
      <c r="AH30" s="44"/>
      <c r="AI30" s="44"/>
      <c r="AJ30" s="69">
        <f t="shared" si="7"/>
        <v>0</v>
      </c>
      <c r="AK30" s="69">
        <f t="shared" si="7"/>
        <v>0</v>
      </c>
      <c r="AL30" s="69">
        <f t="shared" si="7"/>
        <v>0</v>
      </c>
      <c r="AM30" s="69">
        <f t="shared" si="7"/>
        <v>0</v>
      </c>
      <c r="AN30" s="69">
        <f t="shared" si="7"/>
        <v>0</v>
      </c>
    </row>
    <row r="31" spans="1:40" x14ac:dyDescent="0.2">
      <c r="A31" s="15"/>
      <c r="C31" s="16"/>
      <c r="E31" s="52"/>
      <c r="F31" s="26"/>
      <c r="G31" s="25">
        <f t="shared" si="2"/>
        <v>0</v>
      </c>
      <c r="H31" s="69">
        <f t="shared" si="10"/>
        <v>0</v>
      </c>
      <c r="I31" s="69">
        <f t="shared" si="10"/>
        <v>0</v>
      </c>
      <c r="J31" s="69">
        <f t="shared" si="10"/>
        <v>0</v>
      </c>
      <c r="K31" s="69">
        <f t="shared" si="10"/>
        <v>0</v>
      </c>
      <c r="L31" s="69">
        <f t="shared" si="10"/>
        <v>0</v>
      </c>
      <c r="M31" s="44"/>
      <c r="N31" s="44"/>
      <c r="O31" s="69">
        <f t="shared" si="11"/>
        <v>0</v>
      </c>
      <c r="P31" s="69">
        <f t="shared" si="11"/>
        <v>0</v>
      </c>
      <c r="Q31" s="69">
        <f t="shared" si="11"/>
        <v>0</v>
      </c>
      <c r="R31" s="69">
        <f t="shared" si="11"/>
        <v>0</v>
      </c>
      <c r="S31" s="69">
        <f t="shared" si="11"/>
        <v>0</v>
      </c>
      <c r="T31" s="44"/>
      <c r="U31" s="44"/>
      <c r="V31" s="69">
        <f t="shared" si="12"/>
        <v>0</v>
      </c>
      <c r="W31" s="69">
        <f t="shared" si="12"/>
        <v>0</v>
      </c>
      <c r="X31" s="69">
        <f t="shared" si="12"/>
        <v>0</v>
      </c>
      <c r="Y31" s="69">
        <f t="shared" si="12"/>
        <v>0</v>
      </c>
      <c r="Z31" s="69">
        <f t="shared" si="12"/>
        <v>0</v>
      </c>
      <c r="AA31" s="44"/>
      <c r="AB31" s="44"/>
      <c r="AC31" s="50">
        <f t="shared" si="13"/>
        <v>0</v>
      </c>
      <c r="AD31" s="50">
        <f t="shared" si="13"/>
        <v>0</v>
      </c>
      <c r="AE31" s="50">
        <f t="shared" si="13"/>
        <v>0</v>
      </c>
      <c r="AF31" s="50">
        <f t="shared" si="13"/>
        <v>0</v>
      </c>
      <c r="AG31" s="50">
        <f t="shared" si="13"/>
        <v>0</v>
      </c>
      <c r="AH31" s="44"/>
      <c r="AI31" s="44"/>
      <c r="AJ31" s="69">
        <f t="shared" si="7"/>
        <v>0</v>
      </c>
      <c r="AK31" s="69">
        <f t="shared" si="7"/>
        <v>0</v>
      </c>
      <c r="AL31" s="69">
        <f t="shared" si="7"/>
        <v>0</v>
      </c>
      <c r="AM31" s="69">
        <f t="shared" si="7"/>
        <v>0</v>
      </c>
      <c r="AN31" s="69">
        <f t="shared" si="7"/>
        <v>0</v>
      </c>
    </row>
    <row r="32" spans="1:40" x14ac:dyDescent="0.2">
      <c r="A32" s="15"/>
      <c r="B32" s="16"/>
      <c r="C32" s="5"/>
      <c r="D32" s="16"/>
      <c r="E32" s="16"/>
      <c r="F32" s="16"/>
      <c r="G32" s="16"/>
      <c r="H32" s="36"/>
      <c r="I32" s="36"/>
      <c r="J32" s="36"/>
      <c r="K32" s="36"/>
      <c r="L32" s="36"/>
      <c r="M32" s="36"/>
      <c r="N32" s="37"/>
      <c r="O32" s="38"/>
      <c r="P32" s="36"/>
      <c r="Q32" s="36"/>
      <c r="R32" s="36"/>
      <c r="S32" s="39"/>
      <c r="T32" s="39"/>
      <c r="U32" s="40"/>
      <c r="V32" s="40"/>
      <c r="W32" s="39"/>
      <c r="X32" s="39"/>
      <c r="Y32" s="38"/>
      <c r="Z32" s="38"/>
      <c r="AA32" s="38"/>
      <c r="AB32" s="38"/>
      <c r="AC32" s="38"/>
      <c r="AD32" s="38"/>
      <c r="AE32" s="38"/>
      <c r="AF32" s="38"/>
      <c r="AG32" s="38"/>
      <c r="AH32" s="38"/>
      <c r="AI32" s="38"/>
      <c r="AJ32" s="38"/>
      <c r="AK32" s="38"/>
      <c r="AL32" s="38"/>
      <c r="AM32" s="38"/>
      <c r="AN32" s="38"/>
    </row>
    <row r="33" spans="1:40" x14ac:dyDescent="0.2">
      <c r="A33" s="17">
        <v>2</v>
      </c>
      <c r="B33" s="17" t="s">
        <v>495</v>
      </c>
      <c r="C33" s="17"/>
      <c r="D33" s="17"/>
      <c r="E33" s="17"/>
      <c r="F33" s="17"/>
      <c r="G33" s="17"/>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row>
    <row r="34" spans="1:40" hidden="1" x14ac:dyDescent="0.2"/>
    <row r="35" spans="1:40" hidden="1" x14ac:dyDescent="0.2"/>
    <row r="36" spans="1:40" hidden="1" x14ac:dyDescent="0.2"/>
    <row r="37" spans="1:40" ht="16" thickBot="1" x14ac:dyDescent="0.25"/>
    <row r="38" spans="1:40" ht="16" thickBot="1" x14ac:dyDescent="0.25">
      <c r="B38" s="16"/>
      <c r="C38" s="5"/>
      <c r="D38" s="16"/>
      <c r="E38" s="16" t="s">
        <v>475</v>
      </c>
      <c r="F38" s="16"/>
      <c r="G38" s="16"/>
      <c r="H38" s="9" t="s">
        <v>476</v>
      </c>
      <c r="I38" s="9" t="s">
        <v>477</v>
      </c>
      <c r="J38" s="9" t="s">
        <v>477</v>
      </c>
      <c r="K38" s="9" t="s">
        <v>478</v>
      </c>
      <c r="L38" s="9" t="s">
        <v>479</v>
      </c>
      <c r="M38" s="9" t="s">
        <v>480</v>
      </c>
      <c r="N38" s="9" t="s">
        <v>481</v>
      </c>
      <c r="O38" s="9" t="s">
        <v>476</v>
      </c>
      <c r="P38" s="9" t="s">
        <v>477</v>
      </c>
      <c r="Q38" s="9" t="s">
        <v>477</v>
      </c>
      <c r="R38" s="9" t="s">
        <v>478</v>
      </c>
      <c r="S38" s="9" t="s">
        <v>479</v>
      </c>
      <c r="T38" s="9" t="s">
        <v>480</v>
      </c>
      <c r="U38" s="9" t="s">
        <v>481</v>
      </c>
      <c r="V38" s="9" t="s">
        <v>476</v>
      </c>
      <c r="W38" s="9" t="s">
        <v>477</v>
      </c>
      <c r="X38" s="9" t="s">
        <v>477</v>
      </c>
      <c r="Y38" s="9" t="s">
        <v>478</v>
      </c>
      <c r="Z38" s="9" t="s">
        <v>479</v>
      </c>
      <c r="AA38" s="9" t="s">
        <v>480</v>
      </c>
      <c r="AB38" s="9" t="s">
        <v>481</v>
      </c>
      <c r="AC38" s="9" t="s">
        <v>476</v>
      </c>
      <c r="AD38" s="9" t="s">
        <v>477</v>
      </c>
      <c r="AE38" s="9" t="s">
        <v>477</v>
      </c>
      <c r="AF38" s="9" t="s">
        <v>478</v>
      </c>
      <c r="AG38" s="9" t="s">
        <v>479</v>
      </c>
      <c r="AH38" s="9" t="s">
        <v>480</v>
      </c>
      <c r="AI38" s="9" t="s">
        <v>481</v>
      </c>
      <c r="AJ38" s="9" t="s">
        <v>476</v>
      </c>
      <c r="AK38" s="9" t="s">
        <v>477</v>
      </c>
      <c r="AL38" s="9" t="s">
        <v>477</v>
      </c>
      <c r="AM38" s="9" t="s">
        <v>478</v>
      </c>
      <c r="AN38" s="9" t="s">
        <v>479</v>
      </c>
    </row>
    <row r="39" spans="1:40" x14ac:dyDescent="0.2">
      <c r="B39" s="19" t="s">
        <v>496</v>
      </c>
      <c r="C39" s="20" t="s">
        <v>497</v>
      </c>
      <c r="D39" s="1" t="s">
        <v>5</v>
      </c>
      <c r="E39" s="3" t="s">
        <v>2</v>
      </c>
      <c r="F39" s="3" t="s">
        <v>7</v>
      </c>
      <c r="G39" s="3" t="s">
        <v>498</v>
      </c>
      <c r="H39" s="188">
        <f>Calendario!$D$1</f>
        <v>46174</v>
      </c>
      <c r="I39" s="188">
        <f>H39+1</f>
        <v>46175</v>
      </c>
      <c r="J39" s="188">
        <f t="shared" ref="J39:AN39" si="14">I39+1</f>
        <v>46176</v>
      </c>
      <c r="K39" s="188">
        <f t="shared" si="14"/>
        <v>46177</v>
      </c>
      <c r="L39" s="188">
        <f t="shared" si="14"/>
        <v>46178</v>
      </c>
      <c r="M39" s="188">
        <f t="shared" si="14"/>
        <v>46179</v>
      </c>
      <c r="N39" s="188">
        <f t="shared" si="14"/>
        <v>46180</v>
      </c>
      <c r="O39" s="188">
        <f t="shared" si="14"/>
        <v>46181</v>
      </c>
      <c r="P39" s="188">
        <f t="shared" si="14"/>
        <v>46182</v>
      </c>
      <c r="Q39" s="188">
        <f t="shared" si="14"/>
        <v>46183</v>
      </c>
      <c r="R39" s="188">
        <f t="shared" si="14"/>
        <v>46184</v>
      </c>
      <c r="S39" s="188">
        <f t="shared" si="14"/>
        <v>46185</v>
      </c>
      <c r="T39" s="188">
        <f t="shared" si="14"/>
        <v>46186</v>
      </c>
      <c r="U39" s="188">
        <f t="shared" si="14"/>
        <v>46187</v>
      </c>
      <c r="V39" s="188">
        <f t="shared" si="14"/>
        <v>46188</v>
      </c>
      <c r="W39" s="188">
        <f t="shared" si="14"/>
        <v>46189</v>
      </c>
      <c r="X39" s="188">
        <f t="shared" si="14"/>
        <v>46190</v>
      </c>
      <c r="Y39" s="188">
        <f t="shared" si="14"/>
        <v>46191</v>
      </c>
      <c r="Z39" s="188">
        <f t="shared" si="14"/>
        <v>46192</v>
      </c>
      <c r="AA39" s="188">
        <f t="shared" si="14"/>
        <v>46193</v>
      </c>
      <c r="AB39" s="188">
        <f t="shared" si="14"/>
        <v>46194</v>
      </c>
      <c r="AC39" s="188">
        <f t="shared" si="14"/>
        <v>46195</v>
      </c>
      <c r="AD39" s="188">
        <f t="shared" si="14"/>
        <v>46196</v>
      </c>
      <c r="AE39" s="188">
        <f t="shared" si="14"/>
        <v>46197</v>
      </c>
      <c r="AF39" s="188">
        <f t="shared" si="14"/>
        <v>46198</v>
      </c>
      <c r="AG39" s="188">
        <f t="shared" si="14"/>
        <v>46199</v>
      </c>
      <c r="AH39" s="188">
        <f t="shared" si="14"/>
        <v>46200</v>
      </c>
      <c r="AI39" s="188">
        <f t="shared" si="14"/>
        <v>46201</v>
      </c>
      <c r="AJ39" s="188">
        <f t="shared" si="14"/>
        <v>46202</v>
      </c>
      <c r="AK39" s="188">
        <f t="shared" si="14"/>
        <v>46203</v>
      </c>
      <c r="AL39" s="188">
        <f t="shared" si="14"/>
        <v>46204</v>
      </c>
      <c r="AM39" s="188">
        <f t="shared" si="14"/>
        <v>46205</v>
      </c>
      <c r="AN39" s="188">
        <f t="shared" si="14"/>
        <v>46206</v>
      </c>
    </row>
    <row r="40" spans="1:40" x14ac:dyDescent="0.2">
      <c r="B40" s="22">
        <v>1</v>
      </c>
      <c r="C40" s="260"/>
      <c r="D40" s="24"/>
      <c r="E40" s="25">
        <f t="shared" ref="E40:E72" si="15">SUM(H40:AO40)</f>
        <v>0</v>
      </c>
      <c r="F40" s="51"/>
      <c r="G40" s="24"/>
      <c r="H40" s="69"/>
      <c r="I40" s="69"/>
      <c r="J40" s="69"/>
      <c r="K40" s="69"/>
      <c r="L40" s="69"/>
      <c r="M40" s="65"/>
      <c r="N40" s="65"/>
      <c r="O40" s="69"/>
      <c r="P40" s="69"/>
      <c r="Q40" s="69"/>
      <c r="R40" s="69"/>
      <c r="S40" s="69"/>
      <c r="T40" s="65"/>
      <c r="U40" s="72"/>
      <c r="V40" s="69"/>
      <c r="W40" s="69"/>
      <c r="X40" s="69"/>
      <c r="Y40" s="69"/>
      <c r="Z40" s="69"/>
      <c r="AA40" s="65"/>
      <c r="AB40" s="72"/>
      <c r="AC40" s="69"/>
      <c r="AD40" s="69"/>
      <c r="AE40" s="69"/>
      <c r="AF40" s="69"/>
      <c r="AG40" s="69"/>
      <c r="AH40" s="65"/>
      <c r="AI40" s="65"/>
      <c r="AJ40" s="69"/>
      <c r="AK40" s="69"/>
      <c r="AL40" s="69"/>
      <c r="AM40" s="69"/>
      <c r="AN40" s="69"/>
    </row>
    <row r="41" spans="1:40" x14ac:dyDescent="0.2">
      <c r="B41" s="22">
        <v>2</v>
      </c>
      <c r="C41" s="260"/>
      <c r="D41" s="24"/>
      <c r="E41" s="25">
        <f t="shared" si="15"/>
        <v>0</v>
      </c>
      <c r="F41" s="51"/>
      <c r="G41" s="59"/>
      <c r="H41" s="69"/>
      <c r="I41" s="69"/>
      <c r="J41" s="69"/>
      <c r="K41" s="69"/>
      <c r="L41" s="69"/>
      <c r="M41" s="65"/>
      <c r="N41" s="65"/>
      <c r="O41" s="69"/>
      <c r="P41" s="69"/>
      <c r="Q41" s="69"/>
      <c r="R41" s="69"/>
      <c r="S41" s="69"/>
      <c r="T41" s="65"/>
      <c r="U41" s="72"/>
      <c r="V41" s="69"/>
      <c r="W41" s="69"/>
      <c r="X41" s="69"/>
      <c r="Y41" s="69"/>
      <c r="Z41" s="69"/>
      <c r="AA41" s="65"/>
      <c r="AB41" s="72"/>
      <c r="AC41" s="69"/>
      <c r="AD41" s="69"/>
      <c r="AE41" s="69"/>
      <c r="AF41" s="69"/>
      <c r="AG41" s="69"/>
      <c r="AH41" s="65"/>
      <c r="AI41" s="65"/>
      <c r="AJ41" s="69"/>
      <c r="AK41" s="69"/>
      <c r="AL41" s="69"/>
      <c r="AM41" s="69"/>
      <c r="AN41" s="69"/>
    </row>
    <row r="42" spans="1:40" x14ac:dyDescent="0.2">
      <c r="B42" s="22">
        <v>3</v>
      </c>
      <c r="C42" s="260"/>
      <c r="D42" s="24"/>
      <c r="E42" s="25">
        <f t="shared" si="15"/>
        <v>0</v>
      </c>
      <c r="F42" s="51"/>
      <c r="G42" s="59"/>
      <c r="H42" s="69"/>
      <c r="I42" s="69"/>
      <c r="J42" s="69"/>
      <c r="K42" s="69"/>
      <c r="L42" s="69"/>
      <c r="M42" s="65"/>
      <c r="N42" s="65"/>
      <c r="O42" s="69"/>
      <c r="P42" s="69"/>
      <c r="Q42" s="69"/>
      <c r="R42" s="69"/>
      <c r="S42" s="69"/>
      <c r="T42" s="65"/>
      <c r="U42" s="72"/>
      <c r="V42" s="69"/>
      <c r="W42" s="69"/>
      <c r="X42" s="69"/>
      <c r="Y42" s="69"/>
      <c r="Z42" s="69"/>
      <c r="AA42" s="65"/>
      <c r="AB42" s="72"/>
      <c r="AC42" s="69"/>
      <c r="AD42" s="69"/>
      <c r="AE42" s="69"/>
      <c r="AF42" s="69"/>
      <c r="AG42" s="69"/>
      <c r="AH42" s="65"/>
      <c r="AI42" s="65"/>
      <c r="AJ42" s="69"/>
      <c r="AK42" s="69"/>
      <c r="AL42" s="69"/>
      <c r="AM42" s="69"/>
      <c r="AN42" s="69"/>
    </row>
    <row r="43" spans="1:40" x14ac:dyDescent="0.2">
      <c r="B43" s="22">
        <v>4</v>
      </c>
      <c r="C43" s="260"/>
      <c r="D43" s="24"/>
      <c r="E43" s="25">
        <f>SUM(H43:AO43)</f>
        <v>0</v>
      </c>
      <c r="F43" s="51"/>
      <c r="G43" s="59"/>
      <c r="H43" s="69"/>
      <c r="I43" s="69"/>
      <c r="J43" s="69"/>
      <c r="K43" s="69"/>
      <c r="L43" s="69"/>
      <c r="M43" s="65"/>
      <c r="N43" s="65"/>
      <c r="O43" s="69"/>
      <c r="P43" s="69"/>
      <c r="Q43" s="69"/>
      <c r="R43" s="69"/>
      <c r="S43" s="69"/>
      <c r="T43" s="65"/>
      <c r="U43" s="72"/>
      <c r="V43" s="69"/>
      <c r="W43" s="69"/>
      <c r="X43" s="69"/>
      <c r="Y43" s="69"/>
      <c r="Z43" s="69"/>
      <c r="AA43" s="65"/>
      <c r="AB43" s="72"/>
      <c r="AC43" s="69"/>
      <c r="AD43" s="69"/>
      <c r="AE43" s="69"/>
      <c r="AF43" s="69"/>
      <c r="AG43" s="69"/>
      <c r="AH43" s="65"/>
      <c r="AI43" s="65"/>
      <c r="AJ43" s="69"/>
      <c r="AK43" s="69"/>
      <c r="AL43" s="69"/>
      <c r="AM43" s="69"/>
      <c r="AN43" s="69"/>
    </row>
    <row r="44" spans="1:40" x14ac:dyDescent="0.2">
      <c r="B44" s="22">
        <v>5</v>
      </c>
      <c r="C44" s="261"/>
      <c r="D44" s="24"/>
      <c r="E44" s="25">
        <f t="shared" si="15"/>
        <v>0</v>
      </c>
      <c r="F44" s="51"/>
      <c r="G44" s="59"/>
      <c r="H44" s="69"/>
      <c r="I44" s="69"/>
      <c r="J44" s="69"/>
      <c r="K44" s="69"/>
      <c r="L44" s="69"/>
      <c r="M44" s="65"/>
      <c r="N44" s="65"/>
      <c r="O44" s="69"/>
      <c r="P44" s="69"/>
      <c r="Q44" s="69"/>
      <c r="R44" s="69"/>
      <c r="S44" s="69"/>
      <c r="T44" s="65"/>
      <c r="U44" s="72"/>
      <c r="V44" s="69"/>
      <c r="W44" s="69"/>
      <c r="X44" s="69"/>
      <c r="Y44" s="69"/>
      <c r="Z44" s="69"/>
      <c r="AA44" s="65"/>
      <c r="AB44" s="72"/>
      <c r="AC44" s="69"/>
      <c r="AD44" s="69"/>
      <c r="AE44" s="69"/>
      <c r="AF44" s="69"/>
      <c r="AG44" s="69"/>
      <c r="AH44" s="65"/>
      <c r="AI44" s="65"/>
      <c r="AJ44" s="69"/>
      <c r="AK44" s="69"/>
      <c r="AL44" s="69"/>
      <c r="AM44" s="69"/>
      <c r="AN44" s="69"/>
    </row>
    <row r="45" spans="1:40" x14ac:dyDescent="0.2">
      <c r="B45" s="22">
        <v>6</v>
      </c>
      <c r="C45" s="261"/>
      <c r="D45" s="24"/>
      <c r="E45" s="25">
        <f t="shared" si="15"/>
        <v>0</v>
      </c>
      <c r="F45" s="51"/>
      <c r="G45" s="59"/>
      <c r="H45" s="69"/>
      <c r="I45" s="69"/>
      <c r="J45" s="69"/>
      <c r="K45" s="69"/>
      <c r="L45" s="69"/>
      <c r="M45" s="65"/>
      <c r="N45" s="65"/>
      <c r="O45" s="69"/>
      <c r="P45" s="69"/>
      <c r="Q45" s="69"/>
      <c r="R45" s="69"/>
      <c r="S45" s="69"/>
      <c r="T45" s="65"/>
      <c r="U45" s="72"/>
      <c r="V45" s="69"/>
      <c r="W45" s="69"/>
      <c r="X45" s="69"/>
      <c r="Y45" s="69"/>
      <c r="Z45" s="69"/>
      <c r="AA45" s="65"/>
      <c r="AB45" s="72"/>
      <c r="AC45" s="69"/>
      <c r="AD45" s="69"/>
      <c r="AE45" s="69"/>
      <c r="AF45" s="69"/>
      <c r="AG45" s="69"/>
      <c r="AH45" s="65"/>
      <c r="AI45" s="65"/>
      <c r="AJ45" s="69"/>
      <c r="AK45" s="69"/>
      <c r="AL45" s="69"/>
      <c r="AM45" s="69"/>
      <c r="AN45" s="69"/>
    </row>
    <row r="46" spans="1:40" x14ac:dyDescent="0.2">
      <c r="B46" s="22">
        <v>7</v>
      </c>
      <c r="C46" s="261"/>
      <c r="D46" s="24"/>
      <c r="E46" s="25">
        <f t="shared" si="15"/>
        <v>0</v>
      </c>
      <c r="F46" s="51"/>
      <c r="G46" s="59"/>
      <c r="H46" s="69"/>
      <c r="I46" s="69"/>
      <c r="J46" s="69"/>
      <c r="K46" s="69"/>
      <c r="L46" s="69"/>
      <c r="M46" s="65"/>
      <c r="N46" s="65"/>
      <c r="O46" s="69"/>
      <c r="P46" s="69"/>
      <c r="Q46" s="69"/>
      <c r="R46" s="69"/>
      <c r="S46" s="69"/>
      <c r="T46" s="65"/>
      <c r="U46" s="72"/>
      <c r="V46" s="69"/>
      <c r="W46" s="69"/>
      <c r="X46" s="69"/>
      <c r="Y46" s="69"/>
      <c r="Z46" s="69"/>
      <c r="AA46" s="65"/>
      <c r="AB46" s="72"/>
      <c r="AC46" s="69"/>
      <c r="AD46" s="69"/>
      <c r="AE46" s="69"/>
      <c r="AF46" s="69"/>
      <c r="AG46" s="69"/>
      <c r="AH46" s="65"/>
      <c r="AI46" s="65"/>
      <c r="AJ46" s="69"/>
      <c r="AK46" s="69"/>
      <c r="AL46" s="69"/>
      <c r="AM46" s="69"/>
      <c r="AN46" s="69"/>
    </row>
    <row r="47" spans="1:40" x14ac:dyDescent="0.2">
      <c r="B47" s="22">
        <v>8</v>
      </c>
      <c r="C47" s="260"/>
      <c r="D47" s="24"/>
      <c r="E47" s="25">
        <f>SUM(H47:AO47)</f>
        <v>0</v>
      </c>
      <c r="F47" s="51"/>
      <c r="G47" s="59"/>
      <c r="H47" s="69"/>
      <c r="I47" s="69"/>
      <c r="J47" s="69"/>
      <c r="K47" s="69"/>
      <c r="L47" s="69"/>
      <c r="M47" s="65"/>
      <c r="N47" s="65"/>
      <c r="O47" s="69"/>
      <c r="P47" s="69"/>
      <c r="R47" s="69"/>
      <c r="S47" s="69"/>
      <c r="T47" s="65"/>
      <c r="U47" s="72"/>
      <c r="V47" s="69"/>
      <c r="W47" s="69"/>
      <c r="X47" s="69"/>
      <c r="Y47" s="69"/>
      <c r="Z47" s="69"/>
      <c r="AA47" s="65"/>
      <c r="AB47" s="72"/>
      <c r="AC47" s="69"/>
      <c r="AD47" s="69"/>
      <c r="AE47" s="69"/>
      <c r="AF47" s="69"/>
      <c r="AG47" s="69"/>
      <c r="AH47" s="65"/>
      <c r="AI47" s="65"/>
      <c r="AJ47" s="69"/>
      <c r="AK47" s="69"/>
      <c r="AL47" s="69"/>
      <c r="AM47" s="69"/>
      <c r="AN47" s="69"/>
    </row>
    <row r="48" spans="1:40" x14ac:dyDescent="0.2">
      <c r="B48" s="22">
        <v>9</v>
      </c>
      <c r="C48" s="260"/>
      <c r="D48" s="24"/>
      <c r="E48" s="25">
        <f t="shared" si="15"/>
        <v>0</v>
      </c>
      <c r="F48" s="51"/>
      <c r="G48" s="59"/>
      <c r="H48" s="69"/>
      <c r="I48" s="69"/>
      <c r="J48" s="69"/>
      <c r="K48" s="69"/>
      <c r="L48" s="69"/>
      <c r="M48" s="65"/>
      <c r="N48" s="65"/>
      <c r="O48" s="69"/>
      <c r="P48" s="69"/>
      <c r="Q48" s="69"/>
      <c r="R48" s="69"/>
      <c r="S48" s="69"/>
      <c r="T48" s="65"/>
      <c r="U48" s="72"/>
      <c r="V48" s="69"/>
      <c r="W48" s="69"/>
      <c r="X48" s="69"/>
      <c r="Y48" s="69"/>
      <c r="Z48" s="69"/>
      <c r="AA48" s="65"/>
      <c r="AB48" s="72"/>
      <c r="AC48" s="69"/>
      <c r="AD48" s="69"/>
      <c r="AE48" s="69"/>
      <c r="AF48" s="69"/>
      <c r="AG48" s="69"/>
      <c r="AH48" s="65"/>
      <c r="AI48" s="65"/>
      <c r="AJ48" s="69"/>
      <c r="AK48" s="69"/>
      <c r="AL48" s="69"/>
      <c r="AM48" s="69"/>
      <c r="AN48" s="69"/>
    </row>
    <row r="49" spans="2:40" x14ac:dyDescent="0.2">
      <c r="B49" s="22">
        <v>10</v>
      </c>
      <c r="C49" s="260"/>
      <c r="D49" s="24"/>
      <c r="E49" s="25">
        <f>SUM(H49:AO49)</f>
        <v>0</v>
      </c>
      <c r="F49" s="51"/>
      <c r="G49" s="59"/>
      <c r="H49" s="69"/>
      <c r="I49" s="69"/>
      <c r="J49" s="69"/>
      <c r="K49" s="69"/>
      <c r="L49" s="69"/>
      <c r="M49" s="65"/>
      <c r="N49" s="65"/>
      <c r="O49" s="69"/>
      <c r="P49" s="69"/>
      <c r="Q49" s="69"/>
      <c r="R49" s="69"/>
      <c r="S49" s="69"/>
      <c r="T49" s="65"/>
      <c r="U49" s="72"/>
      <c r="V49" s="69"/>
      <c r="W49" s="69"/>
      <c r="X49" s="69"/>
      <c r="Y49" s="69"/>
      <c r="Z49" s="69"/>
      <c r="AA49" s="65"/>
      <c r="AB49" s="72"/>
      <c r="AC49" s="69"/>
      <c r="AD49" s="69"/>
      <c r="AE49" s="69"/>
      <c r="AF49" s="69"/>
      <c r="AG49" s="69"/>
      <c r="AH49" s="65"/>
      <c r="AI49" s="65"/>
      <c r="AJ49" s="69"/>
      <c r="AK49" s="69"/>
      <c r="AL49" s="69"/>
      <c r="AM49" s="69"/>
      <c r="AN49" s="69"/>
    </row>
    <row r="50" spans="2:40" x14ac:dyDescent="0.2">
      <c r="B50" s="22">
        <v>11</v>
      </c>
      <c r="C50" s="261"/>
      <c r="D50" s="24"/>
      <c r="E50" s="25">
        <f>SUM(H50:AO50)</f>
        <v>0</v>
      </c>
      <c r="F50" s="51"/>
      <c r="G50" s="59"/>
      <c r="H50" s="69"/>
      <c r="I50" s="69"/>
      <c r="J50" s="69"/>
      <c r="K50" s="69"/>
      <c r="L50" s="69"/>
      <c r="M50" s="65"/>
      <c r="N50" s="65"/>
      <c r="O50" s="69"/>
      <c r="P50" s="69"/>
      <c r="Q50" s="69"/>
      <c r="R50" s="69"/>
      <c r="S50" s="69"/>
      <c r="T50" s="65"/>
      <c r="U50" s="72"/>
      <c r="V50" s="69"/>
      <c r="W50" s="69"/>
      <c r="X50" s="69"/>
      <c r="Y50" s="69"/>
      <c r="Z50" s="69"/>
      <c r="AA50" s="65"/>
      <c r="AB50" s="72"/>
      <c r="AC50" s="69"/>
      <c r="AD50" s="69"/>
      <c r="AE50" s="69"/>
      <c r="AF50" s="69"/>
      <c r="AG50" s="69"/>
      <c r="AH50" s="65"/>
      <c r="AI50" s="65"/>
      <c r="AJ50" s="69"/>
      <c r="AK50" s="69"/>
      <c r="AL50" s="69"/>
      <c r="AM50" s="69"/>
      <c r="AN50" s="69"/>
    </row>
    <row r="51" spans="2:40" x14ac:dyDescent="0.2">
      <c r="B51" s="22">
        <v>12</v>
      </c>
      <c r="C51" s="261"/>
      <c r="D51" s="24"/>
      <c r="E51" s="25">
        <f>SUM(H51:AO51)</f>
        <v>0</v>
      </c>
      <c r="F51" s="51"/>
      <c r="G51" s="59"/>
      <c r="H51" s="69"/>
      <c r="I51" s="69"/>
      <c r="J51" s="69"/>
      <c r="K51" s="69"/>
      <c r="L51" s="69"/>
      <c r="M51" s="65"/>
      <c r="N51" s="65"/>
      <c r="O51" s="69"/>
      <c r="P51" s="69"/>
      <c r="Q51" s="69"/>
      <c r="R51" s="69"/>
      <c r="S51" s="69"/>
      <c r="T51" s="65"/>
      <c r="U51" s="72"/>
      <c r="V51" s="69"/>
      <c r="W51" s="69"/>
      <c r="X51" s="69"/>
      <c r="Y51" s="69"/>
      <c r="Z51" s="69"/>
      <c r="AA51" s="65"/>
      <c r="AB51" s="72"/>
      <c r="AC51" s="69"/>
      <c r="AD51" s="69"/>
      <c r="AE51" s="69"/>
      <c r="AF51" s="69"/>
      <c r="AG51" s="69"/>
      <c r="AH51" s="65"/>
      <c r="AI51" s="65"/>
      <c r="AJ51" s="69"/>
      <c r="AK51" s="69"/>
      <c r="AL51" s="69"/>
      <c r="AM51" s="69"/>
      <c r="AN51" s="69"/>
    </row>
    <row r="52" spans="2:40" x14ac:dyDescent="0.2">
      <c r="B52" s="22">
        <v>13</v>
      </c>
      <c r="C52" s="261"/>
      <c r="D52" s="24"/>
      <c r="E52" s="25">
        <f>SUM(H52:AO52)</f>
        <v>0</v>
      </c>
      <c r="F52" s="51"/>
      <c r="G52" s="59"/>
      <c r="H52" s="69"/>
      <c r="I52" s="69"/>
      <c r="J52" s="69"/>
      <c r="K52" s="69"/>
      <c r="L52" s="69"/>
      <c r="M52" s="65"/>
      <c r="N52" s="65"/>
      <c r="O52" s="69"/>
      <c r="P52" s="69"/>
      <c r="Q52" s="69"/>
      <c r="R52" s="69"/>
      <c r="S52" s="69"/>
      <c r="T52" s="65"/>
      <c r="U52" s="72"/>
      <c r="V52" s="69"/>
      <c r="W52" s="69"/>
      <c r="X52" s="69"/>
      <c r="Y52" s="69"/>
      <c r="Z52" s="69"/>
      <c r="AA52" s="65"/>
      <c r="AB52" s="72"/>
      <c r="AC52" s="69"/>
      <c r="AD52" s="69"/>
      <c r="AE52" s="69"/>
      <c r="AF52" s="69"/>
      <c r="AG52" s="69"/>
      <c r="AH52" s="65"/>
      <c r="AI52" s="65"/>
      <c r="AJ52" s="69"/>
      <c r="AK52" s="69"/>
      <c r="AL52" s="69"/>
      <c r="AM52" s="69"/>
      <c r="AN52" s="69"/>
    </row>
    <row r="53" spans="2:40" x14ac:dyDescent="0.2">
      <c r="B53" s="22">
        <v>14</v>
      </c>
      <c r="C53" s="261"/>
      <c r="D53" s="24"/>
      <c r="E53" s="25">
        <f>SUM(H53:AO53)</f>
        <v>0</v>
      </c>
      <c r="F53" s="51"/>
      <c r="G53" s="59"/>
      <c r="H53" s="69"/>
      <c r="I53" s="69"/>
      <c r="J53" s="69"/>
      <c r="K53" s="69"/>
      <c r="L53" s="69"/>
      <c r="M53" s="65"/>
      <c r="N53" s="65"/>
      <c r="O53" s="69"/>
      <c r="P53" s="69"/>
      <c r="Q53" s="69"/>
      <c r="R53" s="69"/>
      <c r="S53" s="69"/>
      <c r="T53" s="65"/>
      <c r="U53" s="72"/>
      <c r="V53" s="69"/>
      <c r="W53" s="69"/>
      <c r="X53" s="69"/>
      <c r="Y53" s="69"/>
      <c r="Z53" s="69"/>
      <c r="AA53" s="65"/>
      <c r="AB53" s="72"/>
      <c r="AC53" s="69"/>
      <c r="AD53" s="69"/>
      <c r="AE53" s="69"/>
      <c r="AF53" s="69"/>
      <c r="AG53" s="69"/>
      <c r="AH53" s="65"/>
      <c r="AI53" s="65"/>
      <c r="AJ53" s="69"/>
      <c r="AK53" s="69"/>
      <c r="AL53" s="69"/>
      <c r="AM53" s="69"/>
      <c r="AN53" s="69"/>
    </row>
    <row r="54" spans="2:40" x14ac:dyDescent="0.2">
      <c r="B54" s="22">
        <v>15</v>
      </c>
      <c r="D54" s="24"/>
      <c r="E54" s="25">
        <f t="shared" ref="E54:E59" si="16">SUM(H54:AO54)</f>
        <v>0</v>
      </c>
      <c r="F54" s="176"/>
      <c r="G54" s="59"/>
      <c r="H54" s="69"/>
      <c r="I54" s="69"/>
      <c r="J54" s="69"/>
      <c r="K54" s="69"/>
      <c r="L54" s="69"/>
      <c r="M54" s="178"/>
      <c r="N54" s="178"/>
      <c r="O54" s="69"/>
      <c r="P54" s="69"/>
      <c r="Q54" s="69"/>
      <c r="R54" s="69"/>
      <c r="S54" s="69"/>
      <c r="T54" s="178"/>
      <c r="U54" s="179"/>
      <c r="V54" s="69"/>
      <c r="W54" s="69"/>
      <c r="X54" s="69"/>
      <c r="Y54" s="69"/>
      <c r="Z54" s="69"/>
      <c r="AA54" s="178"/>
      <c r="AB54" s="179"/>
      <c r="AC54" s="69"/>
      <c r="AD54" s="69"/>
      <c r="AE54" s="69"/>
      <c r="AF54" s="69"/>
      <c r="AG54" s="69"/>
      <c r="AH54" s="178"/>
      <c r="AI54" s="178"/>
      <c r="AJ54" s="69"/>
      <c r="AK54" s="69"/>
      <c r="AL54" s="69"/>
      <c r="AM54" s="69"/>
      <c r="AN54" s="69"/>
    </row>
    <row r="55" spans="2:40" x14ac:dyDescent="0.2">
      <c r="B55" s="22">
        <v>16</v>
      </c>
      <c r="C55" s="260"/>
      <c r="D55" s="24"/>
      <c r="E55" s="25">
        <f>SUM(H55:AO55)</f>
        <v>0</v>
      </c>
      <c r="F55" s="176"/>
      <c r="G55" s="59"/>
      <c r="H55" s="69"/>
      <c r="I55" s="69"/>
      <c r="J55" s="69"/>
      <c r="K55" s="69"/>
      <c r="L55" s="69"/>
      <c r="M55" s="178"/>
      <c r="N55" s="178"/>
      <c r="O55" s="69"/>
      <c r="P55" s="69"/>
      <c r="Q55" s="69"/>
      <c r="R55" s="69"/>
      <c r="S55" s="69"/>
      <c r="T55" s="178"/>
      <c r="U55" s="179"/>
      <c r="V55" s="69"/>
      <c r="W55" s="69"/>
      <c r="X55" s="69"/>
      <c r="Y55" s="69"/>
      <c r="Z55" s="69"/>
      <c r="AA55" s="178"/>
      <c r="AB55" s="179"/>
      <c r="AC55" s="69"/>
      <c r="AD55" s="69"/>
      <c r="AE55" s="69"/>
      <c r="AF55" s="69"/>
      <c r="AG55" s="69"/>
      <c r="AH55" s="178"/>
      <c r="AI55" s="178"/>
      <c r="AJ55" s="69"/>
      <c r="AK55" s="69"/>
      <c r="AL55" s="69"/>
      <c r="AM55" s="69"/>
      <c r="AN55" s="69"/>
    </row>
    <row r="56" spans="2:40" x14ac:dyDescent="0.2">
      <c r="B56" s="22">
        <v>17</v>
      </c>
      <c r="C56" s="260"/>
      <c r="D56" s="24"/>
      <c r="E56" s="25">
        <f t="shared" si="16"/>
        <v>0</v>
      </c>
      <c r="F56" s="176"/>
      <c r="G56" s="177"/>
      <c r="H56" s="69"/>
      <c r="I56" s="69"/>
      <c r="J56" s="69"/>
      <c r="K56" s="69"/>
      <c r="L56" s="69"/>
      <c r="M56" s="178"/>
      <c r="N56" s="178"/>
      <c r="O56" s="69"/>
      <c r="P56" s="69"/>
      <c r="Q56" s="69"/>
      <c r="R56" s="69"/>
      <c r="T56" s="178"/>
      <c r="U56" s="179"/>
      <c r="V56" s="69"/>
      <c r="W56" s="69"/>
      <c r="X56" s="69"/>
      <c r="Y56" s="69"/>
      <c r="Z56" s="69"/>
      <c r="AA56" s="178"/>
      <c r="AB56" s="179"/>
      <c r="AC56" s="69"/>
      <c r="AD56" s="69"/>
      <c r="AE56" s="69"/>
      <c r="AF56" s="69"/>
      <c r="AG56" s="69"/>
      <c r="AH56" s="178"/>
      <c r="AI56" s="178"/>
      <c r="AJ56" s="69"/>
      <c r="AK56" s="69"/>
      <c r="AL56" s="69"/>
      <c r="AM56" s="69"/>
      <c r="AN56" s="69"/>
    </row>
    <row r="57" spans="2:40" x14ac:dyDescent="0.2">
      <c r="B57" s="22">
        <v>18</v>
      </c>
      <c r="C57" s="260"/>
      <c r="D57" s="24"/>
      <c r="E57" s="25">
        <f t="shared" si="16"/>
        <v>0</v>
      </c>
      <c r="F57" s="176"/>
      <c r="G57" s="177"/>
      <c r="H57" s="69"/>
      <c r="I57" s="69"/>
      <c r="J57" s="69"/>
      <c r="K57" s="69"/>
      <c r="L57" s="69"/>
      <c r="M57" s="178"/>
      <c r="N57" s="178"/>
      <c r="O57" s="69"/>
      <c r="P57" s="69"/>
      <c r="Q57" s="69"/>
      <c r="R57" s="69"/>
      <c r="T57" s="178"/>
      <c r="U57" s="179"/>
      <c r="V57" s="69"/>
      <c r="W57" s="69"/>
      <c r="X57" s="69"/>
      <c r="Y57" s="69"/>
      <c r="Z57" s="69"/>
      <c r="AA57" s="178"/>
      <c r="AB57" s="179"/>
      <c r="AC57" s="69"/>
      <c r="AD57" s="69"/>
      <c r="AE57" s="69"/>
      <c r="AF57" s="69"/>
      <c r="AG57" s="69"/>
      <c r="AH57" s="178"/>
      <c r="AI57" s="178"/>
      <c r="AJ57" s="69"/>
      <c r="AK57" s="69"/>
      <c r="AL57" s="69"/>
      <c r="AM57" s="69"/>
      <c r="AN57" s="69"/>
    </row>
    <row r="58" spans="2:40" x14ac:dyDescent="0.2">
      <c r="B58" s="22">
        <v>19</v>
      </c>
      <c r="C58" s="260"/>
      <c r="D58" s="24"/>
      <c r="E58" s="25">
        <f t="shared" si="16"/>
        <v>0</v>
      </c>
      <c r="F58" s="176"/>
      <c r="G58" s="177"/>
      <c r="H58" s="69"/>
      <c r="I58" s="69"/>
      <c r="J58" s="69"/>
      <c r="K58" s="69"/>
      <c r="L58" s="69"/>
      <c r="M58" s="178"/>
      <c r="N58" s="178"/>
      <c r="O58" s="69"/>
      <c r="P58" s="69"/>
      <c r="Q58" s="69"/>
      <c r="R58" s="69"/>
      <c r="T58" s="178"/>
      <c r="U58" s="179"/>
      <c r="V58" s="69"/>
      <c r="W58" s="69"/>
      <c r="X58" s="69"/>
      <c r="Y58" s="69"/>
      <c r="Z58" s="69"/>
      <c r="AA58" s="178"/>
      <c r="AB58" s="179"/>
      <c r="AC58" s="69"/>
      <c r="AD58" s="69"/>
      <c r="AE58" s="69"/>
      <c r="AF58" s="69"/>
      <c r="AG58" s="69"/>
      <c r="AH58" s="178"/>
      <c r="AI58" s="178"/>
      <c r="AJ58" s="69"/>
      <c r="AK58" s="69"/>
      <c r="AL58" s="69"/>
      <c r="AM58" s="69"/>
      <c r="AN58" s="69"/>
    </row>
    <row r="59" spans="2:40" x14ac:dyDescent="0.2">
      <c r="B59" s="22">
        <v>20</v>
      </c>
      <c r="C59" s="261"/>
      <c r="D59" s="24"/>
      <c r="E59" s="25">
        <f t="shared" si="16"/>
        <v>0</v>
      </c>
      <c r="F59" s="176"/>
      <c r="G59" s="177"/>
      <c r="H59" s="69"/>
      <c r="I59" s="69"/>
      <c r="J59" s="69"/>
      <c r="K59" s="69"/>
      <c r="L59" s="69"/>
      <c r="M59" s="178"/>
      <c r="N59" s="178"/>
      <c r="O59" s="69"/>
      <c r="P59" s="69"/>
      <c r="Q59" s="69"/>
      <c r="R59" s="69"/>
      <c r="S59" s="69"/>
      <c r="T59" s="178"/>
      <c r="U59" s="179"/>
      <c r="V59" s="69"/>
      <c r="W59" s="69"/>
      <c r="X59" s="69"/>
      <c r="Y59" s="69"/>
      <c r="Z59" s="69"/>
      <c r="AA59" s="178"/>
      <c r="AB59" s="179"/>
      <c r="AC59" s="69"/>
      <c r="AD59" s="69"/>
      <c r="AE59" s="69"/>
      <c r="AF59" s="69"/>
      <c r="AG59" s="69"/>
      <c r="AH59" s="178"/>
      <c r="AI59" s="178"/>
      <c r="AJ59" s="69"/>
      <c r="AK59" s="69"/>
      <c r="AL59" s="69"/>
      <c r="AM59" s="69"/>
      <c r="AN59" s="69"/>
    </row>
    <row r="60" spans="2:40" x14ac:dyDescent="0.2">
      <c r="B60" s="22">
        <v>21</v>
      </c>
      <c r="C60" s="261"/>
      <c r="D60" s="24"/>
      <c r="E60" s="25">
        <f>SUM(H60:AO60)</f>
        <v>0</v>
      </c>
      <c r="F60" s="51"/>
      <c r="G60" s="59"/>
      <c r="H60" s="69"/>
      <c r="I60" s="69"/>
      <c r="J60" s="69"/>
      <c r="K60" s="69"/>
      <c r="L60" s="69"/>
      <c r="M60" s="65"/>
      <c r="N60" s="65"/>
      <c r="O60" s="69"/>
      <c r="P60" s="69"/>
      <c r="Q60" s="69"/>
      <c r="R60" s="69"/>
      <c r="S60" s="69"/>
      <c r="T60" s="65"/>
      <c r="U60" s="72"/>
      <c r="V60" s="69"/>
      <c r="W60" s="69"/>
      <c r="X60" s="69"/>
      <c r="Y60" s="69"/>
      <c r="Z60" s="69"/>
      <c r="AA60" s="65"/>
      <c r="AB60" s="72"/>
      <c r="AC60" s="69"/>
      <c r="AD60" s="69"/>
      <c r="AE60" s="69"/>
      <c r="AF60" s="69"/>
      <c r="AG60" s="69"/>
      <c r="AH60" s="65"/>
      <c r="AI60" s="65"/>
      <c r="AJ60" s="69"/>
      <c r="AK60" s="69"/>
      <c r="AL60" s="69"/>
      <c r="AM60" s="69"/>
      <c r="AN60" s="69"/>
    </row>
    <row r="61" spans="2:40" x14ac:dyDescent="0.2">
      <c r="B61" s="22">
        <v>22</v>
      </c>
      <c r="C61" s="260"/>
      <c r="D61" s="24"/>
      <c r="E61" s="25">
        <f t="shared" si="15"/>
        <v>0</v>
      </c>
      <c r="F61" s="51"/>
      <c r="G61" s="59"/>
      <c r="H61" s="69"/>
      <c r="I61" s="69"/>
      <c r="J61" s="69"/>
      <c r="K61" s="69"/>
      <c r="L61" s="69"/>
      <c r="M61" s="67"/>
      <c r="N61" s="67"/>
      <c r="O61" s="69"/>
      <c r="P61" s="69"/>
      <c r="Q61" s="69"/>
      <c r="R61" s="69"/>
      <c r="S61" s="69"/>
      <c r="T61" s="67"/>
      <c r="U61" s="73"/>
      <c r="V61" s="69"/>
      <c r="W61" s="69"/>
      <c r="X61" s="69"/>
      <c r="Y61" s="69"/>
      <c r="Z61" s="69"/>
      <c r="AA61" s="65"/>
      <c r="AB61" s="72"/>
      <c r="AC61" s="69"/>
      <c r="AD61" s="69"/>
      <c r="AE61" s="69"/>
      <c r="AF61" s="69"/>
      <c r="AG61" s="69"/>
      <c r="AH61" s="65"/>
      <c r="AI61" s="65"/>
      <c r="AJ61" s="69"/>
      <c r="AK61" s="69"/>
      <c r="AL61" s="69"/>
      <c r="AM61" s="69"/>
      <c r="AN61" s="69"/>
    </row>
    <row r="62" spans="2:40" x14ac:dyDescent="0.2">
      <c r="B62" s="22">
        <v>23</v>
      </c>
      <c r="C62" s="260"/>
      <c r="D62" s="24"/>
      <c r="E62" s="25">
        <f t="shared" ref="E62:E67" si="17">SUM(H62:AO62)</f>
        <v>0</v>
      </c>
      <c r="F62" s="51"/>
      <c r="G62" s="59"/>
      <c r="H62" s="69"/>
      <c r="I62" s="69"/>
      <c r="J62" s="69"/>
      <c r="K62" s="69"/>
      <c r="L62" s="69"/>
      <c r="M62" s="67"/>
      <c r="N62" s="67"/>
      <c r="O62" s="69"/>
      <c r="P62" s="69"/>
      <c r="Q62" s="69"/>
      <c r="R62" s="69"/>
      <c r="S62" s="69"/>
      <c r="T62" s="67"/>
      <c r="U62" s="73"/>
      <c r="V62" s="69"/>
      <c r="W62" s="69"/>
      <c r="X62" s="69"/>
      <c r="Y62" s="69"/>
      <c r="Z62" s="69"/>
      <c r="AA62" s="65"/>
      <c r="AB62" s="72"/>
      <c r="AC62" s="69"/>
      <c r="AD62" s="69"/>
      <c r="AE62" s="69"/>
      <c r="AF62" s="69"/>
      <c r="AG62" s="69"/>
      <c r="AH62" s="65"/>
      <c r="AI62" s="65"/>
      <c r="AJ62" s="69"/>
      <c r="AK62" s="69"/>
      <c r="AL62" s="69"/>
      <c r="AM62" s="69"/>
      <c r="AN62" s="69"/>
    </row>
    <row r="63" spans="2:40" x14ac:dyDescent="0.2">
      <c r="B63" s="22">
        <v>24</v>
      </c>
      <c r="C63" s="260"/>
      <c r="D63" s="24"/>
      <c r="E63" s="25">
        <f t="shared" si="17"/>
        <v>0</v>
      </c>
      <c r="F63" s="51"/>
      <c r="G63" s="59"/>
      <c r="H63" s="69"/>
      <c r="I63" s="69"/>
      <c r="J63" s="69"/>
      <c r="K63" s="69"/>
      <c r="L63" s="69"/>
      <c r="M63" s="67"/>
      <c r="N63" s="67"/>
      <c r="O63" s="69"/>
      <c r="P63" s="69"/>
      <c r="Q63" s="69"/>
      <c r="R63" s="69"/>
      <c r="S63" s="69"/>
      <c r="T63" s="67"/>
      <c r="U63" s="73"/>
      <c r="V63" s="69"/>
      <c r="W63" s="69"/>
      <c r="X63" s="69"/>
      <c r="Y63" s="69"/>
      <c r="Z63" s="69"/>
      <c r="AA63" s="65"/>
      <c r="AB63" s="72"/>
      <c r="AC63" s="69"/>
      <c r="AD63" s="69"/>
      <c r="AE63" s="69"/>
      <c r="AF63" s="69"/>
      <c r="AG63" s="69"/>
      <c r="AH63" s="65"/>
      <c r="AI63" s="65"/>
      <c r="AJ63" s="69"/>
      <c r="AK63" s="69"/>
      <c r="AL63" s="69"/>
      <c r="AM63" s="69"/>
      <c r="AN63" s="69"/>
    </row>
    <row r="64" spans="2:40" x14ac:dyDescent="0.2">
      <c r="B64" s="22">
        <v>25</v>
      </c>
      <c r="C64" s="260"/>
      <c r="D64" s="24"/>
      <c r="E64" s="25">
        <f t="shared" si="17"/>
        <v>0</v>
      </c>
      <c r="F64" s="51"/>
      <c r="G64" s="59"/>
      <c r="H64" s="69"/>
      <c r="I64" s="69"/>
      <c r="J64" s="69"/>
      <c r="K64" s="69"/>
      <c r="L64" s="69"/>
      <c r="M64" s="67"/>
      <c r="N64" s="67"/>
      <c r="O64" s="69"/>
      <c r="P64" s="69"/>
      <c r="Q64" s="69"/>
      <c r="R64" s="69"/>
      <c r="S64" s="69"/>
      <c r="T64" s="67"/>
      <c r="U64" s="73"/>
      <c r="V64" s="69"/>
      <c r="W64" s="69"/>
      <c r="X64" s="69"/>
      <c r="Y64" s="69"/>
      <c r="Z64" s="69"/>
      <c r="AA64" s="65"/>
      <c r="AB64" s="72"/>
      <c r="AC64" s="69"/>
      <c r="AD64" s="69"/>
      <c r="AE64" s="69"/>
      <c r="AF64" s="69"/>
      <c r="AG64" s="69"/>
      <c r="AH64" s="65"/>
      <c r="AI64" s="65"/>
      <c r="AJ64" s="69"/>
      <c r="AK64" s="69"/>
      <c r="AL64" s="69"/>
      <c r="AM64" s="69"/>
      <c r="AN64" s="69"/>
    </row>
    <row r="65" spans="1:41" s="113" customFormat="1" x14ac:dyDescent="0.2">
      <c r="A65"/>
      <c r="B65" s="22">
        <v>26</v>
      </c>
      <c r="C65" s="260"/>
      <c r="D65" s="24"/>
      <c r="E65" s="25">
        <f t="shared" si="17"/>
        <v>0</v>
      </c>
      <c r="F65" s="60"/>
      <c r="G65" s="59"/>
      <c r="H65" s="69"/>
      <c r="I65" s="69"/>
      <c r="J65" s="69"/>
      <c r="K65" s="69"/>
      <c r="L65" s="69"/>
      <c r="M65" s="67"/>
      <c r="N65" s="67"/>
      <c r="O65" s="69"/>
      <c r="P65" s="69"/>
      <c r="Q65" s="69"/>
      <c r="R65" s="69"/>
      <c r="S65" s="69"/>
      <c r="T65" s="67"/>
      <c r="U65" s="73"/>
      <c r="V65" s="69"/>
      <c r="W65" s="69"/>
      <c r="X65" s="69"/>
      <c r="Y65" s="69"/>
      <c r="Z65" s="69"/>
      <c r="AA65" s="65"/>
      <c r="AB65" s="72"/>
      <c r="AC65" s="69"/>
      <c r="AD65" s="69"/>
      <c r="AE65" s="69"/>
      <c r="AF65" s="69"/>
      <c r="AG65" s="69"/>
      <c r="AH65" s="65"/>
      <c r="AI65" s="65"/>
      <c r="AJ65" s="69"/>
      <c r="AK65" s="69"/>
      <c r="AL65" s="69"/>
      <c r="AM65" s="69"/>
      <c r="AN65" s="69"/>
      <c r="AO65" s="115"/>
    </row>
    <row r="66" spans="1:41" s="113" customFormat="1" x14ac:dyDescent="0.2">
      <c r="A66"/>
      <c r="B66" s="22">
        <v>27</v>
      </c>
      <c r="C66" s="261"/>
      <c r="D66" s="24"/>
      <c r="E66" s="25">
        <f t="shared" si="17"/>
        <v>0</v>
      </c>
      <c r="F66" s="60"/>
      <c r="G66" s="59"/>
      <c r="H66" s="69"/>
      <c r="I66" s="69"/>
      <c r="J66" s="69"/>
      <c r="K66" s="69"/>
      <c r="L66" s="69"/>
      <c r="M66" s="67"/>
      <c r="N66" s="67"/>
      <c r="O66" s="69"/>
      <c r="P66" s="69"/>
      <c r="Q66" s="69"/>
      <c r="R66" s="69"/>
      <c r="S66" s="69"/>
      <c r="T66" s="67"/>
      <c r="U66" s="73"/>
      <c r="V66" s="69"/>
      <c r="W66" s="69"/>
      <c r="X66" s="69"/>
      <c r="Y66" s="69"/>
      <c r="Z66" s="69"/>
      <c r="AA66" s="65"/>
      <c r="AB66" s="72"/>
      <c r="AC66" s="69"/>
      <c r="AD66" s="69"/>
      <c r="AE66" s="69"/>
      <c r="AF66" s="69"/>
      <c r="AG66" s="69"/>
      <c r="AH66" s="65"/>
      <c r="AI66" s="65"/>
      <c r="AJ66" s="69"/>
      <c r="AK66" s="69"/>
      <c r="AL66" s="69"/>
      <c r="AM66" s="69"/>
      <c r="AN66" s="69"/>
      <c r="AO66" s="115"/>
    </row>
    <row r="67" spans="1:41" s="113" customFormat="1" x14ac:dyDescent="0.2">
      <c r="A67"/>
      <c r="B67" s="22">
        <v>28</v>
      </c>
      <c r="C67" s="261"/>
      <c r="D67" s="24"/>
      <c r="E67" s="25">
        <f t="shared" si="17"/>
        <v>0</v>
      </c>
      <c r="F67" s="60"/>
      <c r="G67" s="59"/>
      <c r="H67" s="69"/>
      <c r="I67" s="69"/>
      <c r="J67" s="69"/>
      <c r="K67" s="69"/>
      <c r="L67" s="69"/>
      <c r="M67" s="67"/>
      <c r="N67" s="67"/>
      <c r="O67" s="69"/>
      <c r="P67" s="69"/>
      <c r="Q67" s="69"/>
      <c r="R67" s="69"/>
      <c r="S67" s="69"/>
      <c r="T67" s="67"/>
      <c r="U67" s="73"/>
      <c r="V67" s="69"/>
      <c r="W67" s="69"/>
      <c r="X67" s="69"/>
      <c r="Y67" s="69"/>
      <c r="Z67" s="69"/>
      <c r="AA67" s="65"/>
      <c r="AB67" s="72"/>
      <c r="AC67" s="69"/>
      <c r="AD67" s="69"/>
      <c r="AE67" s="69"/>
      <c r="AF67" s="69"/>
      <c r="AG67" s="69"/>
      <c r="AH67" s="65"/>
      <c r="AI67" s="65"/>
      <c r="AJ67" s="69"/>
      <c r="AK67" s="69"/>
      <c r="AL67" s="69"/>
      <c r="AM67" s="69"/>
      <c r="AN67" s="69"/>
      <c r="AO67" s="115"/>
    </row>
    <row r="68" spans="1:41" x14ac:dyDescent="0.2">
      <c r="B68" s="22">
        <v>29</v>
      </c>
      <c r="C68" s="260"/>
      <c r="D68" s="24"/>
      <c r="E68" s="25">
        <f t="shared" si="15"/>
        <v>0</v>
      </c>
      <c r="F68" s="51"/>
      <c r="G68" s="59"/>
      <c r="H68" s="69"/>
      <c r="I68" s="69"/>
      <c r="J68" s="69"/>
      <c r="K68" s="69"/>
      <c r="L68" s="69"/>
      <c r="M68" s="65"/>
      <c r="N68" s="65"/>
      <c r="O68" s="69"/>
      <c r="P68" s="69"/>
      <c r="Q68" s="69"/>
      <c r="R68" s="69"/>
      <c r="S68" s="69"/>
      <c r="T68" s="65"/>
      <c r="U68" s="72"/>
      <c r="V68" s="69"/>
      <c r="W68" s="69"/>
      <c r="X68" s="69"/>
      <c r="Y68" s="69"/>
      <c r="Z68" s="69"/>
      <c r="AA68" s="65"/>
      <c r="AB68" s="72"/>
      <c r="AC68" s="69"/>
      <c r="AD68" s="69"/>
      <c r="AE68" s="69"/>
      <c r="AF68" s="69"/>
      <c r="AG68" s="69"/>
      <c r="AH68" s="65"/>
      <c r="AI68" s="65"/>
      <c r="AJ68" s="69"/>
      <c r="AK68" s="69"/>
      <c r="AL68" s="69"/>
      <c r="AM68" s="69"/>
      <c r="AN68" s="69"/>
    </row>
    <row r="69" spans="1:41" x14ac:dyDescent="0.2">
      <c r="B69" s="22">
        <v>30</v>
      </c>
      <c r="C69" s="260"/>
      <c r="D69" s="24"/>
      <c r="E69" s="25">
        <f t="shared" si="15"/>
        <v>0</v>
      </c>
      <c r="F69" s="51"/>
      <c r="G69" s="59"/>
      <c r="H69" s="69"/>
      <c r="I69" s="69"/>
      <c r="J69" s="69"/>
      <c r="K69" s="69"/>
      <c r="L69" s="69"/>
      <c r="M69" s="65"/>
      <c r="N69" s="65"/>
      <c r="O69" s="69"/>
      <c r="P69" s="69"/>
      <c r="Q69" s="69"/>
      <c r="R69" s="69"/>
      <c r="S69" s="69"/>
      <c r="T69" s="65"/>
      <c r="U69" s="72"/>
      <c r="V69" s="69"/>
      <c r="W69" s="69"/>
      <c r="X69" s="69"/>
      <c r="Y69" s="69"/>
      <c r="Z69" s="69"/>
      <c r="AA69" s="65"/>
      <c r="AB69" s="72"/>
      <c r="AC69" s="69"/>
      <c r="AD69" s="69"/>
      <c r="AE69" s="69"/>
      <c r="AF69" s="69"/>
      <c r="AG69" s="69"/>
      <c r="AH69" s="65"/>
      <c r="AI69" s="65"/>
      <c r="AJ69" s="69"/>
      <c r="AK69" s="69"/>
      <c r="AL69" s="69"/>
      <c r="AM69" s="69"/>
      <c r="AN69" s="69"/>
    </row>
    <row r="70" spans="1:41" x14ac:dyDescent="0.2">
      <c r="B70" s="22">
        <v>31</v>
      </c>
      <c r="C70" s="260"/>
      <c r="D70" s="24"/>
      <c r="E70" s="25">
        <f t="shared" si="15"/>
        <v>0</v>
      </c>
      <c r="F70" s="51"/>
      <c r="G70" s="59"/>
      <c r="H70" s="69"/>
      <c r="I70" s="69"/>
      <c r="J70" s="69"/>
      <c r="K70" s="69"/>
      <c r="L70" s="69"/>
      <c r="M70" s="65"/>
      <c r="N70" s="65"/>
      <c r="O70" s="69"/>
      <c r="P70" s="69"/>
      <c r="Q70" s="69"/>
      <c r="R70" s="69"/>
      <c r="S70" s="69"/>
      <c r="T70" s="65"/>
      <c r="U70" s="72"/>
      <c r="V70" s="69"/>
      <c r="W70" s="69"/>
      <c r="X70" s="69"/>
      <c r="Y70" s="69"/>
      <c r="Z70" s="69"/>
      <c r="AA70" s="65"/>
      <c r="AB70" s="72"/>
      <c r="AC70" s="69"/>
      <c r="AD70" s="69"/>
      <c r="AE70" s="69"/>
      <c r="AF70" s="69"/>
      <c r="AG70" s="69"/>
      <c r="AH70" s="65"/>
      <c r="AI70" s="65"/>
      <c r="AJ70" s="69"/>
      <c r="AK70" s="69"/>
      <c r="AL70" s="69"/>
      <c r="AM70" s="69"/>
      <c r="AN70" s="69"/>
    </row>
    <row r="71" spans="1:41" x14ac:dyDescent="0.2">
      <c r="B71" s="22">
        <v>32</v>
      </c>
      <c r="C71" s="260"/>
      <c r="D71" s="24"/>
      <c r="E71" s="25">
        <f t="shared" si="15"/>
        <v>0</v>
      </c>
      <c r="F71" s="51"/>
      <c r="G71" s="59"/>
      <c r="H71" s="69"/>
      <c r="I71" s="69"/>
      <c r="J71" s="69"/>
      <c r="K71" s="69"/>
      <c r="L71" s="69"/>
      <c r="M71" s="65"/>
      <c r="N71" s="65"/>
      <c r="O71" s="69"/>
      <c r="P71" s="69"/>
      <c r="Q71" s="69"/>
      <c r="R71" s="69"/>
      <c r="S71" s="69"/>
      <c r="T71" s="65"/>
      <c r="U71" s="72"/>
      <c r="V71" s="69"/>
      <c r="W71" s="69"/>
      <c r="X71" s="69"/>
      <c r="Y71" s="69"/>
      <c r="Z71" s="69"/>
      <c r="AA71" s="65"/>
      <c r="AB71" s="72"/>
      <c r="AC71" s="69"/>
      <c r="AD71" s="69"/>
      <c r="AE71" s="69"/>
      <c r="AF71" s="69"/>
      <c r="AG71" s="69"/>
      <c r="AH71" s="65"/>
      <c r="AI71" s="65"/>
      <c r="AJ71" s="69"/>
      <c r="AK71" s="69"/>
      <c r="AL71" s="69"/>
      <c r="AM71" s="69"/>
      <c r="AN71" s="69"/>
    </row>
    <row r="72" spans="1:41" s="146" customFormat="1" x14ac:dyDescent="0.2">
      <c r="B72" s="22">
        <v>33</v>
      </c>
      <c r="C72" s="261"/>
      <c r="D72" s="24"/>
      <c r="E72" s="25">
        <f t="shared" si="15"/>
        <v>0</v>
      </c>
      <c r="F72" s="51"/>
      <c r="G72" s="59"/>
      <c r="H72" s="69"/>
      <c r="I72" s="69"/>
      <c r="J72" s="69"/>
      <c r="K72" s="69"/>
      <c r="L72" s="69"/>
      <c r="M72" s="149"/>
      <c r="N72" s="149"/>
      <c r="O72" s="69"/>
      <c r="P72" s="69"/>
      <c r="Q72" s="69"/>
      <c r="R72" s="69"/>
      <c r="S72" s="69"/>
      <c r="T72" s="149"/>
      <c r="U72" s="150"/>
      <c r="V72" s="69"/>
      <c r="W72" s="69"/>
      <c r="X72" s="69"/>
      <c r="Y72" s="69"/>
      <c r="Z72" s="69"/>
      <c r="AA72" s="151"/>
      <c r="AB72" s="152"/>
      <c r="AC72" s="69"/>
      <c r="AD72" s="69"/>
      <c r="AE72" s="69"/>
      <c r="AF72" s="69"/>
      <c r="AG72" s="69"/>
      <c r="AH72" s="151"/>
      <c r="AI72" s="151"/>
      <c r="AJ72" s="69"/>
      <c r="AK72" s="69"/>
      <c r="AL72" s="69"/>
      <c r="AM72" s="69"/>
      <c r="AN72" s="69"/>
      <c r="AO72" s="153"/>
    </row>
    <row r="73" spans="1:41" s="146" customFormat="1" x14ac:dyDescent="0.2">
      <c r="B73" s="22">
        <v>34</v>
      </c>
      <c r="C73" s="260"/>
      <c r="D73" s="24"/>
      <c r="E73" s="25">
        <f t="shared" ref="E73:E80" si="18">SUM(H73:AO73)</f>
        <v>0</v>
      </c>
      <c r="F73" s="51"/>
      <c r="G73" s="148"/>
      <c r="H73" s="69"/>
      <c r="I73" s="69"/>
      <c r="J73" s="69"/>
      <c r="K73" s="69"/>
      <c r="L73" s="69"/>
      <c r="M73" s="149"/>
      <c r="N73" s="149"/>
      <c r="O73" s="69"/>
      <c r="P73" s="69"/>
      <c r="Q73" s="69"/>
      <c r="R73" s="69"/>
      <c r="S73" s="69"/>
      <c r="T73" s="149"/>
      <c r="U73" s="150"/>
      <c r="V73" s="69"/>
      <c r="W73" s="69"/>
      <c r="X73" s="69"/>
      <c r="Y73" s="69"/>
      <c r="Z73" s="69"/>
      <c r="AA73" s="151"/>
      <c r="AB73" s="152"/>
      <c r="AC73" s="69"/>
      <c r="AD73" s="69"/>
      <c r="AE73" s="69"/>
      <c r="AF73" s="69"/>
      <c r="AG73" s="69"/>
      <c r="AH73" s="151"/>
      <c r="AI73" s="151"/>
      <c r="AJ73" s="69"/>
      <c r="AK73" s="69"/>
      <c r="AL73" s="69"/>
      <c r="AM73" s="69"/>
      <c r="AN73" s="69"/>
      <c r="AO73" s="153"/>
    </row>
    <row r="74" spans="1:41" s="146" customFormat="1" x14ac:dyDescent="0.2">
      <c r="B74" s="22">
        <v>35</v>
      </c>
      <c r="C74" s="261"/>
      <c r="D74" s="24"/>
      <c r="E74" s="25">
        <f t="shared" si="18"/>
        <v>0</v>
      </c>
      <c r="F74" s="51"/>
      <c r="G74" s="148"/>
      <c r="H74" s="69"/>
      <c r="I74" s="69"/>
      <c r="J74" s="69"/>
      <c r="K74" s="69"/>
      <c r="L74" s="69"/>
      <c r="M74" s="149"/>
      <c r="N74" s="149"/>
      <c r="O74" s="69"/>
      <c r="P74" s="69"/>
      <c r="Q74" s="69"/>
      <c r="R74" s="69"/>
      <c r="S74" s="69"/>
      <c r="T74" s="149"/>
      <c r="U74" s="150"/>
      <c r="V74" s="69"/>
      <c r="W74" s="69"/>
      <c r="X74" s="69"/>
      <c r="Y74" s="69"/>
      <c r="Z74" s="69"/>
      <c r="AA74" s="151"/>
      <c r="AB74" s="152"/>
      <c r="AC74" s="69"/>
      <c r="AD74" s="69"/>
      <c r="AE74" s="69"/>
      <c r="AF74" s="69"/>
      <c r="AG74" s="69"/>
      <c r="AH74" s="151"/>
      <c r="AI74" s="151"/>
      <c r="AJ74" s="69"/>
      <c r="AK74" s="69"/>
      <c r="AL74" s="69"/>
      <c r="AM74" s="69"/>
      <c r="AN74" s="69"/>
      <c r="AO74" s="153"/>
    </row>
    <row r="75" spans="1:41" s="146" customFormat="1" x14ac:dyDescent="0.2">
      <c r="B75" s="22">
        <v>36</v>
      </c>
      <c r="C75" s="261"/>
      <c r="D75" s="24"/>
      <c r="E75" s="25">
        <f t="shared" si="18"/>
        <v>0</v>
      </c>
      <c r="F75" s="51"/>
      <c r="G75" s="59"/>
      <c r="H75" s="69"/>
      <c r="I75" s="69"/>
      <c r="J75" s="69"/>
      <c r="K75" s="69"/>
      <c r="L75" s="69"/>
      <c r="M75" s="149"/>
      <c r="N75" s="149"/>
      <c r="O75" s="69"/>
      <c r="P75" s="69"/>
      <c r="Q75" s="69"/>
      <c r="R75" s="69"/>
      <c r="S75" s="69"/>
      <c r="T75" s="149"/>
      <c r="U75" s="150"/>
      <c r="V75" s="69"/>
      <c r="W75" s="69"/>
      <c r="X75" s="69"/>
      <c r="Y75" s="69"/>
      <c r="Z75" s="69"/>
      <c r="AA75" s="151"/>
      <c r="AB75" s="152"/>
      <c r="AC75" s="69"/>
      <c r="AD75" s="69"/>
      <c r="AE75" s="69"/>
      <c r="AF75" s="69"/>
      <c r="AG75" s="69"/>
      <c r="AH75" s="151"/>
      <c r="AI75" s="151"/>
      <c r="AJ75" s="69"/>
      <c r="AK75" s="69"/>
      <c r="AL75" s="69"/>
      <c r="AM75" s="69"/>
      <c r="AN75" s="69"/>
      <c r="AO75" s="153"/>
    </row>
    <row r="76" spans="1:41" s="146" customFormat="1" x14ac:dyDescent="0.2">
      <c r="B76" s="22">
        <v>37</v>
      </c>
      <c r="C76" s="261"/>
      <c r="D76" s="24"/>
      <c r="E76" s="25">
        <f t="shared" si="18"/>
        <v>0</v>
      </c>
      <c r="F76" s="51"/>
      <c r="G76" s="148"/>
      <c r="H76" s="69"/>
      <c r="I76" s="69"/>
      <c r="J76" s="69"/>
      <c r="K76" s="69"/>
      <c r="L76" s="69"/>
      <c r="M76" s="149"/>
      <c r="N76" s="149"/>
      <c r="O76" s="69"/>
      <c r="P76" s="69"/>
      <c r="Q76" s="69"/>
      <c r="R76" s="69"/>
      <c r="S76" s="69"/>
      <c r="T76" s="149"/>
      <c r="U76" s="150"/>
      <c r="V76" s="69"/>
      <c r="W76" s="69"/>
      <c r="X76" s="69"/>
      <c r="Y76" s="69"/>
      <c r="Z76" s="69"/>
      <c r="AA76" s="151"/>
      <c r="AB76" s="152"/>
      <c r="AC76" s="69"/>
      <c r="AD76" s="69"/>
      <c r="AE76" s="69"/>
      <c r="AF76" s="69"/>
      <c r="AG76" s="69"/>
      <c r="AH76" s="151"/>
      <c r="AI76" s="151"/>
      <c r="AJ76" s="69"/>
      <c r="AK76" s="69"/>
      <c r="AL76" s="69"/>
      <c r="AM76" s="69"/>
      <c r="AN76" s="69"/>
      <c r="AO76" s="153"/>
    </row>
    <row r="77" spans="1:41" s="146" customFormat="1" x14ac:dyDescent="0.2">
      <c r="B77" s="22">
        <v>38</v>
      </c>
      <c r="C77" s="261"/>
      <c r="D77" s="24"/>
      <c r="E77" s="25">
        <f t="shared" si="18"/>
        <v>0</v>
      </c>
      <c r="F77" s="51"/>
      <c r="G77" s="148"/>
      <c r="H77" s="69"/>
      <c r="I77" s="69"/>
      <c r="J77" s="69"/>
      <c r="K77" s="69"/>
      <c r="L77" s="69"/>
      <c r="M77" s="149"/>
      <c r="N77" s="149"/>
      <c r="O77" s="69"/>
      <c r="P77" s="69"/>
      <c r="Q77" s="69"/>
      <c r="R77" s="69"/>
      <c r="S77" s="69"/>
      <c r="T77" s="149"/>
      <c r="U77" s="150"/>
      <c r="V77" s="69"/>
      <c r="W77" s="69"/>
      <c r="X77" s="69"/>
      <c r="Y77" s="69"/>
      <c r="Z77" s="69"/>
      <c r="AA77" s="151"/>
      <c r="AB77" s="152"/>
      <c r="AC77" s="69"/>
      <c r="AD77" s="69"/>
      <c r="AE77" s="69"/>
      <c r="AF77" s="69"/>
      <c r="AG77" s="69"/>
      <c r="AH77" s="151"/>
      <c r="AI77" s="151"/>
      <c r="AJ77" s="69"/>
      <c r="AK77" s="69"/>
      <c r="AL77" s="69"/>
      <c r="AM77" s="69"/>
      <c r="AN77" s="69"/>
      <c r="AO77" s="153"/>
    </row>
    <row r="78" spans="1:41" s="146" customFormat="1" x14ac:dyDescent="0.2">
      <c r="B78" s="22">
        <v>39</v>
      </c>
      <c r="C78" s="261"/>
      <c r="D78" s="24"/>
      <c r="E78" s="25">
        <f t="shared" si="18"/>
        <v>0</v>
      </c>
      <c r="F78" s="51"/>
      <c r="G78" s="59"/>
      <c r="H78" s="69"/>
      <c r="I78" s="69"/>
      <c r="J78" s="69"/>
      <c r="K78" s="69"/>
      <c r="L78" s="69"/>
      <c r="M78" s="149"/>
      <c r="N78" s="149"/>
      <c r="O78" s="69"/>
      <c r="P78" s="69"/>
      <c r="Q78" s="69"/>
      <c r="R78" s="69"/>
      <c r="S78" s="69"/>
      <c r="T78" s="149"/>
      <c r="U78" s="150"/>
      <c r="V78" s="69"/>
      <c r="W78" s="69"/>
      <c r="X78" s="69"/>
      <c r="Y78" s="69"/>
      <c r="Z78" s="69"/>
      <c r="AA78" s="151"/>
      <c r="AB78" s="152"/>
      <c r="AC78" s="69"/>
      <c r="AD78" s="69"/>
      <c r="AE78" s="69"/>
      <c r="AF78" s="69"/>
      <c r="AG78" s="69"/>
      <c r="AH78" s="151"/>
      <c r="AI78" s="151"/>
      <c r="AJ78" s="69"/>
      <c r="AK78" s="69"/>
      <c r="AL78" s="69"/>
      <c r="AM78" s="69"/>
      <c r="AN78" s="69"/>
      <c r="AO78" s="153"/>
    </row>
    <row r="79" spans="1:41" s="146" customFormat="1" x14ac:dyDescent="0.2">
      <c r="B79" s="22">
        <v>40</v>
      </c>
      <c r="C79" s="261"/>
      <c r="D79" s="24"/>
      <c r="E79" s="25">
        <f t="shared" si="18"/>
        <v>0</v>
      </c>
      <c r="F79" s="51"/>
      <c r="G79" s="148"/>
      <c r="H79" s="69"/>
      <c r="I79" s="69"/>
      <c r="J79" s="69"/>
      <c r="K79" s="69"/>
      <c r="L79" s="69"/>
      <c r="M79" s="149"/>
      <c r="N79" s="149"/>
      <c r="O79" s="69"/>
      <c r="P79" s="69"/>
      <c r="Q79" s="69"/>
      <c r="R79" s="69"/>
      <c r="S79" s="69"/>
      <c r="T79" s="149"/>
      <c r="U79" s="150"/>
      <c r="V79" s="69"/>
      <c r="W79" s="69"/>
      <c r="X79" s="69"/>
      <c r="Y79" s="69"/>
      <c r="Z79" s="69"/>
      <c r="AA79" s="151"/>
      <c r="AB79" s="152"/>
      <c r="AC79" s="69"/>
      <c r="AD79" s="69"/>
      <c r="AE79" s="69"/>
      <c r="AF79" s="69"/>
      <c r="AG79" s="69"/>
      <c r="AH79" s="151"/>
      <c r="AI79" s="151"/>
      <c r="AJ79" s="69"/>
      <c r="AK79" s="69"/>
      <c r="AL79" s="69"/>
      <c r="AM79" s="69"/>
      <c r="AN79" s="69"/>
      <c r="AO79" s="153"/>
    </row>
    <row r="80" spans="1:41" s="146" customFormat="1" x14ac:dyDescent="0.2">
      <c r="B80" s="22">
        <v>41</v>
      </c>
      <c r="C80" s="261"/>
      <c r="D80" s="24"/>
      <c r="E80" s="25">
        <f t="shared" si="18"/>
        <v>0</v>
      </c>
      <c r="F80" s="51"/>
      <c r="G80" s="148"/>
      <c r="H80" s="69"/>
      <c r="I80" s="69"/>
      <c r="J80" s="69"/>
      <c r="K80" s="69"/>
      <c r="L80" s="69"/>
      <c r="M80" s="149"/>
      <c r="N80" s="149"/>
      <c r="O80" s="69"/>
      <c r="P80" s="69"/>
      <c r="Q80" s="69"/>
      <c r="R80" s="69"/>
      <c r="S80" s="69"/>
      <c r="T80" s="149"/>
      <c r="U80" s="150"/>
      <c r="V80" s="69"/>
      <c r="W80" s="69"/>
      <c r="X80" s="69"/>
      <c r="Y80" s="69"/>
      <c r="Z80" s="69"/>
      <c r="AA80" s="151"/>
      <c r="AB80" s="152"/>
      <c r="AC80" s="69"/>
      <c r="AD80" s="69"/>
      <c r="AE80" s="69"/>
      <c r="AF80" s="69"/>
      <c r="AG80" s="69"/>
      <c r="AH80" s="151"/>
      <c r="AI80" s="151"/>
      <c r="AJ80" s="69"/>
      <c r="AK80" s="69"/>
      <c r="AL80" s="69"/>
      <c r="AM80" s="69"/>
      <c r="AN80" s="69"/>
      <c r="AO80" s="153"/>
    </row>
    <row r="81" spans="2:41" s="146" customFormat="1" x14ac:dyDescent="0.2">
      <c r="B81" s="22">
        <v>42</v>
      </c>
      <c r="C81" s="261"/>
      <c r="D81" s="24"/>
      <c r="E81" s="25">
        <f t="shared" ref="E81:E111" si="19">SUM(H81:AO81)</f>
        <v>0</v>
      </c>
      <c r="F81" s="147"/>
      <c r="G81" s="148"/>
      <c r="H81" s="69"/>
      <c r="I81" s="69"/>
      <c r="J81" s="69"/>
      <c r="K81" s="69"/>
      <c r="L81" s="69"/>
      <c r="M81" s="149"/>
      <c r="N81" s="149"/>
      <c r="O81" s="69"/>
      <c r="P81" s="69"/>
      <c r="Q81" s="69"/>
      <c r="R81" s="69"/>
      <c r="S81" s="69"/>
      <c r="T81" s="149"/>
      <c r="U81" s="150"/>
      <c r="V81" s="69"/>
      <c r="W81" s="69"/>
      <c r="X81" s="69"/>
      <c r="Y81" s="69"/>
      <c r="Z81" s="69"/>
      <c r="AA81" s="151"/>
      <c r="AB81" s="152"/>
      <c r="AC81" s="69"/>
      <c r="AD81" s="69"/>
      <c r="AE81" s="69"/>
      <c r="AF81" s="69"/>
      <c r="AG81" s="69"/>
      <c r="AH81" s="151"/>
      <c r="AI81" s="151"/>
      <c r="AJ81" s="69"/>
      <c r="AK81" s="69"/>
      <c r="AL81" s="69"/>
      <c r="AM81" s="69"/>
      <c r="AN81" s="69"/>
      <c r="AO81" s="153"/>
    </row>
    <row r="82" spans="2:41" s="146" customFormat="1" x14ac:dyDescent="0.2">
      <c r="B82" s="22">
        <v>43</v>
      </c>
      <c r="C82" s="261"/>
      <c r="D82" s="24"/>
      <c r="E82" s="25">
        <f t="shared" si="19"/>
        <v>0</v>
      </c>
      <c r="F82" s="51"/>
      <c r="G82" s="148"/>
      <c r="H82" s="69"/>
      <c r="I82" s="69"/>
      <c r="J82" s="69"/>
      <c r="K82" s="69"/>
      <c r="L82" s="69"/>
      <c r="M82" s="149"/>
      <c r="N82" s="149"/>
      <c r="O82" s="69"/>
      <c r="P82" s="69"/>
      <c r="Q82" s="69"/>
      <c r="R82" s="69"/>
      <c r="S82" s="69"/>
      <c r="T82" s="149"/>
      <c r="U82" s="150"/>
      <c r="V82" s="69"/>
      <c r="W82" s="69"/>
      <c r="X82" s="69"/>
      <c r="Y82" s="69"/>
      <c r="Z82" s="69"/>
      <c r="AA82" s="151"/>
      <c r="AB82" s="152"/>
      <c r="AC82" s="69"/>
      <c r="AD82" s="69"/>
      <c r="AE82" s="69"/>
      <c r="AF82" s="69"/>
      <c r="AG82" s="69"/>
      <c r="AH82" s="151"/>
      <c r="AI82" s="151"/>
      <c r="AJ82" s="69"/>
      <c r="AK82" s="69"/>
      <c r="AL82" s="69"/>
      <c r="AM82" s="69"/>
      <c r="AN82" s="69"/>
      <c r="AO82" s="153"/>
    </row>
    <row r="83" spans="2:41" x14ac:dyDescent="0.2">
      <c r="B83" s="22">
        <v>44</v>
      </c>
      <c r="C83" s="261"/>
      <c r="D83" s="24"/>
      <c r="E83" s="25">
        <f t="shared" si="19"/>
        <v>0</v>
      </c>
      <c r="F83" s="51"/>
      <c r="G83" s="59"/>
      <c r="H83" s="69"/>
      <c r="I83" s="69"/>
      <c r="J83" s="69"/>
      <c r="K83" s="69"/>
      <c r="L83" s="69"/>
      <c r="M83" s="67"/>
      <c r="N83" s="67"/>
      <c r="O83" s="69"/>
      <c r="P83" s="69"/>
      <c r="Q83" s="69"/>
      <c r="R83" s="69"/>
      <c r="S83" s="69"/>
      <c r="T83" s="67"/>
      <c r="U83" s="73"/>
      <c r="V83" s="69"/>
      <c r="W83" s="69"/>
      <c r="X83" s="69"/>
      <c r="Y83" s="69"/>
      <c r="Z83" s="69"/>
      <c r="AA83" s="65"/>
      <c r="AB83" s="72"/>
      <c r="AC83" s="69"/>
      <c r="AD83" s="69"/>
      <c r="AE83" s="69"/>
      <c r="AF83" s="69"/>
      <c r="AG83" s="69"/>
      <c r="AH83" s="65"/>
      <c r="AI83" s="65"/>
      <c r="AJ83" s="69"/>
      <c r="AK83" s="69"/>
      <c r="AL83" s="69"/>
      <c r="AM83" s="69"/>
      <c r="AN83" s="69"/>
    </row>
    <row r="84" spans="2:41" x14ac:dyDescent="0.2">
      <c r="B84" s="22">
        <v>45</v>
      </c>
      <c r="C84" s="261"/>
      <c r="D84" s="24"/>
      <c r="E84" s="25">
        <f t="shared" ref="E84:E94" si="20">SUM(H84:AO84)</f>
        <v>0</v>
      </c>
      <c r="F84" s="51"/>
      <c r="G84" s="59"/>
      <c r="H84" s="69"/>
      <c r="I84" s="69"/>
      <c r="J84" s="69"/>
      <c r="K84" s="69"/>
      <c r="L84" s="69"/>
      <c r="M84" s="67"/>
      <c r="N84" s="67"/>
      <c r="O84" s="69"/>
      <c r="P84" s="69"/>
      <c r="Q84" s="69"/>
      <c r="R84" s="69"/>
      <c r="S84" s="69"/>
      <c r="T84" s="67"/>
      <c r="U84" s="73"/>
      <c r="V84" s="69"/>
      <c r="W84" s="69"/>
      <c r="X84" s="69"/>
      <c r="Y84" s="69"/>
      <c r="Z84" s="69"/>
      <c r="AA84" s="65"/>
      <c r="AB84" s="72"/>
      <c r="AC84" s="69"/>
      <c r="AD84" s="69"/>
      <c r="AE84" s="69"/>
      <c r="AF84" s="69"/>
      <c r="AG84" s="69"/>
      <c r="AH84" s="65"/>
      <c r="AI84" s="65"/>
      <c r="AJ84" s="69"/>
      <c r="AK84" s="69"/>
      <c r="AL84" s="69"/>
      <c r="AM84" s="69"/>
      <c r="AN84" s="69"/>
    </row>
    <row r="85" spans="2:41" x14ac:dyDescent="0.2">
      <c r="B85" s="22">
        <v>46</v>
      </c>
      <c r="C85" s="261"/>
      <c r="D85" s="24"/>
      <c r="E85" s="25">
        <f t="shared" si="20"/>
        <v>0</v>
      </c>
      <c r="F85" s="51"/>
      <c r="G85" s="59"/>
      <c r="H85" s="69"/>
      <c r="I85" s="69"/>
      <c r="J85" s="69"/>
      <c r="K85" s="69"/>
      <c r="L85" s="69"/>
      <c r="M85" s="67"/>
      <c r="N85" s="67"/>
      <c r="O85" s="69"/>
      <c r="P85" s="69"/>
      <c r="Q85" s="69"/>
      <c r="R85" s="69"/>
      <c r="S85" s="69"/>
      <c r="T85" s="67"/>
      <c r="U85" s="73"/>
      <c r="V85" s="69"/>
      <c r="W85" s="69"/>
      <c r="X85" s="69"/>
      <c r="Y85" s="69"/>
      <c r="Z85" s="69"/>
      <c r="AA85" s="65"/>
      <c r="AB85" s="72"/>
      <c r="AC85" s="69"/>
      <c r="AD85" s="69"/>
      <c r="AE85" s="69"/>
      <c r="AF85" s="69"/>
      <c r="AG85" s="69"/>
      <c r="AH85" s="65"/>
      <c r="AI85" s="65"/>
      <c r="AJ85" s="69"/>
      <c r="AK85" s="69"/>
      <c r="AL85" s="69"/>
      <c r="AM85" s="69"/>
      <c r="AN85" s="69"/>
    </row>
    <row r="86" spans="2:41" x14ac:dyDescent="0.2">
      <c r="B86" s="22">
        <v>47</v>
      </c>
      <c r="C86" s="261"/>
      <c r="D86" s="24"/>
      <c r="E86" s="25">
        <f t="shared" si="20"/>
        <v>0</v>
      </c>
      <c r="F86" s="51"/>
      <c r="G86" s="59"/>
      <c r="H86" s="69"/>
      <c r="I86" s="69"/>
      <c r="J86" s="69"/>
      <c r="K86" s="69"/>
      <c r="L86" s="69"/>
      <c r="M86" s="67"/>
      <c r="N86" s="67"/>
      <c r="O86" s="69"/>
      <c r="P86" s="69"/>
      <c r="Q86" s="69"/>
      <c r="R86" s="69"/>
      <c r="S86" s="69"/>
      <c r="T86" s="67"/>
      <c r="U86" s="73"/>
      <c r="V86" s="69"/>
      <c r="W86" s="69"/>
      <c r="X86" s="69"/>
      <c r="Y86" s="69"/>
      <c r="Z86" s="69"/>
      <c r="AA86" s="65"/>
      <c r="AB86" s="72"/>
      <c r="AC86" s="69"/>
      <c r="AD86" s="69"/>
      <c r="AE86" s="69"/>
      <c r="AF86" s="69"/>
      <c r="AG86" s="69"/>
      <c r="AH86" s="65"/>
      <c r="AI86" s="65"/>
      <c r="AJ86" s="69"/>
      <c r="AK86" s="69"/>
      <c r="AL86" s="69"/>
      <c r="AM86" s="69"/>
      <c r="AN86" s="69"/>
    </row>
    <row r="87" spans="2:41" x14ac:dyDescent="0.2">
      <c r="B87" s="22">
        <v>48</v>
      </c>
      <c r="C87" s="261"/>
      <c r="D87" s="24"/>
      <c r="E87" s="25">
        <f t="shared" si="20"/>
        <v>0</v>
      </c>
      <c r="F87" s="51"/>
      <c r="G87" s="59"/>
      <c r="H87" s="69"/>
      <c r="I87" s="69"/>
      <c r="J87" s="69"/>
      <c r="K87" s="69"/>
      <c r="L87" s="69"/>
      <c r="M87" s="67"/>
      <c r="N87" s="67"/>
      <c r="O87" s="69"/>
      <c r="P87" s="69"/>
      <c r="Q87" s="69"/>
      <c r="R87" s="69"/>
      <c r="S87" s="69"/>
      <c r="T87" s="67"/>
      <c r="U87" s="73"/>
      <c r="V87" s="69"/>
      <c r="W87" s="69"/>
      <c r="X87" s="69"/>
      <c r="Y87" s="69"/>
      <c r="Z87" s="69"/>
      <c r="AA87" s="65"/>
      <c r="AB87" s="72"/>
      <c r="AC87" s="69"/>
      <c r="AD87" s="69"/>
      <c r="AE87" s="69"/>
      <c r="AF87" s="69"/>
      <c r="AG87" s="69"/>
      <c r="AH87" s="65"/>
      <c r="AI87" s="65"/>
      <c r="AJ87" s="69"/>
      <c r="AK87" s="69"/>
      <c r="AL87" s="69"/>
      <c r="AM87" s="69"/>
      <c r="AN87" s="69"/>
    </row>
    <row r="88" spans="2:41" x14ac:dyDescent="0.2">
      <c r="B88" s="22">
        <v>49</v>
      </c>
      <c r="C88" s="261"/>
      <c r="D88" s="24"/>
      <c r="E88" s="25">
        <f t="shared" si="20"/>
        <v>0</v>
      </c>
      <c r="F88" s="51"/>
      <c r="G88" s="59"/>
      <c r="H88" s="69"/>
      <c r="I88" s="69"/>
      <c r="J88" s="69"/>
      <c r="K88" s="69"/>
      <c r="L88" s="69"/>
      <c r="M88" s="67"/>
      <c r="N88" s="67"/>
      <c r="O88" s="69"/>
      <c r="P88" s="69"/>
      <c r="Q88" s="69"/>
      <c r="R88" s="69"/>
      <c r="S88" s="69"/>
      <c r="T88" s="67"/>
      <c r="U88" s="73"/>
      <c r="V88" s="69"/>
      <c r="W88" s="69"/>
      <c r="X88" s="69"/>
      <c r="Y88" s="69"/>
      <c r="Z88" s="69"/>
      <c r="AA88" s="65"/>
      <c r="AB88" s="72"/>
      <c r="AC88" s="69"/>
      <c r="AD88" s="69"/>
      <c r="AE88" s="69"/>
      <c r="AF88" s="69"/>
      <c r="AG88" s="69"/>
      <c r="AH88" s="65"/>
      <c r="AI88" s="65"/>
      <c r="AJ88" s="69"/>
      <c r="AK88" s="69"/>
      <c r="AL88" s="69"/>
      <c r="AM88" s="69"/>
      <c r="AN88" s="69"/>
    </row>
    <row r="89" spans="2:41" x14ac:dyDescent="0.2">
      <c r="B89" s="22">
        <v>50</v>
      </c>
      <c r="C89" s="261"/>
      <c r="D89" s="24"/>
      <c r="E89" s="25">
        <f t="shared" si="20"/>
        <v>0</v>
      </c>
      <c r="F89" s="51"/>
      <c r="G89" s="59"/>
      <c r="H89" s="69"/>
      <c r="I89" s="69"/>
      <c r="J89" s="69"/>
      <c r="K89" s="69"/>
      <c r="L89" s="69"/>
      <c r="M89" s="67"/>
      <c r="N89" s="67"/>
      <c r="O89" s="69"/>
      <c r="P89" s="69"/>
      <c r="Q89" s="69"/>
      <c r="R89" s="69"/>
      <c r="S89" s="69"/>
      <c r="T89" s="67"/>
      <c r="U89" s="73"/>
      <c r="V89" s="69"/>
      <c r="W89" s="69"/>
      <c r="X89" s="69"/>
      <c r="Y89" s="69"/>
      <c r="Z89" s="69"/>
      <c r="AA89" s="65"/>
      <c r="AB89" s="72"/>
      <c r="AC89" s="69"/>
      <c r="AD89" s="69"/>
      <c r="AE89" s="69"/>
      <c r="AF89" s="69"/>
      <c r="AG89" s="69"/>
      <c r="AH89" s="65"/>
      <c r="AI89" s="65"/>
      <c r="AJ89" s="69"/>
      <c r="AK89" s="69"/>
      <c r="AL89" s="69"/>
      <c r="AM89" s="69"/>
      <c r="AN89" s="69"/>
    </row>
    <row r="90" spans="2:41" x14ac:dyDescent="0.2">
      <c r="B90" s="22">
        <v>51</v>
      </c>
      <c r="C90" s="261"/>
      <c r="D90" s="24"/>
      <c r="E90" s="25">
        <f t="shared" si="20"/>
        <v>0</v>
      </c>
      <c r="F90" s="51"/>
      <c r="G90" s="59"/>
      <c r="H90" s="69"/>
      <c r="I90" s="69"/>
      <c r="J90" s="69"/>
      <c r="K90" s="69"/>
      <c r="L90" s="69"/>
      <c r="M90" s="67"/>
      <c r="N90" s="67"/>
      <c r="O90" s="69"/>
      <c r="P90" s="69"/>
      <c r="Q90" s="69"/>
      <c r="R90" s="69"/>
      <c r="S90" s="69"/>
      <c r="T90" s="67"/>
      <c r="U90" s="73"/>
      <c r="V90" s="69"/>
      <c r="W90" s="69"/>
      <c r="X90" s="69"/>
      <c r="Y90" s="69"/>
      <c r="Z90" s="69"/>
      <c r="AA90" s="65"/>
      <c r="AB90" s="72"/>
      <c r="AC90" s="69"/>
      <c r="AD90" s="69"/>
      <c r="AE90" s="69"/>
      <c r="AF90" s="69"/>
      <c r="AG90" s="69"/>
      <c r="AH90" s="65"/>
      <c r="AI90" s="65"/>
      <c r="AJ90" s="69"/>
      <c r="AK90" s="69"/>
      <c r="AL90" s="69"/>
      <c r="AM90" s="69"/>
      <c r="AN90" s="69"/>
    </row>
    <row r="91" spans="2:41" x14ac:dyDescent="0.2">
      <c r="B91" s="22">
        <v>52</v>
      </c>
      <c r="C91" s="261"/>
      <c r="D91" s="24"/>
      <c r="E91" s="25">
        <f t="shared" si="20"/>
        <v>0</v>
      </c>
      <c r="F91" s="51"/>
      <c r="G91" s="59"/>
      <c r="H91" s="69"/>
      <c r="I91" s="69"/>
      <c r="J91" s="69"/>
      <c r="K91" s="69"/>
      <c r="L91" s="69"/>
      <c r="M91" s="67"/>
      <c r="N91" s="67"/>
      <c r="O91" s="69"/>
      <c r="P91" s="69"/>
      <c r="Q91" s="69"/>
      <c r="R91" s="69"/>
      <c r="S91" s="69"/>
      <c r="T91" s="67"/>
      <c r="U91" s="73"/>
      <c r="V91" s="69"/>
      <c r="W91" s="69"/>
      <c r="X91" s="69"/>
      <c r="Y91" s="69"/>
      <c r="Z91" s="69"/>
      <c r="AA91" s="65"/>
      <c r="AB91" s="72"/>
      <c r="AC91" s="69"/>
      <c r="AD91" s="69"/>
      <c r="AE91" s="69"/>
      <c r="AF91" s="69"/>
      <c r="AG91" s="69"/>
      <c r="AH91" s="65"/>
      <c r="AI91" s="65"/>
      <c r="AJ91" s="69"/>
      <c r="AK91" s="69"/>
      <c r="AL91" s="69"/>
      <c r="AM91" s="69"/>
      <c r="AN91" s="69"/>
    </row>
    <row r="92" spans="2:41" x14ac:dyDescent="0.2">
      <c r="B92" s="22">
        <v>53</v>
      </c>
      <c r="C92" s="261"/>
      <c r="D92" s="24"/>
      <c r="E92" s="25">
        <f t="shared" si="20"/>
        <v>0</v>
      </c>
      <c r="F92" s="51"/>
      <c r="G92" s="59"/>
      <c r="H92" s="69"/>
      <c r="I92" s="69"/>
      <c r="J92" s="69"/>
      <c r="K92" s="69"/>
      <c r="L92" s="69"/>
      <c r="M92" s="67"/>
      <c r="N92" s="67"/>
      <c r="O92" s="69"/>
      <c r="P92" s="69"/>
      <c r="Q92" s="69"/>
      <c r="R92" s="69"/>
      <c r="S92" s="69"/>
      <c r="T92" s="67"/>
      <c r="U92" s="73"/>
      <c r="V92" s="69"/>
      <c r="W92" s="69"/>
      <c r="X92" s="69"/>
      <c r="Y92" s="69"/>
      <c r="Z92" s="69"/>
      <c r="AA92" s="67"/>
      <c r="AB92" s="73"/>
      <c r="AC92" s="69"/>
      <c r="AD92" s="69"/>
      <c r="AE92" s="69"/>
      <c r="AF92" s="69"/>
      <c r="AG92" s="69"/>
      <c r="AH92" s="67"/>
      <c r="AI92" s="67"/>
      <c r="AJ92" s="69"/>
      <c r="AK92" s="69"/>
      <c r="AL92" s="69"/>
      <c r="AM92" s="69"/>
      <c r="AN92" s="69"/>
    </row>
    <row r="93" spans="2:41" x14ac:dyDescent="0.2">
      <c r="B93" s="22">
        <v>54</v>
      </c>
      <c r="C93" s="261"/>
      <c r="D93" s="24"/>
      <c r="E93" s="25">
        <f t="shared" si="20"/>
        <v>0</v>
      </c>
      <c r="F93" s="51"/>
      <c r="G93" s="59"/>
      <c r="H93" s="69"/>
      <c r="I93" s="69"/>
      <c r="J93" s="69"/>
      <c r="K93" s="69"/>
      <c r="L93" s="69"/>
      <c r="M93" s="67"/>
      <c r="N93" s="67"/>
      <c r="O93" s="69"/>
      <c r="P93" s="69"/>
      <c r="Q93" s="69"/>
      <c r="R93" s="69"/>
      <c r="S93" s="69"/>
      <c r="T93" s="67"/>
      <c r="U93" s="73"/>
      <c r="V93" s="69"/>
      <c r="W93" s="69"/>
      <c r="X93" s="69"/>
      <c r="Y93" s="69"/>
      <c r="Z93" s="69"/>
      <c r="AA93" s="67"/>
      <c r="AB93" s="73"/>
      <c r="AC93" s="69"/>
      <c r="AD93" s="69"/>
      <c r="AE93" s="69"/>
      <c r="AF93" s="69"/>
      <c r="AG93" s="69"/>
      <c r="AH93" s="67"/>
      <c r="AI93" s="67"/>
      <c r="AJ93" s="69"/>
      <c r="AK93" s="69"/>
      <c r="AL93" s="69"/>
      <c r="AM93" s="69"/>
      <c r="AN93" s="69"/>
    </row>
    <row r="94" spans="2:41" x14ac:dyDescent="0.2">
      <c r="B94" s="22">
        <v>55</v>
      </c>
      <c r="C94" s="261"/>
      <c r="D94" s="24"/>
      <c r="E94" s="25">
        <f t="shared" si="20"/>
        <v>0</v>
      </c>
      <c r="F94" s="51"/>
      <c r="G94" s="59"/>
      <c r="H94" s="69"/>
      <c r="I94" s="69"/>
      <c r="J94" s="69"/>
      <c r="K94" s="69"/>
      <c r="L94" s="69"/>
      <c r="M94" s="67"/>
      <c r="N94" s="67"/>
      <c r="O94" s="69"/>
      <c r="P94" s="69"/>
      <c r="Q94" s="69"/>
      <c r="R94" s="69"/>
      <c r="S94" s="69"/>
      <c r="T94" s="67"/>
      <c r="U94" s="73"/>
      <c r="V94" s="69"/>
      <c r="W94" s="69"/>
      <c r="X94" s="69"/>
      <c r="Y94" s="69"/>
      <c r="Z94" s="69"/>
      <c r="AA94" s="67"/>
      <c r="AB94" s="73"/>
      <c r="AC94" s="69"/>
      <c r="AD94" s="69"/>
      <c r="AE94" s="69"/>
      <c r="AF94" s="69"/>
      <c r="AG94" s="69"/>
      <c r="AH94" s="67"/>
      <c r="AI94" s="67"/>
      <c r="AJ94" s="69"/>
      <c r="AK94" s="69"/>
      <c r="AL94" s="69"/>
      <c r="AM94" s="69"/>
      <c r="AN94" s="69"/>
    </row>
    <row r="95" spans="2:41" x14ac:dyDescent="0.2">
      <c r="B95" s="22">
        <v>56</v>
      </c>
      <c r="C95" s="261"/>
      <c r="D95" s="24"/>
      <c r="E95" s="25">
        <f t="shared" si="19"/>
        <v>0</v>
      </c>
      <c r="F95" s="51"/>
      <c r="G95" s="59"/>
      <c r="H95" s="69"/>
      <c r="I95" s="69"/>
      <c r="J95" s="69"/>
      <c r="K95" s="69"/>
      <c r="L95" s="69"/>
      <c r="M95" s="67"/>
      <c r="N95" s="67"/>
      <c r="O95" s="69"/>
      <c r="P95" s="69"/>
      <c r="Q95" s="69"/>
      <c r="R95" s="69"/>
      <c r="S95" s="69"/>
      <c r="T95" s="67"/>
      <c r="U95" s="73"/>
      <c r="V95" s="69"/>
      <c r="W95" s="69"/>
      <c r="X95" s="69"/>
      <c r="Y95" s="69"/>
      <c r="Z95" s="69"/>
      <c r="AA95" s="67"/>
      <c r="AB95" s="73"/>
      <c r="AC95" s="69"/>
      <c r="AD95" s="69"/>
      <c r="AE95" s="69"/>
      <c r="AF95" s="69"/>
      <c r="AG95" s="69"/>
      <c r="AH95" s="67"/>
      <c r="AI95" s="67"/>
      <c r="AJ95" s="69"/>
      <c r="AK95" s="69"/>
      <c r="AL95" s="69"/>
      <c r="AM95" s="69"/>
      <c r="AN95" s="69"/>
    </row>
    <row r="96" spans="2:41" x14ac:dyDescent="0.2">
      <c r="B96" s="22">
        <v>57</v>
      </c>
      <c r="C96" s="261"/>
      <c r="D96" s="24"/>
      <c r="E96" s="25">
        <f t="shared" si="19"/>
        <v>0</v>
      </c>
      <c r="F96" s="51"/>
      <c r="G96" s="59"/>
      <c r="H96" s="69"/>
      <c r="I96" s="69"/>
      <c r="J96" s="69"/>
      <c r="K96" s="69"/>
      <c r="L96" s="69"/>
      <c r="M96" s="67"/>
      <c r="N96" s="67"/>
      <c r="O96" s="69"/>
      <c r="P96" s="69"/>
      <c r="Q96" s="69"/>
      <c r="R96" s="69"/>
      <c r="S96" s="69"/>
      <c r="T96" s="67"/>
      <c r="U96" s="73"/>
      <c r="V96" s="69"/>
      <c r="W96" s="69"/>
      <c r="X96" s="69"/>
      <c r="Y96" s="69"/>
      <c r="Z96" s="69"/>
      <c r="AA96" s="67"/>
      <c r="AB96" s="73"/>
      <c r="AC96" s="69"/>
      <c r="AD96" s="69"/>
      <c r="AE96" s="69"/>
      <c r="AF96" s="69"/>
      <c r="AG96" s="69"/>
      <c r="AH96" s="67"/>
      <c r="AI96" s="67"/>
      <c r="AJ96" s="69"/>
      <c r="AK96" s="69"/>
      <c r="AL96" s="69"/>
      <c r="AM96" s="69"/>
      <c r="AN96" s="69"/>
    </row>
    <row r="97" spans="1:41" x14ac:dyDescent="0.2">
      <c r="B97" s="22">
        <v>58</v>
      </c>
      <c r="C97" s="261"/>
      <c r="D97" s="24"/>
      <c r="E97" s="25">
        <f t="shared" si="19"/>
        <v>0</v>
      </c>
      <c r="F97" s="51"/>
      <c r="G97" s="59"/>
      <c r="H97" s="69"/>
      <c r="I97" s="69"/>
      <c r="J97" s="69"/>
      <c r="K97" s="69"/>
      <c r="L97" s="69"/>
      <c r="M97" s="67"/>
      <c r="N97" s="67"/>
      <c r="O97" s="69"/>
      <c r="P97" s="69"/>
      <c r="Q97" s="69"/>
      <c r="R97" s="69"/>
      <c r="S97" s="69"/>
      <c r="T97" s="67"/>
      <c r="U97" s="73"/>
      <c r="V97" s="69"/>
      <c r="W97" s="69"/>
      <c r="X97" s="69"/>
      <c r="Y97" s="69"/>
      <c r="Z97" s="69"/>
      <c r="AA97" s="67"/>
      <c r="AB97" s="73"/>
      <c r="AC97" s="69"/>
      <c r="AD97" s="69"/>
      <c r="AE97" s="69"/>
      <c r="AF97" s="69"/>
      <c r="AG97" s="69"/>
      <c r="AH97" s="67"/>
      <c r="AI97" s="67"/>
      <c r="AJ97" s="69"/>
      <c r="AK97" s="69"/>
      <c r="AL97" s="69"/>
      <c r="AM97" s="69"/>
      <c r="AN97" s="69"/>
    </row>
    <row r="98" spans="1:41" x14ac:dyDescent="0.2">
      <c r="B98" s="22">
        <v>59</v>
      </c>
      <c r="C98" s="261"/>
      <c r="D98" s="24"/>
      <c r="E98" s="25">
        <f t="shared" si="19"/>
        <v>0</v>
      </c>
      <c r="F98" s="51"/>
      <c r="G98" s="59"/>
      <c r="H98" s="69"/>
      <c r="I98" s="69"/>
      <c r="J98" s="69"/>
      <c r="K98" s="69"/>
      <c r="L98" s="69"/>
      <c r="M98" s="67"/>
      <c r="N98" s="67"/>
      <c r="O98" s="69"/>
      <c r="P98" s="69"/>
      <c r="Q98" s="69"/>
      <c r="R98" s="69"/>
      <c r="S98" s="69"/>
      <c r="T98" s="67"/>
      <c r="U98" s="73"/>
      <c r="V98" s="69"/>
      <c r="W98" s="69"/>
      <c r="X98" s="69"/>
      <c r="Y98" s="69"/>
      <c r="Z98" s="69"/>
      <c r="AA98" s="67"/>
      <c r="AB98" s="73"/>
      <c r="AC98" s="69"/>
      <c r="AD98" s="69"/>
      <c r="AE98" s="69"/>
      <c r="AF98" s="69"/>
      <c r="AG98" s="69"/>
      <c r="AH98" s="67"/>
      <c r="AI98" s="67"/>
      <c r="AJ98" s="69"/>
      <c r="AK98" s="69"/>
      <c r="AL98" s="69"/>
      <c r="AM98" s="69"/>
      <c r="AN98" s="69"/>
    </row>
    <row r="99" spans="1:41" x14ac:dyDescent="0.2">
      <c r="B99" s="22">
        <v>60</v>
      </c>
      <c r="C99" s="261"/>
      <c r="D99" s="24"/>
      <c r="E99" s="25">
        <f t="shared" si="19"/>
        <v>0</v>
      </c>
      <c r="F99" s="51"/>
      <c r="G99" s="59"/>
      <c r="H99" s="69"/>
      <c r="I99" s="69"/>
      <c r="J99" s="69"/>
      <c r="K99" s="69"/>
      <c r="L99" s="69"/>
      <c r="M99" s="67"/>
      <c r="N99" s="67"/>
      <c r="O99" s="69"/>
      <c r="P99" s="69"/>
      <c r="Q99" s="69"/>
      <c r="R99" s="69"/>
      <c r="S99" s="69"/>
      <c r="T99" s="67"/>
      <c r="U99" s="73"/>
      <c r="V99" s="69"/>
      <c r="W99" s="69"/>
      <c r="X99" s="69"/>
      <c r="Y99" s="69"/>
      <c r="Z99" s="69"/>
      <c r="AA99" s="67"/>
      <c r="AB99" s="73"/>
      <c r="AC99" s="69"/>
      <c r="AD99" s="69"/>
      <c r="AE99" s="69"/>
      <c r="AF99" s="69"/>
      <c r="AG99" s="69"/>
      <c r="AH99" s="67"/>
      <c r="AI99" s="67"/>
      <c r="AJ99" s="69"/>
      <c r="AK99" s="69"/>
      <c r="AL99" s="69"/>
      <c r="AM99" s="69"/>
      <c r="AN99" s="69"/>
    </row>
    <row r="100" spans="1:41" s="113" customFormat="1" x14ac:dyDescent="0.2">
      <c r="A100"/>
      <c r="B100" s="22">
        <v>61</v>
      </c>
      <c r="C100" s="261"/>
      <c r="D100" s="24"/>
      <c r="E100" s="25">
        <f t="shared" si="19"/>
        <v>0</v>
      </c>
      <c r="F100" s="114"/>
      <c r="G100" s="59"/>
      <c r="H100" s="69"/>
      <c r="I100" s="69"/>
      <c r="J100" s="69"/>
      <c r="K100" s="69"/>
      <c r="L100" s="69"/>
      <c r="M100" s="67"/>
      <c r="N100" s="67"/>
      <c r="O100" s="69"/>
      <c r="P100" s="69"/>
      <c r="Q100" s="69"/>
      <c r="R100" s="69"/>
      <c r="S100" s="69"/>
      <c r="T100" s="67"/>
      <c r="U100" s="73"/>
      <c r="V100" s="69"/>
      <c r="W100" s="69"/>
      <c r="X100" s="69"/>
      <c r="Y100" s="69"/>
      <c r="Z100" s="69"/>
      <c r="AA100" s="67"/>
      <c r="AB100" s="73"/>
      <c r="AC100" s="69"/>
      <c r="AD100" s="69"/>
      <c r="AE100" s="69"/>
      <c r="AF100" s="69"/>
      <c r="AG100" s="69"/>
      <c r="AH100" s="67"/>
      <c r="AI100" s="67"/>
      <c r="AJ100" s="69"/>
      <c r="AK100" s="69"/>
      <c r="AL100" s="69"/>
      <c r="AM100" s="69"/>
      <c r="AN100" s="69"/>
      <c r="AO100" s="115"/>
    </row>
    <row r="101" spans="1:41" s="113" customFormat="1" x14ac:dyDescent="0.2">
      <c r="A101"/>
      <c r="B101" s="22">
        <v>62</v>
      </c>
      <c r="C101" s="261"/>
      <c r="D101" s="24"/>
      <c r="E101" s="25">
        <f t="shared" si="19"/>
        <v>0</v>
      </c>
      <c r="F101" s="114"/>
      <c r="G101" s="59"/>
      <c r="H101" s="69"/>
      <c r="I101" s="69"/>
      <c r="J101" s="69"/>
      <c r="K101" s="69"/>
      <c r="L101" s="69"/>
      <c r="M101" s="67"/>
      <c r="N101" s="67"/>
      <c r="O101" s="69"/>
      <c r="P101" s="69"/>
      <c r="Q101" s="69"/>
      <c r="R101" s="69"/>
      <c r="S101" s="69"/>
      <c r="T101" s="67"/>
      <c r="U101" s="73"/>
      <c r="V101" s="69"/>
      <c r="W101" s="69"/>
      <c r="X101" s="69"/>
      <c r="Y101" s="69"/>
      <c r="Z101" s="69"/>
      <c r="AA101" s="67"/>
      <c r="AB101" s="73"/>
      <c r="AC101" s="69"/>
      <c r="AD101" s="69"/>
      <c r="AE101" s="69"/>
      <c r="AF101" s="69"/>
      <c r="AG101" s="69"/>
      <c r="AH101" s="67"/>
      <c r="AI101" s="67"/>
      <c r="AJ101" s="69"/>
      <c r="AK101" s="69"/>
      <c r="AL101" s="69"/>
      <c r="AM101" s="69"/>
      <c r="AN101" s="69"/>
      <c r="AO101" s="115"/>
    </row>
    <row r="102" spans="1:41" x14ac:dyDescent="0.2">
      <c r="B102" s="22">
        <v>63</v>
      </c>
      <c r="C102" s="261"/>
      <c r="D102" s="24"/>
      <c r="E102" s="25">
        <f t="shared" si="19"/>
        <v>0</v>
      </c>
      <c r="F102" s="51"/>
      <c r="G102" s="145"/>
      <c r="H102" s="69"/>
      <c r="I102" s="69"/>
      <c r="J102" s="69"/>
      <c r="K102" s="69"/>
      <c r="L102" s="69"/>
      <c r="M102" s="67"/>
      <c r="N102" s="67"/>
      <c r="O102" s="69"/>
      <c r="P102" s="69"/>
      <c r="Q102" s="69"/>
      <c r="R102" s="69"/>
      <c r="S102" s="69"/>
      <c r="T102" s="67"/>
      <c r="U102" s="73"/>
      <c r="V102" s="69"/>
      <c r="W102" s="69"/>
      <c r="X102" s="69"/>
      <c r="Y102" s="69"/>
      <c r="Z102" s="69"/>
      <c r="AA102" s="67"/>
      <c r="AB102" s="73"/>
      <c r="AC102" s="69"/>
      <c r="AD102" s="69"/>
      <c r="AE102" s="69"/>
      <c r="AF102" s="69"/>
      <c r="AG102" s="69"/>
      <c r="AH102" s="67"/>
      <c r="AI102" s="67"/>
      <c r="AJ102" s="69"/>
      <c r="AK102" s="69"/>
      <c r="AL102" s="69"/>
      <c r="AM102" s="69"/>
      <c r="AN102" s="69"/>
    </row>
    <row r="103" spans="1:41" x14ac:dyDescent="0.2">
      <c r="B103" s="22">
        <v>64</v>
      </c>
      <c r="C103" s="261"/>
      <c r="D103" s="24"/>
      <c r="E103" s="25">
        <f t="shared" si="19"/>
        <v>0</v>
      </c>
      <c r="F103" s="51"/>
      <c r="G103" s="145"/>
      <c r="H103" s="69"/>
      <c r="I103" s="69"/>
      <c r="J103" s="69"/>
      <c r="K103" s="69"/>
      <c r="L103" s="69"/>
      <c r="M103" s="67"/>
      <c r="N103" s="67"/>
      <c r="O103" s="69"/>
      <c r="P103" s="69"/>
      <c r="Q103" s="69"/>
      <c r="R103" s="69"/>
      <c r="S103" s="69"/>
      <c r="T103" s="67"/>
      <c r="U103" s="73"/>
      <c r="V103" s="69"/>
      <c r="W103" s="69"/>
      <c r="X103" s="69"/>
      <c r="Y103" s="69"/>
      <c r="Z103" s="69"/>
      <c r="AA103" s="67"/>
      <c r="AB103" s="73"/>
      <c r="AC103" s="69"/>
      <c r="AD103" s="69"/>
      <c r="AE103" s="69"/>
      <c r="AF103" s="69"/>
      <c r="AG103" s="69"/>
      <c r="AH103" s="67"/>
      <c r="AI103" s="67"/>
      <c r="AJ103" s="69"/>
      <c r="AK103" s="69"/>
      <c r="AL103" s="69"/>
      <c r="AM103" s="69"/>
      <c r="AN103" s="69"/>
    </row>
    <row r="104" spans="1:41" x14ac:dyDescent="0.2">
      <c r="B104" s="22">
        <v>65</v>
      </c>
      <c r="C104" s="261"/>
      <c r="D104" s="24"/>
      <c r="E104" s="25">
        <f t="shared" si="19"/>
        <v>0</v>
      </c>
      <c r="F104" s="51"/>
      <c r="G104" s="145"/>
      <c r="H104" s="69"/>
      <c r="I104" s="69"/>
      <c r="J104" s="69"/>
      <c r="K104" s="69"/>
      <c r="L104" s="69"/>
      <c r="M104" s="67"/>
      <c r="N104" s="67"/>
      <c r="O104" s="69"/>
      <c r="P104" s="69"/>
      <c r="Q104" s="69"/>
      <c r="R104" s="69"/>
      <c r="S104" s="69"/>
      <c r="T104" s="67"/>
      <c r="U104" s="73"/>
      <c r="V104" s="69"/>
      <c r="W104" s="69"/>
      <c r="X104" s="69"/>
      <c r="Y104" s="69"/>
      <c r="Z104" s="69"/>
      <c r="AA104" s="67"/>
      <c r="AB104" s="73"/>
      <c r="AC104" s="69"/>
      <c r="AD104" s="69"/>
      <c r="AE104" s="69"/>
      <c r="AF104" s="69"/>
      <c r="AG104" s="69"/>
      <c r="AH104" s="67"/>
      <c r="AI104" s="67"/>
      <c r="AJ104" s="69"/>
      <c r="AK104" s="69"/>
      <c r="AL104" s="69"/>
      <c r="AM104" s="69"/>
      <c r="AN104" s="69"/>
    </row>
    <row r="105" spans="1:41" x14ac:dyDescent="0.2">
      <c r="B105" s="22">
        <v>66</v>
      </c>
      <c r="C105" s="261"/>
      <c r="D105" s="24"/>
      <c r="E105" s="25">
        <f t="shared" si="19"/>
        <v>0</v>
      </c>
      <c r="F105" s="51"/>
      <c r="G105" s="145"/>
      <c r="H105" s="69"/>
      <c r="I105" s="69"/>
      <c r="J105" s="69"/>
      <c r="K105" s="69"/>
      <c r="L105" s="69"/>
      <c r="M105" s="67"/>
      <c r="N105" s="67"/>
      <c r="O105" s="69"/>
      <c r="P105" s="69"/>
      <c r="Q105" s="69"/>
      <c r="R105" s="69"/>
      <c r="S105" s="69"/>
      <c r="T105" s="67"/>
      <c r="U105" s="73"/>
      <c r="V105" s="69"/>
      <c r="W105" s="69"/>
      <c r="X105" s="69"/>
      <c r="Y105" s="69"/>
      <c r="Z105" s="69"/>
      <c r="AA105" s="67"/>
      <c r="AB105" s="73"/>
      <c r="AC105" s="69"/>
      <c r="AD105" s="69"/>
      <c r="AE105" s="69"/>
      <c r="AF105" s="69"/>
      <c r="AG105" s="69"/>
      <c r="AH105" s="67"/>
      <c r="AI105" s="67"/>
      <c r="AJ105" s="69"/>
      <c r="AK105" s="69"/>
      <c r="AL105" s="69"/>
      <c r="AM105" s="69"/>
      <c r="AN105" s="69"/>
    </row>
    <row r="106" spans="1:41" x14ac:dyDescent="0.2">
      <c r="B106" s="22">
        <v>67</v>
      </c>
      <c r="C106" s="261"/>
      <c r="D106" s="24"/>
      <c r="E106" s="25">
        <f t="shared" si="19"/>
        <v>0</v>
      </c>
      <c r="F106" s="51"/>
      <c r="G106" s="59"/>
      <c r="H106" s="69"/>
      <c r="I106" s="69"/>
      <c r="J106" s="69"/>
      <c r="K106" s="69"/>
      <c r="L106" s="69"/>
      <c r="M106" s="67"/>
      <c r="N106" s="67"/>
      <c r="O106" s="69"/>
      <c r="P106" s="69"/>
      <c r="Q106" s="69"/>
      <c r="R106" s="69"/>
      <c r="S106" s="69"/>
      <c r="T106" s="67"/>
      <c r="U106" s="73"/>
      <c r="V106" s="69"/>
      <c r="W106" s="69"/>
      <c r="X106" s="69"/>
      <c r="Y106" s="69"/>
      <c r="Z106" s="69"/>
      <c r="AA106" s="67"/>
      <c r="AB106" s="73"/>
      <c r="AC106" s="69"/>
      <c r="AD106" s="69"/>
      <c r="AE106" s="69"/>
      <c r="AF106" s="69"/>
      <c r="AG106" s="69"/>
      <c r="AH106" s="67"/>
      <c r="AI106" s="67"/>
      <c r="AJ106" s="69"/>
      <c r="AK106" s="69"/>
      <c r="AL106" s="69"/>
      <c r="AM106" s="69"/>
      <c r="AN106" s="69"/>
    </row>
    <row r="107" spans="1:41" x14ac:dyDescent="0.2">
      <c r="B107" s="22">
        <v>68</v>
      </c>
      <c r="C107" s="261"/>
      <c r="D107" s="24"/>
      <c r="E107" s="25">
        <f t="shared" si="19"/>
        <v>0</v>
      </c>
      <c r="F107" s="51"/>
      <c r="G107" s="59"/>
      <c r="H107" s="69"/>
      <c r="I107" s="69"/>
      <c r="J107" s="69"/>
      <c r="K107" s="69"/>
      <c r="L107" s="69"/>
      <c r="M107" s="67"/>
      <c r="N107" s="67"/>
      <c r="O107" s="69"/>
      <c r="P107" s="69"/>
      <c r="Q107" s="69"/>
      <c r="R107" s="69"/>
      <c r="S107" s="69"/>
      <c r="T107" s="67"/>
      <c r="U107" s="73"/>
      <c r="V107" s="69"/>
      <c r="W107" s="69"/>
      <c r="X107" s="69"/>
      <c r="Y107" s="69"/>
      <c r="Z107" s="69"/>
      <c r="AA107" s="67"/>
      <c r="AB107" s="73"/>
      <c r="AC107" s="69"/>
      <c r="AD107" s="69"/>
      <c r="AE107" s="69"/>
      <c r="AF107" s="69"/>
      <c r="AG107" s="69"/>
      <c r="AH107" s="67"/>
      <c r="AI107" s="67"/>
      <c r="AJ107" s="69"/>
      <c r="AK107" s="69"/>
      <c r="AL107" s="69"/>
      <c r="AM107" s="69"/>
      <c r="AN107" s="69"/>
    </row>
    <row r="108" spans="1:41" x14ac:dyDescent="0.2">
      <c r="B108" s="22">
        <v>69</v>
      </c>
      <c r="C108" s="261"/>
      <c r="D108" s="24"/>
      <c r="E108" s="25">
        <f t="shared" si="19"/>
        <v>0</v>
      </c>
      <c r="F108" s="51"/>
      <c r="G108" s="24"/>
      <c r="H108" s="69"/>
      <c r="I108" s="69"/>
      <c r="J108" s="69"/>
      <c r="K108" s="69"/>
      <c r="L108" s="69"/>
      <c r="M108" s="67"/>
      <c r="N108" s="67"/>
      <c r="O108" s="69"/>
      <c r="P108" s="69"/>
      <c r="Q108" s="69"/>
      <c r="R108" s="69"/>
      <c r="S108" s="69"/>
      <c r="T108" s="67"/>
      <c r="U108" s="73"/>
      <c r="V108" s="69"/>
      <c r="W108" s="69"/>
      <c r="X108" s="69"/>
      <c r="Y108" s="69"/>
      <c r="Z108" s="69"/>
      <c r="AA108" s="67"/>
      <c r="AB108" s="73"/>
      <c r="AC108" s="69"/>
      <c r="AD108" s="69"/>
      <c r="AE108" s="69"/>
      <c r="AF108" s="69"/>
      <c r="AG108" s="69"/>
      <c r="AH108" s="67"/>
      <c r="AI108" s="67"/>
      <c r="AJ108" s="69"/>
      <c r="AK108" s="69"/>
      <c r="AL108" s="69"/>
      <c r="AM108" s="69"/>
      <c r="AN108" s="69"/>
    </row>
    <row r="109" spans="1:41" x14ac:dyDescent="0.2">
      <c r="B109" s="22">
        <v>70</v>
      </c>
      <c r="C109" s="261"/>
      <c r="D109" s="24"/>
      <c r="E109" s="25">
        <f t="shared" si="19"/>
        <v>0</v>
      </c>
      <c r="F109" s="51"/>
      <c r="G109" s="24"/>
      <c r="H109" s="69"/>
      <c r="I109" s="69"/>
      <c r="J109" s="69"/>
      <c r="K109" s="69"/>
      <c r="L109" s="69"/>
      <c r="M109" s="67"/>
      <c r="N109" s="67"/>
      <c r="O109" s="69"/>
      <c r="P109" s="69"/>
      <c r="Q109" s="69"/>
      <c r="R109" s="69"/>
      <c r="S109" s="69"/>
      <c r="T109" s="67"/>
      <c r="U109" s="73"/>
      <c r="V109" s="69"/>
      <c r="W109" s="69"/>
      <c r="X109" s="69"/>
      <c r="Y109" s="69"/>
      <c r="Z109" s="69"/>
      <c r="AA109" s="67"/>
      <c r="AB109" s="73"/>
      <c r="AC109" s="69"/>
      <c r="AD109" s="69"/>
      <c r="AE109" s="69"/>
      <c r="AF109" s="69"/>
      <c r="AG109" s="69"/>
      <c r="AH109" s="67"/>
      <c r="AI109" s="67"/>
      <c r="AJ109" s="69"/>
      <c r="AK109" s="69"/>
      <c r="AL109" s="69"/>
      <c r="AM109" s="69"/>
      <c r="AN109" s="69"/>
    </row>
    <row r="110" spans="1:41" x14ac:dyDescent="0.2">
      <c r="B110" s="22">
        <v>71</v>
      </c>
      <c r="C110" s="261"/>
      <c r="D110" s="24"/>
      <c r="E110" s="25">
        <f t="shared" si="19"/>
        <v>0</v>
      </c>
      <c r="F110" s="51"/>
      <c r="G110" s="24"/>
      <c r="H110" s="69"/>
      <c r="I110" s="69"/>
      <c r="J110" s="69"/>
      <c r="K110" s="69"/>
      <c r="L110" s="69"/>
      <c r="M110" s="67"/>
      <c r="N110" s="67"/>
      <c r="O110" s="69"/>
      <c r="P110" s="69"/>
      <c r="Q110" s="69"/>
      <c r="R110" s="69"/>
      <c r="S110" s="69"/>
      <c r="T110" s="67"/>
      <c r="U110" s="73"/>
      <c r="V110" s="69"/>
      <c r="W110" s="69"/>
      <c r="X110" s="69"/>
      <c r="Y110" s="69"/>
      <c r="Z110" s="69"/>
      <c r="AA110" s="67"/>
      <c r="AB110" s="73"/>
      <c r="AC110" s="69"/>
      <c r="AD110" s="69"/>
      <c r="AE110" s="69"/>
      <c r="AF110" s="69"/>
      <c r="AG110" s="69"/>
      <c r="AH110" s="67"/>
      <c r="AI110" s="67"/>
      <c r="AJ110" s="69"/>
      <c r="AK110" s="69"/>
      <c r="AL110" s="69"/>
      <c r="AM110" s="69"/>
      <c r="AN110" s="69"/>
    </row>
    <row r="111" spans="1:41" s="53" customFormat="1" x14ac:dyDescent="0.2">
      <c r="A111"/>
      <c r="B111" s="22">
        <v>72</v>
      </c>
      <c r="C111" s="261"/>
      <c r="D111" s="24"/>
      <c r="E111" s="25">
        <f t="shared" si="19"/>
        <v>0</v>
      </c>
      <c r="F111" s="119"/>
      <c r="G111" s="24"/>
      <c r="H111" s="69"/>
      <c r="I111" s="69"/>
      <c r="J111" s="69"/>
      <c r="K111" s="69"/>
      <c r="L111" s="69"/>
      <c r="M111" s="67"/>
      <c r="N111" s="67"/>
      <c r="O111" s="69"/>
      <c r="P111" s="69"/>
      <c r="Q111" s="69"/>
      <c r="R111" s="69"/>
      <c r="S111" s="69"/>
      <c r="T111" s="67"/>
      <c r="U111" s="73"/>
      <c r="V111" s="69"/>
      <c r="W111" s="69"/>
      <c r="X111" s="69"/>
      <c r="Y111" s="69"/>
      <c r="Z111" s="69"/>
      <c r="AA111" s="67"/>
      <c r="AB111" s="73"/>
      <c r="AC111" s="69"/>
      <c r="AD111" s="69"/>
      <c r="AE111" s="69"/>
      <c r="AF111" s="69"/>
      <c r="AG111" s="69"/>
      <c r="AH111" s="67"/>
      <c r="AI111" s="67"/>
      <c r="AJ111" s="69"/>
      <c r="AK111" s="69"/>
      <c r="AL111" s="69"/>
      <c r="AM111" s="69"/>
      <c r="AN111" s="69"/>
      <c r="AO111" s="120"/>
    </row>
    <row r="112" spans="1:41" s="53" customFormat="1" x14ac:dyDescent="0.2">
      <c r="A112"/>
      <c r="B112" s="22">
        <v>73</v>
      </c>
      <c r="C112" s="261"/>
      <c r="D112" s="24"/>
      <c r="E112" s="25">
        <f t="shared" ref="E112:E113" si="21">SUM(H112:AO112)</f>
        <v>0</v>
      </c>
      <c r="F112" s="119"/>
      <c r="G112" s="24"/>
      <c r="H112" s="69"/>
      <c r="I112" s="69"/>
      <c r="J112" s="69"/>
      <c r="K112" s="69"/>
      <c r="L112" s="69"/>
      <c r="M112" s="67"/>
      <c r="N112" s="67"/>
      <c r="O112" s="69"/>
      <c r="P112" s="69"/>
      <c r="Q112" s="69"/>
      <c r="R112" s="69"/>
      <c r="S112" s="69"/>
      <c r="T112" s="67"/>
      <c r="U112" s="73"/>
      <c r="V112" s="69"/>
      <c r="W112" s="69"/>
      <c r="X112" s="69"/>
      <c r="Y112" s="69"/>
      <c r="Z112" s="69"/>
      <c r="AA112" s="67"/>
      <c r="AB112" s="73"/>
      <c r="AC112" s="69"/>
      <c r="AD112" s="69"/>
      <c r="AE112" s="69"/>
      <c r="AF112" s="69"/>
      <c r="AG112" s="69"/>
      <c r="AH112" s="67"/>
      <c r="AI112" s="67"/>
      <c r="AJ112" s="69"/>
      <c r="AK112" s="69"/>
      <c r="AL112" s="69"/>
      <c r="AM112" s="69"/>
      <c r="AN112" s="69"/>
      <c r="AO112" s="120"/>
    </row>
    <row r="113" spans="1:41" s="53" customFormat="1" x14ac:dyDescent="0.2">
      <c r="A113"/>
      <c r="B113" s="22">
        <v>74</v>
      </c>
      <c r="C113" s="261"/>
      <c r="D113" s="24"/>
      <c r="E113" s="25">
        <f t="shared" si="21"/>
        <v>0</v>
      </c>
      <c r="F113" s="119"/>
      <c r="G113" s="24"/>
      <c r="H113" s="69"/>
      <c r="I113" s="69"/>
      <c r="J113" s="69"/>
      <c r="K113" s="69"/>
      <c r="L113" s="69"/>
      <c r="M113" s="67"/>
      <c r="N113" s="67"/>
      <c r="O113" s="69"/>
      <c r="P113" s="69"/>
      <c r="Q113" s="69"/>
      <c r="R113" s="69"/>
      <c r="S113" s="69"/>
      <c r="T113" s="67"/>
      <c r="U113" s="73"/>
      <c r="V113" s="69"/>
      <c r="W113" s="69"/>
      <c r="X113" s="69"/>
      <c r="Y113" s="69"/>
      <c r="Z113" s="69"/>
      <c r="AA113" s="67"/>
      <c r="AB113" s="73"/>
      <c r="AC113" s="69"/>
      <c r="AD113" s="69"/>
      <c r="AE113" s="69"/>
      <c r="AF113" s="69"/>
      <c r="AG113" s="69"/>
      <c r="AH113" s="67"/>
      <c r="AI113" s="67"/>
      <c r="AJ113" s="69"/>
      <c r="AK113" s="69"/>
      <c r="AL113" s="69"/>
      <c r="AM113" s="69"/>
      <c r="AN113" s="69"/>
      <c r="AO113" s="120"/>
    </row>
    <row r="114" spans="1:41" s="53" customFormat="1" x14ac:dyDescent="0.2">
      <c r="A114"/>
      <c r="B114" s="22">
        <v>75</v>
      </c>
      <c r="C114" s="261"/>
      <c r="D114" s="24"/>
      <c r="E114" s="25">
        <f t="shared" ref="E114:E116" si="22">SUM(H114:AO114)</f>
        <v>0</v>
      </c>
      <c r="F114" s="119"/>
      <c r="G114" s="118"/>
      <c r="H114" s="69"/>
      <c r="I114" s="69"/>
      <c r="J114" s="69"/>
      <c r="K114" s="69"/>
      <c r="L114" s="69"/>
      <c r="M114" s="70"/>
      <c r="N114" s="68"/>
      <c r="O114" s="69"/>
      <c r="P114" s="69"/>
      <c r="Q114" s="69"/>
      <c r="R114" s="69"/>
      <c r="S114" s="69"/>
      <c r="T114" s="68"/>
      <c r="U114" s="68"/>
      <c r="V114" s="69"/>
      <c r="W114" s="69"/>
      <c r="X114" s="69"/>
      <c r="Y114" s="69"/>
      <c r="Z114" s="69"/>
      <c r="AA114" s="68"/>
      <c r="AB114" s="74"/>
      <c r="AC114" s="69"/>
      <c r="AD114" s="69"/>
      <c r="AE114" s="69"/>
      <c r="AF114" s="69"/>
      <c r="AG114" s="69"/>
      <c r="AH114" s="70"/>
      <c r="AI114" s="68"/>
      <c r="AJ114" s="69"/>
      <c r="AK114" s="69"/>
      <c r="AL114" s="69"/>
      <c r="AM114" s="69"/>
      <c r="AN114" s="69"/>
      <c r="AO114" s="120"/>
    </row>
    <row r="115" spans="1:41" s="53" customFormat="1" x14ac:dyDescent="0.2">
      <c r="A115"/>
      <c r="B115" s="22">
        <v>76</v>
      </c>
      <c r="C115" s="261"/>
      <c r="D115" s="24"/>
      <c r="E115" s="25">
        <f t="shared" si="22"/>
        <v>0</v>
      </c>
      <c r="F115" s="119"/>
      <c r="G115" s="118"/>
      <c r="H115" s="69"/>
      <c r="I115" s="69"/>
      <c r="J115" s="69"/>
      <c r="K115" s="69"/>
      <c r="L115" s="69"/>
      <c r="M115" s="70"/>
      <c r="N115" s="68"/>
      <c r="O115" s="69"/>
      <c r="P115" s="69"/>
      <c r="Q115" s="69"/>
      <c r="R115" s="69"/>
      <c r="S115" s="69"/>
      <c r="T115" s="68"/>
      <c r="U115" s="68"/>
      <c r="V115" s="69"/>
      <c r="W115" s="69"/>
      <c r="X115" s="69"/>
      <c r="Y115" s="69"/>
      <c r="Z115" s="69"/>
      <c r="AA115" s="68"/>
      <c r="AB115" s="74"/>
      <c r="AC115" s="69"/>
      <c r="AD115" s="69"/>
      <c r="AE115" s="69"/>
      <c r="AF115" s="69"/>
      <c r="AG115" s="69"/>
      <c r="AH115" s="70"/>
      <c r="AI115" s="68"/>
      <c r="AJ115" s="69"/>
      <c r="AK115" s="69"/>
      <c r="AL115" s="69"/>
      <c r="AM115" s="69"/>
      <c r="AN115" s="69"/>
      <c r="AO115" s="120"/>
    </row>
    <row r="116" spans="1:41" x14ac:dyDescent="0.2">
      <c r="B116" s="22">
        <v>77</v>
      </c>
      <c r="C116" s="261"/>
      <c r="D116" s="24"/>
      <c r="E116" s="25">
        <f t="shared" si="22"/>
        <v>0</v>
      </c>
      <c r="F116" s="51"/>
      <c r="G116" s="118"/>
      <c r="H116" s="69"/>
      <c r="I116" s="69"/>
      <c r="J116" s="69"/>
      <c r="K116" s="69"/>
      <c r="L116" s="69"/>
      <c r="M116" s="70"/>
      <c r="N116" s="68"/>
      <c r="O116" s="69"/>
      <c r="P116" s="69"/>
      <c r="Q116" s="69"/>
      <c r="R116" s="69"/>
      <c r="S116" s="69"/>
      <c r="T116" s="68"/>
      <c r="U116" s="68"/>
      <c r="V116" s="69"/>
      <c r="W116" s="69"/>
      <c r="X116" s="69"/>
      <c r="Y116" s="69"/>
      <c r="Z116" s="69"/>
      <c r="AA116" s="68"/>
      <c r="AB116" s="74"/>
      <c r="AC116" s="69"/>
      <c r="AD116" s="69"/>
      <c r="AE116" s="69"/>
      <c r="AF116" s="69"/>
      <c r="AG116" s="69"/>
      <c r="AH116" s="70"/>
      <c r="AI116" s="68"/>
      <c r="AJ116" s="69"/>
      <c r="AK116" s="69"/>
      <c r="AL116" s="69"/>
      <c r="AM116" s="69"/>
      <c r="AN116" s="69"/>
    </row>
    <row r="117" spans="1:41" x14ac:dyDescent="0.2">
      <c r="B117" s="22">
        <v>78</v>
      </c>
      <c r="C117" s="261"/>
      <c r="D117" s="24"/>
      <c r="E117" s="25">
        <f t="shared" ref="E117:E118" si="23">SUM(H117:AO117)</f>
        <v>0</v>
      </c>
      <c r="F117" s="51"/>
      <c r="H117" s="69"/>
      <c r="I117" s="69"/>
      <c r="J117" s="69"/>
      <c r="K117" s="69"/>
      <c r="L117" s="69"/>
      <c r="M117" s="70"/>
      <c r="N117" s="68"/>
      <c r="O117" s="69"/>
      <c r="P117" s="69"/>
      <c r="Q117" s="69"/>
      <c r="R117" s="69"/>
      <c r="S117" s="69"/>
      <c r="T117" s="68"/>
      <c r="U117" s="68"/>
      <c r="V117" s="69"/>
      <c r="W117" s="69"/>
      <c r="X117" s="69"/>
      <c r="Y117" s="69"/>
      <c r="Z117" s="69"/>
      <c r="AA117" s="68"/>
      <c r="AB117" s="74"/>
      <c r="AC117" s="69"/>
      <c r="AD117" s="69"/>
      <c r="AE117" s="69"/>
      <c r="AF117" s="69"/>
      <c r="AG117" s="69"/>
      <c r="AH117" s="70"/>
      <c r="AI117" s="68"/>
      <c r="AJ117" s="69"/>
      <c r="AK117" s="69"/>
      <c r="AL117" s="69"/>
      <c r="AM117" s="69"/>
      <c r="AN117" s="69"/>
    </row>
    <row r="118" spans="1:41" x14ac:dyDescent="0.2">
      <c r="B118" s="22">
        <v>79</v>
      </c>
      <c r="C118" s="261"/>
      <c r="D118" s="24"/>
      <c r="E118" s="25">
        <f t="shared" si="23"/>
        <v>0</v>
      </c>
      <c r="F118" s="51"/>
      <c r="G118" s="118"/>
      <c r="H118" s="69"/>
      <c r="I118" s="69"/>
      <c r="J118" s="69"/>
      <c r="K118" s="69"/>
      <c r="L118" s="69"/>
      <c r="M118" s="70"/>
      <c r="N118" s="68"/>
      <c r="O118" s="69"/>
      <c r="P118" s="69"/>
      <c r="Q118" s="69"/>
      <c r="R118" s="69"/>
      <c r="S118" s="69"/>
      <c r="T118" s="68"/>
      <c r="U118" s="68"/>
      <c r="V118" s="69"/>
      <c r="W118" s="69"/>
      <c r="X118" s="69"/>
      <c r="Y118" s="69"/>
      <c r="Z118" s="69"/>
      <c r="AA118" s="68"/>
      <c r="AB118" s="74"/>
      <c r="AC118" s="69"/>
      <c r="AD118" s="69"/>
      <c r="AE118" s="69"/>
      <c r="AF118" s="69"/>
      <c r="AG118" s="69"/>
      <c r="AH118" s="70"/>
      <c r="AI118" s="68"/>
      <c r="AJ118" s="69"/>
      <c r="AK118" s="69"/>
      <c r="AL118" s="69"/>
      <c r="AM118" s="69"/>
      <c r="AN118" s="69"/>
    </row>
    <row r="119" spans="1:41" x14ac:dyDescent="0.2">
      <c r="B119" s="22">
        <v>80</v>
      </c>
      <c r="C119" s="261"/>
      <c r="D119" s="24"/>
      <c r="E119" s="25">
        <f t="shared" ref="E119:E128" si="24">SUM(H119:AO119)</f>
        <v>0</v>
      </c>
      <c r="F119" s="51"/>
      <c r="G119" s="24"/>
      <c r="H119" s="69"/>
      <c r="I119" s="69"/>
      <c r="J119" s="69"/>
      <c r="K119" s="69"/>
      <c r="L119" s="69"/>
      <c r="M119" s="70"/>
      <c r="N119" s="68"/>
      <c r="O119" s="69"/>
      <c r="P119" s="69"/>
      <c r="Q119" s="69"/>
      <c r="R119" s="69"/>
      <c r="S119" s="69"/>
      <c r="T119" s="68"/>
      <c r="U119" s="68"/>
      <c r="V119" s="69"/>
      <c r="W119" s="69"/>
      <c r="X119" s="69"/>
      <c r="Y119" s="69"/>
      <c r="Z119" s="69"/>
      <c r="AA119" s="68"/>
      <c r="AB119" s="74"/>
      <c r="AC119" s="69"/>
      <c r="AD119" s="69"/>
      <c r="AE119" s="69"/>
      <c r="AF119" s="69"/>
      <c r="AG119" s="69"/>
      <c r="AH119" s="70"/>
      <c r="AI119" s="68"/>
      <c r="AJ119" s="69"/>
      <c r="AK119" s="69"/>
      <c r="AL119" s="69"/>
      <c r="AM119" s="69"/>
      <c r="AN119" s="69"/>
    </row>
    <row r="120" spans="1:41" x14ac:dyDescent="0.2">
      <c r="B120" s="22">
        <v>81</v>
      </c>
      <c r="C120" s="261"/>
      <c r="D120" s="24"/>
      <c r="E120" s="25">
        <f t="shared" si="24"/>
        <v>0</v>
      </c>
      <c r="F120" s="51"/>
      <c r="G120" s="24"/>
      <c r="H120" s="69"/>
      <c r="I120" s="69"/>
      <c r="J120" s="69"/>
      <c r="K120" s="69"/>
      <c r="L120" s="69"/>
      <c r="M120" s="70"/>
      <c r="N120" s="68"/>
      <c r="O120" s="69"/>
      <c r="P120" s="69"/>
      <c r="Q120" s="69"/>
      <c r="R120" s="69"/>
      <c r="S120" s="69"/>
      <c r="T120" s="68"/>
      <c r="U120" s="68"/>
      <c r="V120" s="69"/>
      <c r="W120" s="69"/>
      <c r="X120" s="69"/>
      <c r="Y120" s="69"/>
      <c r="Z120" s="69"/>
      <c r="AA120" s="68"/>
      <c r="AB120" s="74"/>
      <c r="AC120" s="69"/>
      <c r="AD120" s="69"/>
      <c r="AE120" s="69"/>
      <c r="AF120" s="69"/>
      <c r="AG120" s="69"/>
      <c r="AH120" s="70"/>
      <c r="AI120" s="68"/>
      <c r="AJ120" s="69"/>
      <c r="AK120" s="69"/>
      <c r="AL120" s="69"/>
      <c r="AM120" s="69"/>
      <c r="AN120" s="69"/>
    </row>
    <row r="121" spans="1:41" ht="14.25" customHeight="1" x14ac:dyDescent="0.2">
      <c r="B121" s="22">
        <v>82</v>
      </c>
      <c r="C121" s="261"/>
      <c r="D121" s="24"/>
      <c r="E121" s="25">
        <f t="shared" si="24"/>
        <v>0</v>
      </c>
      <c r="F121" s="51"/>
      <c r="G121" s="24"/>
      <c r="H121" s="69"/>
      <c r="I121" s="69"/>
      <c r="J121" s="69"/>
      <c r="K121" s="69"/>
      <c r="L121" s="69"/>
      <c r="M121" s="68"/>
      <c r="N121" s="68"/>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1:41" x14ac:dyDescent="0.2">
      <c r="B122" s="22">
        <v>83</v>
      </c>
      <c r="C122" s="261"/>
      <c r="D122" s="24"/>
      <c r="E122" s="25">
        <f t="shared" si="24"/>
        <v>0</v>
      </c>
      <c r="F122" s="51"/>
      <c r="G122" s="24"/>
      <c r="H122" s="69"/>
      <c r="I122" s="69"/>
      <c r="J122" s="69"/>
      <c r="K122" s="69"/>
      <c r="L122" s="69"/>
      <c r="M122" s="68"/>
      <c r="N122" s="68"/>
      <c r="O122" s="69"/>
      <c r="P122" s="69"/>
      <c r="Q122" s="69"/>
      <c r="R122" s="69"/>
      <c r="S122" s="69"/>
      <c r="T122" s="68"/>
      <c r="U122" s="68"/>
      <c r="V122" s="69"/>
      <c r="W122" s="69"/>
      <c r="X122" s="69"/>
      <c r="Y122" s="69"/>
      <c r="Z122" s="69"/>
      <c r="AA122" s="68"/>
      <c r="AB122" s="68"/>
      <c r="AC122" s="69"/>
      <c r="AD122" s="69"/>
      <c r="AE122" s="69"/>
      <c r="AF122" s="69"/>
      <c r="AG122" s="69"/>
      <c r="AH122" s="68"/>
      <c r="AI122" s="68"/>
      <c r="AJ122" s="69"/>
      <c r="AK122" s="69"/>
      <c r="AL122" s="69"/>
      <c r="AM122" s="69"/>
      <c r="AN122" s="69"/>
    </row>
    <row r="123" spans="1:41" x14ac:dyDescent="0.2">
      <c r="B123" s="22">
        <v>84</v>
      </c>
      <c r="C123" s="261"/>
      <c r="D123" s="24"/>
      <c r="E123" s="25">
        <f t="shared" si="24"/>
        <v>0</v>
      </c>
      <c r="F123" s="51"/>
      <c r="G123" s="24"/>
      <c r="H123" s="69"/>
      <c r="I123" s="69"/>
      <c r="J123" s="69"/>
      <c r="K123" s="69"/>
      <c r="L123" s="69"/>
      <c r="M123" s="68"/>
      <c r="N123" s="68"/>
      <c r="O123" s="69"/>
      <c r="P123" s="69"/>
      <c r="Q123" s="69"/>
      <c r="R123" s="69"/>
      <c r="S123" s="69"/>
      <c r="T123" s="68"/>
      <c r="U123" s="68"/>
      <c r="V123" s="69"/>
      <c r="W123" s="69"/>
      <c r="X123" s="69"/>
      <c r="Y123" s="69"/>
      <c r="Z123" s="69"/>
      <c r="AA123" s="68"/>
      <c r="AB123" s="68"/>
      <c r="AC123" s="69"/>
      <c r="AD123" s="69"/>
      <c r="AE123" s="69"/>
      <c r="AF123" s="69"/>
      <c r="AG123" s="69"/>
      <c r="AH123" s="68"/>
      <c r="AI123" s="68"/>
      <c r="AJ123" s="69"/>
      <c r="AK123" s="69"/>
      <c r="AL123" s="69"/>
      <c r="AM123" s="69"/>
      <c r="AN123" s="69"/>
    </row>
    <row r="124" spans="1:41" x14ac:dyDescent="0.2">
      <c r="B124" s="22">
        <v>85</v>
      </c>
      <c r="C124" s="261"/>
      <c r="D124" s="24"/>
      <c r="E124" s="25">
        <f t="shared" si="24"/>
        <v>0</v>
      </c>
      <c r="F124" s="51"/>
      <c r="G124" s="24"/>
      <c r="H124" s="69"/>
      <c r="I124" s="69"/>
      <c r="J124" s="69"/>
      <c r="K124" s="69"/>
      <c r="L124" s="69"/>
      <c r="M124" s="68"/>
      <c r="N124" s="68"/>
      <c r="O124" s="69"/>
      <c r="P124" s="69"/>
      <c r="Q124" s="69"/>
      <c r="R124" s="69"/>
      <c r="S124" s="69"/>
      <c r="T124" s="68"/>
      <c r="U124" s="68"/>
      <c r="V124" s="69"/>
      <c r="W124" s="69"/>
      <c r="X124" s="69"/>
      <c r="Y124" s="69"/>
      <c r="Z124" s="69"/>
      <c r="AA124" s="68"/>
      <c r="AB124" s="68"/>
      <c r="AC124" s="69"/>
      <c r="AD124" s="69"/>
      <c r="AE124" s="69"/>
      <c r="AF124" s="69"/>
      <c r="AG124" s="69"/>
      <c r="AH124" s="68"/>
      <c r="AI124" s="68"/>
      <c r="AJ124" s="69"/>
      <c r="AK124" s="69"/>
      <c r="AL124" s="69"/>
      <c r="AM124" s="69"/>
      <c r="AN124" s="69"/>
    </row>
    <row r="125" spans="1:41" x14ac:dyDescent="0.2">
      <c r="B125" s="22">
        <v>86</v>
      </c>
      <c r="C125" s="261"/>
      <c r="D125" s="24"/>
      <c r="E125" s="25">
        <f t="shared" si="24"/>
        <v>0</v>
      </c>
      <c r="F125" s="51"/>
      <c r="G125" s="24"/>
      <c r="H125" s="69"/>
      <c r="I125" s="69"/>
      <c r="J125" s="69"/>
      <c r="K125" s="69"/>
      <c r="L125" s="69"/>
      <c r="M125" s="68"/>
      <c r="N125" s="68"/>
      <c r="O125" s="69"/>
      <c r="P125" s="69"/>
      <c r="Q125" s="69"/>
      <c r="R125" s="69"/>
      <c r="S125" s="69"/>
      <c r="T125" s="68"/>
      <c r="U125" s="68"/>
      <c r="V125" s="69"/>
      <c r="W125" s="69"/>
      <c r="X125" s="69"/>
      <c r="Y125" s="69"/>
      <c r="Z125" s="69"/>
      <c r="AA125" s="68"/>
      <c r="AB125" s="68"/>
      <c r="AC125" s="69"/>
      <c r="AD125" s="69"/>
      <c r="AE125" s="69"/>
      <c r="AF125" s="69"/>
      <c r="AG125" s="69"/>
      <c r="AH125" s="68"/>
      <c r="AI125" s="68"/>
      <c r="AJ125" s="69"/>
      <c r="AK125" s="69"/>
      <c r="AL125" s="69"/>
      <c r="AM125" s="69"/>
      <c r="AN125" s="69"/>
    </row>
    <row r="126" spans="1:41" x14ac:dyDescent="0.2">
      <c r="B126" s="22">
        <v>87</v>
      </c>
      <c r="C126" s="261"/>
      <c r="D126" s="24"/>
      <c r="E126" s="25">
        <f t="shared" si="24"/>
        <v>0</v>
      </c>
      <c r="F126" s="51"/>
      <c r="G126" s="24"/>
      <c r="H126" s="69"/>
      <c r="I126" s="69"/>
      <c r="J126" s="69"/>
      <c r="K126" s="69"/>
      <c r="L126" s="69"/>
      <c r="M126" s="68"/>
      <c r="N126" s="68"/>
      <c r="O126" s="69"/>
      <c r="P126" s="69"/>
      <c r="Q126" s="69"/>
      <c r="R126" s="69"/>
      <c r="S126" s="69"/>
      <c r="T126" s="68"/>
      <c r="U126" s="68"/>
      <c r="V126" s="69"/>
      <c r="W126" s="69"/>
      <c r="X126" s="69"/>
      <c r="Y126" s="69"/>
      <c r="Z126" s="69"/>
      <c r="AA126" s="68"/>
      <c r="AB126" s="68"/>
      <c r="AC126" s="69"/>
      <c r="AD126" s="69"/>
      <c r="AE126" s="69"/>
      <c r="AF126" s="69"/>
      <c r="AG126" s="69"/>
      <c r="AH126" s="68"/>
      <c r="AI126" s="68"/>
      <c r="AJ126" s="69"/>
      <c r="AK126" s="69"/>
      <c r="AL126" s="69"/>
      <c r="AM126" s="69"/>
      <c r="AN126" s="69"/>
    </row>
    <row r="127" spans="1:41" x14ac:dyDescent="0.2">
      <c r="B127" s="22">
        <v>88</v>
      </c>
      <c r="C127" s="261"/>
      <c r="D127" s="24"/>
      <c r="E127" s="25">
        <f t="shared" si="24"/>
        <v>0</v>
      </c>
      <c r="F127" s="51"/>
      <c r="G127" s="24"/>
      <c r="H127" s="69"/>
      <c r="I127" s="69"/>
      <c r="J127" s="69"/>
      <c r="K127" s="69"/>
      <c r="L127" s="69"/>
      <c r="M127" s="68"/>
      <c r="N127" s="68"/>
      <c r="O127" s="69"/>
      <c r="P127" s="69"/>
      <c r="Q127" s="69"/>
      <c r="R127" s="69"/>
      <c r="S127" s="69"/>
      <c r="T127" s="68"/>
      <c r="U127" s="68"/>
      <c r="V127" s="69"/>
      <c r="W127" s="69"/>
      <c r="X127" s="69"/>
      <c r="Y127" s="69"/>
      <c r="Z127" s="69"/>
      <c r="AA127" s="68"/>
      <c r="AB127" s="68"/>
      <c r="AC127" s="69"/>
      <c r="AD127" s="69"/>
      <c r="AE127" s="69"/>
      <c r="AF127" s="69"/>
      <c r="AG127" s="69"/>
      <c r="AH127" s="68"/>
      <c r="AI127" s="68"/>
      <c r="AJ127" s="69"/>
      <c r="AK127" s="69"/>
      <c r="AL127" s="69"/>
      <c r="AM127" s="69"/>
      <c r="AN127" s="69"/>
    </row>
    <row r="128" spans="1:41" x14ac:dyDescent="0.2">
      <c r="B128" s="22">
        <v>89</v>
      </c>
      <c r="C128" s="261"/>
      <c r="D128" s="24"/>
      <c r="E128" s="25">
        <f t="shared" si="24"/>
        <v>0</v>
      </c>
      <c r="F128" s="51"/>
      <c r="G128" s="24"/>
      <c r="H128" s="69"/>
      <c r="I128" s="69"/>
      <c r="J128" s="69"/>
      <c r="K128" s="69"/>
      <c r="L128" s="69"/>
      <c r="M128" s="68"/>
      <c r="N128" s="68"/>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row>
    <row r="129" spans="2:40" x14ac:dyDescent="0.2">
      <c r="B129" s="22">
        <v>90</v>
      </c>
      <c r="C129" s="261"/>
      <c r="D129" s="24"/>
      <c r="E129" s="25">
        <f t="shared" ref="E129:E148" si="25">SUM(H129:AO129)</f>
        <v>0</v>
      </c>
      <c r="F129" s="51"/>
      <c r="G129" s="24"/>
      <c r="H129" s="69"/>
      <c r="I129" s="69"/>
      <c r="J129" s="69"/>
      <c r="K129" s="69"/>
      <c r="L129" s="69"/>
      <c r="M129" s="68"/>
      <c r="N129" s="68"/>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v>91</v>
      </c>
      <c r="C130" s="261"/>
      <c r="D130" s="24"/>
      <c r="E130" s="25">
        <f t="shared" ref="E130:E146" si="26">SUM(H130:AO130)</f>
        <v>0</v>
      </c>
      <c r="F130" s="51"/>
      <c r="G130" s="24"/>
      <c r="H130" s="69"/>
      <c r="I130" s="69"/>
      <c r="J130" s="69"/>
      <c r="K130" s="69"/>
      <c r="L130" s="69"/>
      <c r="M130" s="68"/>
      <c r="N130" s="68"/>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v>92</v>
      </c>
      <c r="C131" s="261"/>
      <c r="D131" s="24"/>
      <c r="E131" s="25">
        <f t="shared" si="26"/>
        <v>0</v>
      </c>
      <c r="F131" s="51"/>
      <c r="G131" s="24"/>
      <c r="H131" s="69"/>
      <c r="I131" s="69"/>
      <c r="J131" s="69"/>
      <c r="K131" s="69"/>
      <c r="L131" s="69"/>
      <c r="M131" s="68"/>
      <c r="N131" s="68"/>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v>93</v>
      </c>
      <c r="C132" s="261"/>
      <c r="D132" s="24"/>
      <c r="E132" s="25">
        <f t="shared" si="26"/>
        <v>0</v>
      </c>
      <c r="F132" s="51"/>
      <c r="G132" s="24"/>
      <c r="H132" s="69"/>
      <c r="I132" s="69"/>
      <c r="J132" s="69"/>
      <c r="K132" s="69"/>
      <c r="L132" s="69"/>
      <c r="M132" s="68"/>
      <c r="N132" s="68"/>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v>94</v>
      </c>
      <c r="C133" s="261"/>
      <c r="D133" s="24"/>
      <c r="E133" s="25">
        <f t="shared" si="26"/>
        <v>0</v>
      </c>
      <c r="F133" s="51"/>
      <c r="G133" s="24"/>
      <c r="H133" s="69"/>
      <c r="I133" s="69"/>
      <c r="J133" s="69"/>
      <c r="K133" s="69"/>
      <c r="L133" s="69"/>
      <c r="M133" s="68"/>
      <c r="N133" s="68"/>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v>95</v>
      </c>
      <c r="C134" s="261"/>
      <c r="D134" s="24"/>
      <c r="E134" s="25">
        <f t="shared" si="26"/>
        <v>0</v>
      </c>
      <c r="F134" s="51"/>
      <c r="G134" s="24"/>
      <c r="H134" s="69"/>
      <c r="I134" s="69"/>
      <c r="J134" s="69"/>
      <c r="K134" s="69"/>
      <c r="L134" s="69"/>
      <c r="M134" s="68"/>
      <c r="N134" s="68"/>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v>96</v>
      </c>
      <c r="C135" s="261"/>
      <c r="D135" s="24"/>
      <c r="E135" s="25">
        <f t="shared" si="26"/>
        <v>0</v>
      </c>
      <c r="F135" s="51"/>
      <c r="G135" s="24"/>
      <c r="H135" s="69"/>
      <c r="I135" s="69"/>
      <c r="J135" s="69"/>
      <c r="K135" s="69"/>
      <c r="L135" s="69"/>
      <c r="M135" s="68"/>
      <c r="N135" s="68"/>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ht="15.75" customHeight="1" x14ac:dyDescent="0.2">
      <c r="B136" s="22">
        <v>97</v>
      </c>
      <c r="C136" s="261"/>
      <c r="D136" s="24"/>
      <c r="E136" s="25">
        <f t="shared" si="26"/>
        <v>0</v>
      </c>
      <c r="F136" s="51"/>
      <c r="G136" s="24"/>
      <c r="H136" s="69"/>
      <c r="I136" s="69"/>
      <c r="J136" s="69"/>
      <c r="K136" s="69"/>
      <c r="L136" s="69"/>
      <c r="M136" s="68"/>
      <c r="N136" s="68"/>
      <c r="O136" s="69"/>
      <c r="P136" s="69"/>
      <c r="Q136" s="69"/>
      <c r="R136" s="69"/>
      <c r="S136" s="69"/>
      <c r="T136" s="68"/>
      <c r="U136" s="68"/>
      <c r="V136" s="69"/>
      <c r="W136" s="69"/>
      <c r="X136" s="69"/>
      <c r="Y136" s="69"/>
      <c r="Z136" s="69"/>
      <c r="AA136" s="68"/>
      <c r="AB136" s="68"/>
      <c r="AC136" s="69"/>
      <c r="AD136" s="69"/>
      <c r="AE136" s="69"/>
      <c r="AF136" s="69"/>
      <c r="AG136" s="69"/>
      <c r="AH136" s="68"/>
      <c r="AI136" s="68"/>
      <c r="AJ136" s="69"/>
      <c r="AK136" s="69"/>
      <c r="AL136" s="69"/>
      <c r="AM136" s="69"/>
      <c r="AN136" s="69"/>
    </row>
    <row r="137" spans="2:40" ht="15.75" customHeight="1" x14ac:dyDescent="0.2">
      <c r="B137" s="22">
        <v>98</v>
      </c>
      <c r="C137" s="261"/>
      <c r="D137" s="24"/>
      <c r="E137" s="25">
        <f t="shared" si="26"/>
        <v>0</v>
      </c>
      <c r="F137" s="51"/>
      <c r="G137" s="24"/>
      <c r="H137" s="69"/>
      <c r="I137" s="69"/>
      <c r="J137" s="69"/>
      <c r="K137" s="69"/>
      <c r="L137" s="69"/>
      <c r="M137" s="68"/>
      <c r="N137" s="68"/>
      <c r="O137" s="69"/>
      <c r="P137" s="69"/>
      <c r="Q137" s="69"/>
      <c r="R137" s="69"/>
      <c r="S137" s="69"/>
      <c r="T137" s="68"/>
      <c r="U137" s="68"/>
      <c r="V137" s="69"/>
      <c r="W137" s="69"/>
      <c r="X137" s="69"/>
      <c r="Y137" s="69"/>
      <c r="Z137" s="69"/>
      <c r="AA137" s="68"/>
      <c r="AB137" s="68"/>
      <c r="AC137" s="69"/>
      <c r="AD137" s="69"/>
      <c r="AE137" s="69"/>
      <c r="AF137" s="69"/>
      <c r="AG137" s="69"/>
      <c r="AH137" s="68"/>
      <c r="AI137" s="68"/>
      <c r="AJ137" s="69"/>
      <c r="AK137" s="69"/>
      <c r="AL137" s="69"/>
      <c r="AM137" s="69"/>
      <c r="AN137" s="69"/>
    </row>
    <row r="138" spans="2:40" x14ac:dyDescent="0.2">
      <c r="B138" s="22">
        <v>99</v>
      </c>
      <c r="C138" s="261"/>
      <c r="D138" s="24"/>
      <c r="E138" s="25">
        <f t="shared" si="26"/>
        <v>0</v>
      </c>
      <c r="F138" s="51"/>
      <c r="G138" s="24"/>
      <c r="H138" s="69"/>
      <c r="I138" s="69"/>
      <c r="J138" s="69"/>
      <c r="K138" s="69"/>
      <c r="L138" s="69"/>
      <c r="M138" s="68"/>
      <c r="N138" s="68"/>
      <c r="O138" s="69"/>
      <c r="P138" s="69"/>
      <c r="Q138" s="69"/>
      <c r="R138" s="69"/>
      <c r="S138" s="69"/>
      <c r="T138" s="68"/>
      <c r="U138" s="68"/>
      <c r="V138" s="69"/>
      <c r="W138" s="69"/>
      <c r="X138" s="69"/>
      <c r="Y138" s="69"/>
      <c r="Z138" s="69"/>
      <c r="AA138" s="68"/>
      <c r="AB138" s="68"/>
      <c r="AC138" s="69"/>
      <c r="AD138" s="69"/>
      <c r="AE138" s="69"/>
      <c r="AF138" s="69"/>
      <c r="AG138" s="69"/>
      <c r="AH138" s="68"/>
      <c r="AI138" s="68"/>
      <c r="AJ138" s="69"/>
      <c r="AK138" s="69"/>
      <c r="AL138" s="69"/>
      <c r="AM138" s="69"/>
      <c r="AN138" s="69"/>
    </row>
    <row r="139" spans="2:40" x14ac:dyDescent="0.2">
      <c r="B139" s="22">
        <v>100</v>
      </c>
      <c r="C139" s="261"/>
      <c r="D139" s="24"/>
      <c r="E139" s="25">
        <f t="shared" si="26"/>
        <v>0</v>
      </c>
      <c r="F139" s="51"/>
      <c r="G139" s="24"/>
      <c r="H139" s="69"/>
      <c r="I139" s="69"/>
      <c r="J139" s="69"/>
      <c r="K139" s="69"/>
      <c r="L139" s="69"/>
      <c r="M139" s="68"/>
      <c r="N139" s="68"/>
      <c r="O139" s="69"/>
      <c r="P139" s="69"/>
      <c r="Q139" s="69"/>
      <c r="R139" s="69"/>
      <c r="S139" s="69"/>
      <c r="T139" s="68"/>
      <c r="U139" s="68"/>
      <c r="V139" s="69"/>
      <c r="W139" s="69"/>
      <c r="X139" s="69"/>
      <c r="Y139" s="69"/>
      <c r="Z139" s="69"/>
      <c r="AA139" s="68"/>
      <c r="AB139" s="68"/>
      <c r="AC139" s="69"/>
      <c r="AD139" s="69"/>
      <c r="AE139" s="69"/>
      <c r="AF139" s="69"/>
      <c r="AG139" s="69"/>
      <c r="AH139" s="68"/>
      <c r="AI139" s="68"/>
      <c r="AJ139" s="69"/>
      <c r="AK139" s="69"/>
      <c r="AL139" s="69"/>
      <c r="AM139" s="69"/>
      <c r="AN139" s="69"/>
    </row>
    <row r="140" spans="2:40" x14ac:dyDescent="0.2">
      <c r="B140" s="22">
        <v>101</v>
      </c>
      <c r="C140" s="261"/>
      <c r="D140" s="24"/>
      <c r="E140" s="25">
        <f t="shared" si="26"/>
        <v>0</v>
      </c>
      <c r="F140" s="51"/>
      <c r="G140" s="24"/>
      <c r="H140" s="69"/>
      <c r="I140" s="69"/>
      <c r="J140" s="69"/>
      <c r="K140" s="69"/>
      <c r="L140" s="69"/>
      <c r="M140" s="68"/>
      <c r="N140" s="68"/>
      <c r="O140" s="69"/>
      <c r="P140" s="69"/>
      <c r="Q140" s="69"/>
      <c r="R140" s="69"/>
      <c r="S140" s="69"/>
      <c r="T140" s="68"/>
      <c r="U140" s="68"/>
      <c r="V140" s="69"/>
      <c r="W140" s="69"/>
      <c r="X140" s="69"/>
      <c r="Y140" s="69"/>
      <c r="Z140" s="69"/>
      <c r="AA140" s="68"/>
      <c r="AB140" s="68"/>
      <c r="AC140" s="69"/>
      <c r="AD140" s="69"/>
      <c r="AE140" s="69"/>
      <c r="AF140" s="69"/>
      <c r="AG140" s="69"/>
      <c r="AH140" s="68"/>
      <c r="AI140" s="68"/>
      <c r="AJ140" s="69"/>
      <c r="AK140" s="69"/>
      <c r="AL140" s="69"/>
      <c r="AM140" s="69"/>
      <c r="AN140" s="69"/>
    </row>
    <row r="141" spans="2:40" x14ac:dyDescent="0.2">
      <c r="B141" s="22">
        <v>102</v>
      </c>
      <c r="C141" s="261"/>
      <c r="D141" s="24"/>
      <c r="E141" s="25">
        <f t="shared" si="26"/>
        <v>0</v>
      </c>
      <c r="F141" s="51"/>
      <c r="G141" s="24"/>
      <c r="H141" s="69"/>
      <c r="I141" s="69"/>
      <c r="J141" s="69"/>
      <c r="K141" s="69"/>
      <c r="L141" s="69"/>
      <c r="M141" s="68"/>
      <c r="N141" s="68"/>
      <c r="O141" s="69"/>
      <c r="P141" s="69"/>
      <c r="Q141" s="69"/>
      <c r="R141" s="69"/>
      <c r="S141" s="69"/>
      <c r="T141" s="68"/>
      <c r="U141" s="68"/>
      <c r="V141" s="69"/>
      <c r="W141" s="69"/>
      <c r="X141" s="69"/>
      <c r="Y141" s="69"/>
      <c r="Z141" s="69"/>
      <c r="AA141" s="68"/>
      <c r="AB141" s="68"/>
      <c r="AC141" s="69"/>
      <c r="AD141" s="69"/>
      <c r="AE141" s="69"/>
      <c r="AF141" s="69"/>
      <c r="AG141" s="69"/>
      <c r="AH141" s="68"/>
      <c r="AI141" s="68"/>
      <c r="AJ141" s="69"/>
      <c r="AK141" s="69"/>
      <c r="AL141" s="69"/>
      <c r="AM141" s="69"/>
      <c r="AN141" s="69"/>
    </row>
    <row r="142" spans="2:40" x14ac:dyDescent="0.2">
      <c r="B142" s="22">
        <v>103</v>
      </c>
      <c r="C142" s="261"/>
      <c r="D142" s="24"/>
      <c r="E142" s="25">
        <f t="shared" si="26"/>
        <v>0</v>
      </c>
      <c r="F142" s="51"/>
      <c r="G142" s="24"/>
      <c r="H142" s="69"/>
      <c r="I142" s="69"/>
      <c r="J142" s="69"/>
      <c r="K142" s="69"/>
      <c r="L142" s="69"/>
      <c r="M142" s="68"/>
      <c r="N142" s="68"/>
      <c r="O142" s="69"/>
      <c r="P142" s="69"/>
      <c r="Q142" s="69"/>
      <c r="R142" s="69"/>
      <c r="S142" s="69"/>
      <c r="T142" s="68"/>
      <c r="U142" s="68"/>
      <c r="V142" s="69"/>
      <c r="W142" s="69"/>
      <c r="X142" s="69"/>
      <c r="Y142" s="69"/>
      <c r="Z142" s="69"/>
      <c r="AA142" s="68"/>
      <c r="AB142" s="68"/>
      <c r="AC142" s="69"/>
      <c r="AD142" s="69"/>
      <c r="AE142" s="69"/>
      <c r="AF142" s="69"/>
      <c r="AG142" s="69"/>
      <c r="AH142" s="68"/>
      <c r="AI142" s="68"/>
      <c r="AJ142" s="69"/>
      <c r="AK142" s="69"/>
      <c r="AL142" s="69"/>
      <c r="AM142" s="69"/>
      <c r="AN142" s="69"/>
    </row>
    <row r="143" spans="2:40" x14ac:dyDescent="0.2">
      <c r="B143" s="22">
        <v>104</v>
      </c>
      <c r="C143" s="261"/>
      <c r="D143" s="24"/>
      <c r="E143" s="25">
        <f t="shared" si="26"/>
        <v>0</v>
      </c>
      <c r="F143" s="51"/>
      <c r="G143" s="24"/>
      <c r="H143" s="69"/>
      <c r="I143" s="69"/>
      <c r="J143" s="69"/>
      <c r="K143" s="69"/>
      <c r="L143" s="69"/>
      <c r="M143" s="68"/>
      <c r="N143" s="68"/>
      <c r="O143" s="69"/>
      <c r="P143" s="69"/>
      <c r="Q143" s="69"/>
      <c r="R143" s="69"/>
      <c r="S143" s="69"/>
      <c r="T143" s="68"/>
      <c r="U143" s="68"/>
      <c r="V143" s="69"/>
      <c r="W143" s="69"/>
      <c r="X143" s="69"/>
      <c r="Y143" s="69"/>
      <c r="Z143" s="69"/>
      <c r="AA143" s="68"/>
      <c r="AB143" s="68"/>
      <c r="AC143" s="69"/>
      <c r="AD143" s="69"/>
      <c r="AE143" s="69"/>
      <c r="AF143" s="69"/>
      <c r="AG143" s="69"/>
      <c r="AH143" s="68"/>
      <c r="AI143" s="68"/>
      <c r="AJ143" s="69"/>
      <c r="AK143" s="69"/>
      <c r="AL143" s="69"/>
      <c r="AM143" s="69"/>
      <c r="AN143" s="69"/>
    </row>
    <row r="144" spans="2:40" x14ac:dyDescent="0.2">
      <c r="B144" s="22">
        <v>105</v>
      </c>
      <c r="C144" s="261"/>
      <c r="D144" s="24"/>
      <c r="E144" s="25">
        <f t="shared" si="26"/>
        <v>0</v>
      </c>
      <c r="F144" s="51"/>
      <c r="G144" s="24"/>
      <c r="H144" s="69"/>
      <c r="I144" s="69"/>
      <c r="J144" s="69"/>
      <c r="K144" s="69"/>
      <c r="L144" s="69"/>
      <c r="M144" s="68"/>
      <c r="N144" s="68"/>
      <c r="O144" s="69"/>
      <c r="P144" s="69"/>
      <c r="Q144" s="69"/>
      <c r="R144" s="69"/>
      <c r="S144" s="69"/>
      <c r="T144" s="68"/>
      <c r="U144" s="68"/>
      <c r="V144" s="69"/>
      <c r="W144" s="69"/>
      <c r="X144" s="69"/>
      <c r="Y144" s="69"/>
      <c r="Z144" s="69"/>
      <c r="AA144" s="68"/>
      <c r="AB144" s="68"/>
      <c r="AC144" s="69"/>
      <c r="AD144" s="69"/>
      <c r="AE144" s="69"/>
      <c r="AF144" s="69"/>
      <c r="AG144" s="69"/>
      <c r="AH144" s="68"/>
      <c r="AI144" s="68"/>
      <c r="AJ144" s="69"/>
      <c r="AK144" s="69"/>
      <c r="AL144" s="69"/>
      <c r="AM144" s="69"/>
      <c r="AN144" s="69"/>
    </row>
    <row r="145" spans="2:40" x14ac:dyDescent="0.2">
      <c r="B145" s="22">
        <v>106</v>
      </c>
      <c r="C145" s="261"/>
      <c r="D145" s="24"/>
      <c r="E145" s="25">
        <f t="shared" si="26"/>
        <v>0</v>
      </c>
      <c r="F145" s="51"/>
      <c r="G145" s="24"/>
      <c r="H145" s="69"/>
      <c r="I145" s="69"/>
      <c r="J145" s="69"/>
      <c r="K145" s="69"/>
      <c r="L145" s="69"/>
      <c r="M145" s="68"/>
      <c r="N145" s="68"/>
      <c r="O145" s="69"/>
      <c r="P145" s="69"/>
      <c r="Q145" s="69"/>
      <c r="R145" s="69"/>
      <c r="S145" s="69"/>
      <c r="T145" s="68"/>
      <c r="U145" s="68"/>
      <c r="V145" s="69"/>
      <c r="W145" s="69"/>
      <c r="X145" s="69"/>
      <c r="Y145" s="69"/>
      <c r="Z145" s="69"/>
      <c r="AA145" s="68"/>
      <c r="AB145" s="68"/>
      <c r="AC145" s="69"/>
      <c r="AD145" s="69"/>
      <c r="AE145" s="69"/>
      <c r="AF145" s="69"/>
      <c r="AG145" s="69"/>
      <c r="AH145" s="68"/>
      <c r="AI145" s="68"/>
      <c r="AJ145" s="69"/>
      <c r="AK145" s="69"/>
      <c r="AL145" s="69"/>
      <c r="AM145" s="69"/>
      <c r="AN145" s="69"/>
    </row>
    <row r="146" spans="2:40" x14ac:dyDescent="0.2">
      <c r="B146" s="22">
        <v>107</v>
      </c>
      <c r="C146" s="261"/>
      <c r="D146" s="24"/>
      <c r="E146" s="25">
        <f t="shared" si="26"/>
        <v>0</v>
      </c>
      <c r="F146" s="51"/>
      <c r="G146" s="24"/>
      <c r="H146" s="69"/>
      <c r="I146" s="69"/>
      <c r="J146" s="69"/>
      <c r="K146" s="69"/>
      <c r="L146" s="69"/>
      <c r="M146" s="68"/>
      <c r="N146" s="68"/>
      <c r="O146" s="69"/>
      <c r="P146" s="69"/>
      <c r="Q146" s="69"/>
      <c r="R146" s="69"/>
      <c r="S146" s="69"/>
      <c r="T146" s="68"/>
      <c r="U146" s="68"/>
      <c r="V146" s="69"/>
      <c r="W146" s="69"/>
      <c r="X146" s="69"/>
      <c r="Y146" s="69"/>
      <c r="Z146" s="69"/>
      <c r="AA146" s="68"/>
      <c r="AB146" s="68"/>
      <c r="AC146" s="69"/>
      <c r="AD146" s="69"/>
      <c r="AE146" s="69"/>
      <c r="AF146" s="69"/>
      <c r="AG146" s="69"/>
      <c r="AH146" s="68"/>
      <c r="AI146" s="68"/>
      <c r="AJ146" s="69"/>
      <c r="AK146" s="69"/>
      <c r="AL146" s="69"/>
      <c r="AM146" s="69"/>
      <c r="AN146" s="69"/>
    </row>
    <row r="147" spans="2:40" x14ac:dyDescent="0.2">
      <c r="B147" s="22">
        <v>108</v>
      </c>
      <c r="C147" s="261"/>
      <c r="D147" s="24"/>
      <c r="E147" s="25">
        <f t="shared" si="25"/>
        <v>0</v>
      </c>
      <c r="F147" s="51"/>
      <c r="G147" s="24"/>
      <c r="H147" s="69"/>
      <c r="I147" s="69"/>
      <c r="J147" s="69"/>
      <c r="K147" s="69"/>
      <c r="L147" s="69"/>
      <c r="M147" s="68"/>
      <c r="N147" s="68"/>
      <c r="O147" s="69"/>
      <c r="P147" s="69"/>
      <c r="Q147" s="69"/>
      <c r="R147" s="69"/>
      <c r="S147" s="69"/>
      <c r="T147" s="68"/>
      <c r="U147" s="68"/>
      <c r="V147" s="69"/>
      <c r="W147" s="69"/>
      <c r="X147" s="69"/>
      <c r="Y147" s="69"/>
      <c r="Z147" s="69"/>
      <c r="AA147" s="68"/>
      <c r="AB147" s="68"/>
      <c r="AC147" s="69"/>
      <c r="AD147" s="69"/>
      <c r="AE147" s="69"/>
      <c r="AF147" s="69"/>
      <c r="AG147" s="69"/>
      <c r="AH147" s="68"/>
      <c r="AI147" s="68"/>
      <c r="AJ147" s="69"/>
      <c r="AK147" s="69"/>
      <c r="AL147" s="69"/>
      <c r="AM147" s="69"/>
      <c r="AN147" s="69"/>
    </row>
    <row r="148" spans="2:40" x14ac:dyDescent="0.2">
      <c r="B148" s="22">
        <v>109</v>
      </c>
      <c r="C148" s="261"/>
      <c r="D148" s="24"/>
      <c r="E148" s="25">
        <f t="shared" si="25"/>
        <v>0</v>
      </c>
      <c r="F148" s="51"/>
      <c r="G148" s="24"/>
      <c r="H148" s="69"/>
      <c r="I148" s="69"/>
      <c r="J148" s="69"/>
      <c r="K148" s="69"/>
      <c r="L148" s="69"/>
      <c r="M148" s="68"/>
      <c r="N148" s="68"/>
      <c r="O148" s="69"/>
      <c r="P148" s="69"/>
      <c r="Q148" s="69"/>
      <c r="R148" s="69"/>
      <c r="S148" s="69"/>
      <c r="T148" s="68"/>
      <c r="U148" s="68"/>
      <c r="V148" s="69"/>
      <c r="W148" s="69"/>
      <c r="X148" s="69"/>
      <c r="Y148" s="69"/>
      <c r="Z148" s="69"/>
      <c r="AA148" s="68"/>
      <c r="AB148" s="68"/>
      <c r="AC148" s="69"/>
      <c r="AD148" s="69"/>
      <c r="AE148" s="69"/>
      <c r="AF148" s="69"/>
      <c r="AG148" s="69"/>
      <c r="AH148" s="68"/>
      <c r="AI148" s="68"/>
      <c r="AJ148" s="69"/>
      <c r="AK148" s="69"/>
      <c r="AL148" s="69"/>
      <c r="AM148" s="69"/>
      <c r="AN148" s="69"/>
    </row>
    <row r="149" spans="2:40" x14ac:dyDescent="0.2">
      <c r="B149" s="22">
        <v>110</v>
      </c>
      <c r="C149" s="261"/>
      <c r="D149" s="24"/>
      <c r="E149" s="25">
        <f t="shared" ref="E149:E169" si="27">SUM(H149:AO149)</f>
        <v>0</v>
      </c>
      <c r="F149" s="51"/>
      <c r="G149" s="24"/>
      <c r="H149" s="69"/>
      <c r="I149" s="69"/>
      <c r="J149" s="69"/>
      <c r="K149" s="69"/>
      <c r="L149" s="69"/>
      <c r="M149" s="68"/>
      <c r="N149" s="68"/>
      <c r="O149" s="69"/>
      <c r="P149" s="69"/>
      <c r="Q149" s="69"/>
      <c r="R149" s="69"/>
      <c r="S149" s="69"/>
      <c r="T149" s="68"/>
      <c r="U149" s="68"/>
      <c r="V149" s="69"/>
      <c r="W149" s="69"/>
      <c r="X149" s="69"/>
      <c r="Y149" s="69"/>
      <c r="Z149" s="69"/>
      <c r="AA149" s="68"/>
      <c r="AB149" s="68"/>
      <c r="AC149" s="69"/>
      <c r="AD149" s="69"/>
      <c r="AE149" s="69"/>
      <c r="AF149" s="69"/>
      <c r="AG149" s="69"/>
      <c r="AH149" s="68"/>
      <c r="AI149" s="68"/>
      <c r="AJ149" s="69"/>
      <c r="AK149" s="69"/>
      <c r="AL149" s="69"/>
      <c r="AM149" s="69"/>
      <c r="AN149" s="69"/>
    </row>
    <row r="150" spans="2:40" x14ac:dyDescent="0.2">
      <c r="B150" s="22">
        <v>111</v>
      </c>
      <c r="C150" s="261"/>
      <c r="D150" s="24"/>
      <c r="E150" s="25">
        <f t="shared" si="27"/>
        <v>0</v>
      </c>
      <c r="F150" s="51"/>
      <c r="G150" s="24"/>
      <c r="H150" s="69"/>
      <c r="I150" s="69"/>
      <c r="J150" s="69"/>
      <c r="K150" s="69"/>
      <c r="L150" s="69"/>
      <c r="M150" s="68"/>
      <c r="N150" s="68"/>
      <c r="O150" s="69"/>
      <c r="P150" s="69"/>
      <c r="Q150" s="69"/>
      <c r="R150" s="69"/>
      <c r="S150" s="69"/>
      <c r="T150" s="68"/>
      <c r="U150" s="68"/>
      <c r="V150" s="69"/>
      <c r="W150" s="69"/>
      <c r="X150" s="69"/>
      <c r="Y150" s="69"/>
      <c r="Z150" s="69"/>
      <c r="AA150" s="68"/>
      <c r="AB150" s="68"/>
      <c r="AC150" s="69"/>
      <c r="AD150" s="69"/>
      <c r="AE150" s="69"/>
      <c r="AF150" s="69"/>
      <c r="AG150" s="69"/>
      <c r="AH150" s="68"/>
      <c r="AI150" s="68"/>
      <c r="AJ150" s="69"/>
      <c r="AK150" s="69"/>
      <c r="AL150" s="69"/>
      <c r="AM150" s="69"/>
      <c r="AN150" s="69"/>
    </row>
    <row r="151" spans="2:40" x14ac:dyDescent="0.2">
      <c r="B151" s="22">
        <v>112</v>
      </c>
      <c r="C151" s="261"/>
      <c r="D151" s="24"/>
      <c r="E151" s="25">
        <f t="shared" si="27"/>
        <v>0</v>
      </c>
      <c r="F151" s="51"/>
      <c r="G151" s="24"/>
      <c r="H151" s="69"/>
      <c r="I151" s="69"/>
      <c r="J151" s="69"/>
      <c r="K151" s="69"/>
      <c r="L151" s="69"/>
      <c r="M151" s="68"/>
      <c r="N151" s="68"/>
      <c r="O151" s="69"/>
      <c r="P151" s="69"/>
      <c r="Q151" s="69"/>
      <c r="R151" s="69"/>
      <c r="S151" s="69"/>
      <c r="T151" s="68"/>
      <c r="U151" s="68"/>
      <c r="V151" s="69"/>
      <c r="W151" s="69"/>
      <c r="X151" s="69"/>
      <c r="Y151" s="69"/>
      <c r="Z151" s="69"/>
      <c r="AA151" s="68"/>
      <c r="AB151" s="68"/>
      <c r="AC151" s="69"/>
      <c r="AD151" s="69"/>
      <c r="AE151" s="69"/>
      <c r="AF151" s="69"/>
      <c r="AG151" s="69"/>
      <c r="AH151" s="68"/>
      <c r="AI151" s="68"/>
      <c r="AJ151" s="69"/>
      <c r="AK151" s="69"/>
      <c r="AL151" s="69"/>
      <c r="AM151" s="69"/>
      <c r="AN151" s="69"/>
    </row>
    <row r="152" spans="2:40" x14ac:dyDescent="0.2">
      <c r="B152" s="22">
        <v>113</v>
      </c>
      <c r="C152" s="261"/>
      <c r="D152" s="24"/>
      <c r="E152" s="25">
        <f t="shared" si="27"/>
        <v>0</v>
      </c>
      <c r="F152" s="51"/>
      <c r="G152" s="24"/>
      <c r="H152" s="69"/>
      <c r="I152" s="69"/>
      <c r="J152" s="69"/>
      <c r="K152" s="69"/>
      <c r="L152" s="69"/>
      <c r="M152" s="68"/>
      <c r="N152" s="68"/>
      <c r="O152" s="69"/>
      <c r="P152" s="69"/>
      <c r="Q152" s="69"/>
      <c r="R152" s="69"/>
      <c r="S152" s="69"/>
      <c r="T152" s="68"/>
      <c r="U152" s="68"/>
      <c r="V152" s="69"/>
      <c r="W152" s="69"/>
      <c r="X152" s="69"/>
      <c r="Y152" s="69"/>
      <c r="Z152" s="69"/>
      <c r="AA152" s="68"/>
      <c r="AB152" s="68"/>
      <c r="AC152" s="69"/>
      <c r="AD152" s="69"/>
      <c r="AE152" s="69"/>
      <c r="AF152" s="69"/>
      <c r="AG152" s="69"/>
      <c r="AH152" s="68"/>
      <c r="AI152" s="68"/>
      <c r="AJ152" s="69"/>
      <c r="AK152" s="69"/>
      <c r="AL152" s="69"/>
      <c r="AM152" s="69"/>
      <c r="AN152" s="69"/>
    </row>
    <row r="153" spans="2:40" x14ac:dyDescent="0.2">
      <c r="B153" s="22">
        <v>114</v>
      </c>
      <c r="C153" s="261"/>
      <c r="D153" s="24"/>
      <c r="E153" s="25">
        <f t="shared" si="27"/>
        <v>0</v>
      </c>
      <c r="F153" s="51"/>
      <c r="G153" s="24"/>
      <c r="H153" s="69"/>
      <c r="I153" s="69"/>
      <c r="J153" s="69"/>
      <c r="K153" s="69"/>
      <c r="L153" s="69"/>
      <c r="M153" s="68"/>
      <c r="N153" s="68"/>
      <c r="O153" s="69"/>
      <c r="P153" s="69"/>
      <c r="Q153" s="69"/>
      <c r="R153" s="69"/>
      <c r="S153" s="69"/>
      <c r="T153" s="68"/>
      <c r="U153" s="68"/>
      <c r="V153" s="69"/>
      <c r="W153" s="69"/>
      <c r="X153" s="69"/>
      <c r="Y153" s="69"/>
      <c r="Z153" s="69"/>
      <c r="AA153" s="68"/>
      <c r="AB153" s="68"/>
      <c r="AC153" s="69"/>
      <c r="AD153" s="69"/>
      <c r="AE153" s="69"/>
      <c r="AF153" s="69"/>
      <c r="AG153" s="69"/>
      <c r="AH153" s="68"/>
      <c r="AI153" s="68"/>
      <c r="AJ153" s="69"/>
      <c r="AK153" s="69"/>
      <c r="AL153" s="69"/>
      <c r="AM153" s="69"/>
      <c r="AN153" s="69"/>
    </row>
    <row r="154" spans="2:40" x14ac:dyDescent="0.2">
      <c r="B154" s="22">
        <v>115</v>
      </c>
      <c r="C154" s="261"/>
      <c r="D154" s="24"/>
      <c r="E154" s="25">
        <f t="shared" si="27"/>
        <v>0</v>
      </c>
      <c r="F154" s="51"/>
      <c r="G154" s="24"/>
      <c r="H154" s="69"/>
      <c r="I154" s="69"/>
      <c r="J154" s="69"/>
      <c r="K154" s="69"/>
      <c r="L154" s="69"/>
      <c r="M154" s="68"/>
      <c r="N154" s="68"/>
      <c r="O154" s="69"/>
      <c r="P154" s="69"/>
      <c r="Q154" s="69"/>
      <c r="R154" s="69"/>
      <c r="S154" s="69"/>
      <c r="T154" s="68"/>
      <c r="U154" s="68"/>
      <c r="V154" s="69"/>
      <c r="W154" s="69"/>
      <c r="X154" s="69"/>
      <c r="Y154" s="69"/>
      <c r="Z154" s="69"/>
      <c r="AA154" s="68"/>
      <c r="AB154" s="68"/>
      <c r="AC154" s="69"/>
      <c r="AD154" s="69"/>
      <c r="AE154" s="69"/>
      <c r="AF154" s="69"/>
      <c r="AG154" s="69"/>
      <c r="AH154" s="68"/>
      <c r="AI154" s="68"/>
      <c r="AJ154" s="69"/>
      <c r="AK154" s="69"/>
      <c r="AL154" s="69"/>
      <c r="AM154" s="69"/>
      <c r="AN154" s="69"/>
    </row>
    <row r="155" spans="2:40" x14ac:dyDescent="0.2">
      <c r="B155" s="22">
        <v>116</v>
      </c>
      <c r="C155" s="261"/>
      <c r="D155" s="24"/>
      <c r="E155" s="25">
        <f t="shared" si="27"/>
        <v>0</v>
      </c>
      <c r="F155" s="51"/>
      <c r="G155" s="24"/>
      <c r="H155" s="69"/>
      <c r="I155" s="69"/>
      <c r="J155" s="69"/>
      <c r="K155" s="69"/>
      <c r="L155" s="69"/>
      <c r="M155" s="68"/>
      <c r="N155" s="68"/>
      <c r="O155" s="69"/>
      <c r="P155" s="69"/>
      <c r="Q155" s="69"/>
      <c r="R155" s="69"/>
      <c r="S155" s="69"/>
      <c r="T155" s="68"/>
      <c r="U155" s="68"/>
      <c r="V155" s="69"/>
      <c r="W155" s="69"/>
      <c r="X155" s="69"/>
      <c r="Y155" s="69"/>
      <c r="Z155" s="69"/>
      <c r="AA155" s="68"/>
      <c r="AB155" s="68"/>
      <c r="AC155" s="69"/>
      <c r="AD155" s="69"/>
      <c r="AE155" s="69"/>
      <c r="AF155" s="69"/>
      <c r="AG155" s="69"/>
      <c r="AH155" s="68"/>
      <c r="AI155" s="68"/>
      <c r="AJ155" s="69"/>
      <c r="AK155" s="69"/>
      <c r="AL155" s="69"/>
      <c r="AM155" s="69"/>
      <c r="AN155" s="69"/>
    </row>
    <row r="156" spans="2:40" x14ac:dyDescent="0.2">
      <c r="B156" s="22">
        <v>117</v>
      </c>
      <c r="C156" s="261"/>
      <c r="D156" s="24"/>
      <c r="E156" s="25">
        <f t="shared" si="27"/>
        <v>0</v>
      </c>
      <c r="F156" s="51"/>
      <c r="G156" s="24"/>
      <c r="H156" s="69"/>
      <c r="I156" s="69"/>
      <c r="J156" s="69"/>
      <c r="K156" s="69"/>
      <c r="L156" s="69"/>
      <c r="M156" s="68"/>
      <c r="N156" s="68"/>
      <c r="O156" s="69"/>
      <c r="P156" s="69"/>
      <c r="Q156" s="69"/>
      <c r="R156" s="69"/>
      <c r="S156" s="69"/>
      <c r="T156" s="68"/>
      <c r="U156" s="68"/>
      <c r="V156" s="69"/>
      <c r="W156" s="69"/>
      <c r="X156" s="69"/>
      <c r="Y156" s="69"/>
      <c r="Z156" s="69"/>
      <c r="AA156" s="68"/>
      <c r="AB156" s="68"/>
      <c r="AC156" s="69"/>
      <c r="AD156" s="69"/>
      <c r="AE156" s="69"/>
      <c r="AF156" s="69"/>
      <c r="AG156" s="69"/>
      <c r="AH156" s="68"/>
      <c r="AI156" s="68"/>
      <c r="AJ156" s="69"/>
      <c r="AK156" s="69"/>
      <c r="AL156" s="69"/>
      <c r="AM156" s="69"/>
      <c r="AN156" s="69"/>
    </row>
    <row r="157" spans="2:40" x14ac:dyDescent="0.2">
      <c r="B157" s="22">
        <v>118</v>
      </c>
      <c r="C157" s="261"/>
      <c r="D157" s="24"/>
      <c r="E157" s="25">
        <f t="shared" si="27"/>
        <v>0</v>
      </c>
      <c r="F157" s="51"/>
      <c r="G157" s="24"/>
      <c r="H157" s="69"/>
      <c r="I157" s="69"/>
      <c r="J157" s="69"/>
      <c r="K157" s="69"/>
      <c r="L157" s="69"/>
      <c r="M157" s="68"/>
      <c r="N157" s="68"/>
      <c r="O157" s="69"/>
      <c r="P157" s="69"/>
      <c r="Q157" s="69"/>
      <c r="R157" s="69"/>
      <c r="S157" s="69"/>
      <c r="T157" s="68"/>
      <c r="U157" s="68"/>
      <c r="V157" s="69"/>
      <c r="W157" s="69"/>
      <c r="X157" s="69"/>
      <c r="Y157" s="69"/>
      <c r="Z157" s="69"/>
      <c r="AA157" s="68"/>
      <c r="AB157" s="68"/>
      <c r="AC157" s="69"/>
      <c r="AD157" s="69"/>
      <c r="AE157" s="69"/>
      <c r="AF157" s="69"/>
      <c r="AG157" s="69"/>
      <c r="AH157" s="68"/>
      <c r="AI157" s="68"/>
      <c r="AJ157" s="69"/>
      <c r="AK157" s="69"/>
      <c r="AL157" s="69"/>
      <c r="AM157" s="69"/>
      <c r="AN157" s="69"/>
    </row>
    <row r="158" spans="2:40" x14ac:dyDescent="0.2">
      <c r="B158" s="22">
        <v>119</v>
      </c>
      <c r="C158" s="261"/>
      <c r="D158" s="24"/>
      <c r="E158" s="25">
        <f t="shared" si="27"/>
        <v>0</v>
      </c>
      <c r="F158" s="51"/>
      <c r="G158" s="24"/>
      <c r="H158" s="69"/>
      <c r="I158" s="69"/>
      <c r="J158" s="69"/>
      <c r="K158" s="69"/>
      <c r="L158" s="69"/>
      <c r="M158" s="68"/>
      <c r="N158" s="68"/>
      <c r="O158" s="69"/>
      <c r="P158" s="69"/>
      <c r="Q158" s="69"/>
      <c r="R158" s="69"/>
      <c r="S158" s="69"/>
      <c r="T158" s="68"/>
      <c r="U158" s="68"/>
      <c r="V158" s="69"/>
      <c r="W158" s="69"/>
      <c r="X158" s="69"/>
      <c r="Y158" s="69"/>
      <c r="Z158" s="69"/>
      <c r="AA158" s="68"/>
      <c r="AB158" s="68"/>
      <c r="AC158" s="69"/>
      <c r="AD158" s="69"/>
      <c r="AE158" s="69"/>
      <c r="AF158" s="69"/>
      <c r="AG158" s="69"/>
      <c r="AH158" s="68"/>
      <c r="AI158" s="68"/>
      <c r="AJ158" s="69"/>
      <c r="AK158" s="69"/>
      <c r="AL158" s="69"/>
      <c r="AM158" s="69"/>
      <c r="AN158" s="69"/>
    </row>
    <row r="159" spans="2:40" x14ac:dyDescent="0.2">
      <c r="B159" s="22">
        <v>120</v>
      </c>
      <c r="C159" s="261"/>
      <c r="D159" s="24"/>
      <c r="E159" s="25">
        <f t="shared" si="27"/>
        <v>0</v>
      </c>
      <c r="F159" s="51"/>
      <c r="G159" s="24"/>
      <c r="H159" s="69"/>
      <c r="I159" s="69"/>
      <c r="J159" s="69"/>
      <c r="K159" s="69"/>
      <c r="L159" s="69"/>
      <c r="M159" s="68"/>
      <c r="N159" s="68"/>
      <c r="O159" s="69"/>
      <c r="P159" s="69"/>
      <c r="Q159" s="69"/>
      <c r="R159" s="69"/>
      <c r="S159" s="69"/>
      <c r="T159" s="68"/>
      <c r="U159" s="68"/>
      <c r="V159" s="69"/>
      <c r="W159" s="69"/>
      <c r="X159" s="69"/>
      <c r="Y159" s="69"/>
      <c r="Z159" s="69"/>
      <c r="AA159" s="68"/>
      <c r="AB159" s="68"/>
      <c r="AC159" s="69"/>
      <c r="AD159" s="69"/>
      <c r="AE159" s="69"/>
      <c r="AF159" s="69"/>
      <c r="AG159" s="69"/>
      <c r="AH159" s="68"/>
      <c r="AI159" s="68"/>
      <c r="AJ159" s="69"/>
      <c r="AK159" s="69"/>
      <c r="AL159" s="69"/>
      <c r="AM159" s="69"/>
      <c r="AN159" s="69"/>
    </row>
    <row r="160" spans="2:40" x14ac:dyDescent="0.2">
      <c r="B160" s="22">
        <v>121</v>
      </c>
      <c r="C160" s="261"/>
      <c r="D160" s="24"/>
      <c r="E160" s="25">
        <f t="shared" si="27"/>
        <v>0</v>
      </c>
      <c r="F160" s="51"/>
      <c r="G160" s="24"/>
      <c r="H160" s="69"/>
      <c r="I160" s="69"/>
      <c r="J160" s="69"/>
      <c r="K160" s="69"/>
      <c r="L160" s="69"/>
      <c r="M160" s="68"/>
      <c r="N160" s="68"/>
      <c r="O160" s="69"/>
      <c r="P160" s="69"/>
      <c r="Q160" s="69"/>
      <c r="R160" s="69"/>
      <c r="S160" s="69"/>
      <c r="T160" s="68"/>
      <c r="U160" s="68"/>
      <c r="V160" s="69"/>
      <c r="W160" s="69"/>
      <c r="X160" s="69"/>
      <c r="Y160" s="69"/>
      <c r="Z160" s="69"/>
      <c r="AA160" s="68"/>
      <c r="AB160" s="68"/>
      <c r="AC160" s="69"/>
      <c r="AD160" s="69"/>
      <c r="AE160" s="69"/>
      <c r="AF160" s="69"/>
      <c r="AG160" s="69"/>
      <c r="AH160" s="68"/>
      <c r="AI160" s="68"/>
      <c r="AJ160" s="69"/>
      <c r="AK160" s="69"/>
      <c r="AL160" s="69"/>
      <c r="AM160" s="69"/>
      <c r="AN160" s="69"/>
    </row>
    <row r="161" spans="2:40" ht="16" thickBot="1" x14ac:dyDescent="0.25">
      <c r="B161" s="22">
        <v>122</v>
      </c>
      <c r="C161" s="8"/>
      <c r="D161" s="24"/>
      <c r="E161" s="25">
        <f t="shared" si="27"/>
        <v>0</v>
      </c>
      <c r="F161" s="51"/>
      <c r="G161" s="24"/>
      <c r="H161" s="69"/>
      <c r="I161" s="69"/>
      <c r="J161" s="69"/>
      <c r="K161" s="69"/>
      <c r="L161" s="69"/>
      <c r="M161" s="68"/>
      <c r="N161" s="68"/>
      <c r="O161" s="69"/>
      <c r="P161" s="69"/>
      <c r="Q161" s="69"/>
      <c r="R161" s="69"/>
      <c r="S161" s="69"/>
      <c r="T161" s="68"/>
      <c r="U161" s="68"/>
      <c r="V161" s="69"/>
      <c r="W161" s="69"/>
      <c r="X161" s="69"/>
      <c r="Y161" s="69"/>
      <c r="Z161" s="69"/>
      <c r="AA161" s="68"/>
      <c r="AB161" s="68"/>
      <c r="AC161" s="69"/>
      <c r="AD161" s="69"/>
      <c r="AE161" s="69"/>
      <c r="AF161" s="69"/>
      <c r="AG161" s="69"/>
      <c r="AH161" s="68"/>
      <c r="AI161" s="68"/>
      <c r="AJ161" s="69"/>
      <c r="AK161" s="69"/>
      <c r="AL161" s="69"/>
      <c r="AM161" s="69"/>
      <c r="AN161" s="69"/>
    </row>
    <row r="162" spans="2:40" x14ac:dyDescent="0.2">
      <c r="B162" s="22">
        <v>123</v>
      </c>
      <c r="C162" s="8"/>
      <c r="D162" s="24"/>
      <c r="E162" s="25">
        <f t="shared" si="27"/>
        <v>0</v>
      </c>
      <c r="F162" s="51"/>
      <c r="G162" s="24"/>
      <c r="H162" s="69"/>
      <c r="I162" s="69"/>
      <c r="J162" s="69"/>
      <c r="K162" s="69"/>
      <c r="L162" s="69"/>
      <c r="M162" s="64"/>
      <c r="N162" s="64"/>
      <c r="O162" s="69"/>
      <c r="P162" s="69"/>
      <c r="Q162" s="69"/>
      <c r="R162" s="69"/>
      <c r="S162" s="69"/>
      <c r="T162" s="64"/>
      <c r="U162" s="71"/>
      <c r="V162" s="69"/>
      <c r="W162" s="69"/>
      <c r="X162" s="69"/>
      <c r="Y162" s="69"/>
      <c r="Z162" s="69"/>
      <c r="AA162" s="64"/>
      <c r="AB162" s="71"/>
      <c r="AC162" s="69"/>
      <c r="AD162" s="69"/>
      <c r="AE162" s="69"/>
      <c r="AF162" s="69"/>
      <c r="AG162" s="69"/>
      <c r="AH162" s="64"/>
      <c r="AI162" s="64"/>
      <c r="AJ162" s="69"/>
      <c r="AK162" s="69"/>
      <c r="AL162" s="69"/>
      <c r="AM162" s="69"/>
      <c r="AN162" s="69"/>
    </row>
    <row r="163" spans="2:40" x14ac:dyDescent="0.2">
      <c r="B163" s="22">
        <v>124</v>
      </c>
      <c r="C163" s="8"/>
      <c r="D163" s="24"/>
      <c r="E163" s="25">
        <f t="shared" si="27"/>
        <v>0</v>
      </c>
      <c r="F163" s="51"/>
      <c r="G163" s="24"/>
      <c r="H163" s="69"/>
      <c r="I163" s="69"/>
      <c r="J163" s="69"/>
      <c r="K163" s="69"/>
      <c r="L163" s="69"/>
      <c r="M163" s="65"/>
      <c r="N163" s="65"/>
      <c r="O163" s="69"/>
      <c r="P163" s="69"/>
      <c r="Q163" s="69"/>
      <c r="R163" s="69"/>
      <c r="S163" s="69"/>
      <c r="T163" s="65"/>
      <c r="U163" s="72"/>
      <c r="V163" s="69"/>
      <c r="W163" s="69"/>
      <c r="X163" s="69"/>
      <c r="Y163" s="69"/>
      <c r="Z163" s="69"/>
      <c r="AA163" s="65"/>
      <c r="AB163" s="72"/>
      <c r="AC163" s="69"/>
      <c r="AD163" s="69"/>
      <c r="AE163" s="69"/>
      <c r="AF163" s="69"/>
      <c r="AG163" s="69"/>
      <c r="AH163" s="65"/>
      <c r="AI163" s="65"/>
      <c r="AJ163" s="69"/>
      <c r="AK163" s="69"/>
      <c r="AL163" s="69"/>
      <c r="AM163" s="69"/>
      <c r="AN163" s="69"/>
    </row>
    <row r="164" spans="2:40" x14ac:dyDescent="0.2">
      <c r="B164" s="22">
        <v>125</v>
      </c>
      <c r="C164" s="8"/>
      <c r="D164" s="24"/>
      <c r="E164" s="25">
        <f t="shared" si="27"/>
        <v>0</v>
      </c>
      <c r="F164" s="51"/>
      <c r="G164" s="24"/>
      <c r="H164" s="69"/>
      <c r="I164" s="69"/>
      <c r="J164" s="69"/>
      <c r="K164" s="69"/>
      <c r="L164" s="69"/>
      <c r="M164" s="65"/>
      <c r="N164" s="65"/>
      <c r="O164" s="69"/>
      <c r="P164" s="69"/>
      <c r="Q164" s="69"/>
      <c r="R164" s="69"/>
      <c r="S164" s="69"/>
      <c r="T164" s="65"/>
      <c r="U164" s="72"/>
      <c r="V164" s="69"/>
      <c r="W164" s="69"/>
      <c r="X164" s="69"/>
      <c r="Y164" s="69"/>
      <c r="Z164" s="69"/>
      <c r="AA164" s="65"/>
      <c r="AB164" s="72"/>
      <c r="AC164" s="69"/>
      <c r="AD164" s="69"/>
      <c r="AE164" s="69"/>
      <c r="AF164" s="69"/>
      <c r="AG164" s="69"/>
      <c r="AH164" s="65"/>
      <c r="AI164" s="65"/>
      <c r="AJ164" s="69"/>
      <c r="AK164" s="69"/>
      <c r="AL164" s="69"/>
      <c r="AM164" s="69"/>
      <c r="AN164" s="69"/>
    </row>
    <row r="165" spans="2:40" x14ac:dyDescent="0.2">
      <c r="B165" s="22">
        <v>126</v>
      </c>
      <c r="C165" s="8"/>
      <c r="D165" s="24"/>
      <c r="E165" s="25">
        <f t="shared" si="27"/>
        <v>0</v>
      </c>
      <c r="F165" s="51"/>
      <c r="G165" s="24"/>
      <c r="H165" s="69"/>
      <c r="I165" s="69"/>
      <c r="J165" s="69"/>
      <c r="K165" s="69"/>
      <c r="L165" s="69"/>
      <c r="M165" s="67"/>
      <c r="N165" s="67"/>
      <c r="O165" s="69"/>
      <c r="P165" s="69"/>
      <c r="Q165" s="69"/>
      <c r="R165" s="69"/>
      <c r="S165" s="69"/>
      <c r="T165" s="67"/>
      <c r="U165" s="73"/>
      <c r="V165" s="69"/>
      <c r="W165" s="69"/>
      <c r="X165" s="69"/>
      <c r="Y165" s="69"/>
      <c r="Z165" s="69"/>
      <c r="AA165" s="65"/>
      <c r="AB165" s="72"/>
      <c r="AC165" s="69"/>
      <c r="AD165" s="69"/>
      <c r="AE165" s="69"/>
      <c r="AF165" s="69"/>
      <c r="AG165" s="69"/>
      <c r="AH165" s="65"/>
      <c r="AI165" s="65"/>
      <c r="AJ165" s="69"/>
      <c r="AK165" s="69"/>
      <c r="AL165" s="69"/>
      <c r="AM165" s="69"/>
      <c r="AN165" s="69"/>
    </row>
    <row r="166" spans="2:40" x14ac:dyDescent="0.2">
      <c r="B166" s="22">
        <v>127</v>
      </c>
      <c r="C166" s="8"/>
      <c r="D166" s="24"/>
      <c r="E166" s="25">
        <f t="shared" si="27"/>
        <v>0</v>
      </c>
      <c r="F166" s="51"/>
      <c r="G166" s="24"/>
      <c r="H166" s="69"/>
      <c r="I166" s="69"/>
      <c r="J166" s="69"/>
      <c r="K166" s="69"/>
      <c r="L166" s="69"/>
      <c r="M166" s="67"/>
      <c r="N166" s="67"/>
      <c r="O166" s="69"/>
      <c r="P166" s="69"/>
      <c r="Q166" s="69"/>
      <c r="R166" s="69"/>
      <c r="S166" s="69"/>
      <c r="T166" s="67"/>
      <c r="U166" s="73"/>
      <c r="V166" s="69"/>
      <c r="W166" s="69"/>
      <c r="X166" s="69"/>
      <c r="Y166" s="69"/>
      <c r="Z166" s="69"/>
      <c r="AA166" s="65"/>
      <c r="AB166" s="72"/>
      <c r="AC166" s="69"/>
      <c r="AD166" s="69"/>
      <c r="AE166" s="69"/>
      <c r="AF166" s="69"/>
      <c r="AG166" s="69"/>
      <c r="AH166" s="65"/>
      <c r="AI166" s="65"/>
      <c r="AJ166" s="69"/>
      <c r="AK166" s="69"/>
      <c r="AL166" s="69"/>
      <c r="AM166" s="69"/>
      <c r="AN166" s="69"/>
    </row>
    <row r="167" spans="2:40" x14ac:dyDescent="0.2">
      <c r="B167" s="22">
        <v>128</v>
      </c>
      <c r="C167" s="8"/>
      <c r="D167" s="24"/>
      <c r="E167" s="25">
        <f t="shared" si="27"/>
        <v>0</v>
      </c>
      <c r="F167" s="51"/>
      <c r="G167" s="24"/>
      <c r="H167" s="69"/>
      <c r="I167" s="69"/>
      <c r="J167" s="69"/>
      <c r="K167" s="69"/>
      <c r="L167" s="69"/>
      <c r="M167" s="67"/>
      <c r="N167" s="67"/>
      <c r="O167" s="69"/>
      <c r="P167" s="69"/>
      <c r="Q167" s="69"/>
      <c r="R167" s="69"/>
      <c r="S167" s="69"/>
      <c r="T167" s="67"/>
      <c r="U167" s="73"/>
      <c r="V167" s="69"/>
      <c r="W167" s="69"/>
      <c r="X167" s="69"/>
      <c r="Y167" s="69"/>
      <c r="Z167" s="69"/>
      <c r="AA167" s="65"/>
      <c r="AB167" s="72"/>
      <c r="AC167" s="69"/>
      <c r="AD167" s="69"/>
      <c r="AE167" s="69"/>
      <c r="AF167" s="69"/>
      <c r="AG167" s="69"/>
      <c r="AH167" s="65"/>
      <c r="AI167" s="65"/>
      <c r="AJ167" s="69"/>
      <c r="AK167" s="69"/>
      <c r="AL167" s="69"/>
      <c r="AM167" s="69"/>
      <c r="AN167" s="69"/>
    </row>
    <row r="168" spans="2:40" x14ac:dyDescent="0.2">
      <c r="B168" s="22">
        <v>129</v>
      </c>
      <c r="C168" s="8"/>
      <c r="D168" s="24"/>
      <c r="E168" s="25">
        <f t="shared" si="27"/>
        <v>0</v>
      </c>
      <c r="F168" s="51"/>
      <c r="G168" s="24"/>
      <c r="H168" s="69"/>
      <c r="I168" s="69"/>
      <c r="J168" s="69"/>
      <c r="K168" s="69"/>
      <c r="L168" s="69"/>
      <c r="M168" s="67"/>
      <c r="N168" s="67"/>
      <c r="O168" s="69"/>
      <c r="P168" s="69"/>
      <c r="Q168" s="69"/>
      <c r="R168" s="69"/>
      <c r="S168" s="69"/>
      <c r="T168" s="67"/>
      <c r="U168" s="73"/>
      <c r="V168" s="69"/>
      <c r="W168" s="69"/>
      <c r="X168" s="69"/>
      <c r="Y168" s="69"/>
      <c r="Z168" s="69"/>
      <c r="AA168" s="65"/>
      <c r="AB168" s="72"/>
      <c r="AC168" s="69"/>
      <c r="AD168" s="69"/>
      <c r="AE168" s="69"/>
      <c r="AF168" s="69"/>
      <c r="AG168" s="69"/>
      <c r="AH168" s="65"/>
      <c r="AI168" s="65"/>
      <c r="AJ168" s="69"/>
      <c r="AK168" s="69"/>
      <c r="AL168" s="69"/>
      <c r="AM168" s="69"/>
      <c r="AN168" s="69"/>
    </row>
    <row r="169" spans="2:40" x14ac:dyDescent="0.2">
      <c r="B169" s="22">
        <v>130</v>
      </c>
      <c r="C169" s="8"/>
      <c r="D169" s="24"/>
      <c r="E169" s="25">
        <f t="shared" si="27"/>
        <v>0</v>
      </c>
      <c r="F169" s="51"/>
      <c r="G169" s="24"/>
      <c r="H169" s="69"/>
      <c r="I169" s="69"/>
      <c r="J169" s="69"/>
      <c r="K169" s="69"/>
      <c r="L169" s="69"/>
      <c r="M169" s="67"/>
      <c r="N169" s="67"/>
      <c r="O169" s="69"/>
      <c r="P169" s="69"/>
      <c r="Q169" s="69"/>
      <c r="R169" s="69"/>
      <c r="S169" s="69"/>
      <c r="T169" s="67"/>
      <c r="U169" s="73"/>
      <c r="V169" s="69"/>
      <c r="W169" s="69"/>
      <c r="X169" s="69"/>
      <c r="Y169" s="69"/>
      <c r="Z169" s="69"/>
      <c r="AA169" s="65"/>
      <c r="AB169" s="72"/>
      <c r="AC169" s="69"/>
      <c r="AD169" s="69"/>
      <c r="AE169" s="69"/>
      <c r="AF169" s="69"/>
      <c r="AG169" s="69"/>
      <c r="AH169" s="65"/>
      <c r="AI169" s="65"/>
      <c r="AJ169" s="69"/>
      <c r="AK169" s="69"/>
      <c r="AL169" s="69"/>
      <c r="AM169" s="69"/>
      <c r="AN169" s="69"/>
    </row>
    <row r="182" spans="7:9" x14ac:dyDescent="0.2">
      <c r="G182" s="116"/>
      <c r="H182" s="116"/>
      <c r="I182" s="116"/>
    </row>
    <row r="183" spans="7:9" x14ac:dyDescent="0.2">
      <c r="G183" s="117"/>
      <c r="H183" s="116"/>
      <c r="I183" s="116"/>
    </row>
    <row r="184" spans="7:9" x14ac:dyDescent="0.2">
      <c r="G184" s="117"/>
      <c r="H184" s="116"/>
      <c r="I184" s="116"/>
    </row>
    <row r="185" spans="7:9" x14ac:dyDescent="0.2">
      <c r="G185" s="117"/>
      <c r="H185" s="116"/>
      <c r="I185" s="116"/>
    </row>
    <row r="186" spans="7:9" x14ac:dyDescent="0.2">
      <c r="G186" s="117"/>
      <c r="H186" s="116"/>
      <c r="I186" s="116"/>
    </row>
    <row r="187" spans="7:9" x14ac:dyDescent="0.2">
      <c r="G187" s="117"/>
      <c r="H187" s="116"/>
      <c r="I187" s="116"/>
    </row>
    <row r="188" spans="7:9" x14ac:dyDescent="0.2">
      <c r="G188" s="117"/>
      <c r="H188" s="116"/>
      <c r="I188" s="116"/>
    </row>
    <row r="189" spans="7:9" x14ac:dyDescent="0.2">
      <c r="G189" s="21"/>
    </row>
  </sheetData>
  <conditionalFormatting sqref="D40:D169">
    <cfRule type="expression" dxfId="1752" priority="81">
      <formula>AND(D40&lt;&gt;"",COUNTIF($F$16:$F$31,D40)=0)</formula>
    </cfRule>
  </conditionalFormatting>
  <conditionalFormatting sqref="H16:L31">
    <cfRule type="cellIs" dxfId="1750" priority="12" operator="greaterThan">
      <formula>0</formula>
    </cfRule>
    <cfRule type="cellIs" dxfId="1749" priority="13" operator="greaterThan">
      <formula>6</formula>
    </cfRule>
  </conditionalFormatting>
  <conditionalFormatting sqref="H16:AN31">
    <cfRule type="expression" dxfId="1748" priority="10" stopIfTrue="1">
      <formula>H16&gt;H$8</formula>
    </cfRule>
  </conditionalFormatting>
  <conditionalFormatting sqref="M10:N11 M114:N161 T114:U161 AA114:AB161">
    <cfRule type="cellIs" dxfId="1747" priority="80" operator="greaterThan">
      <formula>0</formula>
    </cfRule>
  </conditionalFormatting>
  <conditionalFormatting sqref="M16:U31">
    <cfRule type="cellIs" dxfId="1746" priority="20" operator="greaterThan">
      <formula>0</formula>
    </cfRule>
  </conditionalFormatting>
  <conditionalFormatting sqref="O16:S18">
    <cfRule type="cellIs" dxfId="1745" priority="2" operator="greaterThan">
      <formula>0</formula>
    </cfRule>
    <cfRule type="cellIs" dxfId="1744" priority="3" operator="greaterThan">
      <formula>6</formula>
    </cfRule>
  </conditionalFormatting>
  <conditionalFormatting sqref="O16:S31">
    <cfRule type="cellIs" dxfId="1742" priority="21" operator="greaterThan">
      <formula>6</formula>
    </cfRule>
  </conditionalFormatting>
  <conditionalFormatting sqref="T10:U11">
    <cfRule type="cellIs" dxfId="1740" priority="79" operator="greaterThan">
      <formula>0</formula>
    </cfRule>
  </conditionalFormatting>
  <conditionalFormatting sqref="V16:Z31">
    <cfRule type="cellIs" dxfId="1739" priority="17" operator="greaterThan">
      <formula>6</formula>
    </cfRule>
  </conditionalFormatting>
  <conditionalFormatting sqref="V16:AB31">
    <cfRule type="cellIs" dxfId="1737" priority="16" operator="greaterThan">
      <formula>0</formula>
    </cfRule>
  </conditionalFormatting>
  <conditionalFormatting sqref="AA10:AB11">
    <cfRule type="cellIs" dxfId="1736" priority="78" operator="greaterThan">
      <formula>0</formula>
    </cfRule>
  </conditionalFormatting>
  <conditionalFormatting sqref="AC16:AF31">
    <cfRule type="cellIs" dxfId="1735" priority="72" operator="greaterThan">
      <formula>9</formula>
    </cfRule>
  </conditionalFormatting>
  <conditionalFormatting sqref="AG16:AG31">
    <cfRule type="cellIs" dxfId="1734" priority="71" operator="greaterThan">
      <formula>6</formula>
    </cfRule>
  </conditionalFormatting>
  <conditionalFormatting sqref="AH10:AI11">
    <cfRule type="cellIs" dxfId="1733" priority="77" operator="greaterThan">
      <formula>0</formula>
    </cfRule>
  </conditionalFormatting>
  <conditionalFormatting sqref="AJ16:AN31 O40:S46 H40:L169 V40:Z169 AC40:AG169 AJ40:AN169 O47:P47 R47:S47 O48:S55 O56:R57 O58:S169">
    <cfRule type="cellIs" dxfId="1731" priority="990" operator="greaterThan">
      <formula>0</formula>
    </cfRule>
    <cfRule type="cellIs" dxfId="1730" priority="991" operator="greaterThan">
      <formula>6</formula>
    </cfRule>
  </conditionalFormatting>
  <dataValidations count="3">
    <dataValidation type="list" showInputMessage="1" showErrorMessage="1" sqref="D40:D169" xr:uid="{7C5D7AE7-D57F-4298-8A6E-94197B93FE5C}">
      <formula1>$F$16:$F$32</formula1>
    </dataValidation>
    <dataValidation type="decimal" operator="lessThanOrEqual" allowBlank="1" showInputMessage="1" showErrorMessage="1" sqref="AJ40:AN169 R47:S48 V40:Z169 O56:R57 O58:S169 O40:S46 Q48 H40:L169 O49:S55 O47:P48 AC40:AG169" xr:uid="{EE667868-7B2F-48AF-920D-464F460D6321}">
      <formula1>H$8</formula1>
    </dataValidation>
    <dataValidation type="list" showInputMessage="1" showErrorMessage="1" sqref="F16:F31" xr:uid="{AFFB1B96-4C9C-4BE5-8BB8-F54C058EF8A5}">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82" id="{DDF85067-16D6-41C9-97FE-8A9ED4C66698}">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1" stopIfTrue="1" id="{64ECB01C-E185-4E6E-94B4-6AD8E95C86BE}">
            <xm:f>OR(H$39&lt;Calendario!$F$2,H$39&gt;Calendario!$F$3)</xm:f>
            <x14:dxf>
              <fill>
                <patternFill>
                  <bgColor theme="0" tint="-0.24994659260841701"/>
                </patternFill>
              </fill>
            </x14:dxf>
          </x14:cfRule>
          <xm:sqref>H16:L31</xm:sqref>
        </x14:conditionalFormatting>
        <x14:conditionalFormatting xmlns:xm="http://schemas.microsoft.com/office/excel/2006/main">
          <x14:cfRule type="expression" priority="1" stopIfTrue="1" id="{7F00DE07-8F67-4210-A58F-28F36FE050EA}">
            <xm:f>OR(O$39&lt;Calendario!$F$2,O$39&gt;Calendario!$F$3)</xm:f>
            <x14:dxf>
              <fill>
                <patternFill>
                  <bgColor theme="0" tint="-0.24994659260841701"/>
                </patternFill>
              </fill>
            </x14:dxf>
          </x14:cfRule>
          <xm:sqref>O16:S18</xm:sqref>
        </x14:conditionalFormatting>
        <x14:conditionalFormatting xmlns:xm="http://schemas.microsoft.com/office/excel/2006/main">
          <x14:cfRule type="expression" priority="19" stopIfTrue="1" id="{9036F94C-4A09-489B-91B5-FD706E98FC4A}">
            <xm:f>OR(O$39&lt;Calendario!$F$2,O$39&gt;Calendario!$F$3)</xm:f>
            <x14:dxf>
              <fill>
                <patternFill>
                  <bgColor theme="0" tint="-0.24994659260841701"/>
                </patternFill>
              </fill>
            </x14:dxf>
          </x14:cfRule>
          <xm:sqref>O16:S31</xm:sqref>
        </x14:conditionalFormatting>
        <x14:conditionalFormatting xmlns:xm="http://schemas.microsoft.com/office/excel/2006/main">
          <x14:cfRule type="expression" priority="15" stopIfTrue="1" id="{E575B396-BC84-40A3-B754-AD1644BC59F1}">
            <xm:f>OR(V$39&lt;Calendario!$F$2,V$39&gt;Calendario!$F$3)</xm:f>
            <x14:dxf>
              <fill>
                <patternFill>
                  <bgColor theme="0" tint="-0.24994659260841701"/>
                </patternFill>
              </fill>
            </x14:dxf>
          </x14:cfRule>
          <xm:sqref>V16:Z31</xm:sqref>
        </x14:conditionalFormatting>
        <x14:conditionalFormatting xmlns:xm="http://schemas.microsoft.com/office/excel/2006/main">
          <x14:cfRule type="expression" priority="989" stopIfTrue="1" id="{8C3FD005-0B41-4E2D-843D-ADD9167BBBD5}">
            <xm:f>OR(H$39&lt;Calendario!$F$2,H$39&gt;Calendario!$F$3)</xm:f>
            <x14:dxf>
              <fill>
                <patternFill>
                  <bgColor theme="0" tint="-0.24994659260841701"/>
                </patternFill>
              </fill>
            </x14:dxf>
          </x14:cfRule>
          <xm:sqref>AJ16:AN31 O40:S46 H40:L169 V40:Z169 AC40:AG169 AJ40:AN169 O47:P47 R47:S47 O48:S55 O56:R57 O58:S169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A2D5B2F-D5B6-4364-AB76-39F55CDE99D3}">
          <x14:formula1>
            <xm:f>'Listado Proyectos'!$A:$A</xm:f>
          </x14:formula1>
          <xm:sqref>D9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87B2-29C1-441E-838E-2AFFD4930A1E}">
  <sheetPr codeName="Hoja60">
    <tabColor rgb="FF006600"/>
  </sheetPr>
  <dimension ref="A2:AN148"/>
  <sheetViews>
    <sheetView workbookViewId="0"/>
  </sheetViews>
  <sheetFormatPr baseColWidth="10" defaultColWidth="11.5" defaultRowHeight="15" x14ac:dyDescent="0.2"/>
  <cols>
    <col min="1" max="1" width="2.5" customWidth="1"/>
    <col min="2" max="2" width="6.5" customWidth="1"/>
    <col min="3" max="3" width="24.5" bestFit="1" customWidth="1"/>
    <col min="4" max="4" width="21.5" customWidth="1"/>
    <col min="5" max="5" width="16.5" customWidth="1"/>
    <col min="6" max="6" width="31.5" customWidth="1"/>
    <col min="7" max="7" width="21.5"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Seligdar_Kyuchus</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JFSM</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IF(OR(H$39&lt;Calendario!$F$2,H$39&gt;Calendario!$F$3),0,H10)</f>
        <v>9</v>
      </c>
      <c r="I8" s="36">
        <f>IF(OR(I$39&lt;Calendario!$F$2,I$39&gt;Calendario!$F$3),0,I10)</f>
        <v>9</v>
      </c>
      <c r="J8" s="36">
        <f>IF(OR(J$39&lt;Calendario!$F$2,J$39&gt;Calendario!$F$3),0,J10)</f>
        <v>9</v>
      </c>
      <c r="K8" s="36">
        <f>IF(OR(K$39&lt;Calendario!$F$2,K$39&gt;Calendario!$F$3),0,K10)</f>
        <v>9</v>
      </c>
      <c r="L8" s="36">
        <f>IF(OR(L$39&lt;Calendario!$F$2,L$39&gt;Calendario!$F$3),0,L10)</f>
        <v>6</v>
      </c>
      <c r="M8" s="36">
        <f>IF(OR(M$39&lt;Calendario!$F$2,M$39&gt;Calendario!$F$3),0,M10)</f>
        <v>0</v>
      </c>
      <c r="N8" s="36">
        <f>IF(OR(N$39&lt;Calendario!$F$2,N$39&gt;Calendario!$F$3),0,N10)</f>
        <v>0</v>
      </c>
      <c r="O8" s="36">
        <f>IF(OR(O$39&lt;Calendario!$F$2,O$39&gt;Calendario!$F$3),0,O10)</f>
        <v>9</v>
      </c>
      <c r="P8" s="36">
        <f>IF(OR(P$39&lt;Calendario!$F$2,P$39&gt;Calendario!$F$3),0,P10)</f>
        <v>9</v>
      </c>
      <c r="Q8" s="36">
        <f>IF(OR(Q$39&lt;Calendario!$F$2,Q$39&gt;Calendario!$F$3),0,Q10)</f>
        <v>9</v>
      </c>
      <c r="R8" s="36">
        <f>IF(OR(R$39&lt;Calendario!$F$2,R$39&gt;Calendario!$F$3),0,R10)</f>
        <v>9</v>
      </c>
      <c r="S8" s="36">
        <f>IF(OR(S$39&lt;Calendario!$F$2,S$39&gt;Calendario!$F$3),0,S10)</f>
        <v>6</v>
      </c>
      <c r="T8" s="36">
        <f>IF(OR(T$39&lt;Calendario!$F$2,T$39&gt;Calendario!$F$3),0,T10)</f>
        <v>0</v>
      </c>
      <c r="U8" s="36">
        <f>IF(OR(U$39&lt;Calendario!$F$2,U$39&gt;Calendario!$F$3),0,U10)</f>
        <v>0</v>
      </c>
      <c r="V8" s="36">
        <f>IF(OR(V$39&lt;Calendario!$F$2,V$39&gt;Calendario!$F$3),0,V10)</f>
        <v>9</v>
      </c>
      <c r="W8" s="36">
        <f>IF(OR(W$39&lt;Calendario!$F$2,W$39&gt;Calendario!$F$3),0,W10)</f>
        <v>9</v>
      </c>
      <c r="X8" s="36">
        <f>IF(OR(X$39&lt;Calendario!$F$2,X$39&gt;Calendario!$F$3),0,X10)</f>
        <v>9</v>
      </c>
      <c r="Y8" s="36">
        <f>IF(OR(Y$39&lt;Calendario!$F$2,Y$39&gt;Calendario!$F$3),0,Y10)</f>
        <v>9</v>
      </c>
      <c r="Z8" s="36">
        <f>IF(OR(Z$39&lt;Calendario!$F$2,Z$39&gt;Calendario!$F$3),0,Z10)</f>
        <v>9</v>
      </c>
      <c r="AA8" s="36">
        <f>IF(OR(AA$39&lt;Calendario!$F$2,AA$39&gt;Calendario!$F$3),0,AA10)</f>
        <v>0</v>
      </c>
      <c r="AB8" s="36">
        <f>IF(OR(AB$39&lt;Calendario!$F$2,AB$39&gt;Calendario!$F$3),0,AB10)</f>
        <v>0</v>
      </c>
      <c r="AC8" s="36">
        <f>IF(OR(AC$39&lt;Calendario!$F$2,AC$39&gt;Calendario!$F$3),0,AC10)</f>
        <v>9</v>
      </c>
      <c r="AD8" s="36">
        <f>IF(OR(AD$39&lt;Calendario!$F$2,AD$39&gt;Calendario!$F$3),0,AD10)</f>
        <v>9</v>
      </c>
      <c r="AE8" s="36">
        <f>IF(OR(AE$39&lt;Calendario!$F$2,AE$39&gt;Calendario!$F$3),0,AE10)</f>
        <v>9</v>
      </c>
      <c r="AF8" s="36">
        <f>IF(OR(AF$39&lt;Calendario!$F$2,AF$39&gt;Calendario!$F$3),0,AF10)</f>
        <v>9</v>
      </c>
      <c r="AG8" s="36">
        <f>IF(OR(AG$39&lt;Calendario!$F$2,AG$39&gt;Calendario!$F$3),0,AG10)</f>
        <v>6</v>
      </c>
      <c r="AH8" s="36">
        <f>IF(OR(AH$39&lt;Calendario!$F$2,AH$39&gt;Calendario!$F$3),0,AH10)</f>
        <v>0</v>
      </c>
      <c r="AI8" s="36">
        <f>IF(OR(AI$39&lt;Calendario!$F$2,AI$39&gt;Calendario!$F$3),0,AI10)</f>
        <v>0</v>
      </c>
      <c r="AJ8" s="36">
        <f>IF(OR(AJ$39&lt;Calendario!$F$2,AJ$39&gt;Calendario!$F$3),0,AJ10)</f>
        <v>9</v>
      </c>
      <c r="AK8" s="36">
        <f>IF(OR(AK$39&lt;Calendario!$F$2,AK$39&gt;Calendario!$F$3),0,AK10)</f>
        <v>9</v>
      </c>
      <c r="AL8" s="36">
        <f>IF(OR(AL$39&lt;Calendario!$F$2,AL$39&gt;Calendario!$F$3),0,AL10)</f>
        <v>0</v>
      </c>
      <c r="AM8" s="36">
        <f>IF(OR(AM$39&lt;Calendario!$F$2,AM$39&gt;Calendario!$F$3),0,AM10)</f>
        <v>0</v>
      </c>
      <c r="AN8" s="36">
        <f>IF(OR(AN$39&lt;Calendario!$F$2,AN$39&gt;Calendario!$F$3),0,AN10)</f>
        <v>0</v>
      </c>
    </row>
    <row r="9" spans="1:40" ht="16" thickBot="1" x14ac:dyDescent="0.25">
      <c r="A9" s="15"/>
      <c r="B9" s="16"/>
      <c r="C9" s="55" t="s">
        <v>0</v>
      </c>
      <c r="D9" s="57" t="s">
        <v>93</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501</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9</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COUNTIF(G16:G29,"&gt;"&amp;0)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5">
        <v>1</v>
      </c>
      <c r="Z11" s="45">
        <v>1</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66">
        <f>SUM(G16:G29)</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 t="shared" ref="Y12:Z12" si="0">SUM(Y10:Y11)</f>
        <v>10</v>
      </c>
      <c r="Z12" s="47">
        <f t="shared" si="0"/>
        <v>10</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90">
        <f>COUNT(_xlfn.UNIQUE(G40:G148,FALSE,FALSE))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c r="E15" s="16"/>
      <c r="F15" s="1" t="s">
        <v>5</v>
      </c>
      <c r="G15" s="3" t="s">
        <v>490</v>
      </c>
      <c r="H15" s="187">
        <f>Calendario!$D$1</f>
        <v>46174</v>
      </c>
      <c r="I15" s="187">
        <f t="shared" ref="I15:AN15" si="1">H15+1</f>
        <v>46175</v>
      </c>
      <c r="J15" s="187">
        <f t="shared" si="1"/>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154"/>
      <c r="F16" s="26"/>
      <c r="G16" s="25">
        <f t="shared" ref="G16:G29" si="2">SUM(H16:XFD16)</f>
        <v>0</v>
      </c>
      <c r="H16" s="69">
        <f t="shared" ref="H16:L29" si="3">SUMIFS(H$40:H$1048576,$D$40:$D$1048576,$F16)</f>
        <v>0</v>
      </c>
      <c r="I16" s="69">
        <f t="shared" si="3"/>
        <v>0</v>
      </c>
      <c r="J16" s="69">
        <f t="shared" si="3"/>
        <v>0</v>
      </c>
      <c r="K16" s="69">
        <f t="shared" si="3"/>
        <v>0</v>
      </c>
      <c r="L16" s="69">
        <f t="shared" si="3"/>
        <v>0</v>
      </c>
      <c r="M16" s="44"/>
      <c r="N16" s="44"/>
      <c r="O16" s="69">
        <f t="shared" ref="O16:S29" si="4">SUMIFS(O$40:O$1048576,$D$40:$D$1048576,$F16)</f>
        <v>0</v>
      </c>
      <c r="P16" s="69">
        <f t="shared" si="4"/>
        <v>0</v>
      </c>
      <c r="Q16" s="69">
        <f t="shared" si="4"/>
        <v>0</v>
      </c>
      <c r="R16" s="69">
        <f t="shared" si="4"/>
        <v>0</v>
      </c>
      <c r="S16" s="69">
        <f t="shared" si="4"/>
        <v>0</v>
      </c>
      <c r="T16" s="44"/>
      <c r="U16" s="44"/>
      <c r="V16" s="69">
        <f t="shared" ref="V16:Z29" si="5">SUMIFS(V$40:V$1048576,$D$40:$D$1048576,$F16)</f>
        <v>0</v>
      </c>
      <c r="W16" s="69">
        <f t="shared" si="5"/>
        <v>0</v>
      </c>
      <c r="X16" s="69">
        <f t="shared" si="5"/>
        <v>0</v>
      </c>
      <c r="Y16" s="69">
        <f t="shared" si="5"/>
        <v>0</v>
      </c>
      <c r="Z16" s="69">
        <f t="shared" si="5"/>
        <v>0</v>
      </c>
      <c r="AA16" s="44"/>
      <c r="AB16" s="44"/>
      <c r="AC16" s="69">
        <f t="shared" ref="AC16:AG29" si="6">SUMIFS(AC$40:AC$1048576,$D$40:$D$1048576,$F16)</f>
        <v>0</v>
      </c>
      <c r="AD16" s="69">
        <f t="shared" si="6"/>
        <v>0</v>
      </c>
      <c r="AE16" s="69">
        <f t="shared" si="6"/>
        <v>0</v>
      </c>
      <c r="AF16" s="69">
        <f t="shared" si="6"/>
        <v>0</v>
      </c>
      <c r="AG16" s="69">
        <f t="shared" si="6"/>
        <v>0</v>
      </c>
      <c r="AH16" s="44"/>
      <c r="AI16" s="44"/>
      <c r="AJ16" s="69">
        <f t="shared" ref="AJ16:AN29" si="7">SUMIFS(AJ$40:AJ$1048576,$D$40:$D$1048576,$F16)</f>
        <v>0</v>
      </c>
      <c r="AK16" s="69">
        <f t="shared" si="7"/>
        <v>0</v>
      </c>
      <c r="AL16" s="69">
        <f t="shared" si="7"/>
        <v>0</v>
      </c>
      <c r="AM16" s="69">
        <f t="shared" si="7"/>
        <v>0</v>
      </c>
      <c r="AN16" s="69">
        <f t="shared" si="7"/>
        <v>0</v>
      </c>
    </row>
    <row r="17" spans="1:40" x14ac:dyDescent="0.2">
      <c r="A17" s="15"/>
      <c r="B17" s="141" t="s">
        <v>491</v>
      </c>
      <c r="C17" s="141" t="s">
        <v>492</v>
      </c>
      <c r="D17" s="141" t="s">
        <v>493</v>
      </c>
      <c r="E17" s="154"/>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154"/>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154"/>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154"/>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154"/>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154"/>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154"/>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57" t="s">
        <v>494</v>
      </c>
      <c r="D24" s="134">
        <f>SUM(D18:D23)</f>
        <v>0</v>
      </c>
      <c r="E24" s="154"/>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154"/>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154"/>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154"/>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154"/>
      <c r="F28" s="26"/>
      <c r="G28" s="25">
        <f>SUM(H28:XFD28)</f>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54"/>
      <c r="F29" s="26"/>
      <c r="G29" s="25">
        <f t="shared" si="2"/>
        <v>0</v>
      </c>
      <c r="H29" s="69">
        <f t="shared" si="3"/>
        <v>0</v>
      </c>
      <c r="I29" s="69">
        <f t="shared" si="3"/>
        <v>0</v>
      </c>
      <c r="J29" s="69">
        <f t="shared" si="3"/>
        <v>0</v>
      </c>
      <c r="K29" s="69">
        <f t="shared" si="3"/>
        <v>0</v>
      </c>
      <c r="L29" s="69">
        <f t="shared" si="3"/>
        <v>0</v>
      </c>
      <c r="M29" s="44"/>
      <c r="N29" s="44"/>
      <c r="O29" s="69">
        <f t="shared" si="4"/>
        <v>0</v>
      </c>
      <c r="P29" s="69">
        <f t="shared" si="4"/>
        <v>0</v>
      </c>
      <c r="Q29" s="69">
        <f t="shared" si="4"/>
        <v>0</v>
      </c>
      <c r="R29" s="69">
        <f t="shared" si="4"/>
        <v>0</v>
      </c>
      <c r="S29" s="69">
        <f t="shared" si="4"/>
        <v>0</v>
      </c>
      <c r="T29" s="44"/>
      <c r="U29" s="44"/>
      <c r="V29" s="69">
        <f t="shared" si="5"/>
        <v>0</v>
      </c>
      <c r="W29" s="69">
        <f t="shared" si="5"/>
        <v>0</v>
      </c>
      <c r="X29" s="69">
        <f t="shared" si="5"/>
        <v>0</v>
      </c>
      <c r="Y29" s="69">
        <f t="shared" si="5"/>
        <v>0</v>
      </c>
      <c r="Z29" s="69">
        <f t="shared" si="5"/>
        <v>0</v>
      </c>
      <c r="AA29" s="44"/>
      <c r="AB29" s="44"/>
      <c r="AC29" s="69">
        <f t="shared" si="6"/>
        <v>0</v>
      </c>
      <c r="AD29" s="69">
        <f t="shared" si="6"/>
        <v>0</v>
      </c>
      <c r="AE29" s="69">
        <f t="shared" si="6"/>
        <v>0</v>
      </c>
      <c r="AF29" s="69">
        <f t="shared" si="6"/>
        <v>0</v>
      </c>
      <c r="AG29" s="69">
        <f t="shared" si="6"/>
        <v>0</v>
      </c>
      <c r="AH29" s="44"/>
      <c r="AI29" s="44"/>
      <c r="AJ29" s="69">
        <f t="shared" si="7"/>
        <v>0</v>
      </c>
      <c r="AK29" s="69">
        <f t="shared" si="7"/>
        <v>0</v>
      </c>
      <c r="AL29" s="69">
        <f t="shared" si="7"/>
        <v>0</v>
      </c>
      <c r="AM29" s="69">
        <f t="shared" si="7"/>
        <v>0</v>
      </c>
      <c r="AN29" s="69">
        <f t="shared" si="7"/>
        <v>0</v>
      </c>
    </row>
    <row r="30" spans="1:40" x14ac:dyDescent="0.2">
      <c r="A30" s="15"/>
      <c r="E30" s="16"/>
      <c r="F30" s="16"/>
      <c r="G30" s="16"/>
      <c r="H30" s="36"/>
      <c r="I30" s="36"/>
      <c r="J30" s="36"/>
      <c r="K30" s="36"/>
      <c r="L30" s="36"/>
      <c r="M30" s="36"/>
      <c r="N30" s="37"/>
      <c r="O30" s="38"/>
      <c r="P30" s="36"/>
      <c r="Q30" s="36"/>
      <c r="R30" s="36"/>
      <c r="S30" s="39"/>
      <c r="T30" s="39"/>
      <c r="U30" s="40"/>
      <c r="V30" s="40"/>
      <c r="W30" s="39"/>
      <c r="X30" s="39"/>
      <c r="Y30" s="38"/>
      <c r="Z30" s="38"/>
      <c r="AA30" s="38"/>
      <c r="AB30" s="38"/>
      <c r="AC30" s="38"/>
      <c r="AD30" s="38"/>
      <c r="AE30" s="38"/>
      <c r="AF30" s="38"/>
      <c r="AG30" s="38"/>
      <c r="AH30" s="38"/>
      <c r="AI30" s="38"/>
      <c r="AJ30" s="38"/>
      <c r="AK30" s="38"/>
      <c r="AL30" s="38"/>
      <c r="AM30" s="38"/>
      <c r="AN30" s="38"/>
    </row>
    <row r="31" spans="1:40" x14ac:dyDescent="0.2">
      <c r="A31" s="15"/>
      <c r="E31" s="16"/>
      <c r="F31" s="16"/>
      <c r="G31" s="16"/>
      <c r="H31" s="36"/>
      <c r="I31" s="36"/>
      <c r="J31" s="36"/>
      <c r="K31" s="36"/>
      <c r="L31" s="36"/>
      <c r="M31" s="36"/>
      <c r="N31" s="37"/>
      <c r="O31" s="38"/>
      <c r="P31" s="36"/>
      <c r="Q31" s="36"/>
      <c r="R31" s="36"/>
      <c r="S31" s="39"/>
      <c r="T31" s="39"/>
      <c r="U31" s="40"/>
      <c r="V31" s="40"/>
      <c r="W31" s="39"/>
      <c r="X31" s="39"/>
      <c r="Y31" s="38"/>
      <c r="Z31" s="38"/>
      <c r="AA31" s="38"/>
      <c r="AB31" s="38"/>
      <c r="AC31" s="38"/>
      <c r="AD31" s="38"/>
      <c r="AE31" s="38"/>
      <c r="AF31" s="38"/>
      <c r="AG31" s="38"/>
      <c r="AH31" s="38"/>
      <c r="AI31" s="38"/>
      <c r="AJ31" s="38"/>
      <c r="AK31" s="38"/>
      <c r="AL31" s="38"/>
      <c r="AM31" s="38"/>
      <c r="AN31" s="38"/>
    </row>
    <row r="32" spans="1:40" x14ac:dyDescent="0.2">
      <c r="A32" s="15"/>
      <c r="E32" s="16"/>
      <c r="F32" s="16"/>
      <c r="G32" s="16"/>
      <c r="H32" s="36"/>
      <c r="I32" s="36"/>
      <c r="J32" s="36"/>
      <c r="K32" s="36"/>
      <c r="L32" s="36"/>
      <c r="M32" s="36"/>
      <c r="N32" s="37"/>
      <c r="O32" s="38"/>
      <c r="P32" s="36"/>
      <c r="Q32" s="36"/>
      <c r="R32" s="36"/>
      <c r="S32" s="39"/>
      <c r="T32" s="39"/>
      <c r="U32" s="40"/>
      <c r="V32" s="40"/>
      <c r="W32" s="39"/>
      <c r="X32" s="39"/>
      <c r="Y32" s="38"/>
      <c r="Z32" s="38"/>
      <c r="AA32" s="38"/>
      <c r="AB32" s="38"/>
      <c r="AC32" s="38"/>
      <c r="AD32" s="38"/>
      <c r="AE32" s="38"/>
      <c r="AF32" s="38"/>
      <c r="AG32" s="38"/>
      <c r="AH32" s="38"/>
      <c r="AI32" s="38"/>
      <c r="AJ32" s="38"/>
      <c r="AK32" s="38"/>
      <c r="AL32" s="38"/>
      <c r="AM32" s="38"/>
      <c r="AN32" s="38"/>
    </row>
    <row r="33" spans="1:40" ht="16" thickBot="1" x14ac:dyDescent="0.25">
      <c r="A33" s="17">
        <v>2</v>
      </c>
      <c r="B33" s="17" t="s">
        <v>495</v>
      </c>
      <c r="C33" s="17"/>
      <c r="D33" s="17"/>
      <c r="E33" s="17"/>
      <c r="F33" s="17"/>
      <c r="G33" s="17"/>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row>
    <row r="34" spans="1:40" hidden="1" x14ac:dyDescent="0.2">
      <c r="H34" s="28">
        <v>9</v>
      </c>
      <c r="I34" s="28">
        <v>9</v>
      </c>
      <c r="J34" s="28">
        <v>9</v>
      </c>
      <c r="K34" s="28">
        <v>9</v>
      </c>
      <c r="L34" s="28">
        <v>6</v>
      </c>
      <c r="P34" s="28">
        <v>9</v>
      </c>
      <c r="Q34" s="28">
        <v>9</v>
      </c>
      <c r="S34" s="28">
        <v>6</v>
      </c>
      <c r="V34" s="28">
        <v>9</v>
      </c>
      <c r="W34" s="28">
        <v>9</v>
      </c>
      <c r="X34" s="28">
        <v>9</v>
      </c>
      <c r="Y34" s="28">
        <v>9</v>
      </c>
      <c r="Z34" s="28">
        <v>6</v>
      </c>
      <c r="AC34" s="28">
        <v>9</v>
      </c>
      <c r="AD34" s="28">
        <v>9</v>
      </c>
      <c r="AE34" s="28">
        <v>9</v>
      </c>
      <c r="AG34" s="28">
        <v>6</v>
      </c>
      <c r="AJ34" s="28">
        <v>9</v>
      </c>
      <c r="AK34" s="28">
        <v>9</v>
      </c>
      <c r="AL34" s="28">
        <v>9</v>
      </c>
    </row>
    <row r="35" spans="1:40" hidden="1" x14ac:dyDescent="0.2"/>
    <row r="36" spans="1:40" hidden="1" x14ac:dyDescent="0.2"/>
    <row r="37" spans="1:40" ht="16" hidden="1" thickBot="1" x14ac:dyDescent="0.25"/>
    <row r="38" spans="1:40" ht="16" thickBot="1" x14ac:dyDescent="0.25">
      <c r="B38" s="16"/>
      <c r="C38" s="5"/>
      <c r="D38" s="16"/>
      <c r="E38" s="16" t="s">
        <v>475</v>
      </c>
      <c r="F38" s="16"/>
      <c r="G38" s="16"/>
      <c r="H38" s="9" t="s">
        <v>476</v>
      </c>
      <c r="I38" s="9" t="s">
        <v>477</v>
      </c>
      <c r="J38" s="9" t="s">
        <v>477</v>
      </c>
      <c r="K38" s="9" t="s">
        <v>478</v>
      </c>
      <c r="L38" s="9" t="s">
        <v>479</v>
      </c>
      <c r="M38" s="9" t="s">
        <v>480</v>
      </c>
      <c r="N38" s="9" t="s">
        <v>481</v>
      </c>
      <c r="O38" s="9" t="s">
        <v>476</v>
      </c>
      <c r="P38" s="9" t="s">
        <v>477</v>
      </c>
      <c r="Q38" s="9" t="s">
        <v>477</v>
      </c>
      <c r="R38" s="9" t="s">
        <v>478</v>
      </c>
      <c r="S38" s="9" t="s">
        <v>479</v>
      </c>
      <c r="T38" s="9" t="s">
        <v>480</v>
      </c>
      <c r="U38" s="9" t="s">
        <v>481</v>
      </c>
      <c r="V38" s="9" t="s">
        <v>476</v>
      </c>
      <c r="W38" s="9" t="s">
        <v>477</v>
      </c>
      <c r="X38" s="9" t="s">
        <v>477</v>
      </c>
      <c r="Y38" s="9" t="s">
        <v>478</v>
      </c>
      <c r="Z38" s="9" t="s">
        <v>479</v>
      </c>
      <c r="AA38" s="9" t="s">
        <v>480</v>
      </c>
      <c r="AB38" s="9" t="s">
        <v>481</v>
      </c>
      <c r="AC38" s="9" t="s">
        <v>476</v>
      </c>
      <c r="AD38" s="9" t="s">
        <v>477</v>
      </c>
      <c r="AE38" s="9" t="s">
        <v>477</v>
      </c>
      <c r="AF38" s="9" t="s">
        <v>478</v>
      </c>
      <c r="AG38" s="9" t="s">
        <v>479</v>
      </c>
      <c r="AH38" s="9" t="s">
        <v>480</v>
      </c>
      <c r="AI38" s="9" t="s">
        <v>481</v>
      </c>
      <c r="AJ38" s="9" t="s">
        <v>476</v>
      </c>
      <c r="AK38" s="9" t="s">
        <v>477</v>
      </c>
      <c r="AL38" s="9" t="s">
        <v>477</v>
      </c>
      <c r="AM38" s="9" t="s">
        <v>478</v>
      </c>
      <c r="AN38" s="9" t="s">
        <v>479</v>
      </c>
    </row>
    <row r="39" spans="1:40" ht="16" thickBot="1" x14ac:dyDescent="0.25">
      <c r="B39" s="19" t="s">
        <v>496</v>
      </c>
      <c r="C39" s="93" t="s">
        <v>497</v>
      </c>
      <c r="D39" s="1" t="s">
        <v>5</v>
      </c>
      <c r="E39" s="3" t="s">
        <v>2</v>
      </c>
      <c r="F39" s="3" t="s">
        <v>7</v>
      </c>
      <c r="G39" s="3" t="s">
        <v>498</v>
      </c>
      <c r="H39" s="187">
        <f>Calendario!$D$1</f>
        <v>46174</v>
      </c>
      <c r="I39" s="187">
        <f t="shared" ref="I39:AN39" si="8">H39+1</f>
        <v>46175</v>
      </c>
      <c r="J39" s="187">
        <f t="shared" si="8"/>
        <v>46176</v>
      </c>
      <c r="K39" s="187">
        <f t="shared" si="8"/>
        <v>46177</v>
      </c>
      <c r="L39" s="187">
        <f t="shared" si="8"/>
        <v>46178</v>
      </c>
      <c r="M39" s="187">
        <f t="shared" si="8"/>
        <v>46179</v>
      </c>
      <c r="N39" s="187">
        <f t="shared" si="8"/>
        <v>46180</v>
      </c>
      <c r="O39" s="187">
        <f t="shared" si="8"/>
        <v>46181</v>
      </c>
      <c r="P39" s="187">
        <f t="shared" si="8"/>
        <v>46182</v>
      </c>
      <c r="Q39" s="187">
        <f t="shared" si="8"/>
        <v>46183</v>
      </c>
      <c r="R39" s="187">
        <f t="shared" si="8"/>
        <v>46184</v>
      </c>
      <c r="S39" s="187">
        <f t="shared" si="8"/>
        <v>46185</v>
      </c>
      <c r="T39" s="187">
        <f t="shared" si="8"/>
        <v>46186</v>
      </c>
      <c r="U39" s="187">
        <f t="shared" si="8"/>
        <v>46187</v>
      </c>
      <c r="V39" s="187">
        <f t="shared" si="8"/>
        <v>46188</v>
      </c>
      <c r="W39" s="187">
        <f t="shared" si="8"/>
        <v>46189</v>
      </c>
      <c r="X39" s="187">
        <f t="shared" si="8"/>
        <v>46190</v>
      </c>
      <c r="Y39" s="187">
        <f t="shared" si="8"/>
        <v>46191</v>
      </c>
      <c r="Z39" s="187">
        <f t="shared" si="8"/>
        <v>46192</v>
      </c>
      <c r="AA39" s="187">
        <f t="shared" si="8"/>
        <v>46193</v>
      </c>
      <c r="AB39" s="187">
        <f t="shared" si="8"/>
        <v>46194</v>
      </c>
      <c r="AC39" s="187">
        <f t="shared" si="8"/>
        <v>46195</v>
      </c>
      <c r="AD39" s="187">
        <f t="shared" si="8"/>
        <v>46196</v>
      </c>
      <c r="AE39" s="187">
        <f t="shared" si="8"/>
        <v>46197</v>
      </c>
      <c r="AF39" s="187">
        <f t="shared" si="8"/>
        <v>46198</v>
      </c>
      <c r="AG39" s="187">
        <f t="shared" si="8"/>
        <v>46199</v>
      </c>
      <c r="AH39" s="187">
        <f t="shared" si="8"/>
        <v>46200</v>
      </c>
      <c r="AI39" s="187">
        <f t="shared" si="8"/>
        <v>46201</v>
      </c>
      <c r="AJ39" s="187">
        <f t="shared" si="8"/>
        <v>46202</v>
      </c>
      <c r="AK39" s="187">
        <f t="shared" si="8"/>
        <v>46203</v>
      </c>
      <c r="AL39" s="187">
        <f t="shared" si="8"/>
        <v>46204</v>
      </c>
      <c r="AM39" s="187">
        <f t="shared" si="8"/>
        <v>46205</v>
      </c>
      <c r="AN39" s="187">
        <f t="shared" si="8"/>
        <v>46206</v>
      </c>
    </row>
    <row r="40" spans="1:40" x14ac:dyDescent="0.2">
      <c r="B40" s="92">
        <v>1</v>
      </c>
      <c r="C40" s="271"/>
      <c r="D40" s="84"/>
      <c r="E40" s="25">
        <f t="shared" ref="E40:E71" si="9">SUM(H40:AN40)</f>
        <v>0</v>
      </c>
      <c r="F40" s="176"/>
      <c r="G40" s="191"/>
      <c r="H40" s="69"/>
      <c r="I40" s="69"/>
      <c r="J40" s="69"/>
      <c r="K40" s="69"/>
      <c r="L40" s="69"/>
      <c r="M40" s="64"/>
      <c r="N40" s="64"/>
      <c r="O40" s="69"/>
      <c r="P40" s="69"/>
      <c r="Q40" s="69"/>
      <c r="R40" s="69"/>
      <c r="S40" s="69"/>
      <c r="T40" s="64"/>
      <c r="U40" s="71"/>
      <c r="V40" s="69"/>
      <c r="W40" s="69"/>
      <c r="X40" s="69"/>
      <c r="Y40" s="69"/>
      <c r="Z40" s="69"/>
      <c r="AA40" s="64"/>
      <c r="AB40" s="71"/>
      <c r="AC40" s="69"/>
      <c r="AD40" s="69"/>
      <c r="AE40" s="69"/>
      <c r="AF40" s="69"/>
      <c r="AG40" s="69"/>
      <c r="AH40" s="64"/>
      <c r="AI40" s="64"/>
      <c r="AJ40" s="69"/>
      <c r="AK40" s="69"/>
      <c r="AL40" s="69"/>
      <c r="AM40" s="69"/>
      <c r="AN40" s="69"/>
    </row>
    <row r="41" spans="1:40" x14ac:dyDescent="0.2">
      <c r="B41" s="92">
        <f t="shared" ref="B41:B104" si="10">+B40+1</f>
        <v>2</v>
      </c>
      <c r="C41" s="271"/>
      <c r="D41" s="84"/>
      <c r="E41" s="25">
        <f t="shared" si="9"/>
        <v>0</v>
      </c>
      <c r="F41" s="176"/>
      <c r="G41" s="191"/>
      <c r="H41" s="69"/>
      <c r="I41" s="69"/>
      <c r="J41" s="69"/>
      <c r="K41" s="69"/>
      <c r="L41" s="69"/>
      <c r="M41" s="65"/>
      <c r="N41" s="65"/>
      <c r="O41" s="69"/>
      <c r="P41" s="69"/>
      <c r="Q41" s="69"/>
      <c r="R41" s="69"/>
      <c r="S41" s="69"/>
      <c r="T41" s="65"/>
      <c r="U41" s="72"/>
      <c r="V41" s="69"/>
      <c r="W41" s="69"/>
      <c r="X41" s="69"/>
      <c r="Y41" s="69"/>
      <c r="Z41" s="69"/>
      <c r="AA41" s="65"/>
      <c r="AB41" s="72"/>
      <c r="AC41" s="69"/>
      <c r="AD41" s="69"/>
      <c r="AE41" s="69"/>
      <c r="AF41" s="69"/>
      <c r="AG41" s="69"/>
      <c r="AH41" s="65"/>
      <c r="AI41" s="65"/>
      <c r="AJ41" s="69"/>
      <c r="AK41" s="69"/>
      <c r="AL41" s="69"/>
      <c r="AM41" s="69"/>
      <c r="AN41" s="69"/>
    </row>
    <row r="42" spans="1:40" x14ac:dyDescent="0.2">
      <c r="B42" s="92">
        <f t="shared" si="10"/>
        <v>3</v>
      </c>
      <c r="C42" s="273"/>
      <c r="D42" s="124"/>
      <c r="E42" s="25">
        <f t="shared" si="9"/>
        <v>0</v>
      </c>
      <c r="F42" s="176"/>
      <c r="G42" s="272"/>
      <c r="H42" s="69"/>
      <c r="I42" s="69"/>
      <c r="J42" s="69"/>
      <c r="K42" s="69"/>
      <c r="L42" s="69"/>
      <c r="M42" s="65"/>
      <c r="N42" s="65"/>
      <c r="O42" s="69"/>
      <c r="P42" s="69"/>
      <c r="Q42" s="69"/>
      <c r="R42" s="69"/>
      <c r="S42" s="69"/>
      <c r="T42" s="65"/>
      <c r="U42" s="72"/>
      <c r="V42" s="69"/>
      <c r="W42" s="69"/>
      <c r="X42" s="69"/>
      <c r="Y42" s="69"/>
      <c r="Z42" s="69"/>
      <c r="AA42" s="65"/>
      <c r="AB42" s="72"/>
      <c r="AC42" s="69"/>
      <c r="AD42" s="69"/>
      <c r="AE42" s="69"/>
      <c r="AF42" s="69"/>
      <c r="AG42" s="69"/>
      <c r="AH42" s="65"/>
      <c r="AI42" s="65"/>
      <c r="AJ42" s="69"/>
      <c r="AK42" s="69"/>
      <c r="AL42" s="69"/>
      <c r="AM42" s="69"/>
      <c r="AN42" s="69"/>
    </row>
    <row r="43" spans="1:40" x14ac:dyDescent="0.2">
      <c r="B43" s="92">
        <f t="shared" si="10"/>
        <v>4</v>
      </c>
      <c r="C43" s="273"/>
      <c r="D43" s="124"/>
      <c r="E43" s="25">
        <f t="shared" si="9"/>
        <v>0</v>
      </c>
      <c r="F43" s="176"/>
      <c r="G43" s="272"/>
      <c r="H43" s="69"/>
      <c r="I43" s="69"/>
      <c r="J43" s="69"/>
      <c r="K43" s="69"/>
      <c r="L43" s="69"/>
      <c r="M43" s="65"/>
      <c r="N43" s="65"/>
      <c r="O43" s="69"/>
      <c r="P43" s="69"/>
      <c r="Q43" s="69"/>
      <c r="R43" s="69"/>
      <c r="S43" s="69"/>
      <c r="T43" s="67"/>
      <c r="U43" s="73"/>
      <c r="V43" s="69"/>
      <c r="W43" s="69"/>
      <c r="X43" s="69"/>
      <c r="Y43" s="69"/>
      <c r="Z43" s="69"/>
      <c r="AA43" s="67"/>
      <c r="AB43" s="73"/>
      <c r="AC43" s="69"/>
      <c r="AD43" s="69"/>
      <c r="AE43" s="69"/>
      <c r="AF43" s="69"/>
      <c r="AG43" s="69"/>
      <c r="AH43" s="67"/>
      <c r="AI43" s="67"/>
      <c r="AJ43" s="69"/>
      <c r="AK43" s="69"/>
      <c r="AL43" s="69"/>
      <c r="AM43" s="69"/>
      <c r="AN43" s="69"/>
    </row>
    <row r="44" spans="1:40" x14ac:dyDescent="0.2">
      <c r="B44" s="92">
        <f t="shared" si="10"/>
        <v>5</v>
      </c>
      <c r="C44" s="273"/>
      <c r="D44" s="124"/>
      <c r="E44" s="25">
        <f t="shared" si="9"/>
        <v>0</v>
      </c>
      <c r="F44" s="176"/>
      <c r="G44" s="272"/>
      <c r="H44" s="69"/>
      <c r="I44" s="69"/>
      <c r="J44" s="69"/>
      <c r="K44" s="69"/>
      <c r="L44" s="69"/>
      <c r="M44" s="65"/>
      <c r="N44" s="65"/>
      <c r="O44" s="69"/>
      <c r="P44" s="69"/>
      <c r="Q44" s="69"/>
      <c r="R44" s="69"/>
      <c r="S44" s="69"/>
      <c r="T44" s="67"/>
      <c r="U44" s="73"/>
      <c r="V44" s="69"/>
      <c r="W44" s="69"/>
      <c r="X44" s="69"/>
      <c r="Y44" s="69"/>
      <c r="Z44" s="69"/>
      <c r="AA44" s="67"/>
      <c r="AB44" s="73"/>
      <c r="AC44" s="69"/>
      <c r="AD44" s="69"/>
      <c r="AE44" s="69"/>
      <c r="AF44" s="69"/>
      <c r="AG44" s="69"/>
      <c r="AH44" s="67"/>
      <c r="AI44" s="67"/>
      <c r="AJ44" s="69"/>
      <c r="AK44" s="69"/>
      <c r="AL44" s="69"/>
      <c r="AM44" s="69"/>
      <c r="AN44" s="69"/>
    </row>
    <row r="45" spans="1:40" x14ac:dyDescent="0.2">
      <c r="B45" s="92">
        <f t="shared" si="10"/>
        <v>6</v>
      </c>
      <c r="C45" s="273"/>
      <c r="D45" s="124"/>
      <c r="E45" s="25">
        <f t="shared" si="9"/>
        <v>0</v>
      </c>
      <c r="F45" s="176"/>
      <c r="G45" s="272"/>
      <c r="H45" s="69"/>
      <c r="I45" s="69"/>
      <c r="J45" s="69"/>
      <c r="K45" s="69"/>
      <c r="L45" s="69"/>
      <c r="M45" s="65"/>
      <c r="N45" s="65"/>
      <c r="O45" s="69"/>
      <c r="P45" s="69"/>
      <c r="Q45" s="69"/>
      <c r="R45" s="69"/>
      <c r="S45" s="69"/>
      <c r="T45" s="67"/>
      <c r="U45" s="73"/>
      <c r="V45" s="69"/>
      <c r="W45" s="69"/>
      <c r="X45" s="69"/>
      <c r="Y45" s="69"/>
      <c r="Z45" s="69"/>
      <c r="AA45" s="67"/>
      <c r="AB45" s="73"/>
      <c r="AC45" s="69"/>
      <c r="AD45" s="69"/>
      <c r="AE45" s="69"/>
      <c r="AF45" s="69"/>
      <c r="AG45" s="69"/>
      <c r="AH45" s="67"/>
      <c r="AI45" s="67"/>
      <c r="AJ45" s="69"/>
      <c r="AK45" s="69"/>
      <c r="AL45" s="69"/>
      <c r="AM45" s="69"/>
      <c r="AN45" s="69"/>
    </row>
    <row r="46" spans="1:40" x14ac:dyDescent="0.2">
      <c r="B46" s="92">
        <f t="shared" si="10"/>
        <v>7</v>
      </c>
      <c r="C46" s="273"/>
      <c r="D46" s="124"/>
      <c r="E46" s="25">
        <f t="shared" si="9"/>
        <v>0</v>
      </c>
      <c r="F46" s="176"/>
      <c r="G46" s="272"/>
      <c r="H46" s="69"/>
      <c r="I46" s="69"/>
      <c r="J46" s="69"/>
      <c r="K46" s="69"/>
      <c r="L46" s="69"/>
      <c r="M46" s="65"/>
      <c r="N46" s="65"/>
      <c r="O46" s="69"/>
      <c r="P46" s="69"/>
      <c r="Q46" s="69"/>
      <c r="R46" s="69"/>
      <c r="S46" s="69"/>
      <c r="T46" s="67"/>
      <c r="U46" s="73"/>
      <c r="V46" s="69"/>
      <c r="W46" s="69"/>
      <c r="X46" s="69"/>
      <c r="Y46" s="69"/>
      <c r="Z46" s="69"/>
      <c r="AA46" s="67"/>
      <c r="AB46" s="73"/>
      <c r="AC46" s="69"/>
      <c r="AD46" s="69"/>
      <c r="AE46" s="69"/>
      <c r="AF46" s="69"/>
      <c r="AG46" s="69"/>
      <c r="AH46" s="67"/>
      <c r="AI46" s="67"/>
      <c r="AJ46" s="69"/>
      <c r="AK46" s="69"/>
      <c r="AL46" s="69"/>
      <c r="AM46" s="69"/>
      <c r="AN46" s="69"/>
    </row>
    <row r="47" spans="1:40" x14ac:dyDescent="0.2">
      <c r="B47" s="92">
        <f t="shared" si="10"/>
        <v>8</v>
      </c>
      <c r="C47" s="273"/>
      <c r="D47" s="124"/>
      <c r="E47" s="25">
        <f t="shared" si="9"/>
        <v>0</v>
      </c>
      <c r="F47" s="176"/>
      <c r="G47" s="191"/>
      <c r="H47" s="69"/>
      <c r="I47" s="69"/>
      <c r="J47" s="69"/>
      <c r="K47" s="69"/>
      <c r="L47" s="69"/>
      <c r="M47" s="65"/>
      <c r="N47" s="65"/>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1:40" x14ac:dyDescent="0.2">
      <c r="B48" s="92">
        <f t="shared" si="10"/>
        <v>9</v>
      </c>
      <c r="C48" s="273"/>
      <c r="D48" s="124"/>
      <c r="E48" s="25">
        <f t="shared" si="9"/>
        <v>0</v>
      </c>
      <c r="F48" s="176"/>
      <c r="G48" s="272"/>
      <c r="H48" s="69"/>
      <c r="I48" s="69"/>
      <c r="J48" s="69"/>
      <c r="K48" s="69"/>
      <c r="L48" s="69"/>
      <c r="M48" s="65"/>
      <c r="N48" s="65"/>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92">
        <f t="shared" si="10"/>
        <v>10</v>
      </c>
      <c r="C49" s="273"/>
      <c r="D49" s="124"/>
      <c r="E49" s="25">
        <f t="shared" si="9"/>
        <v>0</v>
      </c>
      <c r="F49" s="176"/>
      <c r="G49" s="272"/>
      <c r="H49" s="69"/>
      <c r="I49" s="69"/>
      <c r="J49" s="69"/>
      <c r="K49" s="69"/>
      <c r="L49" s="69"/>
      <c r="M49" s="65"/>
      <c r="N49" s="65"/>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92">
        <f t="shared" si="10"/>
        <v>11</v>
      </c>
      <c r="C50" s="273"/>
      <c r="D50" s="124"/>
      <c r="E50" s="25">
        <f t="shared" si="9"/>
        <v>0</v>
      </c>
      <c r="F50" s="176"/>
      <c r="G50" s="272"/>
      <c r="H50" s="69"/>
      <c r="I50" s="69"/>
      <c r="J50" s="69"/>
      <c r="K50" s="69"/>
      <c r="L50" s="69"/>
      <c r="M50" s="65"/>
      <c r="N50" s="65"/>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92">
        <f t="shared" si="10"/>
        <v>12</v>
      </c>
      <c r="C51" s="273"/>
      <c r="D51" s="124"/>
      <c r="E51" s="25">
        <f t="shared" si="9"/>
        <v>0</v>
      </c>
      <c r="F51" s="176"/>
      <c r="G51" s="272"/>
      <c r="H51" s="69"/>
      <c r="I51" s="69"/>
      <c r="J51" s="69"/>
      <c r="K51" s="69"/>
      <c r="L51" s="69"/>
      <c r="M51" s="65"/>
      <c r="N51" s="65"/>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92">
        <f t="shared" si="10"/>
        <v>13</v>
      </c>
      <c r="C52" s="273"/>
      <c r="D52" s="124"/>
      <c r="E52" s="25">
        <f t="shared" si="9"/>
        <v>0</v>
      </c>
      <c r="F52" s="176"/>
      <c r="G52" s="191"/>
      <c r="H52" s="69"/>
      <c r="I52" s="69"/>
      <c r="J52" s="69"/>
      <c r="K52" s="69"/>
      <c r="L52" s="69"/>
      <c r="M52" s="65"/>
      <c r="N52" s="65"/>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14</v>
      </c>
      <c r="C53" s="271"/>
      <c r="D53" s="84"/>
      <c r="E53" s="25">
        <f t="shared" si="9"/>
        <v>0</v>
      </c>
      <c r="F53" s="176"/>
      <c r="G53" s="191"/>
      <c r="H53" s="69"/>
      <c r="I53" s="69"/>
      <c r="J53" s="69"/>
      <c r="K53" s="69"/>
      <c r="L53" s="69"/>
      <c r="M53" s="65"/>
      <c r="N53" s="65"/>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15</v>
      </c>
      <c r="C54" s="271"/>
      <c r="D54" s="84"/>
      <c r="E54" s="25">
        <f t="shared" si="9"/>
        <v>0</v>
      </c>
      <c r="F54" s="176"/>
      <c r="G54" s="191"/>
      <c r="H54" s="69"/>
      <c r="I54" s="69"/>
      <c r="J54" s="69"/>
      <c r="K54" s="69"/>
      <c r="L54" s="69"/>
      <c r="M54" s="65"/>
      <c r="N54" s="65"/>
      <c r="O54" s="69"/>
      <c r="P54" s="69"/>
      <c r="Q54" s="69"/>
      <c r="R54" s="69"/>
      <c r="S54" s="69"/>
      <c r="T54" s="68"/>
      <c r="U54" s="68"/>
      <c r="V54" s="69"/>
      <c r="W54" s="69"/>
      <c r="X54" s="69"/>
      <c r="Y54" s="69"/>
      <c r="Z54" s="69"/>
      <c r="AA54" s="68"/>
      <c r="AB54" s="74"/>
      <c r="AC54" s="69"/>
      <c r="AD54" s="69"/>
      <c r="AE54" s="69"/>
      <c r="AF54" s="69"/>
      <c r="AG54" s="69"/>
      <c r="AH54" s="70"/>
      <c r="AI54" s="68"/>
      <c r="AJ54" s="69"/>
      <c r="AK54" s="69"/>
      <c r="AL54" s="69"/>
      <c r="AM54" s="69"/>
      <c r="AN54" s="69"/>
    </row>
    <row r="55" spans="2:40" x14ac:dyDescent="0.2">
      <c r="B55" s="22">
        <f t="shared" si="10"/>
        <v>16</v>
      </c>
      <c r="C55" s="271"/>
      <c r="D55" s="84"/>
      <c r="E55" s="25">
        <f t="shared" si="9"/>
        <v>0</v>
      </c>
      <c r="F55" s="176"/>
      <c r="G55" s="191"/>
      <c r="H55" s="69"/>
      <c r="I55" s="69"/>
      <c r="J55" s="69"/>
      <c r="K55" s="69"/>
      <c r="L55" s="69"/>
      <c r="M55" s="65"/>
      <c r="N55" s="65"/>
      <c r="O55" s="69"/>
      <c r="P55" s="69"/>
      <c r="Q55" s="69"/>
      <c r="R55" s="69"/>
      <c r="S55" s="69"/>
      <c r="T55" s="68"/>
      <c r="U55" s="68"/>
      <c r="V55" s="69"/>
      <c r="W55" s="69"/>
      <c r="X55" s="69"/>
      <c r="Y55" s="69"/>
      <c r="Z55" s="69"/>
      <c r="AA55" s="68"/>
      <c r="AB55" s="74"/>
      <c r="AC55" s="69"/>
      <c r="AD55" s="69"/>
      <c r="AE55" s="69"/>
      <c r="AF55" s="69"/>
      <c r="AG55" s="69"/>
      <c r="AH55" s="70"/>
      <c r="AI55" s="68"/>
      <c r="AJ55" s="69"/>
      <c r="AK55" s="69"/>
      <c r="AL55" s="69"/>
      <c r="AM55" s="69"/>
      <c r="AN55" s="69"/>
    </row>
    <row r="56" spans="2:40" x14ac:dyDescent="0.2">
      <c r="B56" s="22">
        <f t="shared" si="10"/>
        <v>17</v>
      </c>
      <c r="C56" s="271"/>
      <c r="D56" s="84"/>
      <c r="E56" s="25">
        <f t="shared" si="9"/>
        <v>0</v>
      </c>
      <c r="F56" s="176"/>
      <c r="G56" s="191"/>
      <c r="H56" s="69"/>
      <c r="I56" s="69"/>
      <c r="J56" s="69"/>
      <c r="K56" s="69"/>
      <c r="L56" s="69"/>
      <c r="M56" s="65"/>
      <c r="N56" s="65"/>
      <c r="O56" s="69"/>
      <c r="P56" s="69"/>
      <c r="Q56" s="69"/>
      <c r="R56" s="69"/>
      <c r="S56" s="69"/>
      <c r="T56" s="68"/>
      <c r="U56" s="68"/>
      <c r="V56" s="69"/>
      <c r="W56" s="69"/>
      <c r="X56" s="69"/>
      <c r="Y56" s="69"/>
      <c r="Z56" s="69"/>
      <c r="AA56" s="68"/>
      <c r="AB56" s="68"/>
      <c r="AC56" s="69"/>
      <c r="AD56" s="69"/>
      <c r="AE56" s="69"/>
      <c r="AF56" s="69"/>
      <c r="AG56" s="69"/>
      <c r="AH56" s="68"/>
      <c r="AI56" s="68"/>
      <c r="AJ56" s="69"/>
      <c r="AK56" s="69"/>
      <c r="AL56" s="69"/>
      <c r="AM56" s="69"/>
      <c r="AN56" s="69"/>
    </row>
    <row r="57" spans="2:40" x14ac:dyDescent="0.2">
      <c r="B57" s="22">
        <f t="shared" si="10"/>
        <v>18</v>
      </c>
      <c r="C57" s="271"/>
      <c r="D57" s="84"/>
      <c r="E57" s="25">
        <f t="shared" si="9"/>
        <v>0</v>
      </c>
      <c r="F57" s="176"/>
      <c r="G57" s="191"/>
      <c r="H57" s="69"/>
      <c r="I57" s="69"/>
      <c r="J57" s="69"/>
      <c r="K57" s="69"/>
      <c r="L57" s="69"/>
      <c r="M57" s="65"/>
      <c r="N57" s="65"/>
      <c r="O57" s="69"/>
      <c r="P57" s="69"/>
      <c r="Q57" s="69"/>
      <c r="R57" s="69"/>
      <c r="S57" s="69"/>
      <c r="T57" s="68"/>
      <c r="U57" s="68"/>
      <c r="V57" s="69"/>
      <c r="W57" s="69"/>
      <c r="X57" s="69"/>
      <c r="Y57" s="69"/>
      <c r="Z57" s="69"/>
      <c r="AA57" s="68"/>
      <c r="AB57" s="68"/>
      <c r="AC57" s="69"/>
      <c r="AD57" s="69"/>
      <c r="AE57" s="69"/>
      <c r="AF57" s="69"/>
      <c r="AG57" s="69"/>
      <c r="AH57" s="68"/>
      <c r="AI57" s="68"/>
      <c r="AJ57" s="69"/>
      <c r="AK57" s="69"/>
      <c r="AL57" s="69"/>
      <c r="AM57" s="69"/>
      <c r="AN57" s="69"/>
    </row>
    <row r="58" spans="2:40" x14ac:dyDescent="0.2">
      <c r="B58" s="22">
        <f t="shared" si="10"/>
        <v>19</v>
      </c>
      <c r="C58" s="271"/>
      <c r="D58" s="84"/>
      <c r="E58" s="25">
        <f t="shared" si="9"/>
        <v>0</v>
      </c>
      <c r="F58" s="176"/>
      <c r="G58" s="191"/>
      <c r="H58" s="69"/>
      <c r="I58" s="69"/>
      <c r="J58" s="69"/>
      <c r="K58" s="69"/>
      <c r="L58" s="69"/>
      <c r="M58" s="65"/>
      <c r="N58" s="65"/>
      <c r="O58" s="69"/>
      <c r="P58" s="69"/>
      <c r="Q58" s="69"/>
      <c r="R58" s="69"/>
      <c r="S58" s="69"/>
      <c r="T58" s="68"/>
      <c r="U58" s="68"/>
      <c r="V58" s="69"/>
      <c r="W58" s="69"/>
      <c r="X58" s="69"/>
      <c r="Y58" s="69"/>
      <c r="Z58" s="69"/>
      <c r="AA58" s="68"/>
      <c r="AB58" s="68"/>
      <c r="AC58" s="69"/>
      <c r="AD58" s="69"/>
      <c r="AE58" s="69"/>
      <c r="AF58" s="69"/>
      <c r="AG58" s="69"/>
      <c r="AH58" s="68"/>
      <c r="AI58" s="68"/>
      <c r="AJ58" s="69"/>
      <c r="AK58" s="69"/>
      <c r="AL58" s="69"/>
      <c r="AM58" s="69"/>
      <c r="AN58" s="69"/>
    </row>
    <row r="59" spans="2:40" x14ac:dyDescent="0.2">
      <c r="B59" s="22">
        <f t="shared" si="10"/>
        <v>20</v>
      </c>
      <c r="C59" s="271"/>
      <c r="D59" s="84"/>
      <c r="E59" s="25">
        <f t="shared" si="9"/>
        <v>0</v>
      </c>
      <c r="F59" s="176"/>
      <c r="G59" s="191"/>
      <c r="H59" s="69"/>
      <c r="I59" s="69"/>
      <c r="J59" s="69"/>
      <c r="K59" s="69"/>
      <c r="L59" s="69"/>
      <c r="M59" s="65"/>
      <c r="N59" s="65"/>
      <c r="O59" s="69"/>
      <c r="P59" s="69"/>
      <c r="Q59" s="69"/>
      <c r="R59" s="69"/>
      <c r="S59" s="69"/>
      <c r="T59" s="68"/>
      <c r="U59" s="68"/>
      <c r="V59" s="69"/>
      <c r="W59" s="69"/>
      <c r="X59" s="69"/>
      <c r="Y59" s="69"/>
      <c r="Z59" s="69"/>
      <c r="AA59" s="68"/>
      <c r="AB59" s="68"/>
      <c r="AC59" s="69"/>
      <c r="AD59" s="69"/>
      <c r="AE59" s="69"/>
      <c r="AF59" s="69"/>
      <c r="AG59" s="69"/>
      <c r="AH59" s="68"/>
      <c r="AI59" s="68"/>
      <c r="AJ59" s="69"/>
      <c r="AK59" s="69"/>
      <c r="AL59" s="69"/>
      <c r="AM59" s="69"/>
      <c r="AN59" s="69"/>
    </row>
    <row r="60" spans="2:40" x14ac:dyDescent="0.2">
      <c r="B60" s="22">
        <f t="shared" si="10"/>
        <v>21</v>
      </c>
      <c r="C60" s="271"/>
      <c r="D60" s="84"/>
      <c r="E60" s="25">
        <f t="shared" si="9"/>
        <v>0</v>
      </c>
      <c r="F60" s="176"/>
      <c r="G60" s="191"/>
      <c r="H60" s="69"/>
      <c r="I60" s="69"/>
      <c r="J60" s="69"/>
      <c r="K60" s="69"/>
      <c r="L60" s="69"/>
      <c r="M60" s="65"/>
      <c r="N60" s="65"/>
      <c r="O60" s="69"/>
      <c r="P60" s="69"/>
      <c r="Q60" s="69"/>
      <c r="R60" s="69"/>
      <c r="S60" s="69"/>
      <c r="T60" s="68"/>
      <c r="U60" s="68"/>
      <c r="V60" s="69"/>
      <c r="W60" s="69"/>
      <c r="X60" s="69"/>
      <c r="Y60" s="69"/>
      <c r="Z60" s="69"/>
      <c r="AA60" s="68"/>
      <c r="AB60" s="68"/>
      <c r="AC60" s="69"/>
      <c r="AD60" s="69"/>
      <c r="AE60" s="69"/>
      <c r="AF60" s="69"/>
      <c r="AG60" s="69"/>
      <c r="AH60" s="68"/>
      <c r="AI60" s="68"/>
      <c r="AJ60" s="69"/>
      <c r="AK60" s="69"/>
      <c r="AL60" s="69"/>
      <c r="AM60" s="69"/>
      <c r="AN60" s="69"/>
    </row>
    <row r="61" spans="2:40" x14ac:dyDescent="0.2">
      <c r="B61" s="22">
        <f t="shared" si="10"/>
        <v>22</v>
      </c>
      <c r="C61" s="271"/>
      <c r="D61" s="84"/>
      <c r="E61" s="25">
        <f t="shared" si="9"/>
        <v>0</v>
      </c>
      <c r="F61" s="176"/>
      <c r="G61" s="24"/>
      <c r="H61" s="69"/>
      <c r="I61" s="69"/>
      <c r="J61" s="69"/>
      <c r="K61" s="69"/>
      <c r="L61" s="69"/>
      <c r="M61" s="65"/>
      <c r="N61" s="65"/>
      <c r="O61" s="69"/>
      <c r="P61" s="69"/>
      <c r="Q61" s="69"/>
      <c r="R61" s="69"/>
      <c r="S61" s="69"/>
      <c r="T61" s="68"/>
      <c r="U61" s="68"/>
      <c r="V61" s="69"/>
      <c r="W61" s="69"/>
      <c r="X61" s="69"/>
      <c r="Y61" s="69"/>
      <c r="Z61" s="69"/>
      <c r="AA61" s="68"/>
      <c r="AB61" s="68"/>
      <c r="AC61" s="69"/>
      <c r="AD61" s="69"/>
      <c r="AE61" s="69"/>
      <c r="AF61" s="69"/>
      <c r="AG61" s="69"/>
      <c r="AH61" s="68"/>
      <c r="AI61" s="68"/>
      <c r="AJ61" s="69"/>
      <c r="AK61" s="69"/>
      <c r="AL61" s="69"/>
      <c r="AM61" s="69"/>
      <c r="AN61" s="69"/>
    </row>
    <row r="62" spans="2:40" ht="14.25" customHeight="1" x14ac:dyDescent="0.2">
      <c r="B62" s="22">
        <f t="shared" si="10"/>
        <v>23</v>
      </c>
      <c r="C62" s="271"/>
      <c r="D62" s="84"/>
      <c r="E62" s="25">
        <f t="shared" si="9"/>
        <v>0</v>
      </c>
      <c r="F62" s="176"/>
      <c r="G62" s="24"/>
      <c r="H62" s="69"/>
      <c r="I62" s="69"/>
      <c r="J62" s="69"/>
      <c r="K62" s="69"/>
      <c r="L62" s="69"/>
      <c r="M62" s="65"/>
      <c r="N62" s="65"/>
      <c r="O62" s="69"/>
      <c r="P62" s="69"/>
      <c r="Q62" s="69"/>
      <c r="R62" s="69"/>
      <c r="S62" s="69"/>
      <c r="T62" s="68"/>
      <c r="U62" s="68"/>
      <c r="V62" s="69"/>
      <c r="W62" s="69"/>
      <c r="X62" s="69"/>
      <c r="Y62" s="69"/>
      <c r="Z62" s="69"/>
      <c r="AA62" s="68"/>
      <c r="AB62" s="68"/>
      <c r="AC62" s="69"/>
      <c r="AD62" s="69"/>
      <c r="AE62" s="69"/>
      <c r="AF62" s="69"/>
      <c r="AG62" s="69"/>
      <c r="AH62" s="68"/>
      <c r="AI62" s="68"/>
      <c r="AJ62" s="69"/>
      <c r="AK62" s="69"/>
      <c r="AL62" s="69"/>
      <c r="AM62" s="69"/>
      <c r="AN62" s="69"/>
    </row>
    <row r="63" spans="2:40" x14ac:dyDescent="0.2">
      <c r="B63" s="22">
        <f t="shared" si="10"/>
        <v>24</v>
      </c>
      <c r="C63" s="271"/>
      <c r="D63" s="84"/>
      <c r="E63" s="25">
        <f t="shared" si="9"/>
        <v>0</v>
      </c>
      <c r="F63" s="176"/>
      <c r="G63" s="24"/>
      <c r="H63" s="69"/>
      <c r="I63" s="69"/>
      <c r="J63" s="69"/>
      <c r="K63" s="69"/>
      <c r="L63" s="69"/>
      <c r="M63" s="65"/>
      <c r="N63" s="65"/>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25</v>
      </c>
      <c r="C64" s="271"/>
      <c r="D64" s="84"/>
      <c r="E64" s="25">
        <f t="shared" si="9"/>
        <v>0</v>
      </c>
      <c r="F64" s="176"/>
      <c r="G64" s="24"/>
      <c r="H64" s="69"/>
      <c r="I64" s="69"/>
      <c r="J64" s="69"/>
      <c r="K64" s="69"/>
      <c r="L64" s="69"/>
      <c r="M64" s="65"/>
      <c r="N64" s="65"/>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26</v>
      </c>
      <c r="C65" s="271"/>
      <c r="D65" s="84"/>
      <c r="E65" s="25">
        <f t="shared" si="9"/>
        <v>0</v>
      </c>
      <c r="F65" s="176"/>
      <c r="G65" s="24"/>
      <c r="H65" s="69"/>
      <c r="I65" s="69"/>
      <c r="J65" s="69"/>
      <c r="K65" s="69"/>
      <c r="L65" s="69"/>
      <c r="M65" s="65"/>
      <c r="N65" s="65"/>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27</v>
      </c>
      <c r="C66" s="199"/>
      <c r="D66" s="84"/>
      <c r="E66" s="25">
        <f t="shared" si="9"/>
        <v>0</v>
      </c>
      <c r="F66" s="176"/>
      <c r="G66" s="24"/>
      <c r="H66" s="69"/>
      <c r="I66" s="69"/>
      <c r="J66" s="69"/>
      <c r="K66" s="69"/>
      <c r="L66" s="69"/>
      <c r="M66" s="65"/>
      <c r="N66" s="65"/>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28</v>
      </c>
      <c r="C67" s="199"/>
      <c r="D67" s="84"/>
      <c r="E67" s="25">
        <f t="shared" si="9"/>
        <v>0</v>
      </c>
      <c r="F67" s="176"/>
      <c r="G67" s="24"/>
      <c r="H67" s="69"/>
      <c r="I67" s="69"/>
      <c r="J67" s="69"/>
      <c r="K67" s="69"/>
      <c r="L67" s="69"/>
      <c r="M67" s="65"/>
      <c r="N67" s="65"/>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29</v>
      </c>
      <c r="C68" s="199"/>
      <c r="D68" s="84"/>
      <c r="E68" s="25">
        <f t="shared" si="9"/>
        <v>0</v>
      </c>
      <c r="F68" s="176"/>
      <c r="G68" s="24"/>
      <c r="H68" s="69"/>
      <c r="I68" s="69"/>
      <c r="J68" s="69"/>
      <c r="K68" s="69"/>
      <c r="L68" s="69"/>
      <c r="M68" s="65"/>
      <c r="N68" s="65"/>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30</v>
      </c>
      <c r="C69" s="199"/>
      <c r="D69" s="84"/>
      <c r="E69" s="25">
        <f t="shared" si="9"/>
        <v>0</v>
      </c>
      <c r="F69" s="176"/>
      <c r="G69" s="24"/>
      <c r="H69" s="69"/>
      <c r="I69" s="69"/>
      <c r="J69" s="69"/>
      <c r="K69" s="69"/>
      <c r="L69" s="69"/>
      <c r="M69" s="65"/>
      <c r="N69" s="65"/>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ht="15.75" customHeight="1" x14ac:dyDescent="0.2">
      <c r="B70" s="22">
        <f t="shared" si="10"/>
        <v>31</v>
      </c>
      <c r="C70" s="199"/>
      <c r="D70" s="84"/>
      <c r="E70" s="25">
        <f t="shared" si="9"/>
        <v>0</v>
      </c>
      <c r="F70" s="176"/>
      <c r="G70" s="24"/>
      <c r="H70" s="69"/>
      <c r="I70" s="69"/>
      <c r="J70" s="69"/>
      <c r="K70" s="69"/>
      <c r="L70" s="69"/>
      <c r="M70" s="65"/>
      <c r="N70" s="65"/>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5.75" customHeight="1" x14ac:dyDescent="0.2">
      <c r="B71" s="22">
        <f t="shared" si="10"/>
        <v>32</v>
      </c>
      <c r="C71" s="199"/>
      <c r="D71" s="84"/>
      <c r="E71" s="25">
        <f t="shared" si="9"/>
        <v>0</v>
      </c>
      <c r="F71" s="176"/>
      <c r="G71" s="24"/>
      <c r="H71" s="69"/>
      <c r="I71" s="69"/>
      <c r="J71" s="69"/>
      <c r="K71" s="69"/>
      <c r="L71" s="69"/>
      <c r="M71" s="65"/>
      <c r="N71" s="65"/>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33</v>
      </c>
      <c r="C72" s="199"/>
      <c r="D72" s="84"/>
      <c r="E72" s="25">
        <f t="shared" ref="E72:E103" si="11">SUM(H72:AN72)</f>
        <v>0</v>
      </c>
      <c r="F72" s="176"/>
      <c r="G72" s="24"/>
      <c r="H72" s="69"/>
      <c r="I72" s="69"/>
      <c r="J72" s="69"/>
      <c r="K72" s="69"/>
      <c r="L72" s="69"/>
      <c r="M72" s="65"/>
      <c r="N72" s="65"/>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34</v>
      </c>
      <c r="C73" s="199"/>
      <c r="D73" s="84"/>
      <c r="E73" s="25">
        <f t="shared" si="11"/>
        <v>0</v>
      </c>
      <c r="F73" s="176"/>
      <c r="G73" s="24"/>
      <c r="H73" s="69"/>
      <c r="I73" s="69"/>
      <c r="J73" s="69"/>
      <c r="K73" s="69"/>
      <c r="L73" s="69"/>
      <c r="M73" s="65"/>
      <c r="N73" s="65"/>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35</v>
      </c>
      <c r="C74" s="199"/>
      <c r="D74" s="84"/>
      <c r="E74" s="25">
        <f t="shared" si="11"/>
        <v>0</v>
      </c>
      <c r="F74" s="176"/>
      <c r="G74" s="24"/>
      <c r="H74" s="69"/>
      <c r="I74" s="69"/>
      <c r="J74" s="69"/>
      <c r="K74" s="69"/>
      <c r="L74" s="69"/>
      <c r="M74" s="65"/>
      <c r="N74" s="65"/>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36</v>
      </c>
      <c r="C75" s="199"/>
      <c r="D75" s="84"/>
      <c r="E75" s="25">
        <f t="shared" si="11"/>
        <v>0</v>
      </c>
      <c r="F75" s="176"/>
      <c r="G75" s="24"/>
      <c r="H75" s="69"/>
      <c r="I75" s="69"/>
      <c r="J75" s="69"/>
      <c r="K75" s="69"/>
      <c r="L75" s="69"/>
      <c r="M75" s="65"/>
      <c r="N75" s="65"/>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37</v>
      </c>
      <c r="C76" s="199"/>
      <c r="D76" s="84"/>
      <c r="E76" s="25">
        <f t="shared" si="11"/>
        <v>0</v>
      </c>
      <c r="F76" s="176"/>
      <c r="G76" s="24"/>
      <c r="H76" s="69"/>
      <c r="I76" s="69"/>
      <c r="J76" s="69"/>
      <c r="K76" s="69"/>
      <c r="L76" s="69"/>
      <c r="M76" s="65"/>
      <c r="N76" s="65"/>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38</v>
      </c>
      <c r="C77" s="199"/>
      <c r="D77" s="84"/>
      <c r="E77" s="25">
        <f t="shared" si="11"/>
        <v>0</v>
      </c>
      <c r="F77" s="176"/>
      <c r="G77" s="24"/>
      <c r="H77" s="69"/>
      <c r="I77" s="69"/>
      <c r="J77" s="69"/>
      <c r="K77" s="69"/>
      <c r="L77" s="69"/>
      <c r="M77" s="65"/>
      <c r="N77" s="65"/>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39</v>
      </c>
      <c r="C78" s="199"/>
      <c r="D78" s="84"/>
      <c r="E78" s="25">
        <f t="shared" si="11"/>
        <v>0</v>
      </c>
      <c r="F78" s="176"/>
      <c r="G78" s="24"/>
      <c r="H78" s="69"/>
      <c r="I78" s="69"/>
      <c r="J78" s="69"/>
      <c r="K78" s="69"/>
      <c r="L78" s="69"/>
      <c r="M78" s="65"/>
      <c r="N78" s="65"/>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40</v>
      </c>
      <c r="C79" s="199"/>
      <c r="D79" s="84"/>
      <c r="E79" s="25">
        <f t="shared" si="11"/>
        <v>0</v>
      </c>
      <c r="F79" s="176"/>
      <c r="G79" s="24"/>
      <c r="H79" s="69"/>
      <c r="I79" s="69"/>
      <c r="J79" s="69"/>
      <c r="K79" s="69"/>
      <c r="L79" s="69"/>
      <c r="M79" s="65"/>
      <c r="N79" s="65"/>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41</v>
      </c>
      <c r="C80" s="199"/>
      <c r="D80" s="84"/>
      <c r="E80" s="25">
        <f t="shared" si="11"/>
        <v>0</v>
      </c>
      <c r="F80" s="176"/>
      <c r="G80" s="24"/>
      <c r="H80" s="69"/>
      <c r="I80" s="69"/>
      <c r="J80" s="69"/>
      <c r="K80" s="69"/>
      <c r="L80" s="69"/>
      <c r="M80" s="65"/>
      <c r="N80" s="65"/>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42</v>
      </c>
      <c r="C81" s="199"/>
      <c r="D81" s="84"/>
      <c r="E81" s="25">
        <f t="shared" si="11"/>
        <v>0</v>
      </c>
      <c r="F81" s="176"/>
      <c r="G81" s="24"/>
      <c r="H81" s="69"/>
      <c r="I81" s="69"/>
      <c r="J81" s="69"/>
      <c r="K81" s="69"/>
      <c r="L81" s="69"/>
      <c r="M81" s="65"/>
      <c r="N81" s="65"/>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0"/>
        <v>43</v>
      </c>
      <c r="C82" s="199"/>
      <c r="D82" s="84"/>
      <c r="E82" s="25">
        <f t="shared" si="11"/>
        <v>0</v>
      </c>
      <c r="F82" s="176"/>
      <c r="G82" s="24"/>
      <c r="H82" s="69"/>
      <c r="I82" s="69"/>
      <c r="J82" s="69"/>
      <c r="K82" s="69"/>
      <c r="L82" s="69"/>
      <c r="M82" s="65"/>
      <c r="N82" s="65"/>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0"/>
        <v>44</v>
      </c>
      <c r="C83" s="199"/>
      <c r="D83" s="84"/>
      <c r="E83" s="25">
        <f t="shared" si="11"/>
        <v>0</v>
      </c>
      <c r="F83" s="176"/>
      <c r="G83" s="24"/>
      <c r="H83" s="69"/>
      <c r="I83" s="69"/>
      <c r="J83" s="69"/>
      <c r="K83" s="69"/>
      <c r="L83" s="69"/>
      <c r="M83" s="65"/>
      <c r="N83" s="65"/>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45</v>
      </c>
      <c r="C84" s="199"/>
      <c r="D84" s="84"/>
      <c r="E84" s="25">
        <f t="shared" si="11"/>
        <v>0</v>
      </c>
      <c r="F84" s="176"/>
      <c r="G84" s="24"/>
      <c r="H84" s="69"/>
      <c r="I84" s="69"/>
      <c r="J84" s="69"/>
      <c r="K84" s="69"/>
      <c r="L84" s="69"/>
      <c r="M84" s="65"/>
      <c r="N84" s="65"/>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46</v>
      </c>
      <c r="C85" s="199"/>
      <c r="D85" s="84"/>
      <c r="E85" s="25">
        <f t="shared" si="11"/>
        <v>0</v>
      </c>
      <c r="F85" s="176"/>
      <c r="G85" s="24"/>
      <c r="H85" s="69"/>
      <c r="I85" s="69"/>
      <c r="J85" s="69"/>
      <c r="K85" s="69"/>
      <c r="L85" s="69"/>
      <c r="M85" s="65"/>
      <c r="N85" s="65"/>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47</v>
      </c>
      <c r="C86" s="199"/>
      <c r="D86" s="84"/>
      <c r="E86" s="25">
        <f t="shared" si="11"/>
        <v>0</v>
      </c>
      <c r="F86" s="176"/>
      <c r="G86" s="24"/>
      <c r="H86" s="69"/>
      <c r="I86" s="69"/>
      <c r="J86" s="69"/>
      <c r="K86" s="69"/>
      <c r="L86" s="69"/>
      <c r="M86" s="65"/>
      <c r="N86" s="65"/>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48</v>
      </c>
      <c r="C87" s="199"/>
      <c r="D87" s="84"/>
      <c r="E87" s="25">
        <f t="shared" si="11"/>
        <v>0</v>
      </c>
      <c r="F87" s="176"/>
      <c r="G87" s="24"/>
      <c r="H87" s="69"/>
      <c r="I87" s="69"/>
      <c r="J87" s="69"/>
      <c r="K87" s="69"/>
      <c r="L87" s="69"/>
      <c r="M87" s="65"/>
      <c r="N87" s="65"/>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49</v>
      </c>
      <c r="C88" s="199"/>
      <c r="D88" s="84"/>
      <c r="E88" s="25">
        <f t="shared" si="11"/>
        <v>0</v>
      </c>
      <c r="F88" s="176"/>
      <c r="G88" s="24"/>
      <c r="H88" s="69"/>
      <c r="I88" s="69"/>
      <c r="J88" s="69"/>
      <c r="K88" s="69"/>
      <c r="L88" s="69"/>
      <c r="M88" s="65"/>
      <c r="N88" s="65"/>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50</v>
      </c>
      <c r="C89" s="199"/>
      <c r="D89" s="84"/>
      <c r="E89" s="25">
        <f t="shared" si="11"/>
        <v>0</v>
      </c>
      <c r="F89" s="176"/>
      <c r="G89" s="24"/>
      <c r="H89" s="69"/>
      <c r="I89" s="69"/>
      <c r="J89" s="69"/>
      <c r="K89" s="69"/>
      <c r="L89" s="69"/>
      <c r="M89" s="65"/>
      <c r="N89" s="65"/>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51</v>
      </c>
      <c r="C90" s="199"/>
      <c r="D90" s="84"/>
      <c r="E90" s="25">
        <f t="shared" si="11"/>
        <v>0</v>
      </c>
      <c r="F90" s="176"/>
      <c r="G90" s="24"/>
      <c r="H90" s="69"/>
      <c r="I90" s="69"/>
      <c r="J90" s="69"/>
      <c r="K90" s="69"/>
      <c r="L90" s="69"/>
      <c r="M90" s="65"/>
      <c r="N90" s="65"/>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52</v>
      </c>
      <c r="C91" s="199"/>
      <c r="D91" s="84"/>
      <c r="E91" s="25">
        <f t="shared" si="11"/>
        <v>0</v>
      </c>
      <c r="F91" s="176"/>
      <c r="G91" s="24"/>
      <c r="H91" s="69"/>
      <c r="I91" s="69"/>
      <c r="J91" s="69"/>
      <c r="K91" s="69"/>
      <c r="L91" s="69"/>
      <c r="M91" s="65"/>
      <c r="N91" s="65"/>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53</v>
      </c>
      <c r="C92" s="199"/>
      <c r="D92" s="84"/>
      <c r="E92" s="25">
        <f t="shared" si="11"/>
        <v>0</v>
      </c>
      <c r="F92" s="176"/>
      <c r="G92" s="24"/>
      <c r="H92" s="69"/>
      <c r="I92" s="69"/>
      <c r="J92" s="69"/>
      <c r="K92" s="69"/>
      <c r="L92" s="69"/>
      <c r="M92" s="65"/>
      <c r="N92" s="65"/>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54</v>
      </c>
      <c r="C93" s="199"/>
      <c r="D93" s="142"/>
      <c r="E93" s="25">
        <f t="shared" si="11"/>
        <v>0</v>
      </c>
      <c r="F93" s="176"/>
      <c r="G93" s="24"/>
      <c r="H93" s="69"/>
      <c r="I93" s="69"/>
      <c r="J93" s="69"/>
      <c r="K93" s="69"/>
      <c r="L93" s="69"/>
      <c r="M93" s="65"/>
      <c r="N93" s="65"/>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55</v>
      </c>
      <c r="C94" s="199"/>
      <c r="D94" s="142"/>
      <c r="E94" s="25">
        <f t="shared" si="11"/>
        <v>0</v>
      </c>
      <c r="F94" s="176"/>
      <c r="G94" s="24"/>
      <c r="H94" s="69"/>
      <c r="I94" s="69"/>
      <c r="J94" s="69"/>
      <c r="K94" s="69"/>
      <c r="L94" s="69"/>
      <c r="M94" s="65"/>
      <c r="N94" s="65"/>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56</v>
      </c>
      <c r="C95" s="199"/>
      <c r="D95" s="142"/>
      <c r="E95" s="25">
        <f t="shared" si="11"/>
        <v>0</v>
      </c>
      <c r="F95" s="176"/>
      <c r="G95" s="24"/>
      <c r="H95" s="69"/>
      <c r="I95" s="69"/>
      <c r="J95" s="69"/>
      <c r="K95" s="69"/>
      <c r="L95" s="69"/>
      <c r="M95" s="65"/>
      <c r="N95" s="65"/>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57</v>
      </c>
      <c r="C96" s="199"/>
      <c r="D96" s="142"/>
      <c r="E96" s="25">
        <f t="shared" si="11"/>
        <v>0</v>
      </c>
      <c r="F96" s="176"/>
      <c r="G96" s="24"/>
      <c r="H96" s="69"/>
      <c r="I96" s="69"/>
      <c r="J96" s="69"/>
      <c r="K96" s="69"/>
      <c r="L96" s="69"/>
      <c r="M96" s="65"/>
      <c r="N96" s="65"/>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58</v>
      </c>
      <c r="C97" s="199"/>
      <c r="D97" s="142"/>
      <c r="E97" s="25">
        <f t="shared" si="11"/>
        <v>0</v>
      </c>
      <c r="F97" s="176"/>
      <c r="G97" s="24"/>
      <c r="H97" s="69"/>
      <c r="I97" s="69"/>
      <c r="J97" s="69"/>
      <c r="K97" s="69"/>
      <c r="L97" s="69"/>
      <c r="M97" s="65"/>
      <c r="N97" s="65"/>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59</v>
      </c>
      <c r="C98" s="199"/>
      <c r="D98" s="142"/>
      <c r="E98" s="25">
        <f t="shared" si="11"/>
        <v>0</v>
      </c>
      <c r="F98" s="176"/>
      <c r="G98" s="24"/>
      <c r="H98" s="69"/>
      <c r="I98" s="69"/>
      <c r="J98" s="69"/>
      <c r="K98" s="69"/>
      <c r="L98" s="69"/>
      <c r="M98" s="65"/>
      <c r="N98" s="65"/>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60</v>
      </c>
      <c r="C99" s="199"/>
      <c r="D99" s="142"/>
      <c r="E99" s="25">
        <f t="shared" si="11"/>
        <v>0</v>
      </c>
      <c r="F99" s="176"/>
      <c r="G99" s="24"/>
      <c r="H99" s="69"/>
      <c r="I99" s="69"/>
      <c r="J99" s="69"/>
      <c r="K99" s="69"/>
      <c r="L99" s="69"/>
      <c r="M99" s="65"/>
      <c r="N99" s="65"/>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61</v>
      </c>
      <c r="C100" s="199"/>
      <c r="D100" s="142"/>
      <c r="E100" s="25">
        <f t="shared" si="11"/>
        <v>0</v>
      </c>
      <c r="F100" s="176"/>
      <c r="G100" s="24"/>
      <c r="H100" s="69"/>
      <c r="I100" s="69"/>
      <c r="J100" s="69"/>
      <c r="K100" s="69"/>
      <c r="L100" s="69"/>
      <c r="M100" s="65"/>
      <c r="N100" s="65"/>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62</v>
      </c>
      <c r="C101" s="199"/>
      <c r="D101" s="142"/>
      <c r="E101" s="25">
        <f t="shared" si="11"/>
        <v>0</v>
      </c>
      <c r="F101" s="176"/>
      <c r="G101" s="24"/>
      <c r="H101" s="69"/>
      <c r="I101" s="69"/>
      <c r="J101" s="69"/>
      <c r="K101" s="69"/>
      <c r="L101" s="69"/>
      <c r="M101" s="65"/>
      <c r="N101" s="65"/>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0"/>
        <v>63</v>
      </c>
      <c r="C102" s="199"/>
      <c r="D102" s="142"/>
      <c r="E102" s="25">
        <f t="shared" si="11"/>
        <v>0</v>
      </c>
      <c r="F102" s="176"/>
      <c r="G102" s="24"/>
      <c r="H102" s="69"/>
      <c r="I102" s="69"/>
      <c r="J102" s="69"/>
      <c r="K102" s="69"/>
      <c r="L102" s="69"/>
      <c r="M102" s="65"/>
      <c r="N102" s="65"/>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0"/>
        <v>64</v>
      </c>
      <c r="C103" s="199"/>
      <c r="D103" s="142"/>
      <c r="E103" s="25">
        <f t="shared" si="11"/>
        <v>0</v>
      </c>
      <c r="F103" s="176"/>
      <c r="G103" s="24"/>
      <c r="H103" s="69"/>
      <c r="I103" s="69"/>
      <c r="J103" s="69"/>
      <c r="K103" s="69"/>
      <c r="L103" s="69"/>
      <c r="M103" s="65"/>
      <c r="N103" s="65"/>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0"/>
        <v>65</v>
      </c>
      <c r="C104" s="199"/>
      <c r="D104" s="142"/>
      <c r="E104" s="25">
        <f t="shared" ref="E104:E135" si="12">SUM(H104:AN104)</f>
        <v>0</v>
      </c>
      <c r="F104" s="176"/>
      <c r="G104" s="24"/>
      <c r="H104" s="69"/>
      <c r="I104" s="69"/>
      <c r="J104" s="69"/>
      <c r="K104" s="69"/>
      <c r="L104" s="69"/>
      <c r="M104" s="65"/>
      <c r="N104" s="65"/>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ref="B105:B148" si="13">+B104+1</f>
        <v>66</v>
      </c>
      <c r="C105" s="199"/>
      <c r="D105" s="142"/>
      <c r="E105" s="25">
        <f t="shared" si="12"/>
        <v>0</v>
      </c>
      <c r="F105" s="176"/>
      <c r="G105" s="24"/>
      <c r="H105" s="69"/>
      <c r="I105" s="69"/>
      <c r="J105" s="69"/>
      <c r="K105" s="69"/>
      <c r="L105" s="69"/>
      <c r="M105" s="65"/>
      <c r="N105" s="65"/>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67</v>
      </c>
      <c r="C106" s="199"/>
      <c r="D106" s="142"/>
      <c r="E106" s="25">
        <f t="shared" si="12"/>
        <v>0</v>
      </c>
      <c r="F106" s="176"/>
      <c r="G106" s="24"/>
      <c r="H106" s="69"/>
      <c r="I106" s="69"/>
      <c r="J106" s="69"/>
      <c r="K106" s="69"/>
      <c r="L106" s="69"/>
      <c r="M106" s="65"/>
      <c r="N106" s="65"/>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68</v>
      </c>
      <c r="C107" s="199"/>
      <c r="D107" s="142"/>
      <c r="E107" s="25">
        <f t="shared" si="12"/>
        <v>0</v>
      </c>
      <c r="F107" s="176"/>
      <c r="G107" s="24"/>
      <c r="H107" s="69"/>
      <c r="I107" s="69"/>
      <c r="J107" s="69"/>
      <c r="K107" s="69"/>
      <c r="L107" s="69"/>
      <c r="M107" s="65"/>
      <c r="N107" s="65"/>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69</v>
      </c>
      <c r="C108" s="199"/>
      <c r="D108" s="142"/>
      <c r="E108" s="25">
        <f t="shared" si="12"/>
        <v>0</v>
      </c>
      <c r="F108" s="176"/>
      <c r="G108" s="24"/>
      <c r="H108" s="69"/>
      <c r="I108" s="69"/>
      <c r="J108" s="69"/>
      <c r="K108" s="69"/>
      <c r="L108" s="69"/>
      <c r="M108" s="65"/>
      <c r="N108" s="65"/>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70</v>
      </c>
      <c r="C109" s="199"/>
      <c r="D109" s="142"/>
      <c r="E109" s="25">
        <f t="shared" si="12"/>
        <v>0</v>
      </c>
      <c r="F109" s="176"/>
      <c r="G109" s="24"/>
      <c r="H109" s="69"/>
      <c r="I109" s="69"/>
      <c r="J109" s="69"/>
      <c r="K109" s="69"/>
      <c r="L109" s="69"/>
      <c r="M109" s="65"/>
      <c r="N109" s="65"/>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71</v>
      </c>
      <c r="C110" s="63"/>
      <c r="D110" s="24"/>
      <c r="E110" s="25">
        <f t="shared" si="12"/>
        <v>0</v>
      </c>
      <c r="F110" s="176"/>
      <c r="G110" s="24"/>
      <c r="H110" s="69"/>
      <c r="I110" s="69"/>
      <c r="J110" s="69"/>
      <c r="K110" s="69"/>
      <c r="L110" s="69"/>
      <c r="M110" s="65"/>
      <c r="N110" s="65"/>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72</v>
      </c>
      <c r="C111" s="63"/>
      <c r="D111" s="24"/>
      <c r="E111" s="25">
        <f t="shared" si="12"/>
        <v>0</v>
      </c>
      <c r="F111" s="176"/>
      <c r="G111" s="24"/>
      <c r="H111" s="69"/>
      <c r="I111" s="69"/>
      <c r="J111" s="69"/>
      <c r="K111" s="69"/>
      <c r="L111" s="69"/>
      <c r="M111" s="65"/>
      <c r="N111" s="65"/>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73</v>
      </c>
      <c r="C112" s="63"/>
      <c r="D112" s="24"/>
      <c r="E112" s="25">
        <f t="shared" si="12"/>
        <v>0</v>
      </c>
      <c r="F112" s="176"/>
      <c r="G112" s="24"/>
      <c r="H112" s="69"/>
      <c r="I112" s="69"/>
      <c r="J112" s="69"/>
      <c r="K112" s="69"/>
      <c r="L112" s="69"/>
      <c r="M112" s="65"/>
      <c r="N112" s="65"/>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74</v>
      </c>
      <c r="C113" s="63"/>
      <c r="D113" s="24"/>
      <c r="E113" s="25">
        <f t="shared" si="12"/>
        <v>0</v>
      </c>
      <c r="F113" s="176"/>
      <c r="G113" s="24"/>
      <c r="H113" s="69"/>
      <c r="I113" s="69"/>
      <c r="J113" s="69"/>
      <c r="K113" s="69"/>
      <c r="L113" s="69"/>
      <c r="M113" s="65"/>
      <c r="N113" s="65"/>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75</v>
      </c>
      <c r="C114" s="63"/>
      <c r="D114" s="24"/>
      <c r="E114" s="25">
        <f t="shared" si="12"/>
        <v>0</v>
      </c>
      <c r="F114" s="176"/>
      <c r="G114" s="24"/>
      <c r="H114" s="69"/>
      <c r="I114" s="69"/>
      <c r="J114" s="69"/>
      <c r="K114" s="69"/>
      <c r="L114" s="69"/>
      <c r="M114" s="65"/>
      <c r="N114" s="65"/>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76</v>
      </c>
      <c r="C115" s="63"/>
      <c r="D115" s="24"/>
      <c r="E115" s="25">
        <f t="shared" si="12"/>
        <v>0</v>
      </c>
      <c r="F115" s="176"/>
      <c r="G115" s="24"/>
      <c r="H115" s="69"/>
      <c r="I115" s="69"/>
      <c r="J115" s="69"/>
      <c r="K115" s="69"/>
      <c r="L115" s="69"/>
      <c r="M115" s="65"/>
      <c r="N115" s="65"/>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3"/>
        <v>77</v>
      </c>
      <c r="C116" s="63"/>
      <c r="D116" s="24"/>
      <c r="E116" s="25">
        <f t="shared" si="12"/>
        <v>0</v>
      </c>
      <c r="F116" s="176"/>
      <c r="G116" s="24"/>
      <c r="H116" s="69"/>
      <c r="I116" s="69"/>
      <c r="J116" s="69"/>
      <c r="K116" s="69"/>
      <c r="L116" s="69"/>
      <c r="M116" s="65"/>
      <c r="N116" s="65"/>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3"/>
        <v>78</v>
      </c>
      <c r="C117" s="63"/>
      <c r="D117" s="24"/>
      <c r="E117" s="25">
        <f t="shared" si="12"/>
        <v>0</v>
      </c>
      <c r="F117" s="176"/>
      <c r="G117" s="24"/>
      <c r="H117" s="69"/>
      <c r="I117" s="69"/>
      <c r="J117" s="69"/>
      <c r="K117" s="69"/>
      <c r="L117" s="69"/>
      <c r="M117" s="65"/>
      <c r="N117" s="65"/>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3"/>
        <v>79</v>
      </c>
      <c r="C118" s="63"/>
      <c r="D118" s="24"/>
      <c r="E118" s="25">
        <f t="shared" si="12"/>
        <v>0</v>
      </c>
      <c r="F118" s="176"/>
      <c r="G118" s="24"/>
      <c r="H118" s="69"/>
      <c r="I118" s="69"/>
      <c r="J118" s="69"/>
      <c r="K118" s="69"/>
      <c r="L118" s="69"/>
      <c r="M118" s="65"/>
      <c r="N118" s="65"/>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3"/>
        <v>80</v>
      </c>
      <c r="C119" s="63"/>
      <c r="D119" s="24"/>
      <c r="E119" s="25">
        <f t="shared" si="12"/>
        <v>0</v>
      </c>
      <c r="F119" s="176"/>
      <c r="G119" s="24"/>
      <c r="H119" s="69"/>
      <c r="I119" s="69"/>
      <c r="J119" s="69"/>
      <c r="K119" s="69"/>
      <c r="L119" s="69"/>
      <c r="M119" s="65"/>
      <c r="N119" s="65"/>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f t="shared" si="13"/>
        <v>81</v>
      </c>
      <c r="C120" s="63"/>
      <c r="D120" s="24"/>
      <c r="E120" s="25">
        <f t="shared" si="12"/>
        <v>0</v>
      </c>
      <c r="F120" s="176"/>
      <c r="G120" s="24"/>
      <c r="H120" s="69"/>
      <c r="I120" s="69"/>
      <c r="J120" s="69"/>
      <c r="K120" s="69"/>
      <c r="L120" s="69"/>
      <c r="M120" s="65"/>
      <c r="N120" s="65"/>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B121" s="22">
        <f t="shared" si="13"/>
        <v>82</v>
      </c>
      <c r="C121" s="63"/>
      <c r="D121" s="24"/>
      <c r="E121" s="25">
        <f t="shared" si="12"/>
        <v>0</v>
      </c>
      <c r="F121" s="176"/>
      <c r="G121" s="24"/>
      <c r="H121" s="69"/>
      <c r="I121" s="69"/>
      <c r="J121" s="69"/>
      <c r="K121" s="69"/>
      <c r="L121" s="69"/>
      <c r="M121" s="65"/>
      <c r="N121" s="65"/>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2:40" x14ac:dyDescent="0.2">
      <c r="B122" s="22">
        <f t="shared" si="13"/>
        <v>83</v>
      </c>
      <c r="C122" s="63"/>
      <c r="D122" s="24"/>
      <c r="E122" s="25">
        <f t="shared" si="12"/>
        <v>0</v>
      </c>
      <c r="F122" s="176"/>
      <c r="G122" s="24"/>
      <c r="H122" s="69"/>
      <c r="I122" s="69"/>
      <c r="J122" s="69"/>
      <c r="K122" s="69"/>
      <c r="L122" s="69"/>
      <c r="M122" s="65"/>
      <c r="N122" s="65"/>
      <c r="O122" s="69"/>
      <c r="P122" s="69"/>
      <c r="Q122" s="69"/>
      <c r="R122" s="69"/>
      <c r="S122" s="69"/>
      <c r="T122" s="68"/>
      <c r="U122" s="68"/>
      <c r="V122" s="69"/>
      <c r="W122" s="69"/>
      <c r="X122" s="69"/>
      <c r="Y122" s="69"/>
      <c r="Z122" s="69"/>
      <c r="AA122" s="68"/>
      <c r="AB122" s="68"/>
      <c r="AC122" s="69"/>
      <c r="AD122" s="69"/>
      <c r="AE122" s="69"/>
      <c r="AF122" s="69"/>
      <c r="AG122" s="69"/>
      <c r="AH122" s="68"/>
      <c r="AI122" s="68"/>
      <c r="AJ122" s="69"/>
      <c r="AK122" s="69"/>
      <c r="AL122" s="69"/>
      <c r="AM122" s="69"/>
      <c r="AN122" s="69"/>
    </row>
    <row r="123" spans="2:40" x14ac:dyDescent="0.2">
      <c r="B123" s="22">
        <f t="shared" si="13"/>
        <v>84</v>
      </c>
      <c r="C123" s="63"/>
      <c r="D123" s="24"/>
      <c r="E123" s="25">
        <f t="shared" si="12"/>
        <v>0</v>
      </c>
      <c r="F123" s="176"/>
      <c r="G123" s="24"/>
      <c r="H123" s="69"/>
      <c r="I123" s="69"/>
      <c r="J123" s="69"/>
      <c r="K123" s="69"/>
      <c r="L123" s="69"/>
      <c r="M123" s="65"/>
      <c r="N123" s="65"/>
      <c r="O123" s="69"/>
      <c r="P123" s="69"/>
      <c r="Q123" s="69"/>
      <c r="R123" s="69"/>
      <c r="S123" s="69"/>
      <c r="T123" s="68"/>
      <c r="U123" s="68"/>
      <c r="V123" s="69"/>
      <c r="W123" s="69"/>
      <c r="X123" s="69"/>
      <c r="Y123" s="69"/>
      <c r="Z123" s="69"/>
      <c r="AA123" s="68"/>
      <c r="AB123" s="68"/>
      <c r="AC123" s="69"/>
      <c r="AD123" s="69"/>
      <c r="AE123" s="69"/>
      <c r="AF123" s="69"/>
      <c r="AG123" s="69"/>
      <c r="AH123" s="68"/>
      <c r="AI123" s="68"/>
      <c r="AJ123" s="69"/>
      <c r="AK123" s="69"/>
      <c r="AL123" s="69"/>
      <c r="AM123" s="69"/>
      <c r="AN123" s="69"/>
    </row>
    <row r="124" spans="2:40" x14ac:dyDescent="0.2">
      <c r="B124" s="22">
        <f t="shared" si="13"/>
        <v>85</v>
      </c>
      <c r="C124" s="63"/>
      <c r="D124" s="24"/>
      <c r="E124" s="25">
        <f t="shared" si="12"/>
        <v>0</v>
      </c>
      <c r="F124" s="176"/>
      <c r="G124" s="24"/>
      <c r="H124" s="69"/>
      <c r="I124" s="69"/>
      <c r="J124" s="69"/>
      <c r="K124" s="69"/>
      <c r="L124" s="69"/>
      <c r="M124" s="65"/>
      <c r="N124" s="65"/>
      <c r="O124" s="69"/>
      <c r="P124" s="69"/>
      <c r="Q124" s="69"/>
      <c r="R124" s="69"/>
      <c r="S124" s="69"/>
      <c r="T124" s="68"/>
      <c r="U124" s="68"/>
      <c r="V124" s="69"/>
      <c r="W124" s="69"/>
      <c r="X124" s="69"/>
      <c r="Y124" s="69"/>
      <c r="Z124" s="69"/>
      <c r="AA124" s="68"/>
      <c r="AB124" s="68"/>
      <c r="AC124" s="69"/>
      <c r="AD124" s="69"/>
      <c r="AE124" s="69"/>
      <c r="AF124" s="69"/>
      <c r="AG124" s="69"/>
      <c r="AH124" s="68"/>
      <c r="AI124" s="68"/>
      <c r="AJ124" s="69"/>
      <c r="AK124" s="69"/>
      <c r="AL124" s="69"/>
      <c r="AM124" s="69"/>
      <c r="AN124" s="69"/>
    </row>
    <row r="125" spans="2:40" x14ac:dyDescent="0.2">
      <c r="B125" s="22">
        <f t="shared" si="13"/>
        <v>86</v>
      </c>
      <c r="C125" s="63"/>
      <c r="D125" s="24"/>
      <c r="E125" s="25">
        <f t="shared" si="12"/>
        <v>0</v>
      </c>
      <c r="F125" s="176"/>
      <c r="G125" s="24"/>
      <c r="H125" s="69"/>
      <c r="I125" s="69"/>
      <c r="J125" s="69"/>
      <c r="K125" s="69"/>
      <c r="L125" s="69"/>
      <c r="M125" s="65"/>
      <c r="N125" s="65"/>
      <c r="O125" s="69"/>
      <c r="P125" s="69"/>
      <c r="Q125" s="69"/>
      <c r="R125" s="69"/>
      <c r="S125" s="69"/>
      <c r="T125" s="68"/>
      <c r="U125" s="68"/>
      <c r="V125" s="69"/>
      <c r="W125" s="69"/>
      <c r="X125" s="69"/>
      <c r="Y125" s="69"/>
      <c r="Z125" s="69"/>
      <c r="AA125" s="68"/>
      <c r="AB125" s="68"/>
      <c r="AC125" s="69"/>
      <c r="AD125" s="69"/>
      <c r="AE125" s="69"/>
      <c r="AF125" s="69"/>
      <c r="AG125" s="69"/>
      <c r="AH125" s="68"/>
      <c r="AI125" s="68"/>
      <c r="AJ125" s="69"/>
      <c r="AK125" s="69"/>
      <c r="AL125" s="69"/>
      <c r="AM125" s="69"/>
      <c r="AN125" s="69"/>
    </row>
    <row r="126" spans="2:40" x14ac:dyDescent="0.2">
      <c r="B126" s="22">
        <f t="shared" si="13"/>
        <v>87</v>
      </c>
      <c r="C126" s="63"/>
      <c r="D126" s="24"/>
      <c r="E126" s="25">
        <f t="shared" si="12"/>
        <v>0</v>
      </c>
      <c r="F126" s="176"/>
      <c r="G126" s="24"/>
      <c r="H126" s="69"/>
      <c r="I126" s="69"/>
      <c r="J126" s="69"/>
      <c r="K126" s="69"/>
      <c r="L126" s="69"/>
      <c r="M126" s="65"/>
      <c r="N126" s="65"/>
      <c r="O126" s="69"/>
      <c r="P126" s="69"/>
      <c r="Q126" s="69"/>
      <c r="R126" s="69"/>
      <c r="S126" s="69"/>
      <c r="T126" s="68"/>
      <c r="U126" s="68"/>
      <c r="V126" s="69"/>
      <c r="W126" s="69"/>
      <c r="X126" s="69"/>
      <c r="Y126" s="69"/>
      <c r="Z126" s="69"/>
      <c r="AA126" s="68"/>
      <c r="AB126" s="68"/>
      <c r="AC126" s="69"/>
      <c r="AD126" s="69"/>
      <c r="AE126" s="69"/>
      <c r="AF126" s="69"/>
      <c r="AG126" s="69"/>
      <c r="AH126" s="68"/>
      <c r="AI126" s="68"/>
      <c r="AJ126" s="69"/>
      <c r="AK126" s="69"/>
      <c r="AL126" s="69"/>
      <c r="AM126" s="69"/>
      <c r="AN126" s="69"/>
    </row>
    <row r="127" spans="2:40" x14ac:dyDescent="0.2">
      <c r="B127" s="22">
        <f t="shared" si="13"/>
        <v>88</v>
      </c>
      <c r="C127" s="63"/>
      <c r="D127" s="24"/>
      <c r="E127" s="25">
        <f t="shared" si="12"/>
        <v>0</v>
      </c>
      <c r="F127" s="176"/>
      <c r="G127" s="24"/>
      <c r="H127" s="69"/>
      <c r="I127" s="69"/>
      <c r="J127" s="69"/>
      <c r="K127" s="69"/>
      <c r="L127" s="69"/>
      <c r="M127" s="65"/>
      <c r="N127" s="65"/>
      <c r="O127" s="69"/>
      <c r="P127" s="69"/>
      <c r="Q127" s="69"/>
      <c r="R127" s="69"/>
      <c r="S127" s="69"/>
      <c r="T127" s="68"/>
      <c r="U127" s="68"/>
      <c r="V127" s="69"/>
      <c r="W127" s="69"/>
      <c r="X127" s="69"/>
      <c r="Y127" s="69"/>
      <c r="Z127" s="69"/>
      <c r="AA127" s="68"/>
      <c r="AB127" s="68"/>
      <c r="AC127" s="69"/>
      <c r="AD127" s="69"/>
      <c r="AE127" s="69"/>
      <c r="AF127" s="69"/>
      <c r="AG127" s="69"/>
      <c r="AH127" s="68"/>
      <c r="AI127" s="68"/>
      <c r="AJ127" s="69"/>
      <c r="AK127" s="69"/>
      <c r="AL127" s="69"/>
      <c r="AM127" s="69"/>
      <c r="AN127" s="69"/>
    </row>
    <row r="128" spans="2:40" x14ac:dyDescent="0.2">
      <c r="B128" s="22">
        <f t="shared" si="13"/>
        <v>89</v>
      </c>
      <c r="C128" s="63"/>
      <c r="D128" s="24"/>
      <c r="E128" s="25">
        <f t="shared" si="12"/>
        <v>0</v>
      </c>
      <c r="F128" s="176"/>
      <c r="G128" s="24"/>
      <c r="H128" s="69"/>
      <c r="I128" s="69"/>
      <c r="J128" s="69"/>
      <c r="K128" s="69"/>
      <c r="L128" s="69"/>
      <c r="M128" s="65"/>
      <c r="N128" s="65"/>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row>
    <row r="129" spans="2:40" x14ac:dyDescent="0.2">
      <c r="B129" s="22">
        <f t="shared" si="13"/>
        <v>90</v>
      </c>
      <c r="C129" s="63"/>
      <c r="D129" s="24"/>
      <c r="E129" s="25">
        <f t="shared" si="12"/>
        <v>0</v>
      </c>
      <c r="F129" s="176"/>
      <c r="G129" s="24"/>
      <c r="H129" s="69"/>
      <c r="I129" s="69"/>
      <c r="J129" s="69"/>
      <c r="K129" s="69"/>
      <c r="L129" s="69"/>
      <c r="M129" s="65"/>
      <c r="N129" s="65"/>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f t="shared" si="13"/>
        <v>91</v>
      </c>
      <c r="C130" s="63"/>
      <c r="D130" s="24"/>
      <c r="E130" s="25">
        <f t="shared" si="12"/>
        <v>0</v>
      </c>
      <c r="F130" s="176"/>
      <c r="G130" s="24"/>
      <c r="H130" s="69"/>
      <c r="I130" s="69"/>
      <c r="J130" s="69"/>
      <c r="K130" s="69"/>
      <c r="L130" s="69"/>
      <c r="M130" s="65"/>
      <c r="N130" s="65"/>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f t="shared" si="13"/>
        <v>92</v>
      </c>
      <c r="C131" s="63"/>
      <c r="D131" s="24"/>
      <c r="E131" s="25">
        <f t="shared" si="12"/>
        <v>0</v>
      </c>
      <c r="F131" s="176"/>
      <c r="G131" s="24"/>
      <c r="H131" s="69"/>
      <c r="I131" s="69"/>
      <c r="J131" s="69"/>
      <c r="K131" s="69"/>
      <c r="L131" s="69"/>
      <c r="M131" s="65"/>
      <c r="N131" s="65"/>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f t="shared" si="13"/>
        <v>93</v>
      </c>
      <c r="C132" s="63"/>
      <c r="D132" s="24"/>
      <c r="E132" s="25">
        <f t="shared" si="12"/>
        <v>0</v>
      </c>
      <c r="F132" s="176"/>
      <c r="G132" s="24"/>
      <c r="H132" s="69"/>
      <c r="I132" s="69"/>
      <c r="J132" s="69"/>
      <c r="K132" s="69"/>
      <c r="L132" s="69"/>
      <c r="M132" s="65"/>
      <c r="N132" s="65"/>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f t="shared" si="13"/>
        <v>94</v>
      </c>
      <c r="C133" s="63"/>
      <c r="D133" s="24"/>
      <c r="E133" s="25">
        <f t="shared" si="12"/>
        <v>0</v>
      </c>
      <c r="F133" s="176"/>
      <c r="G133" s="24"/>
      <c r="H133" s="69"/>
      <c r="I133" s="69"/>
      <c r="J133" s="69"/>
      <c r="K133" s="69"/>
      <c r="L133" s="69"/>
      <c r="M133" s="65"/>
      <c r="N133" s="65"/>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f t="shared" si="13"/>
        <v>95</v>
      </c>
      <c r="C134" s="63"/>
      <c r="D134" s="24"/>
      <c r="E134" s="25">
        <f t="shared" si="12"/>
        <v>0</v>
      </c>
      <c r="F134" s="176"/>
      <c r="G134" s="24"/>
      <c r="H134" s="69"/>
      <c r="I134" s="69"/>
      <c r="J134" s="69"/>
      <c r="K134" s="69"/>
      <c r="L134" s="69"/>
      <c r="M134" s="65"/>
      <c r="N134" s="65"/>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f t="shared" si="13"/>
        <v>96</v>
      </c>
      <c r="C135" s="63"/>
      <c r="D135" s="24"/>
      <c r="E135" s="25">
        <f t="shared" si="12"/>
        <v>0</v>
      </c>
      <c r="F135" s="176"/>
      <c r="G135" s="24"/>
      <c r="H135" s="69"/>
      <c r="I135" s="69"/>
      <c r="J135" s="69"/>
      <c r="K135" s="69"/>
      <c r="L135" s="69"/>
      <c r="M135" s="65"/>
      <c r="N135" s="65"/>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x14ac:dyDescent="0.2">
      <c r="B136" s="22">
        <f t="shared" si="13"/>
        <v>97</v>
      </c>
      <c r="C136" s="63"/>
      <c r="D136" s="24"/>
      <c r="E136" s="25">
        <f t="shared" ref="E136:E148" si="14">SUM(H136:AN136)</f>
        <v>0</v>
      </c>
      <c r="F136" s="51"/>
      <c r="G136" s="24"/>
      <c r="H136" s="69"/>
      <c r="I136" s="69"/>
      <c r="J136" s="69"/>
      <c r="K136" s="69"/>
      <c r="L136" s="69"/>
      <c r="M136" s="65"/>
      <c r="N136" s="65"/>
      <c r="O136" s="69"/>
      <c r="P136" s="69"/>
      <c r="Q136" s="69"/>
      <c r="R136" s="69"/>
      <c r="S136" s="69"/>
      <c r="T136" s="68"/>
      <c r="U136" s="68"/>
      <c r="V136" s="69"/>
      <c r="W136" s="69"/>
      <c r="X136" s="69"/>
      <c r="Y136" s="69"/>
      <c r="Z136" s="69"/>
      <c r="AA136" s="68"/>
      <c r="AB136" s="68"/>
      <c r="AC136" s="69"/>
      <c r="AD136" s="69"/>
      <c r="AE136" s="69"/>
      <c r="AF136" s="69"/>
      <c r="AG136" s="69"/>
      <c r="AH136" s="68"/>
      <c r="AI136" s="68"/>
      <c r="AJ136" s="69"/>
      <c r="AK136" s="69"/>
      <c r="AL136" s="69"/>
      <c r="AM136" s="69"/>
      <c r="AN136" s="69"/>
    </row>
    <row r="137" spans="2:40" x14ac:dyDescent="0.2">
      <c r="B137" s="22">
        <f t="shared" si="13"/>
        <v>98</v>
      </c>
      <c r="C137" s="63"/>
      <c r="D137" s="24"/>
      <c r="E137" s="25">
        <f t="shared" si="14"/>
        <v>0</v>
      </c>
      <c r="F137" s="51"/>
      <c r="G137" s="24"/>
      <c r="H137" s="69"/>
      <c r="I137" s="69"/>
      <c r="J137" s="69"/>
      <c r="K137" s="69"/>
      <c r="L137" s="69"/>
      <c r="M137" s="65"/>
      <c r="N137" s="65"/>
      <c r="O137" s="69"/>
      <c r="P137" s="69"/>
      <c r="Q137" s="69"/>
      <c r="R137" s="69"/>
      <c r="S137" s="69"/>
      <c r="T137" s="68"/>
      <c r="U137" s="68"/>
      <c r="V137" s="69"/>
      <c r="W137" s="69"/>
      <c r="X137" s="69"/>
      <c r="Y137" s="69"/>
      <c r="Z137" s="69"/>
      <c r="AA137" s="68"/>
      <c r="AB137" s="68"/>
      <c r="AC137" s="69"/>
      <c r="AD137" s="69"/>
      <c r="AE137" s="69"/>
      <c r="AF137" s="69"/>
      <c r="AG137" s="69"/>
      <c r="AH137" s="68"/>
      <c r="AI137" s="68"/>
      <c r="AJ137" s="69"/>
      <c r="AK137" s="69"/>
      <c r="AL137" s="69"/>
      <c r="AM137" s="69"/>
      <c r="AN137" s="69"/>
    </row>
    <row r="138" spans="2:40" x14ac:dyDescent="0.2">
      <c r="B138" s="22">
        <f t="shared" si="13"/>
        <v>99</v>
      </c>
      <c r="C138" s="63"/>
      <c r="D138" s="24"/>
      <c r="E138" s="25">
        <f t="shared" si="14"/>
        <v>0</v>
      </c>
      <c r="F138" s="51"/>
      <c r="G138" s="24"/>
      <c r="H138" s="69"/>
      <c r="I138" s="69"/>
      <c r="J138" s="69"/>
      <c r="K138" s="69"/>
      <c r="L138" s="69"/>
      <c r="M138" s="65"/>
      <c r="N138" s="65"/>
      <c r="O138" s="69"/>
      <c r="P138" s="69"/>
      <c r="Q138" s="69"/>
      <c r="R138" s="69"/>
      <c r="S138" s="69"/>
      <c r="T138" s="68"/>
      <c r="U138" s="68"/>
      <c r="V138" s="69"/>
      <c r="W138" s="69"/>
      <c r="X138" s="69"/>
      <c r="Y138" s="69"/>
      <c r="Z138" s="69"/>
      <c r="AA138" s="68"/>
      <c r="AB138" s="68"/>
      <c r="AC138" s="69"/>
      <c r="AD138" s="69"/>
      <c r="AE138" s="69"/>
      <c r="AF138" s="69"/>
      <c r="AG138" s="69"/>
      <c r="AH138" s="68"/>
      <c r="AI138" s="68"/>
      <c r="AJ138" s="69"/>
      <c r="AK138" s="69"/>
      <c r="AL138" s="69"/>
      <c r="AM138" s="69"/>
      <c r="AN138" s="69"/>
    </row>
    <row r="139" spans="2:40" x14ac:dyDescent="0.2">
      <c r="B139" s="22">
        <f t="shared" si="13"/>
        <v>100</v>
      </c>
      <c r="C139" s="63"/>
      <c r="D139" s="24"/>
      <c r="E139" s="25">
        <f t="shared" si="14"/>
        <v>0</v>
      </c>
      <c r="F139" s="51"/>
      <c r="G139" s="24"/>
      <c r="H139" s="69"/>
      <c r="I139" s="69"/>
      <c r="J139" s="69"/>
      <c r="K139" s="69"/>
      <c r="L139" s="69"/>
      <c r="M139" s="65"/>
      <c r="N139" s="65"/>
      <c r="O139" s="69"/>
      <c r="P139" s="69"/>
      <c r="Q139" s="69"/>
      <c r="R139" s="69"/>
      <c r="S139" s="69"/>
      <c r="T139" s="68"/>
      <c r="U139" s="68"/>
      <c r="V139" s="69"/>
      <c r="W139" s="69"/>
      <c r="X139" s="69"/>
      <c r="Y139" s="69"/>
      <c r="Z139" s="69"/>
      <c r="AA139" s="68"/>
      <c r="AB139" s="68"/>
      <c r="AC139" s="69"/>
      <c r="AD139" s="69"/>
      <c r="AE139" s="69"/>
      <c r="AF139" s="69"/>
      <c r="AG139" s="69"/>
      <c r="AH139" s="68"/>
      <c r="AI139" s="68"/>
      <c r="AJ139" s="69"/>
      <c r="AK139" s="69"/>
      <c r="AL139" s="69"/>
      <c r="AM139" s="69"/>
      <c r="AN139" s="69"/>
    </row>
    <row r="140" spans="2:40" x14ac:dyDescent="0.2">
      <c r="B140" s="22">
        <f t="shared" si="13"/>
        <v>101</v>
      </c>
      <c r="C140" s="63"/>
      <c r="D140" s="24"/>
      <c r="E140" s="25">
        <f t="shared" si="14"/>
        <v>0</v>
      </c>
      <c r="F140" s="51"/>
      <c r="G140" s="24"/>
      <c r="H140" s="69"/>
      <c r="I140" s="69"/>
      <c r="J140" s="69"/>
      <c r="K140" s="69"/>
      <c r="L140" s="69"/>
      <c r="M140" s="65"/>
      <c r="N140" s="65"/>
      <c r="O140" s="69"/>
      <c r="P140" s="69"/>
      <c r="Q140" s="69"/>
      <c r="R140" s="69"/>
      <c r="S140" s="69"/>
      <c r="T140" s="68"/>
      <c r="U140" s="68"/>
      <c r="V140" s="69"/>
      <c r="W140" s="69"/>
      <c r="X140" s="69"/>
      <c r="Y140" s="69"/>
      <c r="Z140" s="69"/>
      <c r="AA140" s="68"/>
      <c r="AB140" s="68"/>
      <c r="AC140" s="69"/>
      <c r="AD140" s="69"/>
      <c r="AE140" s="69"/>
      <c r="AF140" s="69"/>
      <c r="AG140" s="69"/>
      <c r="AH140" s="68"/>
      <c r="AI140" s="68"/>
      <c r="AJ140" s="69"/>
      <c r="AK140" s="69"/>
      <c r="AL140" s="69"/>
      <c r="AM140" s="69"/>
      <c r="AN140" s="69"/>
    </row>
    <row r="141" spans="2:40" x14ac:dyDescent="0.2">
      <c r="B141" s="22">
        <f t="shared" si="13"/>
        <v>102</v>
      </c>
      <c r="C141" s="63"/>
      <c r="D141" s="24"/>
      <c r="E141" s="25">
        <f t="shared" si="14"/>
        <v>0</v>
      </c>
      <c r="F141" s="51"/>
      <c r="G141" s="24"/>
      <c r="H141" s="69"/>
      <c r="I141" s="69"/>
      <c r="J141" s="69"/>
      <c r="K141" s="69"/>
      <c r="L141" s="69"/>
      <c r="M141" s="65"/>
      <c r="N141" s="65"/>
      <c r="O141" s="69"/>
      <c r="P141" s="69"/>
      <c r="Q141" s="69"/>
      <c r="R141" s="69"/>
      <c r="S141" s="69"/>
      <c r="T141" s="68"/>
      <c r="U141" s="68"/>
      <c r="V141" s="69"/>
      <c r="W141" s="69"/>
      <c r="X141" s="69"/>
      <c r="Y141" s="69"/>
      <c r="Z141" s="69"/>
      <c r="AA141" s="68"/>
      <c r="AB141" s="68"/>
      <c r="AC141" s="69"/>
      <c r="AD141" s="69"/>
      <c r="AE141" s="69"/>
      <c r="AF141" s="69"/>
      <c r="AG141" s="69"/>
      <c r="AH141" s="68"/>
      <c r="AI141" s="68"/>
      <c r="AJ141" s="69"/>
      <c r="AK141" s="69"/>
      <c r="AL141" s="69"/>
      <c r="AM141" s="69"/>
      <c r="AN141" s="69"/>
    </row>
    <row r="142" spans="2:40" x14ac:dyDescent="0.2">
      <c r="B142" s="22">
        <f t="shared" si="13"/>
        <v>103</v>
      </c>
      <c r="C142" s="63"/>
      <c r="D142" s="24"/>
      <c r="E142" s="25">
        <f t="shared" si="14"/>
        <v>0</v>
      </c>
      <c r="F142" s="51"/>
      <c r="G142" s="24"/>
      <c r="H142" s="69"/>
      <c r="I142" s="69"/>
      <c r="J142" s="69"/>
      <c r="K142" s="69"/>
      <c r="L142" s="69"/>
      <c r="M142" s="65"/>
      <c r="N142" s="65"/>
      <c r="O142" s="69"/>
      <c r="P142" s="69"/>
      <c r="Q142" s="69"/>
      <c r="R142" s="69"/>
      <c r="S142" s="69"/>
      <c r="T142" s="68"/>
      <c r="U142" s="68"/>
      <c r="V142" s="69"/>
      <c r="W142" s="69"/>
      <c r="X142" s="69"/>
      <c r="Y142" s="69"/>
      <c r="Z142" s="69"/>
      <c r="AA142" s="68"/>
      <c r="AB142" s="68"/>
      <c r="AC142" s="69"/>
      <c r="AD142" s="69"/>
      <c r="AE142" s="69"/>
      <c r="AF142" s="69"/>
      <c r="AG142" s="69"/>
      <c r="AH142" s="68"/>
      <c r="AI142" s="68"/>
      <c r="AJ142" s="69"/>
      <c r="AK142" s="69"/>
      <c r="AL142" s="69"/>
      <c r="AM142" s="69"/>
      <c r="AN142" s="69"/>
    </row>
    <row r="143" spans="2:40" x14ac:dyDescent="0.2">
      <c r="B143" s="22">
        <f t="shared" si="13"/>
        <v>104</v>
      </c>
      <c r="C143" s="63"/>
      <c r="D143" s="24"/>
      <c r="E143" s="25">
        <f t="shared" si="14"/>
        <v>0</v>
      </c>
      <c r="F143" s="51"/>
      <c r="G143" s="24"/>
      <c r="H143" s="69"/>
      <c r="I143" s="69"/>
      <c r="J143" s="69"/>
      <c r="K143" s="69"/>
      <c r="L143" s="69"/>
      <c r="M143" s="65"/>
      <c r="N143" s="65"/>
      <c r="O143" s="69"/>
      <c r="P143" s="69"/>
      <c r="Q143" s="69"/>
      <c r="R143" s="69"/>
      <c r="S143" s="69"/>
      <c r="T143" s="68"/>
      <c r="U143" s="68"/>
      <c r="V143" s="69"/>
      <c r="W143" s="69"/>
      <c r="X143" s="69"/>
      <c r="Y143" s="69"/>
      <c r="Z143" s="69"/>
      <c r="AA143" s="68"/>
      <c r="AB143" s="68"/>
      <c r="AC143" s="69"/>
      <c r="AD143" s="69"/>
      <c r="AE143" s="69"/>
      <c r="AF143" s="69"/>
      <c r="AG143" s="69"/>
      <c r="AH143" s="68"/>
      <c r="AI143" s="68"/>
      <c r="AJ143" s="69"/>
      <c r="AK143" s="69"/>
      <c r="AL143" s="69"/>
      <c r="AM143" s="69"/>
      <c r="AN143" s="69"/>
    </row>
    <row r="144" spans="2:40" x14ac:dyDescent="0.2">
      <c r="B144" s="22">
        <f t="shared" si="13"/>
        <v>105</v>
      </c>
      <c r="C144" s="63"/>
      <c r="D144" s="24"/>
      <c r="E144" s="25">
        <f t="shared" si="14"/>
        <v>0</v>
      </c>
      <c r="F144" s="51"/>
      <c r="G144" s="24"/>
      <c r="H144" s="69"/>
      <c r="I144" s="69"/>
      <c r="J144" s="69"/>
      <c r="K144" s="69"/>
      <c r="L144" s="69"/>
      <c r="M144" s="65"/>
      <c r="N144" s="65"/>
      <c r="O144" s="69"/>
      <c r="P144" s="69"/>
      <c r="Q144" s="69"/>
      <c r="R144" s="69"/>
      <c r="S144" s="69"/>
      <c r="T144" s="68"/>
      <c r="U144" s="68"/>
      <c r="V144" s="69"/>
      <c r="W144" s="69"/>
      <c r="X144" s="69"/>
      <c r="Y144" s="69"/>
      <c r="Z144" s="69"/>
      <c r="AA144" s="68"/>
      <c r="AB144" s="68"/>
      <c r="AC144" s="69"/>
      <c r="AD144" s="69"/>
      <c r="AE144" s="69"/>
      <c r="AF144" s="69"/>
      <c r="AG144" s="69"/>
      <c r="AH144" s="68"/>
      <c r="AI144" s="68"/>
      <c r="AJ144" s="69"/>
      <c r="AK144" s="69"/>
      <c r="AL144" s="69"/>
      <c r="AM144" s="69"/>
      <c r="AN144" s="69"/>
    </row>
    <row r="145" spans="2:40" x14ac:dyDescent="0.2">
      <c r="B145" s="22">
        <f t="shared" si="13"/>
        <v>106</v>
      </c>
      <c r="C145" s="63"/>
      <c r="D145" s="24"/>
      <c r="E145" s="25">
        <f t="shared" si="14"/>
        <v>0</v>
      </c>
      <c r="F145" s="51"/>
      <c r="G145" s="24"/>
      <c r="H145" s="69"/>
      <c r="I145" s="69"/>
      <c r="J145" s="69"/>
      <c r="K145" s="69"/>
      <c r="L145" s="69"/>
      <c r="M145" s="65"/>
      <c r="N145" s="65"/>
      <c r="O145" s="69"/>
      <c r="P145" s="69"/>
      <c r="Q145" s="69"/>
      <c r="R145" s="69"/>
      <c r="S145" s="69"/>
      <c r="T145" s="68"/>
      <c r="U145" s="68"/>
      <c r="V145" s="69"/>
      <c r="W145" s="69"/>
      <c r="X145" s="69"/>
      <c r="Y145" s="69"/>
      <c r="Z145" s="69"/>
      <c r="AA145" s="68"/>
      <c r="AB145" s="68"/>
      <c r="AC145" s="69"/>
      <c r="AD145" s="69"/>
      <c r="AE145" s="69"/>
      <c r="AF145" s="69"/>
      <c r="AG145" s="69"/>
      <c r="AH145" s="68"/>
      <c r="AI145" s="68"/>
      <c r="AJ145" s="69"/>
      <c r="AK145" s="69"/>
      <c r="AL145" s="69"/>
      <c r="AM145" s="69"/>
      <c r="AN145" s="69"/>
    </row>
    <row r="146" spans="2:40" x14ac:dyDescent="0.2">
      <c r="B146" s="22">
        <f t="shared" si="13"/>
        <v>107</v>
      </c>
      <c r="C146" s="63"/>
      <c r="D146" s="24"/>
      <c r="E146" s="25">
        <f t="shared" si="14"/>
        <v>0</v>
      </c>
      <c r="F146" s="51"/>
      <c r="G146" s="24"/>
      <c r="H146" s="69"/>
      <c r="I146" s="69"/>
      <c r="J146" s="69"/>
      <c r="K146" s="69"/>
      <c r="L146" s="69"/>
      <c r="M146" s="65"/>
      <c r="N146" s="65"/>
      <c r="O146" s="69"/>
      <c r="P146" s="69"/>
      <c r="Q146" s="69"/>
      <c r="R146" s="69"/>
      <c r="S146" s="69"/>
      <c r="T146" s="68"/>
      <c r="U146" s="68"/>
      <c r="V146" s="69"/>
      <c r="W146" s="69"/>
      <c r="X146" s="69"/>
      <c r="Y146" s="69"/>
      <c r="Z146" s="69"/>
      <c r="AA146" s="68"/>
      <c r="AB146" s="68"/>
      <c r="AC146" s="69"/>
      <c r="AD146" s="69"/>
      <c r="AE146" s="69"/>
      <c r="AF146" s="69"/>
      <c r="AG146" s="69"/>
      <c r="AH146" s="68"/>
      <c r="AI146" s="68"/>
      <c r="AJ146" s="69"/>
      <c r="AK146" s="69"/>
      <c r="AL146" s="69"/>
      <c r="AM146" s="69"/>
      <c r="AN146" s="69"/>
    </row>
    <row r="147" spans="2:40" x14ac:dyDescent="0.2">
      <c r="B147" s="22">
        <f t="shared" si="13"/>
        <v>108</v>
      </c>
      <c r="C147" s="63"/>
      <c r="D147" s="24"/>
      <c r="E147" s="25">
        <f t="shared" si="14"/>
        <v>0</v>
      </c>
      <c r="F147" s="51"/>
      <c r="G147" s="24"/>
      <c r="H147" s="69"/>
      <c r="I147" s="69"/>
      <c r="J147" s="69"/>
      <c r="K147" s="69"/>
      <c r="L147" s="69"/>
      <c r="M147" s="65"/>
      <c r="N147" s="65"/>
      <c r="O147" s="69"/>
      <c r="P147" s="69"/>
      <c r="Q147" s="69"/>
      <c r="R147" s="69"/>
      <c r="S147" s="69"/>
      <c r="T147" s="68"/>
      <c r="U147" s="68"/>
      <c r="V147" s="69"/>
      <c r="W147" s="69"/>
      <c r="X147" s="69"/>
      <c r="Y147" s="69"/>
      <c r="Z147" s="69"/>
      <c r="AA147" s="68"/>
      <c r="AB147" s="68"/>
      <c r="AC147" s="69"/>
      <c r="AD147" s="69"/>
      <c r="AE147" s="69"/>
      <c r="AF147" s="69"/>
      <c r="AG147" s="69"/>
      <c r="AH147" s="68"/>
      <c r="AI147" s="68"/>
      <c r="AJ147" s="69"/>
      <c r="AK147" s="69"/>
      <c r="AL147" s="69"/>
      <c r="AM147" s="69"/>
      <c r="AN147" s="69"/>
    </row>
    <row r="148" spans="2:40" x14ac:dyDescent="0.2">
      <c r="B148" s="22">
        <f t="shared" si="13"/>
        <v>109</v>
      </c>
      <c r="C148" s="63"/>
      <c r="D148" s="24"/>
      <c r="E148" s="25">
        <f t="shared" si="14"/>
        <v>0</v>
      </c>
      <c r="F148" s="51"/>
      <c r="G148" s="24"/>
      <c r="H148" s="69"/>
      <c r="I148" s="69"/>
      <c r="J148" s="69"/>
      <c r="K148" s="69"/>
      <c r="L148" s="69"/>
      <c r="M148" s="65"/>
      <c r="N148" s="65"/>
      <c r="O148" s="69"/>
      <c r="P148" s="69"/>
      <c r="Q148" s="69"/>
      <c r="R148" s="69"/>
      <c r="S148" s="69"/>
      <c r="T148" s="68"/>
      <c r="U148" s="68"/>
      <c r="V148" s="69"/>
      <c r="W148" s="69"/>
      <c r="X148" s="69"/>
      <c r="Y148" s="69"/>
      <c r="Z148" s="69"/>
      <c r="AA148" s="68"/>
      <c r="AB148" s="68"/>
      <c r="AC148" s="69"/>
      <c r="AD148" s="69"/>
      <c r="AE148" s="69"/>
      <c r="AF148" s="69"/>
      <c r="AG148" s="69"/>
      <c r="AH148" s="68"/>
      <c r="AI148" s="68"/>
      <c r="AJ148" s="69"/>
      <c r="AK148" s="69"/>
      <c r="AL148" s="69"/>
      <c r="AM148" s="69"/>
      <c r="AN148" s="69"/>
    </row>
  </sheetData>
  <conditionalFormatting sqref="D40:D148">
    <cfRule type="expression" dxfId="1728" priority="77">
      <formula>AND(D40&lt;&gt;"",COUNTIF($F$16:$F$29,D40)=0)</formula>
    </cfRule>
  </conditionalFormatting>
  <conditionalFormatting sqref="H16:L29">
    <cfRule type="cellIs" dxfId="1727" priority="24" operator="greaterThan">
      <formula>6</formula>
    </cfRule>
    <cfRule type="expression" dxfId="1725" priority="21" stopIfTrue="1">
      <formula>H16&gt;H$8</formula>
    </cfRule>
  </conditionalFormatting>
  <conditionalFormatting sqref="H40:L148 O40:S148 V40:Z148 AC40:AG148 AJ40:AN148">
    <cfRule type="cellIs" dxfId="1724" priority="1287" operator="greaterThan">
      <formula>6</formula>
    </cfRule>
    <cfRule type="cellIs" dxfId="1723" priority="1286" operator="greaterThan">
      <formula>0</formula>
    </cfRule>
  </conditionalFormatting>
  <conditionalFormatting sqref="H16:N29">
    <cfRule type="cellIs" dxfId="1721" priority="23" operator="greaterThan">
      <formula>0</formula>
    </cfRule>
  </conditionalFormatting>
  <conditionalFormatting sqref="M10:N11">
    <cfRule type="cellIs" dxfId="1720" priority="76" operator="greaterThan">
      <formula>0</formula>
    </cfRule>
  </conditionalFormatting>
  <conditionalFormatting sqref="O16:S29">
    <cfRule type="cellIs" dxfId="1719" priority="20" operator="greaterThan">
      <formula>6</formula>
    </cfRule>
    <cfRule type="expression" dxfId="1718" priority="17" stopIfTrue="1">
      <formula>O16&gt;O$8</formula>
    </cfRule>
  </conditionalFormatting>
  <conditionalFormatting sqref="O16:U29">
    <cfRule type="cellIs" dxfId="1716" priority="19" operator="greaterThan">
      <formula>0</formula>
    </cfRule>
  </conditionalFormatting>
  <conditionalFormatting sqref="T10:U11">
    <cfRule type="cellIs" dxfId="1715" priority="75" operator="greaterThan">
      <formula>0</formula>
    </cfRule>
  </conditionalFormatting>
  <conditionalFormatting sqref="T54:U148 AA54:AB148">
    <cfRule type="cellIs" dxfId="1714" priority="79" operator="greaterThan">
      <formula>0</formula>
    </cfRule>
  </conditionalFormatting>
  <conditionalFormatting sqref="V16:Z29">
    <cfRule type="cellIs" dxfId="1713" priority="16" operator="greaterThan">
      <formula>6</formula>
    </cfRule>
    <cfRule type="expression" dxfId="1711" priority="13" stopIfTrue="1">
      <formula>V16&gt;V$8</formula>
    </cfRule>
  </conditionalFormatting>
  <conditionalFormatting sqref="V16:AB29">
    <cfRule type="cellIs" dxfId="1710" priority="15" operator="greaterThan">
      <formula>0</formula>
    </cfRule>
  </conditionalFormatting>
  <conditionalFormatting sqref="AA10:AB11">
    <cfRule type="cellIs" dxfId="1709" priority="74" operator="greaterThan">
      <formula>0</formula>
    </cfRule>
  </conditionalFormatting>
  <conditionalFormatting sqref="AC16:AG29">
    <cfRule type="cellIs" dxfId="1708" priority="12" operator="greaterThan">
      <formula>6</formula>
    </cfRule>
    <cfRule type="cellIs" dxfId="1707" priority="11" operator="greaterThan">
      <formula>0</formula>
    </cfRule>
    <cfRule type="expression" dxfId="1705" priority="9" stopIfTrue="1">
      <formula>AC16&gt;AC$8</formula>
    </cfRule>
  </conditionalFormatting>
  <conditionalFormatting sqref="AH10:AI11">
    <cfRule type="cellIs" dxfId="1704" priority="73" operator="greaterThan">
      <formula>0</formula>
    </cfRule>
  </conditionalFormatting>
  <conditionalFormatting sqref="AJ16:AN29">
    <cfRule type="cellIs" dxfId="1703" priority="4" operator="greaterThan">
      <formula>6</formula>
    </cfRule>
    <cfRule type="cellIs" dxfId="1702" priority="3" operator="greaterThan">
      <formula>0</formula>
    </cfRule>
    <cfRule type="expression" dxfId="1700" priority="1" stopIfTrue="1">
      <formula>AJ16&gt;AJ$8</formula>
    </cfRule>
  </conditionalFormatting>
  <dataValidations count="3">
    <dataValidation type="list" showInputMessage="1" showErrorMessage="1" sqref="D40:D148" xr:uid="{19290D26-4F7E-4239-BE35-F502A5D51BD6}">
      <formula1>$F$16:$F$30</formula1>
    </dataValidation>
    <dataValidation type="decimal" operator="lessThanOrEqual" allowBlank="1" showInputMessage="1" showErrorMessage="1" sqref="H40:L148 O40:S148 V40:Z148 AJ40:AN148 AC40:AG148" xr:uid="{6938FEA6-8966-4D6F-A45E-784837774882}">
      <formula1>H$8</formula1>
    </dataValidation>
    <dataValidation type="list" showInputMessage="1" showErrorMessage="1" sqref="F16:F29" xr:uid="{F948244E-4575-4EFC-A13A-11E9D533DF46}">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78" id="{DB24CC32-04DC-40C3-8425-C80CAA1CDD74}">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2" stopIfTrue="1" id="{03093B28-4F2E-40BC-8591-B483C4B5F5ED}">
            <xm:f>OR(H$39&lt;Calendario!$F$2,H$39&gt;Calendario!$F$3)</xm:f>
            <x14:dxf>
              <fill>
                <patternFill>
                  <bgColor theme="0" tint="-0.24994659260841701"/>
                </patternFill>
              </fill>
            </x14:dxf>
          </x14:cfRule>
          <xm:sqref>H16:L29</xm:sqref>
        </x14:conditionalFormatting>
        <x14:conditionalFormatting xmlns:xm="http://schemas.microsoft.com/office/excel/2006/main">
          <x14:cfRule type="expression" priority="1285" stopIfTrue="1" id="{1F339A63-CF1E-4588-9FA4-23730230FFE2}">
            <xm:f>OR(H$39&lt;Calendario!$F$2,H$39&gt;Calendario!$F$3)</xm:f>
            <x14:dxf>
              <fill>
                <patternFill>
                  <bgColor theme="0" tint="-0.24994659260841701"/>
                </patternFill>
              </fill>
            </x14:dxf>
          </x14:cfRule>
          <xm:sqref>H40:L148 O40:S148 V40:Z148 AC40:AG148 AJ40:AN148</xm:sqref>
        </x14:conditionalFormatting>
        <x14:conditionalFormatting xmlns:xm="http://schemas.microsoft.com/office/excel/2006/main">
          <x14:cfRule type="expression" priority="18" stopIfTrue="1" id="{320320D8-37EA-4C0C-BD4D-DE0ECE5C1865}">
            <xm:f>OR(O$39&lt;Calendario!$F$2,O$39&gt;Calendario!$F$3)</xm:f>
            <x14:dxf>
              <fill>
                <patternFill>
                  <bgColor theme="0" tint="-0.24994659260841701"/>
                </patternFill>
              </fill>
            </x14:dxf>
          </x14:cfRule>
          <xm:sqref>O16:S29</xm:sqref>
        </x14:conditionalFormatting>
        <x14:conditionalFormatting xmlns:xm="http://schemas.microsoft.com/office/excel/2006/main">
          <x14:cfRule type="expression" priority="14" stopIfTrue="1" id="{96E1DC6E-0593-4740-A0D4-4DBB552EE751}">
            <xm:f>OR(V$39&lt;Calendario!$F$2,V$39&gt;Calendario!$F$3)</xm:f>
            <x14:dxf>
              <fill>
                <patternFill>
                  <bgColor theme="0" tint="-0.24994659260841701"/>
                </patternFill>
              </fill>
            </x14:dxf>
          </x14:cfRule>
          <xm:sqref>V16:Z29</xm:sqref>
        </x14:conditionalFormatting>
        <x14:conditionalFormatting xmlns:xm="http://schemas.microsoft.com/office/excel/2006/main">
          <x14:cfRule type="expression" priority="10" stopIfTrue="1" id="{A2CA9F33-7ECB-40E6-AC65-20E22C0C12FA}">
            <xm:f>OR(AC$39&lt;Calendario!$F$2,AC$39&gt;Calendario!$F$3)</xm:f>
            <x14:dxf>
              <fill>
                <patternFill>
                  <bgColor theme="0" tint="-0.24994659260841701"/>
                </patternFill>
              </fill>
            </x14:dxf>
          </x14:cfRule>
          <xm:sqref>AC16:AG29</xm:sqref>
        </x14:conditionalFormatting>
        <x14:conditionalFormatting xmlns:xm="http://schemas.microsoft.com/office/excel/2006/main">
          <x14:cfRule type="expression" priority="2" stopIfTrue="1" id="{45249FA0-8CDB-4703-B07F-2B8FAF99EE01}">
            <xm:f>OR(AJ$39&lt;Calendario!$F$2,AJ$39&gt;Calendario!$F$3)</xm:f>
            <x14:dxf>
              <fill>
                <patternFill>
                  <bgColor theme="0" tint="-0.24994659260841701"/>
                </patternFill>
              </fill>
            </x14:dxf>
          </x14:cfRule>
          <xm:sqref>AJ16:AN29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F749A05-8A7F-447D-B79D-860B57DFA044}">
          <x14:formula1>
            <xm:f>'Listado Proyectos'!$A:$A</xm:f>
          </x14:formula1>
          <xm:sqref>D9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4C21-CDDB-4400-B34E-8B65F817AAD3}">
  <sheetPr>
    <tabColor rgb="FF006600"/>
  </sheetPr>
  <dimension ref="A2:AN148"/>
  <sheetViews>
    <sheetView workbookViewId="0"/>
  </sheetViews>
  <sheetFormatPr baseColWidth="10" defaultColWidth="11.5" defaultRowHeight="15" x14ac:dyDescent="0.2"/>
  <cols>
    <col min="1" max="1" width="2.5" customWidth="1"/>
    <col min="2" max="2" width="6.5" customWidth="1"/>
    <col min="3" max="3" width="24.5" bestFit="1" customWidth="1"/>
    <col min="4" max="4" width="21.5" customWidth="1"/>
    <col min="5" max="5" width="16.5" customWidth="1"/>
    <col min="6" max="6" width="31.5" customWidth="1"/>
    <col min="7" max="7" width="21.5"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Polyus_Evaluacion talud mina Blagodatny</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Eduardo Morales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IF(OR(H$39&lt;Calendario!$F$2,H$39&gt;Calendario!$F$3),0,H10)</f>
        <v>9</v>
      </c>
      <c r="I8" s="36">
        <f>IF(OR(I$39&lt;Calendario!$F$2,I$39&gt;Calendario!$F$3),0,I10)</f>
        <v>9</v>
      </c>
      <c r="J8" s="36">
        <f>IF(OR(J$39&lt;Calendario!$F$2,J$39&gt;Calendario!$F$3),0,J10)</f>
        <v>9</v>
      </c>
      <c r="K8" s="36">
        <f>IF(OR(K$39&lt;Calendario!$F$2,K$39&gt;Calendario!$F$3),0,K10)</f>
        <v>9</v>
      </c>
      <c r="L8" s="36">
        <f>IF(OR(L$39&lt;Calendario!$F$2,L$39&gt;Calendario!$F$3),0,L10)</f>
        <v>6</v>
      </c>
      <c r="M8" s="36">
        <f>IF(OR(M$39&lt;Calendario!$F$2,M$39&gt;Calendario!$F$3),0,M10)</f>
        <v>0</v>
      </c>
      <c r="N8" s="36">
        <f>IF(OR(N$39&lt;Calendario!$F$2,N$39&gt;Calendario!$F$3),0,N10)</f>
        <v>0</v>
      </c>
      <c r="O8" s="36">
        <f>IF(OR(O$39&lt;Calendario!$F$2,O$39&gt;Calendario!$F$3),0,O10)</f>
        <v>9</v>
      </c>
      <c r="P8" s="36">
        <f>IF(OR(P$39&lt;Calendario!$F$2,P$39&gt;Calendario!$F$3),0,P10)</f>
        <v>9</v>
      </c>
      <c r="Q8" s="36">
        <f>IF(OR(Q$39&lt;Calendario!$F$2,Q$39&gt;Calendario!$F$3),0,Q10)</f>
        <v>9</v>
      </c>
      <c r="R8" s="36">
        <f>IF(OR(R$39&lt;Calendario!$F$2,R$39&gt;Calendario!$F$3),0,R10)</f>
        <v>9</v>
      </c>
      <c r="S8" s="36">
        <f>IF(OR(S$39&lt;Calendario!$F$2,S$39&gt;Calendario!$F$3),0,S10)</f>
        <v>6</v>
      </c>
      <c r="T8" s="36">
        <f>IF(OR(T$39&lt;Calendario!$F$2,T$39&gt;Calendario!$F$3),0,T10)</f>
        <v>0</v>
      </c>
      <c r="U8" s="36">
        <f>IF(OR(U$39&lt;Calendario!$F$2,U$39&gt;Calendario!$F$3),0,U10)</f>
        <v>0</v>
      </c>
      <c r="V8" s="36">
        <f>IF(OR(V$39&lt;Calendario!$F$2,V$39&gt;Calendario!$F$3),0,V10)</f>
        <v>9</v>
      </c>
      <c r="W8" s="36">
        <f>IF(OR(W$39&lt;Calendario!$F$2,W$39&gt;Calendario!$F$3),0,W10)</f>
        <v>9</v>
      </c>
      <c r="X8" s="36">
        <f>IF(OR(X$39&lt;Calendario!$F$2,X$39&gt;Calendario!$F$3),0,X10)</f>
        <v>9</v>
      </c>
      <c r="Y8" s="36">
        <f>IF(OR(Y$39&lt;Calendario!$F$2,Y$39&gt;Calendario!$F$3),0,Y10)</f>
        <v>9</v>
      </c>
      <c r="Z8" s="36">
        <f>IF(OR(Z$39&lt;Calendario!$F$2,Z$39&gt;Calendario!$F$3),0,Z10)</f>
        <v>9</v>
      </c>
      <c r="AA8" s="36">
        <f>IF(OR(AA$39&lt;Calendario!$F$2,AA$39&gt;Calendario!$F$3),0,AA10)</f>
        <v>0</v>
      </c>
      <c r="AB8" s="36">
        <f>IF(OR(AB$39&lt;Calendario!$F$2,AB$39&gt;Calendario!$F$3),0,AB10)</f>
        <v>0</v>
      </c>
      <c r="AC8" s="36">
        <f>IF(OR(AC$39&lt;Calendario!$F$2,AC$39&gt;Calendario!$F$3),0,AC10)</f>
        <v>9</v>
      </c>
      <c r="AD8" s="36">
        <f>IF(OR(AD$39&lt;Calendario!$F$2,AD$39&gt;Calendario!$F$3),0,AD10)</f>
        <v>9</v>
      </c>
      <c r="AE8" s="36">
        <f>IF(OR(AE$39&lt;Calendario!$F$2,AE$39&gt;Calendario!$F$3),0,AE10)</f>
        <v>9</v>
      </c>
      <c r="AF8" s="36">
        <f>IF(OR(AF$39&lt;Calendario!$F$2,AF$39&gt;Calendario!$F$3),0,AF10)</f>
        <v>9</v>
      </c>
      <c r="AG8" s="36">
        <f>IF(OR(AG$39&lt;Calendario!$F$2,AG$39&gt;Calendario!$F$3),0,AG10)</f>
        <v>6</v>
      </c>
      <c r="AH8" s="36">
        <f>IF(OR(AH$39&lt;Calendario!$F$2,AH$39&gt;Calendario!$F$3),0,AH10)</f>
        <v>0</v>
      </c>
      <c r="AI8" s="36">
        <f>IF(OR(AI$39&lt;Calendario!$F$2,AI$39&gt;Calendario!$F$3),0,AI10)</f>
        <v>0</v>
      </c>
      <c r="AJ8" s="36">
        <f>IF(OR(AJ$39&lt;Calendario!$F$2,AJ$39&gt;Calendario!$F$3),0,AJ10)</f>
        <v>9</v>
      </c>
      <c r="AK8" s="36">
        <f>IF(OR(AK$39&lt;Calendario!$F$2,AK$39&gt;Calendario!$F$3),0,AK10)</f>
        <v>9</v>
      </c>
      <c r="AL8" s="36">
        <f>IF(OR(AL$39&lt;Calendario!$F$2,AL$39&gt;Calendario!$F$3),0,AL10)</f>
        <v>0</v>
      </c>
      <c r="AM8" s="36">
        <f>IF(OR(AM$39&lt;Calendario!$F$2,AM$39&gt;Calendario!$F$3),0,AM10)</f>
        <v>0</v>
      </c>
      <c r="AN8" s="36">
        <f>IF(OR(AN$39&lt;Calendario!$F$2,AN$39&gt;Calendario!$F$3),0,AN10)</f>
        <v>0</v>
      </c>
    </row>
    <row r="9" spans="1:40" ht="16" thickBot="1" x14ac:dyDescent="0.25">
      <c r="A9" s="15"/>
      <c r="B9" s="16"/>
      <c r="C9" s="55" t="s">
        <v>0</v>
      </c>
      <c r="D9" s="57" t="s">
        <v>119</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267</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9</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COUNTIF(G16:G29,"&gt;"&amp;0)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5">
        <v>1</v>
      </c>
      <c r="Z11" s="45">
        <v>1</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66">
        <f>SUM(G16:G29)</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 t="shared" ref="Y12:Z12" si="0">SUM(Y10:Y11)</f>
        <v>10</v>
      </c>
      <c r="Z12" s="47">
        <f t="shared" si="0"/>
        <v>10</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90">
        <f>COUNT(_xlfn.UNIQUE(G40:G148,FALSE,FALSE))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c r="E15" s="16"/>
      <c r="F15" s="1" t="s">
        <v>5</v>
      </c>
      <c r="G15" s="3" t="s">
        <v>490</v>
      </c>
      <c r="H15" s="187">
        <f>Calendario!$D$1</f>
        <v>46174</v>
      </c>
      <c r="I15" s="187">
        <f t="shared" ref="I15:AN15" si="1">H15+1</f>
        <v>46175</v>
      </c>
      <c r="J15" s="187">
        <f t="shared" si="1"/>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154"/>
      <c r="F16" s="26" t="s">
        <v>267</v>
      </c>
      <c r="G16" s="25">
        <f t="shared" ref="G16:G29" si="2">SUM(H16:XFD16)</f>
        <v>0</v>
      </c>
      <c r="H16" s="69">
        <f t="shared" ref="H16:L29" si="3">SUMIFS(H$40:H$1048576,$D$40:$D$1048576,$F16)</f>
        <v>0</v>
      </c>
      <c r="I16" s="69">
        <f t="shared" si="3"/>
        <v>0</v>
      </c>
      <c r="J16" s="69">
        <f t="shared" si="3"/>
        <v>0</v>
      </c>
      <c r="K16" s="69">
        <f t="shared" si="3"/>
        <v>0</v>
      </c>
      <c r="L16" s="69">
        <f t="shared" si="3"/>
        <v>0</v>
      </c>
      <c r="M16" s="44"/>
      <c r="N16" s="44"/>
      <c r="O16" s="69">
        <f t="shared" ref="O16:S29" si="4">SUMIFS(O$40:O$1048576,$D$40:$D$1048576,$F16)</f>
        <v>0</v>
      </c>
      <c r="P16" s="69">
        <f t="shared" si="4"/>
        <v>0</v>
      </c>
      <c r="Q16" s="69">
        <f t="shared" si="4"/>
        <v>0</v>
      </c>
      <c r="R16" s="69">
        <f t="shared" si="4"/>
        <v>0</v>
      </c>
      <c r="S16" s="69">
        <f t="shared" si="4"/>
        <v>0</v>
      </c>
      <c r="T16" s="44"/>
      <c r="U16" s="44"/>
      <c r="V16" s="69">
        <f t="shared" ref="V16:Z29" si="5">SUMIFS(V$40:V$1048576,$D$40:$D$1048576,$F16)</f>
        <v>0</v>
      </c>
      <c r="W16" s="69">
        <f t="shared" si="5"/>
        <v>0</v>
      </c>
      <c r="X16" s="69">
        <f t="shared" si="5"/>
        <v>0</v>
      </c>
      <c r="Y16" s="69">
        <f t="shared" si="5"/>
        <v>0</v>
      </c>
      <c r="Z16" s="69">
        <f t="shared" si="5"/>
        <v>0</v>
      </c>
      <c r="AA16" s="44"/>
      <c r="AB16" s="44"/>
      <c r="AC16" s="69">
        <f t="shared" ref="AC16:AG29" si="6">SUMIFS(AC$40:AC$1048576,$D$40:$D$1048576,$F16)</f>
        <v>0</v>
      </c>
      <c r="AD16" s="69">
        <f t="shared" si="6"/>
        <v>0</v>
      </c>
      <c r="AE16" s="69">
        <f t="shared" si="6"/>
        <v>0</v>
      </c>
      <c r="AF16" s="69">
        <f t="shared" si="6"/>
        <v>0</v>
      </c>
      <c r="AG16" s="69">
        <f t="shared" si="6"/>
        <v>0</v>
      </c>
      <c r="AH16" s="44"/>
      <c r="AI16" s="44"/>
      <c r="AJ16" s="69">
        <f t="shared" ref="AJ16:AN29" si="7">SUMIFS(AJ$40:AJ$1048576,$D$40:$D$1048576,$F16)</f>
        <v>0</v>
      </c>
      <c r="AK16" s="69">
        <f t="shared" si="7"/>
        <v>0</v>
      </c>
      <c r="AL16" s="69">
        <f t="shared" si="7"/>
        <v>0</v>
      </c>
      <c r="AM16" s="69">
        <f t="shared" si="7"/>
        <v>0</v>
      </c>
      <c r="AN16" s="69">
        <f t="shared" si="7"/>
        <v>0</v>
      </c>
    </row>
    <row r="17" spans="1:40" x14ac:dyDescent="0.2">
      <c r="A17" s="15"/>
      <c r="B17" s="141" t="s">
        <v>491</v>
      </c>
      <c r="C17" s="141" t="s">
        <v>492</v>
      </c>
      <c r="D17" s="141" t="s">
        <v>493</v>
      </c>
      <c r="E17" s="154"/>
      <c r="F17" s="26" t="s">
        <v>368</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154"/>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154"/>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154"/>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154"/>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154"/>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154"/>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57" t="s">
        <v>494</v>
      </c>
      <c r="D24" s="134">
        <f>SUM(D18:D23)</f>
        <v>0</v>
      </c>
      <c r="E24" s="154"/>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154"/>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154"/>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154"/>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154"/>
      <c r="F28" s="26"/>
      <c r="G28" s="25">
        <f>SUM(H28:XFD28)</f>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54"/>
      <c r="F29" s="26"/>
      <c r="G29" s="25">
        <f t="shared" si="2"/>
        <v>0</v>
      </c>
      <c r="H29" s="69">
        <f t="shared" si="3"/>
        <v>0</v>
      </c>
      <c r="I29" s="69">
        <f t="shared" si="3"/>
        <v>0</v>
      </c>
      <c r="J29" s="69">
        <f t="shared" si="3"/>
        <v>0</v>
      </c>
      <c r="K29" s="69">
        <f t="shared" si="3"/>
        <v>0</v>
      </c>
      <c r="L29" s="69">
        <f t="shared" si="3"/>
        <v>0</v>
      </c>
      <c r="M29" s="44"/>
      <c r="N29" s="44"/>
      <c r="O29" s="69">
        <f t="shared" si="4"/>
        <v>0</v>
      </c>
      <c r="P29" s="69">
        <f t="shared" si="4"/>
        <v>0</v>
      </c>
      <c r="Q29" s="69">
        <f t="shared" si="4"/>
        <v>0</v>
      </c>
      <c r="R29" s="69">
        <f t="shared" si="4"/>
        <v>0</v>
      </c>
      <c r="S29" s="69">
        <f t="shared" si="4"/>
        <v>0</v>
      </c>
      <c r="T29" s="44"/>
      <c r="U29" s="44"/>
      <c r="V29" s="69">
        <f t="shared" si="5"/>
        <v>0</v>
      </c>
      <c r="W29" s="69">
        <f t="shared" si="5"/>
        <v>0</v>
      </c>
      <c r="X29" s="69">
        <f t="shared" si="5"/>
        <v>0</v>
      </c>
      <c r="Y29" s="69">
        <f t="shared" si="5"/>
        <v>0</v>
      </c>
      <c r="Z29" s="69">
        <f t="shared" si="5"/>
        <v>0</v>
      </c>
      <c r="AA29" s="44"/>
      <c r="AB29" s="44"/>
      <c r="AC29" s="69">
        <f t="shared" si="6"/>
        <v>0</v>
      </c>
      <c r="AD29" s="69">
        <f t="shared" si="6"/>
        <v>0</v>
      </c>
      <c r="AE29" s="69">
        <f t="shared" si="6"/>
        <v>0</v>
      </c>
      <c r="AF29" s="69">
        <f t="shared" si="6"/>
        <v>0</v>
      </c>
      <c r="AG29" s="69">
        <f t="shared" si="6"/>
        <v>0</v>
      </c>
      <c r="AH29" s="44"/>
      <c r="AI29" s="44"/>
      <c r="AJ29" s="69">
        <f t="shared" si="7"/>
        <v>0</v>
      </c>
      <c r="AK29" s="69">
        <f t="shared" si="7"/>
        <v>0</v>
      </c>
      <c r="AL29" s="69">
        <f t="shared" si="7"/>
        <v>0</v>
      </c>
      <c r="AM29" s="69">
        <f t="shared" si="7"/>
        <v>0</v>
      </c>
      <c r="AN29" s="69">
        <f t="shared" si="7"/>
        <v>0</v>
      </c>
    </row>
    <row r="30" spans="1:40" x14ac:dyDescent="0.2">
      <c r="A30" s="15"/>
      <c r="E30" s="16"/>
      <c r="F30" s="16"/>
      <c r="G30" s="16"/>
      <c r="H30" s="36"/>
      <c r="I30" s="36"/>
      <c r="J30" s="36"/>
      <c r="K30" s="36"/>
      <c r="L30" s="36"/>
      <c r="M30" s="36"/>
      <c r="N30" s="37"/>
      <c r="O30" s="38"/>
      <c r="P30" s="36"/>
      <c r="Q30" s="36"/>
      <c r="R30" s="36"/>
      <c r="S30" s="39"/>
      <c r="T30" s="39"/>
      <c r="U30" s="40"/>
      <c r="V30" s="40"/>
      <c r="W30" s="39"/>
      <c r="X30" s="39"/>
      <c r="Y30" s="38"/>
      <c r="Z30" s="38"/>
      <c r="AA30" s="38"/>
      <c r="AB30" s="38"/>
      <c r="AC30" s="38"/>
      <c r="AD30" s="38"/>
      <c r="AE30" s="38"/>
      <c r="AF30" s="38"/>
      <c r="AG30" s="38"/>
      <c r="AH30" s="38"/>
      <c r="AI30" s="38"/>
      <c r="AJ30" s="38"/>
      <c r="AK30" s="38"/>
      <c r="AL30" s="38"/>
      <c r="AM30" s="38"/>
      <c r="AN30" s="38"/>
    </row>
    <row r="31" spans="1:40" x14ac:dyDescent="0.2">
      <c r="A31" s="15"/>
      <c r="E31" s="16"/>
      <c r="F31" s="16"/>
      <c r="G31" s="16"/>
      <c r="H31" s="36"/>
      <c r="I31" s="36"/>
      <c r="J31" s="36"/>
      <c r="K31" s="36"/>
      <c r="L31" s="36"/>
      <c r="M31" s="36"/>
      <c r="N31" s="37"/>
      <c r="O31" s="38"/>
      <c r="P31" s="36"/>
      <c r="Q31" s="36"/>
      <c r="R31" s="36"/>
      <c r="S31" s="39"/>
      <c r="T31" s="39"/>
      <c r="U31" s="40"/>
      <c r="V31" s="40"/>
      <c r="W31" s="39"/>
      <c r="X31" s="39"/>
      <c r="Y31" s="38"/>
      <c r="Z31" s="38"/>
      <c r="AA31" s="38"/>
      <c r="AB31" s="38"/>
      <c r="AC31" s="38"/>
      <c r="AD31" s="38"/>
      <c r="AE31" s="38"/>
      <c r="AF31" s="38"/>
      <c r="AG31" s="38"/>
      <c r="AH31" s="38"/>
      <c r="AI31" s="38"/>
      <c r="AJ31" s="38"/>
      <c r="AK31" s="38"/>
      <c r="AL31" s="38"/>
      <c r="AM31" s="38"/>
      <c r="AN31" s="38"/>
    </row>
    <row r="32" spans="1:40" x14ac:dyDescent="0.2">
      <c r="A32" s="15"/>
      <c r="E32" s="16"/>
      <c r="F32" s="16"/>
      <c r="G32" s="16"/>
      <c r="H32" s="36"/>
      <c r="I32" s="36"/>
      <c r="J32" s="36"/>
      <c r="K32" s="36"/>
      <c r="L32" s="36"/>
      <c r="M32" s="36"/>
      <c r="N32" s="37"/>
      <c r="O32" s="38"/>
      <c r="P32" s="36"/>
      <c r="Q32" s="36"/>
      <c r="R32" s="36"/>
      <c r="S32" s="39"/>
      <c r="T32" s="39"/>
      <c r="U32" s="40"/>
      <c r="V32" s="40"/>
      <c r="W32" s="39"/>
      <c r="X32" s="39"/>
      <c r="Y32" s="38"/>
      <c r="Z32" s="38"/>
      <c r="AA32" s="38"/>
      <c r="AB32" s="38"/>
      <c r="AC32" s="38"/>
      <c r="AD32" s="38"/>
      <c r="AE32" s="38"/>
      <c r="AF32" s="38"/>
      <c r="AG32" s="38"/>
      <c r="AH32" s="38"/>
      <c r="AI32" s="38"/>
      <c r="AJ32" s="38"/>
      <c r="AK32" s="38"/>
      <c r="AL32" s="38"/>
      <c r="AM32" s="38"/>
      <c r="AN32" s="38"/>
    </row>
    <row r="33" spans="1:40" ht="16" thickBot="1" x14ac:dyDescent="0.25">
      <c r="A33" s="17">
        <v>2</v>
      </c>
      <c r="B33" s="17" t="s">
        <v>495</v>
      </c>
      <c r="C33" s="17"/>
      <c r="D33" s="17"/>
      <c r="E33" s="17"/>
      <c r="F33" s="17"/>
      <c r="G33" s="17"/>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row>
    <row r="34" spans="1:40" ht="16" hidden="1" thickBot="1" x14ac:dyDescent="0.25">
      <c r="H34" s="28">
        <v>9</v>
      </c>
      <c r="I34" s="28">
        <v>9</v>
      </c>
      <c r="J34" s="28">
        <v>9</v>
      </c>
      <c r="K34" s="28">
        <v>9</v>
      </c>
      <c r="L34" s="28">
        <v>6</v>
      </c>
      <c r="P34" s="28">
        <v>9</v>
      </c>
      <c r="Q34" s="28">
        <v>9</v>
      </c>
      <c r="S34" s="28">
        <v>6</v>
      </c>
      <c r="V34" s="28">
        <v>9</v>
      </c>
      <c r="W34" s="28">
        <v>9</v>
      </c>
      <c r="X34" s="28">
        <v>9</v>
      </c>
      <c r="Y34" s="28">
        <v>9</v>
      </c>
      <c r="Z34" s="28">
        <v>6</v>
      </c>
      <c r="AC34" s="28">
        <v>9</v>
      </c>
      <c r="AD34" s="28">
        <v>9</v>
      </c>
      <c r="AE34" s="28">
        <v>9</v>
      </c>
      <c r="AG34" s="28">
        <v>6</v>
      </c>
      <c r="AJ34" s="28">
        <v>9</v>
      </c>
      <c r="AK34" s="28">
        <v>9</v>
      </c>
      <c r="AL34" s="28">
        <v>9</v>
      </c>
    </row>
    <row r="35" spans="1:40" ht="16" hidden="1" thickBot="1" x14ac:dyDescent="0.25"/>
    <row r="36" spans="1:40" ht="16" hidden="1" thickBot="1" x14ac:dyDescent="0.25"/>
    <row r="37" spans="1:40" ht="16" hidden="1" thickBot="1" x14ac:dyDescent="0.25"/>
    <row r="38" spans="1:40" ht="16" thickBot="1" x14ac:dyDescent="0.25">
      <c r="B38" s="16"/>
      <c r="C38" s="5"/>
      <c r="D38" s="16"/>
      <c r="E38" s="16" t="s">
        <v>475</v>
      </c>
      <c r="F38" s="16"/>
      <c r="G38" s="16"/>
      <c r="H38" s="9" t="s">
        <v>476</v>
      </c>
      <c r="I38" s="9" t="s">
        <v>477</v>
      </c>
      <c r="J38" s="9" t="s">
        <v>477</v>
      </c>
      <c r="K38" s="9" t="s">
        <v>478</v>
      </c>
      <c r="L38" s="9" t="s">
        <v>479</v>
      </c>
      <c r="M38" s="9" t="s">
        <v>480</v>
      </c>
      <c r="N38" s="9" t="s">
        <v>481</v>
      </c>
      <c r="O38" s="9" t="s">
        <v>476</v>
      </c>
      <c r="P38" s="9" t="s">
        <v>477</v>
      </c>
      <c r="Q38" s="9" t="s">
        <v>477</v>
      </c>
      <c r="R38" s="9" t="s">
        <v>478</v>
      </c>
      <c r="S38" s="9" t="s">
        <v>479</v>
      </c>
      <c r="T38" s="9" t="s">
        <v>480</v>
      </c>
      <c r="U38" s="9" t="s">
        <v>481</v>
      </c>
      <c r="V38" s="9" t="s">
        <v>476</v>
      </c>
      <c r="W38" s="9" t="s">
        <v>477</v>
      </c>
      <c r="X38" s="9" t="s">
        <v>477</v>
      </c>
      <c r="Y38" s="9" t="s">
        <v>478</v>
      </c>
      <c r="Z38" s="9" t="s">
        <v>479</v>
      </c>
      <c r="AA38" s="9" t="s">
        <v>480</v>
      </c>
      <c r="AB38" s="9" t="s">
        <v>481</v>
      </c>
      <c r="AC38" s="9" t="s">
        <v>476</v>
      </c>
      <c r="AD38" s="9" t="s">
        <v>477</v>
      </c>
      <c r="AE38" s="9" t="s">
        <v>477</v>
      </c>
      <c r="AF38" s="9" t="s">
        <v>478</v>
      </c>
      <c r="AG38" s="9" t="s">
        <v>479</v>
      </c>
      <c r="AH38" s="9" t="s">
        <v>480</v>
      </c>
      <c r="AI38" s="9" t="s">
        <v>481</v>
      </c>
      <c r="AJ38" s="9" t="s">
        <v>476</v>
      </c>
      <c r="AK38" s="9" t="s">
        <v>477</v>
      </c>
      <c r="AL38" s="9" t="s">
        <v>477</v>
      </c>
      <c r="AM38" s="9" t="s">
        <v>478</v>
      </c>
      <c r="AN38" s="9" t="s">
        <v>479</v>
      </c>
    </row>
    <row r="39" spans="1:40" ht="16" thickBot="1" x14ac:dyDescent="0.25">
      <c r="B39" s="19" t="s">
        <v>496</v>
      </c>
      <c r="C39" s="93" t="s">
        <v>497</v>
      </c>
      <c r="D39" s="1" t="s">
        <v>5</v>
      </c>
      <c r="E39" s="3" t="s">
        <v>2</v>
      </c>
      <c r="F39" s="3" t="s">
        <v>7</v>
      </c>
      <c r="G39" s="3" t="s">
        <v>498</v>
      </c>
      <c r="H39" s="187">
        <f>Calendario!$D$1</f>
        <v>46174</v>
      </c>
      <c r="I39" s="187">
        <f t="shared" ref="I39:AN39" si="8">H39+1</f>
        <v>46175</v>
      </c>
      <c r="J39" s="187">
        <f t="shared" si="8"/>
        <v>46176</v>
      </c>
      <c r="K39" s="187">
        <f t="shared" si="8"/>
        <v>46177</v>
      </c>
      <c r="L39" s="187">
        <f t="shared" si="8"/>
        <v>46178</v>
      </c>
      <c r="M39" s="187">
        <f t="shared" si="8"/>
        <v>46179</v>
      </c>
      <c r="N39" s="187">
        <f t="shared" si="8"/>
        <v>46180</v>
      </c>
      <c r="O39" s="187">
        <f t="shared" si="8"/>
        <v>46181</v>
      </c>
      <c r="P39" s="187">
        <f t="shared" si="8"/>
        <v>46182</v>
      </c>
      <c r="Q39" s="187">
        <f t="shared" si="8"/>
        <v>46183</v>
      </c>
      <c r="R39" s="187">
        <f t="shared" si="8"/>
        <v>46184</v>
      </c>
      <c r="S39" s="187">
        <f t="shared" si="8"/>
        <v>46185</v>
      </c>
      <c r="T39" s="187">
        <f t="shared" si="8"/>
        <v>46186</v>
      </c>
      <c r="U39" s="187">
        <f t="shared" si="8"/>
        <v>46187</v>
      </c>
      <c r="V39" s="187">
        <f t="shared" si="8"/>
        <v>46188</v>
      </c>
      <c r="W39" s="187">
        <f t="shared" si="8"/>
        <v>46189</v>
      </c>
      <c r="X39" s="187">
        <f t="shared" si="8"/>
        <v>46190</v>
      </c>
      <c r="Y39" s="187">
        <f t="shared" si="8"/>
        <v>46191</v>
      </c>
      <c r="Z39" s="187">
        <f t="shared" si="8"/>
        <v>46192</v>
      </c>
      <c r="AA39" s="187">
        <f t="shared" si="8"/>
        <v>46193</v>
      </c>
      <c r="AB39" s="187">
        <f t="shared" si="8"/>
        <v>46194</v>
      </c>
      <c r="AC39" s="187">
        <f t="shared" si="8"/>
        <v>46195</v>
      </c>
      <c r="AD39" s="187">
        <f t="shared" si="8"/>
        <v>46196</v>
      </c>
      <c r="AE39" s="187">
        <f t="shared" si="8"/>
        <v>46197</v>
      </c>
      <c r="AF39" s="187">
        <f t="shared" si="8"/>
        <v>46198</v>
      </c>
      <c r="AG39" s="187">
        <f t="shared" si="8"/>
        <v>46199</v>
      </c>
      <c r="AH39" s="187">
        <f t="shared" si="8"/>
        <v>46200</v>
      </c>
      <c r="AI39" s="187">
        <f t="shared" si="8"/>
        <v>46201</v>
      </c>
      <c r="AJ39" s="187">
        <f t="shared" si="8"/>
        <v>46202</v>
      </c>
      <c r="AK39" s="187">
        <f t="shared" si="8"/>
        <v>46203</v>
      </c>
      <c r="AL39" s="187">
        <f t="shared" si="8"/>
        <v>46204</v>
      </c>
      <c r="AM39" s="187">
        <f t="shared" si="8"/>
        <v>46205</v>
      </c>
      <c r="AN39" s="187">
        <f t="shared" si="8"/>
        <v>46206</v>
      </c>
    </row>
    <row r="40" spans="1:40" x14ac:dyDescent="0.2">
      <c r="B40" s="92">
        <v>1</v>
      </c>
      <c r="C40" s="271"/>
      <c r="D40" s="84"/>
      <c r="E40" s="25">
        <f t="shared" ref="E40:E103" si="9">SUM(H40:AN40)</f>
        <v>0</v>
      </c>
      <c r="F40" s="176"/>
      <c r="G40" s="191"/>
      <c r="H40" s="69"/>
      <c r="I40" s="69"/>
      <c r="J40" s="69"/>
      <c r="K40" s="69"/>
      <c r="L40" s="69"/>
      <c r="M40" s="64"/>
      <c r="N40" s="64"/>
      <c r="O40" s="69"/>
      <c r="P40" s="69"/>
      <c r="Q40" s="69"/>
      <c r="R40" s="69"/>
      <c r="S40" s="69"/>
      <c r="T40" s="64"/>
      <c r="U40" s="71"/>
      <c r="V40" s="69"/>
      <c r="W40" s="69"/>
      <c r="X40" s="69"/>
      <c r="Y40" s="69"/>
      <c r="Z40" s="69"/>
      <c r="AA40" s="64"/>
      <c r="AB40" s="71"/>
      <c r="AC40" s="69"/>
      <c r="AD40" s="69"/>
      <c r="AE40" s="69"/>
      <c r="AF40" s="69"/>
      <c r="AG40" s="69"/>
      <c r="AH40" s="64"/>
      <c r="AI40" s="64"/>
      <c r="AJ40" s="69"/>
      <c r="AK40" s="69"/>
      <c r="AL40" s="69"/>
      <c r="AM40" s="69"/>
      <c r="AN40" s="69"/>
    </row>
    <row r="41" spans="1:40" x14ac:dyDescent="0.2">
      <c r="B41" s="92">
        <f t="shared" ref="B41:B104" si="10">+B40+1</f>
        <v>2</v>
      </c>
      <c r="C41" s="271"/>
      <c r="D41" s="84"/>
      <c r="E41" s="25">
        <f t="shared" si="9"/>
        <v>0</v>
      </c>
      <c r="F41" s="176"/>
      <c r="G41" s="191"/>
      <c r="H41" s="69"/>
      <c r="I41" s="69"/>
      <c r="J41" s="69"/>
      <c r="K41" s="69"/>
      <c r="L41" s="69"/>
      <c r="M41" s="65"/>
      <c r="N41" s="65"/>
      <c r="O41" s="69"/>
      <c r="P41" s="69"/>
      <c r="Q41" s="69"/>
      <c r="R41" s="69"/>
      <c r="S41" s="69"/>
      <c r="T41" s="65"/>
      <c r="U41" s="72"/>
      <c r="V41" s="69"/>
      <c r="W41" s="69"/>
      <c r="X41" s="69"/>
      <c r="Y41" s="69"/>
      <c r="Z41" s="69"/>
      <c r="AA41" s="65"/>
      <c r="AB41" s="72"/>
      <c r="AC41" s="69"/>
      <c r="AD41" s="69"/>
      <c r="AE41" s="69"/>
      <c r="AF41" s="69"/>
      <c r="AG41" s="69"/>
      <c r="AH41" s="65"/>
      <c r="AI41" s="65"/>
      <c r="AJ41" s="69"/>
      <c r="AK41" s="69"/>
      <c r="AL41" s="69"/>
      <c r="AM41" s="69"/>
      <c r="AN41" s="69"/>
    </row>
    <row r="42" spans="1:40" x14ac:dyDescent="0.2">
      <c r="B42" s="92">
        <f t="shared" si="10"/>
        <v>3</v>
      </c>
      <c r="C42" s="273"/>
      <c r="D42" s="124"/>
      <c r="E42" s="25">
        <f t="shared" si="9"/>
        <v>0</v>
      </c>
      <c r="F42" s="176"/>
      <c r="G42" s="272"/>
      <c r="H42" s="69"/>
      <c r="I42" s="69"/>
      <c r="J42" s="69"/>
      <c r="K42" s="69"/>
      <c r="L42" s="69"/>
      <c r="M42" s="65"/>
      <c r="N42" s="65"/>
      <c r="O42" s="69"/>
      <c r="P42" s="69"/>
      <c r="Q42" s="69"/>
      <c r="R42" s="69"/>
      <c r="S42" s="69"/>
      <c r="T42" s="65"/>
      <c r="U42" s="72"/>
      <c r="V42" s="69"/>
      <c r="W42" s="69"/>
      <c r="X42" s="69"/>
      <c r="Y42" s="69"/>
      <c r="Z42" s="69"/>
      <c r="AA42" s="65"/>
      <c r="AB42" s="72"/>
      <c r="AC42" s="69"/>
      <c r="AD42" s="69"/>
      <c r="AE42" s="69"/>
      <c r="AF42" s="69"/>
      <c r="AG42" s="69"/>
      <c r="AH42" s="65"/>
      <c r="AI42" s="65"/>
      <c r="AJ42" s="69"/>
      <c r="AK42" s="69"/>
      <c r="AL42" s="69"/>
      <c r="AM42" s="69"/>
      <c r="AN42" s="69"/>
    </row>
    <row r="43" spans="1:40" x14ac:dyDescent="0.2">
      <c r="B43" s="92">
        <f t="shared" si="10"/>
        <v>4</v>
      </c>
      <c r="C43" s="273"/>
      <c r="D43" s="124"/>
      <c r="E43" s="25">
        <f t="shared" si="9"/>
        <v>0</v>
      </c>
      <c r="F43" s="176"/>
      <c r="G43" s="272"/>
      <c r="H43" s="69"/>
      <c r="I43" s="69"/>
      <c r="J43" s="69"/>
      <c r="K43" s="69"/>
      <c r="L43" s="69"/>
      <c r="M43" s="65"/>
      <c r="N43" s="65"/>
      <c r="O43" s="69"/>
      <c r="P43" s="69"/>
      <c r="Q43" s="69"/>
      <c r="R43" s="69"/>
      <c r="S43" s="69"/>
      <c r="T43" s="67"/>
      <c r="U43" s="73"/>
      <c r="V43" s="69"/>
      <c r="W43" s="69"/>
      <c r="X43" s="69"/>
      <c r="Y43" s="69"/>
      <c r="Z43" s="69"/>
      <c r="AA43" s="67"/>
      <c r="AB43" s="73"/>
      <c r="AC43" s="69"/>
      <c r="AD43" s="69"/>
      <c r="AE43" s="69"/>
      <c r="AF43" s="69"/>
      <c r="AG43" s="69"/>
      <c r="AH43" s="67"/>
      <c r="AI43" s="67"/>
      <c r="AJ43" s="69"/>
      <c r="AK43" s="69"/>
      <c r="AL43" s="69"/>
      <c r="AM43" s="69"/>
      <c r="AN43" s="69"/>
    </row>
    <row r="44" spans="1:40" x14ac:dyDescent="0.2">
      <c r="B44" s="92">
        <f t="shared" si="10"/>
        <v>5</v>
      </c>
      <c r="C44" s="273"/>
      <c r="D44" s="124"/>
      <c r="E44" s="25">
        <f t="shared" si="9"/>
        <v>0</v>
      </c>
      <c r="F44" s="176"/>
      <c r="G44" s="272"/>
      <c r="H44" s="69"/>
      <c r="I44" s="69"/>
      <c r="J44" s="69"/>
      <c r="K44" s="69"/>
      <c r="L44" s="69"/>
      <c r="M44" s="65"/>
      <c r="N44" s="65"/>
      <c r="O44" s="69"/>
      <c r="P44" s="69"/>
      <c r="Q44" s="69"/>
      <c r="R44" s="69"/>
      <c r="S44" s="69"/>
      <c r="T44" s="67"/>
      <c r="U44" s="73"/>
      <c r="V44" s="69"/>
      <c r="W44" s="69"/>
      <c r="X44" s="69"/>
      <c r="Y44" s="69"/>
      <c r="Z44" s="69"/>
      <c r="AA44" s="67"/>
      <c r="AB44" s="73"/>
      <c r="AC44" s="69"/>
      <c r="AD44" s="69"/>
      <c r="AE44" s="69"/>
      <c r="AF44" s="69"/>
      <c r="AG44" s="69"/>
      <c r="AH44" s="67"/>
      <c r="AI44" s="67"/>
      <c r="AJ44" s="69"/>
      <c r="AK44" s="69"/>
      <c r="AL44" s="69"/>
      <c r="AM44" s="69"/>
      <c r="AN44" s="69"/>
    </row>
    <row r="45" spans="1:40" x14ac:dyDescent="0.2">
      <c r="B45" s="92">
        <f t="shared" si="10"/>
        <v>6</v>
      </c>
      <c r="C45" s="273"/>
      <c r="D45" s="124"/>
      <c r="E45" s="25">
        <f t="shared" si="9"/>
        <v>0</v>
      </c>
      <c r="F45" s="176"/>
      <c r="G45" s="272"/>
      <c r="H45" s="69"/>
      <c r="I45" s="69"/>
      <c r="J45" s="69"/>
      <c r="K45" s="69"/>
      <c r="L45" s="69"/>
      <c r="M45" s="65"/>
      <c r="N45" s="65"/>
      <c r="O45" s="69"/>
      <c r="P45" s="69"/>
      <c r="Q45" s="69"/>
      <c r="R45" s="69"/>
      <c r="S45" s="69"/>
      <c r="T45" s="67"/>
      <c r="U45" s="73"/>
      <c r="V45" s="69"/>
      <c r="W45" s="69"/>
      <c r="X45" s="69"/>
      <c r="Y45" s="69"/>
      <c r="Z45" s="69"/>
      <c r="AA45" s="67"/>
      <c r="AB45" s="73"/>
      <c r="AC45" s="69"/>
      <c r="AD45" s="69"/>
      <c r="AE45" s="69"/>
      <c r="AF45" s="69"/>
      <c r="AG45" s="69"/>
      <c r="AH45" s="67"/>
      <c r="AI45" s="67"/>
      <c r="AJ45" s="69"/>
      <c r="AK45" s="69"/>
      <c r="AL45" s="69"/>
      <c r="AM45" s="69"/>
      <c r="AN45" s="69"/>
    </row>
    <row r="46" spans="1:40" x14ac:dyDescent="0.2">
      <c r="B46" s="92">
        <f t="shared" si="10"/>
        <v>7</v>
      </c>
      <c r="C46" s="273"/>
      <c r="D46" s="124"/>
      <c r="E46" s="25">
        <f t="shared" si="9"/>
        <v>0</v>
      </c>
      <c r="F46" s="176"/>
      <c r="G46" s="272"/>
      <c r="H46" s="69"/>
      <c r="I46" s="69"/>
      <c r="J46" s="69"/>
      <c r="K46" s="69"/>
      <c r="L46" s="69"/>
      <c r="M46" s="65"/>
      <c r="N46" s="65"/>
      <c r="O46" s="69"/>
      <c r="P46" s="69"/>
      <c r="Q46" s="69"/>
      <c r="R46" s="69"/>
      <c r="S46" s="69"/>
      <c r="T46" s="67"/>
      <c r="U46" s="73"/>
      <c r="V46" s="69"/>
      <c r="W46" s="69"/>
      <c r="X46" s="69"/>
      <c r="Y46" s="69"/>
      <c r="Z46" s="69"/>
      <c r="AA46" s="67"/>
      <c r="AB46" s="73"/>
      <c r="AC46" s="69"/>
      <c r="AD46" s="69"/>
      <c r="AE46" s="69"/>
      <c r="AF46" s="69"/>
      <c r="AG46" s="69"/>
      <c r="AH46" s="67"/>
      <c r="AI46" s="67"/>
      <c r="AJ46" s="69"/>
      <c r="AK46" s="69"/>
      <c r="AL46" s="69"/>
      <c r="AM46" s="69"/>
      <c r="AN46" s="69"/>
    </row>
    <row r="47" spans="1:40" x14ac:dyDescent="0.2">
      <c r="B47" s="92">
        <f t="shared" si="10"/>
        <v>8</v>
      </c>
      <c r="C47" s="273"/>
      <c r="D47" s="124"/>
      <c r="E47" s="25">
        <f t="shared" si="9"/>
        <v>0</v>
      </c>
      <c r="F47" s="176"/>
      <c r="G47" s="191"/>
      <c r="H47" s="69"/>
      <c r="I47" s="69"/>
      <c r="J47" s="69"/>
      <c r="K47" s="69"/>
      <c r="L47" s="69"/>
      <c r="M47" s="65"/>
      <c r="N47" s="65"/>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1:40" x14ac:dyDescent="0.2">
      <c r="B48" s="92">
        <f t="shared" si="10"/>
        <v>9</v>
      </c>
      <c r="C48" s="273"/>
      <c r="D48" s="124"/>
      <c r="E48" s="25">
        <f t="shared" si="9"/>
        <v>0</v>
      </c>
      <c r="F48" s="176"/>
      <c r="G48" s="272"/>
      <c r="H48" s="69"/>
      <c r="I48" s="69"/>
      <c r="J48" s="69"/>
      <c r="K48" s="69"/>
      <c r="L48" s="69"/>
      <c r="M48" s="65"/>
      <c r="N48" s="65"/>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92">
        <f t="shared" si="10"/>
        <v>10</v>
      </c>
      <c r="C49" s="273"/>
      <c r="D49" s="124"/>
      <c r="E49" s="25">
        <f t="shared" si="9"/>
        <v>0</v>
      </c>
      <c r="F49" s="176"/>
      <c r="G49" s="272"/>
      <c r="H49" s="69"/>
      <c r="I49" s="69"/>
      <c r="J49" s="69"/>
      <c r="K49" s="69"/>
      <c r="L49" s="69"/>
      <c r="M49" s="65"/>
      <c r="N49" s="65"/>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92">
        <f t="shared" si="10"/>
        <v>11</v>
      </c>
      <c r="C50" s="273"/>
      <c r="D50" s="124"/>
      <c r="E50" s="25">
        <f t="shared" si="9"/>
        <v>0</v>
      </c>
      <c r="F50" s="176"/>
      <c r="G50" s="272"/>
      <c r="H50" s="69"/>
      <c r="I50" s="69"/>
      <c r="J50" s="69"/>
      <c r="K50" s="69"/>
      <c r="L50" s="69"/>
      <c r="M50" s="65"/>
      <c r="N50" s="65"/>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92">
        <f t="shared" si="10"/>
        <v>12</v>
      </c>
      <c r="C51" s="273"/>
      <c r="D51" s="124"/>
      <c r="E51" s="25">
        <f t="shared" si="9"/>
        <v>0</v>
      </c>
      <c r="F51" s="176"/>
      <c r="G51" s="272"/>
      <c r="H51" s="69"/>
      <c r="I51" s="69"/>
      <c r="J51" s="69"/>
      <c r="K51" s="69"/>
      <c r="L51" s="69"/>
      <c r="M51" s="65"/>
      <c r="N51" s="65"/>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92">
        <f t="shared" si="10"/>
        <v>13</v>
      </c>
      <c r="C52" s="273"/>
      <c r="D52" s="124"/>
      <c r="E52" s="25">
        <f t="shared" si="9"/>
        <v>0</v>
      </c>
      <c r="F52" s="176"/>
      <c r="G52" s="191"/>
      <c r="H52" s="69"/>
      <c r="I52" s="69"/>
      <c r="J52" s="69"/>
      <c r="K52" s="69"/>
      <c r="L52" s="69"/>
      <c r="M52" s="65"/>
      <c r="N52" s="65"/>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14</v>
      </c>
      <c r="C53" s="271"/>
      <c r="D53" s="84"/>
      <c r="E53" s="25">
        <f t="shared" si="9"/>
        <v>0</v>
      </c>
      <c r="F53" s="176"/>
      <c r="G53" s="191"/>
      <c r="H53" s="69"/>
      <c r="I53" s="69"/>
      <c r="J53" s="69"/>
      <c r="K53" s="69"/>
      <c r="L53" s="69"/>
      <c r="M53" s="65"/>
      <c r="N53" s="65"/>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15</v>
      </c>
      <c r="C54" s="271"/>
      <c r="D54" s="84"/>
      <c r="E54" s="25">
        <f t="shared" si="9"/>
        <v>0</v>
      </c>
      <c r="F54" s="176"/>
      <c r="G54" s="191"/>
      <c r="H54" s="69"/>
      <c r="I54" s="69"/>
      <c r="J54" s="69"/>
      <c r="K54" s="69"/>
      <c r="L54" s="69"/>
      <c r="M54" s="65"/>
      <c r="N54" s="65"/>
      <c r="O54" s="69"/>
      <c r="P54" s="69"/>
      <c r="Q54" s="69"/>
      <c r="R54" s="69"/>
      <c r="S54" s="69"/>
      <c r="T54" s="68"/>
      <c r="U54" s="68"/>
      <c r="V54" s="69"/>
      <c r="W54" s="69"/>
      <c r="X54" s="69"/>
      <c r="Y54" s="69"/>
      <c r="Z54" s="69"/>
      <c r="AA54" s="68"/>
      <c r="AB54" s="74"/>
      <c r="AC54" s="69"/>
      <c r="AD54" s="69"/>
      <c r="AE54" s="69"/>
      <c r="AF54" s="69"/>
      <c r="AG54" s="69"/>
      <c r="AH54" s="70"/>
      <c r="AI54" s="68"/>
      <c r="AJ54" s="69"/>
      <c r="AK54" s="69"/>
      <c r="AL54" s="69"/>
      <c r="AM54" s="69"/>
      <c r="AN54" s="69"/>
    </row>
    <row r="55" spans="2:40" x14ac:dyDescent="0.2">
      <c r="B55" s="22">
        <f t="shared" si="10"/>
        <v>16</v>
      </c>
      <c r="C55" s="271"/>
      <c r="D55" s="84"/>
      <c r="E55" s="25">
        <f t="shared" si="9"/>
        <v>0</v>
      </c>
      <c r="F55" s="176"/>
      <c r="G55" s="191"/>
      <c r="H55" s="69"/>
      <c r="I55" s="69"/>
      <c r="J55" s="69"/>
      <c r="K55" s="69"/>
      <c r="L55" s="69"/>
      <c r="M55" s="65"/>
      <c r="N55" s="65"/>
      <c r="O55" s="69"/>
      <c r="P55" s="69"/>
      <c r="Q55" s="69"/>
      <c r="R55" s="69"/>
      <c r="S55" s="69"/>
      <c r="T55" s="68"/>
      <c r="U55" s="68"/>
      <c r="V55" s="69"/>
      <c r="W55" s="69"/>
      <c r="X55" s="69"/>
      <c r="Y55" s="69"/>
      <c r="Z55" s="69"/>
      <c r="AA55" s="68"/>
      <c r="AB55" s="74"/>
      <c r="AC55" s="69"/>
      <c r="AD55" s="69"/>
      <c r="AE55" s="69"/>
      <c r="AF55" s="69"/>
      <c r="AG55" s="69"/>
      <c r="AH55" s="70"/>
      <c r="AI55" s="68"/>
      <c r="AJ55" s="69"/>
      <c r="AK55" s="69"/>
      <c r="AL55" s="69"/>
      <c r="AM55" s="69"/>
      <c r="AN55" s="69"/>
    </row>
    <row r="56" spans="2:40" x14ac:dyDescent="0.2">
      <c r="B56" s="22">
        <f t="shared" si="10"/>
        <v>17</v>
      </c>
      <c r="C56" s="271"/>
      <c r="D56" s="84"/>
      <c r="E56" s="25">
        <f t="shared" si="9"/>
        <v>0</v>
      </c>
      <c r="F56" s="176"/>
      <c r="G56" s="191"/>
      <c r="H56" s="69"/>
      <c r="I56" s="69"/>
      <c r="J56" s="69"/>
      <c r="K56" s="69"/>
      <c r="L56" s="69"/>
      <c r="M56" s="65"/>
      <c r="N56" s="65"/>
      <c r="O56" s="69"/>
      <c r="P56" s="69"/>
      <c r="Q56" s="69"/>
      <c r="R56" s="69"/>
      <c r="S56" s="69"/>
      <c r="T56" s="68"/>
      <c r="U56" s="68"/>
      <c r="V56" s="69"/>
      <c r="W56" s="69"/>
      <c r="X56" s="69"/>
      <c r="Y56" s="69"/>
      <c r="Z56" s="69"/>
      <c r="AA56" s="68"/>
      <c r="AB56" s="68"/>
      <c r="AC56" s="69"/>
      <c r="AD56" s="69"/>
      <c r="AE56" s="69"/>
      <c r="AF56" s="69"/>
      <c r="AG56" s="69"/>
      <c r="AH56" s="68"/>
      <c r="AI56" s="68"/>
      <c r="AJ56" s="69"/>
      <c r="AK56" s="69"/>
      <c r="AL56" s="69"/>
      <c r="AM56" s="69"/>
      <c r="AN56" s="69"/>
    </row>
    <row r="57" spans="2:40" x14ac:dyDescent="0.2">
      <c r="B57" s="22">
        <f t="shared" si="10"/>
        <v>18</v>
      </c>
      <c r="C57" s="271"/>
      <c r="D57" s="84"/>
      <c r="E57" s="25">
        <f t="shared" si="9"/>
        <v>0</v>
      </c>
      <c r="F57" s="176"/>
      <c r="G57" s="191"/>
      <c r="H57" s="69"/>
      <c r="I57" s="69"/>
      <c r="J57" s="69"/>
      <c r="K57" s="69"/>
      <c r="L57" s="69"/>
      <c r="M57" s="65"/>
      <c r="N57" s="65"/>
      <c r="O57" s="69"/>
      <c r="P57" s="69"/>
      <c r="Q57" s="69"/>
      <c r="R57" s="69"/>
      <c r="S57" s="69"/>
      <c r="T57" s="68"/>
      <c r="U57" s="68"/>
      <c r="V57" s="69"/>
      <c r="W57" s="69"/>
      <c r="X57" s="69"/>
      <c r="Y57" s="69"/>
      <c r="Z57" s="69"/>
      <c r="AA57" s="68"/>
      <c r="AB57" s="68"/>
      <c r="AC57" s="69"/>
      <c r="AD57" s="69"/>
      <c r="AE57" s="69"/>
      <c r="AF57" s="69"/>
      <c r="AG57" s="69"/>
      <c r="AH57" s="68"/>
      <c r="AI57" s="68"/>
      <c r="AJ57" s="69"/>
      <c r="AK57" s="69"/>
      <c r="AL57" s="69"/>
      <c r="AM57" s="69"/>
      <c r="AN57" s="69"/>
    </row>
    <row r="58" spans="2:40" x14ac:dyDescent="0.2">
      <c r="B58" s="22">
        <f t="shared" si="10"/>
        <v>19</v>
      </c>
      <c r="C58" s="271"/>
      <c r="D58" s="84"/>
      <c r="E58" s="25">
        <f t="shared" si="9"/>
        <v>0</v>
      </c>
      <c r="F58" s="176"/>
      <c r="G58" s="191"/>
      <c r="H58" s="69"/>
      <c r="I58" s="69"/>
      <c r="J58" s="69"/>
      <c r="K58" s="69"/>
      <c r="L58" s="69"/>
      <c r="M58" s="65"/>
      <c r="N58" s="65"/>
      <c r="O58" s="69"/>
      <c r="P58" s="69"/>
      <c r="Q58" s="69"/>
      <c r="R58" s="69"/>
      <c r="S58" s="69"/>
      <c r="T58" s="68"/>
      <c r="U58" s="68"/>
      <c r="V58" s="69"/>
      <c r="W58" s="69"/>
      <c r="X58" s="69"/>
      <c r="Y58" s="69"/>
      <c r="Z58" s="69"/>
      <c r="AA58" s="68"/>
      <c r="AB58" s="68"/>
      <c r="AC58" s="69"/>
      <c r="AD58" s="69"/>
      <c r="AE58" s="69"/>
      <c r="AF58" s="69"/>
      <c r="AG58" s="69"/>
      <c r="AH58" s="68"/>
      <c r="AI58" s="68"/>
      <c r="AJ58" s="69"/>
      <c r="AK58" s="69"/>
      <c r="AL58" s="69"/>
      <c r="AM58" s="69"/>
      <c r="AN58" s="69"/>
    </row>
    <row r="59" spans="2:40" x14ac:dyDescent="0.2">
      <c r="B59" s="22">
        <f t="shared" si="10"/>
        <v>20</v>
      </c>
      <c r="C59" s="271"/>
      <c r="D59" s="84"/>
      <c r="E59" s="25">
        <f t="shared" si="9"/>
        <v>0</v>
      </c>
      <c r="F59" s="176"/>
      <c r="G59" s="191"/>
      <c r="H59" s="69"/>
      <c r="I59" s="69"/>
      <c r="J59" s="69"/>
      <c r="K59" s="69"/>
      <c r="L59" s="69"/>
      <c r="M59" s="65"/>
      <c r="N59" s="65"/>
      <c r="O59" s="69"/>
      <c r="P59" s="69"/>
      <c r="Q59" s="69"/>
      <c r="R59" s="69"/>
      <c r="S59" s="69"/>
      <c r="T59" s="68"/>
      <c r="U59" s="68"/>
      <c r="V59" s="69"/>
      <c r="W59" s="69"/>
      <c r="X59" s="69"/>
      <c r="Y59" s="69"/>
      <c r="Z59" s="69"/>
      <c r="AA59" s="68"/>
      <c r="AB59" s="68"/>
      <c r="AC59" s="69"/>
      <c r="AD59" s="69"/>
      <c r="AE59" s="69"/>
      <c r="AF59" s="69"/>
      <c r="AG59" s="69"/>
      <c r="AH59" s="68"/>
      <c r="AI59" s="68"/>
      <c r="AJ59" s="69"/>
      <c r="AK59" s="69"/>
      <c r="AL59" s="69"/>
      <c r="AM59" s="69"/>
      <c r="AN59" s="69"/>
    </row>
    <row r="60" spans="2:40" x14ac:dyDescent="0.2">
      <c r="B60" s="22">
        <f t="shared" si="10"/>
        <v>21</v>
      </c>
      <c r="C60" s="271"/>
      <c r="D60" s="84"/>
      <c r="E60" s="25">
        <f t="shared" si="9"/>
        <v>0</v>
      </c>
      <c r="F60" s="176"/>
      <c r="G60" s="191"/>
      <c r="H60" s="69"/>
      <c r="I60" s="69"/>
      <c r="J60" s="69"/>
      <c r="K60" s="69"/>
      <c r="L60" s="69"/>
      <c r="M60" s="65"/>
      <c r="N60" s="65"/>
      <c r="O60" s="69"/>
      <c r="P60" s="69"/>
      <c r="Q60" s="69"/>
      <c r="R60" s="69"/>
      <c r="S60" s="69"/>
      <c r="T60" s="68"/>
      <c r="U60" s="68"/>
      <c r="V60" s="69"/>
      <c r="W60" s="69"/>
      <c r="X60" s="69"/>
      <c r="Y60" s="69"/>
      <c r="Z60" s="69"/>
      <c r="AA60" s="68"/>
      <c r="AB60" s="68"/>
      <c r="AC60" s="69"/>
      <c r="AD60" s="69"/>
      <c r="AE60" s="69"/>
      <c r="AF60" s="69"/>
      <c r="AG60" s="69"/>
      <c r="AH60" s="68"/>
      <c r="AI60" s="68"/>
      <c r="AJ60" s="69"/>
      <c r="AK60" s="69"/>
      <c r="AL60" s="69"/>
      <c r="AM60" s="69"/>
      <c r="AN60" s="69"/>
    </row>
    <row r="61" spans="2:40" x14ac:dyDescent="0.2">
      <c r="B61" s="22">
        <f t="shared" si="10"/>
        <v>22</v>
      </c>
      <c r="C61" s="271"/>
      <c r="D61" s="84"/>
      <c r="E61" s="25">
        <f t="shared" si="9"/>
        <v>0</v>
      </c>
      <c r="F61" s="176"/>
      <c r="G61" s="24"/>
      <c r="H61" s="69"/>
      <c r="I61" s="69"/>
      <c r="J61" s="69"/>
      <c r="K61" s="69"/>
      <c r="L61" s="69"/>
      <c r="M61" s="65"/>
      <c r="N61" s="65"/>
      <c r="O61" s="69"/>
      <c r="P61" s="69"/>
      <c r="Q61" s="69"/>
      <c r="R61" s="69"/>
      <c r="S61" s="69"/>
      <c r="T61" s="68"/>
      <c r="U61" s="68"/>
      <c r="V61" s="69"/>
      <c r="W61" s="69"/>
      <c r="X61" s="69"/>
      <c r="Y61" s="69"/>
      <c r="Z61" s="69"/>
      <c r="AA61" s="68"/>
      <c r="AB61" s="68"/>
      <c r="AC61" s="69"/>
      <c r="AD61" s="69"/>
      <c r="AE61" s="69"/>
      <c r="AF61" s="69"/>
      <c r="AG61" s="69"/>
      <c r="AH61" s="68"/>
      <c r="AI61" s="68"/>
      <c r="AJ61" s="69"/>
      <c r="AK61" s="69"/>
      <c r="AL61" s="69"/>
      <c r="AM61" s="69"/>
      <c r="AN61" s="69"/>
    </row>
    <row r="62" spans="2:40" ht="14.25" customHeight="1" x14ac:dyDescent="0.2">
      <c r="B62" s="22">
        <f t="shared" si="10"/>
        <v>23</v>
      </c>
      <c r="C62" s="271"/>
      <c r="D62" s="84"/>
      <c r="E62" s="25">
        <f t="shared" si="9"/>
        <v>0</v>
      </c>
      <c r="F62" s="176"/>
      <c r="G62" s="24"/>
      <c r="H62" s="69"/>
      <c r="I62" s="69"/>
      <c r="J62" s="69"/>
      <c r="K62" s="69"/>
      <c r="L62" s="69"/>
      <c r="M62" s="65"/>
      <c r="N62" s="65"/>
      <c r="O62" s="69"/>
      <c r="P62" s="69"/>
      <c r="Q62" s="69"/>
      <c r="R62" s="69"/>
      <c r="S62" s="69"/>
      <c r="T62" s="68"/>
      <c r="U62" s="68"/>
      <c r="V62" s="69"/>
      <c r="W62" s="69"/>
      <c r="X62" s="69"/>
      <c r="Y62" s="69"/>
      <c r="Z62" s="69"/>
      <c r="AA62" s="68"/>
      <c r="AB62" s="68"/>
      <c r="AC62" s="69"/>
      <c r="AD62" s="69"/>
      <c r="AE62" s="69"/>
      <c r="AF62" s="69"/>
      <c r="AG62" s="69"/>
      <c r="AH62" s="68"/>
      <c r="AI62" s="68"/>
      <c r="AJ62" s="69"/>
      <c r="AK62" s="69"/>
      <c r="AL62" s="69"/>
      <c r="AM62" s="69"/>
      <c r="AN62" s="69"/>
    </row>
    <row r="63" spans="2:40" x14ac:dyDescent="0.2">
      <c r="B63" s="22">
        <f t="shared" si="10"/>
        <v>24</v>
      </c>
      <c r="C63" s="271"/>
      <c r="D63" s="84"/>
      <c r="E63" s="25">
        <f t="shared" si="9"/>
        <v>0</v>
      </c>
      <c r="F63" s="176"/>
      <c r="G63" s="24"/>
      <c r="H63" s="69"/>
      <c r="I63" s="69"/>
      <c r="J63" s="69"/>
      <c r="K63" s="69"/>
      <c r="L63" s="69"/>
      <c r="M63" s="65"/>
      <c r="N63" s="65"/>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25</v>
      </c>
      <c r="C64" s="271"/>
      <c r="D64" s="84"/>
      <c r="E64" s="25">
        <f t="shared" si="9"/>
        <v>0</v>
      </c>
      <c r="F64" s="176"/>
      <c r="G64" s="24"/>
      <c r="H64" s="69"/>
      <c r="I64" s="69"/>
      <c r="J64" s="69"/>
      <c r="K64" s="69"/>
      <c r="L64" s="69"/>
      <c r="M64" s="65"/>
      <c r="N64" s="65"/>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26</v>
      </c>
      <c r="C65" s="271"/>
      <c r="D65" s="84"/>
      <c r="E65" s="25">
        <f t="shared" si="9"/>
        <v>0</v>
      </c>
      <c r="F65" s="176"/>
      <c r="G65" s="24"/>
      <c r="H65" s="69"/>
      <c r="I65" s="69"/>
      <c r="J65" s="69"/>
      <c r="K65" s="69"/>
      <c r="L65" s="69"/>
      <c r="M65" s="65"/>
      <c r="N65" s="65"/>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27</v>
      </c>
      <c r="C66" s="199"/>
      <c r="D66" s="84"/>
      <c r="E66" s="25">
        <f t="shared" si="9"/>
        <v>0</v>
      </c>
      <c r="F66" s="176"/>
      <c r="G66" s="24"/>
      <c r="H66" s="69"/>
      <c r="I66" s="69"/>
      <c r="J66" s="69"/>
      <c r="K66" s="69"/>
      <c r="L66" s="69"/>
      <c r="M66" s="65"/>
      <c r="N66" s="65"/>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28</v>
      </c>
      <c r="C67" s="199"/>
      <c r="D67" s="84"/>
      <c r="E67" s="25">
        <f t="shared" si="9"/>
        <v>0</v>
      </c>
      <c r="F67" s="176"/>
      <c r="G67" s="24"/>
      <c r="H67" s="69"/>
      <c r="I67" s="69"/>
      <c r="J67" s="69"/>
      <c r="K67" s="69"/>
      <c r="L67" s="69"/>
      <c r="M67" s="65"/>
      <c r="N67" s="65"/>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29</v>
      </c>
      <c r="C68" s="199"/>
      <c r="D68" s="84"/>
      <c r="E68" s="25">
        <f t="shared" si="9"/>
        <v>0</v>
      </c>
      <c r="F68" s="176"/>
      <c r="G68" s="24"/>
      <c r="H68" s="69"/>
      <c r="I68" s="69"/>
      <c r="J68" s="69"/>
      <c r="K68" s="69"/>
      <c r="L68" s="69"/>
      <c r="M68" s="65"/>
      <c r="N68" s="65"/>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30</v>
      </c>
      <c r="C69" s="199"/>
      <c r="D69" s="84"/>
      <c r="E69" s="25">
        <f t="shared" si="9"/>
        <v>0</v>
      </c>
      <c r="F69" s="176"/>
      <c r="G69" s="24"/>
      <c r="H69" s="69"/>
      <c r="I69" s="69"/>
      <c r="J69" s="69"/>
      <c r="K69" s="69"/>
      <c r="L69" s="69"/>
      <c r="M69" s="65"/>
      <c r="N69" s="65"/>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ht="15.75" customHeight="1" x14ac:dyDescent="0.2">
      <c r="B70" s="22">
        <f t="shared" si="10"/>
        <v>31</v>
      </c>
      <c r="C70" s="199"/>
      <c r="D70" s="84"/>
      <c r="E70" s="25">
        <f t="shared" si="9"/>
        <v>0</v>
      </c>
      <c r="F70" s="176"/>
      <c r="G70" s="24"/>
      <c r="H70" s="69"/>
      <c r="I70" s="69"/>
      <c r="J70" s="69"/>
      <c r="K70" s="69"/>
      <c r="L70" s="69"/>
      <c r="M70" s="65"/>
      <c r="N70" s="65"/>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5.75" customHeight="1" x14ac:dyDescent="0.2">
      <c r="B71" s="22">
        <f t="shared" si="10"/>
        <v>32</v>
      </c>
      <c r="C71" s="199"/>
      <c r="D71" s="84"/>
      <c r="E71" s="25">
        <f t="shared" si="9"/>
        <v>0</v>
      </c>
      <c r="F71" s="176"/>
      <c r="G71" s="24"/>
      <c r="H71" s="69"/>
      <c r="I71" s="69"/>
      <c r="J71" s="69"/>
      <c r="K71" s="69"/>
      <c r="L71" s="69"/>
      <c r="M71" s="65"/>
      <c r="N71" s="65"/>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33</v>
      </c>
      <c r="C72" s="199"/>
      <c r="D72" s="84"/>
      <c r="E72" s="25">
        <f t="shared" si="9"/>
        <v>0</v>
      </c>
      <c r="F72" s="176"/>
      <c r="G72" s="24"/>
      <c r="H72" s="69"/>
      <c r="I72" s="69"/>
      <c r="J72" s="69"/>
      <c r="K72" s="69"/>
      <c r="L72" s="69"/>
      <c r="M72" s="65"/>
      <c r="N72" s="65"/>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34</v>
      </c>
      <c r="C73" s="199"/>
      <c r="D73" s="84"/>
      <c r="E73" s="25">
        <f t="shared" si="9"/>
        <v>0</v>
      </c>
      <c r="F73" s="176"/>
      <c r="G73" s="24"/>
      <c r="H73" s="69"/>
      <c r="I73" s="69"/>
      <c r="J73" s="69"/>
      <c r="K73" s="69"/>
      <c r="L73" s="69"/>
      <c r="M73" s="65"/>
      <c r="N73" s="65"/>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35</v>
      </c>
      <c r="C74" s="199"/>
      <c r="D74" s="84"/>
      <c r="E74" s="25">
        <f t="shared" si="9"/>
        <v>0</v>
      </c>
      <c r="F74" s="176"/>
      <c r="G74" s="24"/>
      <c r="H74" s="69"/>
      <c r="I74" s="69"/>
      <c r="J74" s="69"/>
      <c r="K74" s="69"/>
      <c r="L74" s="69"/>
      <c r="M74" s="65"/>
      <c r="N74" s="65"/>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36</v>
      </c>
      <c r="C75" s="199"/>
      <c r="D75" s="84"/>
      <c r="E75" s="25">
        <f t="shared" si="9"/>
        <v>0</v>
      </c>
      <c r="F75" s="176"/>
      <c r="G75" s="24"/>
      <c r="H75" s="69"/>
      <c r="I75" s="69"/>
      <c r="J75" s="69"/>
      <c r="K75" s="69"/>
      <c r="L75" s="69"/>
      <c r="M75" s="65"/>
      <c r="N75" s="65"/>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37</v>
      </c>
      <c r="C76" s="199"/>
      <c r="D76" s="84"/>
      <c r="E76" s="25">
        <f t="shared" si="9"/>
        <v>0</v>
      </c>
      <c r="F76" s="176"/>
      <c r="G76" s="24"/>
      <c r="H76" s="69"/>
      <c r="I76" s="69"/>
      <c r="J76" s="69"/>
      <c r="K76" s="69"/>
      <c r="L76" s="69"/>
      <c r="M76" s="65"/>
      <c r="N76" s="65"/>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38</v>
      </c>
      <c r="C77" s="199"/>
      <c r="D77" s="84"/>
      <c r="E77" s="25">
        <f t="shared" si="9"/>
        <v>0</v>
      </c>
      <c r="F77" s="176"/>
      <c r="G77" s="24"/>
      <c r="H77" s="69"/>
      <c r="I77" s="69"/>
      <c r="J77" s="69"/>
      <c r="K77" s="69"/>
      <c r="L77" s="69"/>
      <c r="M77" s="65"/>
      <c r="N77" s="65"/>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39</v>
      </c>
      <c r="C78" s="199"/>
      <c r="D78" s="84"/>
      <c r="E78" s="25">
        <f t="shared" si="9"/>
        <v>0</v>
      </c>
      <c r="F78" s="176"/>
      <c r="G78" s="24"/>
      <c r="H78" s="69"/>
      <c r="I78" s="69"/>
      <c r="J78" s="69"/>
      <c r="K78" s="69"/>
      <c r="L78" s="69"/>
      <c r="M78" s="65"/>
      <c r="N78" s="65"/>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40</v>
      </c>
      <c r="C79" s="199"/>
      <c r="D79" s="84"/>
      <c r="E79" s="25">
        <f t="shared" si="9"/>
        <v>0</v>
      </c>
      <c r="F79" s="176"/>
      <c r="G79" s="24"/>
      <c r="H79" s="69"/>
      <c r="I79" s="69"/>
      <c r="J79" s="69"/>
      <c r="K79" s="69"/>
      <c r="L79" s="69"/>
      <c r="M79" s="65"/>
      <c r="N79" s="65"/>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41</v>
      </c>
      <c r="C80" s="199"/>
      <c r="D80" s="84"/>
      <c r="E80" s="25">
        <f t="shared" si="9"/>
        <v>0</v>
      </c>
      <c r="F80" s="176"/>
      <c r="G80" s="24"/>
      <c r="H80" s="69"/>
      <c r="I80" s="69"/>
      <c r="J80" s="69"/>
      <c r="K80" s="69"/>
      <c r="L80" s="69"/>
      <c r="M80" s="65"/>
      <c r="N80" s="65"/>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42</v>
      </c>
      <c r="C81" s="199"/>
      <c r="D81" s="84"/>
      <c r="E81" s="25">
        <f t="shared" si="9"/>
        <v>0</v>
      </c>
      <c r="F81" s="176"/>
      <c r="G81" s="24"/>
      <c r="H81" s="69"/>
      <c r="I81" s="69"/>
      <c r="J81" s="69"/>
      <c r="K81" s="69"/>
      <c r="L81" s="69"/>
      <c r="M81" s="65"/>
      <c r="N81" s="65"/>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0"/>
        <v>43</v>
      </c>
      <c r="C82" s="199"/>
      <c r="D82" s="84"/>
      <c r="E82" s="25">
        <f t="shared" si="9"/>
        <v>0</v>
      </c>
      <c r="F82" s="176"/>
      <c r="G82" s="24"/>
      <c r="H82" s="69"/>
      <c r="I82" s="69"/>
      <c r="J82" s="69"/>
      <c r="K82" s="69"/>
      <c r="L82" s="69"/>
      <c r="M82" s="65"/>
      <c r="N82" s="65"/>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0"/>
        <v>44</v>
      </c>
      <c r="C83" s="199"/>
      <c r="D83" s="84"/>
      <c r="E83" s="25">
        <f t="shared" si="9"/>
        <v>0</v>
      </c>
      <c r="F83" s="176"/>
      <c r="G83" s="24"/>
      <c r="H83" s="69"/>
      <c r="I83" s="69"/>
      <c r="J83" s="69"/>
      <c r="K83" s="69"/>
      <c r="L83" s="69"/>
      <c r="M83" s="65"/>
      <c r="N83" s="65"/>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45</v>
      </c>
      <c r="C84" s="199"/>
      <c r="D84" s="84"/>
      <c r="E84" s="25">
        <f t="shared" si="9"/>
        <v>0</v>
      </c>
      <c r="F84" s="176"/>
      <c r="G84" s="24"/>
      <c r="H84" s="69"/>
      <c r="I84" s="69"/>
      <c r="J84" s="69"/>
      <c r="K84" s="69"/>
      <c r="L84" s="69"/>
      <c r="M84" s="65"/>
      <c r="N84" s="65"/>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46</v>
      </c>
      <c r="C85" s="199"/>
      <c r="D85" s="84"/>
      <c r="E85" s="25">
        <f t="shared" si="9"/>
        <v>0</v>
      </c>
      <c r="F85" s="176"/>
      <c r="G85" s="24"/>
      <c r="H85" s="69"/>
      <c r="I85" s="69"/>
      <c r="J85" s="69"/>
      <c r="K85" s="69"/>
      <c r="L85" s="69"/>
      <c r="M85" s="65"/>
      <c r="N85" s="65"/>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47</v>
      </c>
      <c r="C86" s="199"/>
      <c r="D86" s="84"/>
      <c r="E86" s="25">
        <f t="shared" si="9"/>
        <v>0</v>
      </c>
      <c r="F86" s="176"/>
      <c r="G86" s="24"/>
      <c r="H86" s="69"/>
      <c r="I86" s="69"/>
      <c r="J86" s="69"/>
      <c r="K86" s="69"/>
      <c r="L86" s="69"/>
      <c r="M86" s="65"/>
      <c r="N86" s="65"/>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48</v>
      </c>
      <c r="C87" s="199"/>
      <c r="D87" s="84"/>
      <c r="E87" s="25">
        <f t="shared" si="9"/>
        <v>0</v>
      </c>
      <c r="F87" s="176"/>
      <c r="G87" s="24"/>
      <c r="H87" s="69"/>
      <c r="I87" s="69"/>
      <c r="J87" s="69"/>
      <c r="K87" s="69"/>
      <c r="L87" s="69"/>
      <c r="M87" s="65"/>
      <c r="N87" s="65"/>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49</v>
      </c>
      <c r="C88" s="199"/>
      <c r="D88" s="84"/>
      <c r="E88" s="25">
        <f t="shared" si="9"/>
        <v>0</v>
      </c>
      <c r="F88" s="176"/>
      <c r="G88" s="24"/>
      <c r="H88" s="69"/>
      <c r="I88" s="69"/>
      <c r="J88" s="69"/>
      <c r="K88" s="69"/>
      <c r="L88" s="69"/>
      <c r="M88" s="65"/>
      <c r="N88" s="65"/>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50</v>
      </c>
      <c r="C89" s="199"/>
      <c r="D89" s="84"/>
      <c r="E89" s="25">
        <f t="shared" si="9"/>
        <v>0</v>
      </c>
      <c r="F89" s="176"/>
      <c r="G89" s="24"/>
      <c r="H89" s="69"/>
      <c r="I89" s="69"/>
      <c r="J89" s="69"/>
      <c r="K89" s="69"/>
      <c r="L89" s="69"/>
      <c r="M89" s="65"/>
      <c r="N89" s="65"/>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51</v>
      </c>
      <c r="C90" s="199"/>
      <c r="D90" s="84"/>
      <c r="E90" s="25">
        <f t="shared" si="9"/>
        <v>0</v>
      </c>
      <c r="F90" s="176"/>
      <c r="G90" s="24"/>
      <c r="H90" s="69"/>
      <c r="I90" s="69"/>
      <c r="J90" s="69"/>
      <c r="K90" s="69"/>
      <c r="L90" s="69"/>
      <c r="M90" s="65"/>
      <c r="N90" s="65"/>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52</v>
      </c>
      <c r="C91" s="199"/>
      <c r="D91" s="84"/>
      <c r="E91" s="25">
        <f t="shared" si="9"/>
        <v>0</v>
      </c>
      <c r="F91" s="176"/>
      <c r="G91" s="24"/>
      <c r="H91" s="69"/>
      <c r="I91" s="69"/>
      <c r="J91" s="69"/>
      <c r="K91" s="69"/>
      <c r="L91" s="69"/>
      <c r="M91" s="65"/>
      <c r="N91" s="65"/>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53</v>
      </c>
      <c r="C92" s="199"/>
      <c r="D92" s="84"/>
      <c r="E92" s="25">
        <f t="shared" si="9"/>
        <v>0</v>
      </c>
      <c r="F92" s="176"/>
      <c r="G92" s="24"/>
      <c r="H92" s="69"/>
      <c r="I92" s="69"/>
      <c r="J92" s="69"/>
      <c r="K92" s="69"/>
      <c r="L92" s="69"/>
      <c r="M92" s="65"/>
      <c r="N92" s="65"/>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54</v>
      </c>
      <c r="C93" s="199"/>
      <c r="D93" s="142"/>
      <c r="E93" s="25">
        <f t="shared" si="9"/>
        <v>0</v>
      </c>
      <c r="F93" s="176"/>
      <c r="G93" s="24"/>
      <c r="H93" s="69"/>
      <c r="I93" s="69"/>
      <c r="J93" s="69"/>
      <c r="K93" s="69"/>
      <c r="L93" s="69"/>
      <c r="M93" s="65"/>
      <c r="N93" s="65"/>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55</v>
      </c>
      <c r="C94" s="199"/>
      <c r="D94" s="142"/>
      <c r="E94" s="25">
        <f t="shared" si="9"/>
        <v>0</v>
      </c>
      <c r="F94" s="176"/>
      <c r="G94" s="24"/>
      <c r="H94" s="69"/>
      <c r="I94" s="69"/>
      <c r="J94" s="69"/>
      <c r="K94" s="69"/>
      <c r="L94" s="69"/>
      <c r="M94" s="65"/>
      <c r="N94" s="65"/>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56</v>
      </c>
      <c r="C95" s="199"/>
      <c r="D95" s="142"/>
      <c r="E95" s="25">
        <f t="shared" si="9"/>
        <v>0</v>
      </c>
      <c r="F95" s="176"/>
      <c r="G95" s="24"/>
      <c r="H95" s="69"/>
      <c r="I95" s="69"/>
      <c r="J95" s="69"/>
      <c r="K95" s="69"/>
      <c r="L95" s="69"/>
      <c r="M95" s="65"/>
      <c r="N95" s="65"/>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57</v>
      </c>
      <c r="C96" s="199"/>
      <c r="D96" s="142"/>
      <c r="E96" s="25">
        <f t="shared" si="9"/>
        <v>0</v>
      </c>
      <c r="F96" s="176"/>
      <c r="G96" s="24"/>
      <c r="H96" s="69"/>
      <c r="I96" s="69"/>
      <c r="J96" s="69"/>
      <c r="K96" s="69"/>
      <c r="L96" s="69"/>
      <c r="M96" s="65"/>
      <c r="N96" s="65"/>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58</v>
      </c>
      <c r="C97" s="199"/>
      <c r="D97" s="142"/>
      <c r="E97" s="25">
        <f t="shared" si="9"/>
        <v>0</v>
      </c>
      <c r="F97" s="176"/>
      <c r="G97" s="24"/>
      <c r="H97" s="69"/>
      <c r="I97" s="69"/>
      <c r="J97" s="69"/>
      <c r="K97" s="69"/>
      <c r="L97" s="69"/>
      <c r="M97" s="65"/>
      <c r="N97" s="65"/>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59</v>
      </c>
      <c r="C98" s="199"/>
      <c r="D98" s="142"/>
      <c r="E98" s="25">
        <f t="shared" si="9"/>
        <v>0</v>
      </c>
      <c r="F98" s="176"/>
      <c r="G98" s="24"/>
      <c r="H98" s="69"/>
      <c r="I98" s="69"/>
      <c r="J98" s="69"/>
      <c r="K98" s="69"/>
      <c r="L98" s="69"/>
      <c r="M98" s="65"/>
      <c r="N98" s="65"/>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60</v>
      </c>
      <c r="C99" s="199"/>
      <c r="D99" s="142"/>
      <c r="E99" s="25">
        <f t="shared" si="9"/>
        <v>0</v>
      </c>
      <c r="F99" s="176"/>
      <c r="G99" s="24"/>
      <c r="H99" s="69"/>
      <c r="I99" s="69"/>
      <c r="J99" s="69"/>
      <c r="K99" s="69"/>
      <c r="L99" s="69"/>
      <c r="M99" s="65"/>
      <c r="N99" s="65"/>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61</v>
      </c>
      <c r="C100" s="199"/>
      <c r="D100" s="142"/>
      <c r="E100" s="25">
        <f t="shared" si="9"/>
        <v>0</v>
      </c>
      <c r="F100" s="176"/>
      <c r="G100" s="24"/>
      <c r="H100" s="69"/>
      <c r="I100" s="69"/>
      <c r="J100" s="69"/>
      <c r="K100" s="69"/>
      <c r="L100" s="69"/>
      <c r="M100" s="65"/>
      <c r="N100" s="65"/>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62</v>
      </c>
      <c r="C101" s="199"/>
      <c r="D101" s="142"/>
      <c r="E101" s="25">
        <f t="shared" si="9"/>
        <v>0</v>
      </c>
      <c r="F101" s="176"/>
      <c r="G101" s="24"/>
      <c r="H101" s="69"/>
      <c r="I101" s="69"/>
      <c r="J101" s="69"/>
      <c r="K101" s="69"/>
      <c r="L101" s="69"/>
      <c r="M101" s="65"/>
      <c r="N101" s="65"/>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0"/>
        <v>63</v>
      </c>
      <c r="C102" s="199"/>
      <c r="D102" s="142"/>
      <c r="E102" s="25">
        <f t="shared" si="9"/>
        <v>0</v>
      </c>
      <c r="F102" s="176"/>
      <c r="G102" s="24"/>
      <c r="H102" s="69"/>
      <c r="I102" s="69"/>
      <c r="J102" s="69"/>
      <c r="K102" s="69"/>
      <c r="L102" s="69"/>
      <c r="M102" s="65"/>
      <c r="N102" s="65"/>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0"/>
        <v>64</v>
      </c>
      <c r="C103" s="199"/>
      <c r="D103" s="142"/>
      <c r="E103" s="25">
        <f t="shared" si="9"/>
        <v>0</v>
      </c>
      <c r="F103" s="176"/>
      <c r="G103" s="24"/>
      <c r="H103" s="69"/>
      <c r="I103" s="69"/>
      <c r="J103" s="69"/>
      <c r="K103" s="69"/>
      <c r="L103" s="69"/>
      <c r="M103" s="65"/>
      <c r="N103" s="65"/>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0"/>
        <v>65</v>
      </c>
      <c r="C104" s="199"/>
      <c r="D104" s="142"/>
      <c r="E104" s="25">
        <f t="shared" ref="E104:E148" si="11">SUM(H104:AN104)</f>
        <v>0</v>
      </c>
      <c r="F104" s="176"/>
      <c r="G104" s="24"/>
      <c r="H104" s="69"/>
      <c r="I104" s="69"/>
      <c r="J104" s="69"/>
      <c r="K104" s="69"/>
      <c r="L104" s="69"/>
      <c r="M104" s="65"/>
      <c r="N104" s="65"/>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ref="B105:B148" si="12">+B104+1</f>
        <v>66</v>
      </c>
      <c r="C105" s="199"/>
      <c r="D105" s="142"/>
      <c r="E105" s="25">
        <f t="shared" si="11"/>
        <v>0</v>
      </c>
      <c r="F105" s="176"/>
      <c r="G105" s="24"/>
      <c r="H105" s="69"/>
      <c r="I105" s="69"/>
      <c r="J105" s="69"/>
      <c r="K105" s="69"/>
      <c r="L105" s="69"/>
      <c r="M105" s="65"/>
      <c r="N105" s="65"/>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67</v>
      </c>
      <c r="C106" s="199"/>
      <c r="D106" s="142"/>
      <c r="E106" s="25">
        <f t="shared" si="11"/>
        <v>0</v>
      </c>
      <c r="F106" s="176"/>
      <c r="G106" s="24"/>
      <c r="H106" s="69"/>
      <c r="I106" s="69"/>
      <c r="J106" s="69"/>
      <c r="K106" s="69"/>
      <c r="L106" s="69"/>
      <c r="M106" s="65"/>
      <c r="N106" s="65"/>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68</v>
      </c>
      <c r="C107" s="199"/>
      <c r="D107" s="142"/>
      <c r="E107" s="25">
        <f t="shared" si="11"/>
        <v>0</v>
      </c>
      <c r="F107" s="176"/>
      <c r="G107" s="24"/>
      <c r="H107" s="69"/>
      <c r="I107" s="69"/>
      <c r="J107" s="69"/>
      <c r="K107" s="69"/>
      <c r="L107" s="69"/>
      <c r="M107" s="65"/>
      <c r="N107" s="65"/>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69</v>
      </c>
      <c r="C108" s="199"/>
      <c r="D108" s="142"/>
      <c r="E108" s="25">
        <f t="shared" si="11"/>
        <v>0</v>
      </c>
      <c r="F108" s="176"/>
      <c r="G108" s="24"/>
      <c r="H108" s="69"/>
      <c r="I108" s="69"/>
      <c r="J108" s="69"/>
      <c r="K108" s="69"/>
      <c r="L108" s="69"/>
      <c r="M108" s="65"/>
      <c r="N108" s="65"/>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70</v>
      </c>
      <c r="C109" s="199"/>
      <c r="D109" s="142"/>
      <c r="E109" s="25">
        <f t="shared" si="11"/>
        <v>0</v>
      </c>
      <c r="F109" s="176"/>
      <c r="G109" s="24"/>
      <c r="H109" s="69"/>
      <c r="I109" s="69"/>
      <c r="J109" s="69"/>
      <c r="K109" s="69"/>
      <c r="L109" s="69"/>
      <c r="M109" s="65"/>
      <c r="N109" s="65"/>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71</v>
      </c>
      <c r="C110" s="63"/>
      <c r="D110" s="24"/>
      <c r="E110" s="25">
        <f t="shared" si="11"/>
        <v>0</v>
      </c>
      <c r="F110" s="176"/>
      <c r="G110" s="24"/>
      <c r="H110" s="69"/>
      <c r="I110" s="69"/>
      <c r="J110" s="69"/>
      <c r="K110" s="69"/>
      <c r="L110" s="69"/>
      <c r="M110" s="65"/>
      <c r="N110" s="65"/>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72</v>
      </c>
      <c r="C111" s="63"/>
      <c r="D111" s="24"/>
      <c r="E111" s="25">
        <f t="shared" si="11"/>
        <v>0</v>
      </c>
      <c r="F111" s="176"/>
      <c r="G111" s="24"/>
      <c r="H111" s="69"/>
      <c r="I111" s="69"/>
      <c r="J111" s="69"/>
      <c r="K111" s="69"/>
      <c r="L111" s="69"/>
      <c r="M111" s="65"/>
      <c r="N111" s="65"/>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73</v>
      </c>
      <c r="C112" s="63"/>
      <c r="D112" s="24"/>
      <c r="E112" s="25">
        <f t="shared" si="11"/>
        <v>0</v>
      </c>
      <c r="F112" s="176"/>
      <c r="G112" s="24"/>
      <c r="H112" s="69"/>
      <c r="I112" s="69"/>
      <c r="J112" s="69"/>
      <c r="K112" s="69"/>
      <c r="L112" s="69"/>
      <c r="M112" s="65"/>
      <c r="N112" s="65"/>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74</v>
      </c>
      <c r="C113" s="63"/>
      <c r="D113" s="24"/>
      <c r="E113" s="25">
        <f t="shared" si="11"/>
        <v>0</v>
      </c>
      <c r="F113" s="176"/>
      <c r="G113" s="24"/>
      <c r="H113" s="69"/>
      <c r="I113" s="69"/>
      <c r="J113" s="69"/>
      <c r="K113" s="69"/>
      <c r="L113" s="69"/>
      <c r="M113" s="65"/>
      <c r="N113" s="65"/>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75</v>
      </c>
      <c r="C114" s="63"/>
      <c r="D114" s="24"/>
      <c r="E114" s="25">
        <f t="shared" si="11"/>
        <v>0</v>
      </c>
      <c r="F114" s="176"/>
      <c r="G114" s="24"/>
      <c r="H114" s="69"/>
      <c r="I114" s="69"/>
      <c r="J114" s="69"/>
      <c r="K114" s="69"/>
      <c r="L114" s="69"/>
      <c r="M114" s="65"/>
      <c r="N114" s="65"/>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76</v>
      </c>
      <c r="C115" s="63"/>
      <c r="D115" s="24"/>
      <c r="E115" s="25">
        <f t="shared" si="11"/>
        <v>0</v>
      </c>
      <c r="F115" s="176"/>
      <c r="G115" s="24"/>
      <c r="H115" s="69"/>
      <c r="I115" s="69"/>
      <c r="J115" s="69"/>
      <c r="K115" s="69"/>
      <c r="L115" s="69"/>
      <c r="M115" s="65"/>
      <c r="N115" s="65"/>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2"/>
        <v>77</v>
      </c>
      <c r="C116" s="63"/>
      <c r="D116" s="24"/>
      <c r="E116" s="25">
        <f t="shared" si="11"/>
        <v>0</v>
      </c>
      <c r="F116" s="176"/>
      <c r="G116" s="24"/>
      <c r="H116" s="69"/>
      <c r="I116" s="69"/>
      <c r="J116" s="69"/>
      <c r="K116" s="69"/>
      <c r="L116" s="69"/>
      <c r="M116" s="65"/>
      <c r="N116" s="65"/>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2"/>
        <v>78</v>
      </c>
      <c r="C117" s="63"/>
      <c r="D117" s="24"/>
      <c r="E117" s="25">
        <f t="shared" si="11"/>
        <v>0</v>
      </c>
      <c r="F117" s="176"/>
      <c r="G117" s="24"/>
      <c r="H117" s="69"/>
      <c r="I117" s="69"/>
      <c r="J117" s="69"/>
      <c r="K117" s="69"/>
      <c r="L117" s="69"/>
      <c r="M117" s="65"/>
      <c r="N117" s="65"/>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2"/>
        <v>79</v>
      </c>
      <c r="C118" s="63"/>
      <c r="D118" s="24"/>
      <c r="E118" s="25">
        <f t="shared" si="11"/>
        <v>0</v>
      </c>
      <c r="F118" s="176"/>
      <c r="G118" s="24"/>
      <c r="H118" s="69"/>
      <c r="I118" s="69"/>
      <c r="J118" s="69"/>
      <c r="K118" s="69"/>
      <c r="L118" s="69"/>
      <c r="M118" s="65"/>
      <c r="N118" s="65"/>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2"/>
        <v>80</v>
      </c>
      <c r="C119" s="63"/>
      <c r="D119" s="24"/>
      <c r="E119" s="25">
        <f t="shared" si="11"/>
        <v>0</v>
      </c>
      <c r="F119" s="176"/>
      <c r="G119" s="24"/>
      <c r="H119" s="69"/>
      <c r="I119" s="69"/>
      <c r="J119" s="69"/>
      <c r="K119" s="69"/>
      <c r="L119" s="69"/>
      <c r="M119" s="65"/>
      <c r="N119" s="65"/>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f t="shared" si="12"/>
        <v>81</v>
      </c>
      <c r="C120" s="63"/>
      <c r="D120" s="24"/>
      <c r="E120" s="25">
        <f t="shared" si="11"/>
        <v>0</v>
      </c>
      <c r="F120" s="176"/>
      <c r="G120" s="24"/>
      <c r="H120" s="69"/>
      <c r="I120" s="69"/>
      <c r="J120" s="69"/>
      <c r="K120" s="69"/>
      <c r="L120" s="69"/>
      <c r="M120" s="65"/>
      <c r="N120" s="65"/>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B121" s="22">
        <f t="shared" si="12"/>
        <v>82</v>
      </c>
      <c r="C121" s="63"/>
      <c r="D121" s="24"/>
      <c r="E121" s="25">
        <f t="shared" si="11"/>
        <v>0</v>
      </c>
      <c r="F121" s="176"/>
      <c r="G121" s="24"/>
      <c r="H121" s="69"/>
      <c r="I121" s="69"/>
      <c r="J121" s="69"/>
      <c r="K121" s="69"/>
      <c r="L121" s="69"/>
      <c r="M121" s="65"/>
      <c r="N121" s="65"/>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2:40" x14ac:dyDescent="0.2">
      <c r="B122" s="22">
        <f t="shared" si="12"/>
        <v>83</v>
      </c>
      <c r="C122" s="63"/>
      <c r="D122" s="24"/>
      <c r="E122" s="25">
        <f t="shared" si="11"/>
        <v>0</v>
      </c>
      <c r="F122" s="176"/>
      <c r="G122" s="24"/>
      <c r="H122" s="69"/>
      <c r="I122" s="69"/>
      <c r="J122" s="69"/>
      <c r="K122" s="69"/>
      <c r="L122" s="69"/>
      <c r="M122" s="65"/>
      <c r="N122" s="65"/>
      <c r="O122" s="69"/>
      <c r="P122" s="69"/>
      <c r="Q122" s="69"/>
      <c r="R122" s="69"/>
      <c r="S122" s="69"/>
      <c r="T122" s="68"/>
      <c r="U122" s="68"/>
      <c r="V122" s="69"/>
      <c r="W122" s="69"/>
      <c r="X122" s="69"/>
      <c r="Y122" s="69"/>
      <c r="Z122" s="69"/>
      <c r="AA122" s="68"/>
      <c r="AB122" s="68"/>
      <c r="AC122" s="69"/>
      <c r="AD122" s="69"/>
      <c r="AE122" s="69"/>
      <c r="AF122" s="69"/>
      <c r="AG122" s="69"/>
      <c r="AH122" s="68"/>
      <c r="AI122" s="68"/>
      <c r="AJ122" s="69"/>
      <c r="AK122" s="69"/>
      <c r="AL122" s="69"/>
      <c r="AM122" s="69"/>
      <c r="AN122" s="69"/>
    </row>
    <row r="123" spans="2:40" x14ac:dyDescent="0.2">
      <c r="B123" s="22">
        <f t="shared" si="12"/>
        <v>84</v>
      </c>
      <c r="C123" s="63"/>
      <c r="D123" s="24"/>
      <c r="E123" s="25">
        <f t="shared" si="11"/>
        <v>0</v>
      </c>
      <c r="F123" s="176"/>
      <c r="G123" s="24"/>
      <c r="H123" s="69"/>
      <c r="I123" s="69"/>
      <c r="J123" s="69"/>
      <c r="K123" s="69"/>
      <c r="L123" s="69"/>
      <c r="M123" s="65"/>
      <c r="N123" s="65"/>
      <c r="O123" s="69"/>
      <c r="P123" s="69"/>
      <c r="Q123" s="69"/>
      <c r="R123" s="69"/>
      <c r="S123" s="69"/>
      <c r="T123" s="68"/>
      <c r="U123" s="68"/>
      <c r="V123" s="69"/>
      <c r="W123" s="69"/>
      <c r="X123" s="69"/>
      <c r="Y123" s="69"/>
      <c r="Z123" s="69"/>
      <c r="AA123" s="68"/>
      <c r="AB123" s="68"/>
      <c r="AC123" s="69"/>
      <c r="AD123" s="69"/>
      <c r="AE123" s="69"/>
      <c r="AF123" s="69"/>
      <c r="AG123" s="69"/>
      <c r="AH123" s="68"/>
      <c r="AI123" s="68"/>
      <c r="AJ123" s="69"/>
      <c r="AK123" s="69"/>
      <c r="AL123" s="69"/>
      <c r="AM123" s="69"/>
      <c r="AN123" s="69"/>
    </row>
    <row r="124" spans="2:40" x14ac:dyDescent="0.2">
      <c r="B124" s="22">
        <f t="shared" si="12"/>
        <v>85</v>
      </c>
      <c r="C124" s="63"/>
      <c r="D124" s="24"/>
      <c r="E124" s="25">
        <f t="shared" si="11"/>
        <v>0</v>
      </c>
      <c r="F124" s="176"/>
      <c r="G124" s="24"/>
      <c r="H124" s="69"/>
      <c r="I124" s="69"/>
      <c r="J124" s="69"/>
      <c r="K124" s="69"/>
      <c r="L124" s="69"/>
      <c r="M124" s="65"/>
      <c r="N124" s="65"/>
      <c r="O124" s="69"/>
      <c r="P124" s="69"/>
      <c r="Q124" s="69"/>
      <c r="R124" s="69"/>
      <c r="S124" s="69"/>
      <c r="T124" s="68"/>
      <c r="U124" s="68"/>
      <c r="V124" s="69"/>
      <c r="W124" s="69"/>
      <c r="X124" s="69"/>
      <c r="Y124" s="69"/>
      <c r="Z124" s="69"/>
      <c r="AA124" s="68"/>
      <c r="AB124" s="68"/>
      <c r="AC124" s="69"/>
      <c r="AD124" s="69"/>
      <c r="AE124" s="69"/>
      <c r="AF124" s="69"/>
      <c r="AG124" s="69"/>
      <c r="AH124" s="68"/>
      <c r="AI124" s="68"/>
      <c r="AJ124" s="69"/>
      <c r="AK124" s="69"/>
      <c r="AL124" s="69"/>
      <c r="AM124" s="69"/>
      <c r="AN124" s="69"/>
    </row>
    <row r="125" spans="2:40" x14ac:dyDescent="0.2">
      <c r="B125" s="22">
        <f t="shared" si="12"/>
        <v>86</v>
      </c>
      <c r="C125" s="63"/>
      <c r="D125" s="24"/>
      <c r="E125" s="25">
        <f t="shared" si="11"/>
        <v>0</v>
      </c>
      <c r="F125" s="176"/>
      <c r="G125" s="24"/>
      <c r="H125" s="69"/>
      <c r="I125" s="69"/>
      <c r="J125" s="69"/>
      <c r="K125" s="69"/>
      <c r="L125" s="69"/>
      <c r="M125" s="65"/>
      <c r="N125" s="65"/>
      <c r="O125" s="69"/>
      <c r="P125" s="69"/>
      <c r="Q125" s="69"/>
      <c r="R125" s="69"/>
      <c r="S125" s="69"/>
      <c r="T125" s="68"/>
      <c r="U125" s="68"/>
      <c r="V125" s="69"/>
      <c r="W125" s="69"/>
      <c r="X125" s="69"/>
      <c r="Y125" s="69"/>
      <c r="Z125" s="69"/>
      <c r="AA125" s="68"/>
      <c r="AB125" s="68"/>
      <c r="AC125" s="69"/>
      <c r="AD125" s="69"/>
      <c r="AE125" s="69"/>
      <c r="AF125" s="69"/>
      <c r="AG125" s="69"/>
      <c r="AH125" s="68"/>
      <c r="AI125" s="68"/>
      <c r="AJ125" s="69"/>
      <c r="AK125" s="69"/>
      <c r="AL125" s="69"/>
      <c r="AM125" s="69"/>
      <c r="AN125" s="69"/>
    </row>
    <row r="126" spans="2:40" x14ac:dyDescent="0.2">
      <c r="B126" s="22">
        <f t="shared" si="12"/>
        <v>87</v>
      </c>
      <c r="C126" s="63"/>
      <c r="D126" s="24"/>
      <c r="E126" s="25">
        <f t="shared" si="11"/>
        <v>0</v>
      </c>
      <c r="F126" s="176"/>
      <c r="G126" s="24"/>
      <c r="H126" s="69"/>
      <c r="I126" s="69"/>
      <c r="J126" s="69"/>
      <c r="K126" s="69"/>
      <c r="L126" s="69"/>
      <c r="M126" s="65"/>
      <c r="N126" s="65"/>
      <c r="O126" s="69"/>
      <c r="P126" s="69"/>
      <c r="Q126" s="69"/>
      <c r="R126" s="69"/>
      <c r="S126" s="69"/>
      <c r="T126" s="68"/>
      <c r="U126" s="68"/>
      <c r="V126" s="69"/>
      <c r="W126" s="69"/>
      <c r="X126" s="69"/>
      <c r="Y126" s="69"/>
      <c r="Z126" s="69"/>
      <c r="AA126" s="68"/>
      <c r="AB126" s="68"/>
      <c r="AC126" s="69"/>
      <c r="AD126" s="69"/>
      <c r="AE126" s="69"/>
      <c r="AF126" s="69"/>
      <c r="AG126" s="69"/>
      <c r="AH126" s="68"/>
      <c r="AI126" s="68"/>
      <c r="AJ126" s="69"/>
      <c r="AK126" s="69"/>
      <c r="AL126" s="69"/>
      <c r="AM126" s="69"/>
      <c r="AN126" s="69"/>
    </row>
    <row r="127" spans="2:40" x14ac:dyDescent="0.2">
      <c r="B127" s="22">
        <f t="shared" si="12"/>
        <v>88</v>
      </c>
      <c r="C127" s="63"/>
      <c r="D127" s="24"/>
      <c r="E127" s="25">
        <f t="shared" si="11"/>
        <v>0</v>
      </c>
      <c r="F127" s="176"/>
      <c r="G127" s="24"/>
      <c r="H127" s="69"/>
      <c r="I127" s="69"/>
      <c r="J127" s="69"/>
      <c r="K127" s="69"/>
      <c r="L127" s="69"/>
      <c r="M127" s="65"/>
      <c r="N127" s="65"/>
      <c r="O127" s="69"/>
      <c r="P127" s="69"/>
      <c r="Q127" s="69"/>
      <c r="R127" s="69"/>
      <c r="S127" s="69"/>
      <c r="T127" s="68"/>
      <c r="U127" s="68"/>
      <c r="V127" s="69"/>
      <c r="W127" s="69"/>
      <c r="X127" s="69"/>
      <c r="Y127" s="69"/>
      <c r="Z127" s="69"/>
      <c r="AA127" s="68"/>
      <c r="AB127" s="68"/>
      <c r="AC127" s="69"/>
      <c r="AD127" s="69"/>
      <c r="AE127" s="69"/>
      <c r="AF127" s="69"/>
      <c r="AG127" s="69"/>
      <c r="AH127" s="68"/>
      <c r="AI127" s="68"/>
      <c r="AJ127" s="69"/>
      <c r="AK127" s="69"/>
      <c r="AL127" s="69"/>
      <c r="AM127" s="69"/>
      <c r="AN127" s="69"/>
    </row>
    <row r="128" spans="2:40" x14ac:dyDescent="0.2">
      <c r="B128" s="22">
        <f t="shared" si="12"/>
        <v>89</v>
      </c>
      <c r="C128" s="63"/>
      <c r="D128" s="24"/>
      <c r="E128" s="25">
        <f t="shared" si="11"/>
        <v>0</v>
      </c>
      <c r="F128" s="176"/>
      <c r="G128" s="24"/>
      <c r="H128" s="69"/>
      <c r="I128" s="69"/>
      <c r="J128" s="69"/>
      <c r="K128" s="69"/>
      <c r="L128" s="69"/>
      <c r="M128" s="65"/>
      <c r="N128" s="65"/>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row>
    <row r="129" spans="2:40" x14ac:dyDescent="0.2">
      <c r="B129" s="22">
        <f t="shared" si="12"/>
        <v>90</v>
      </c>
      <c r="C129" s="63"/>
      <c r="D129" s="24"/>
      <c r="E129" s="25">
        <f t="shared" si="11"/>
        <v>0</v>
      </c>
      <c r="F129" s="176"/>
      <c r="G129" s="24"/>
      <c r="H129" s="69"/>
      <c r="I129" s="69"/>
      <c r="J129" s="69"/>
      <c r="K129" s="69"/>
      <c r="L129" s="69"/>
      <c r="M129" s="65"/>
      <c r="N129" s="65"/>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f t="shared" si="12"/>
        <v>91</v>
      </c>
      <c r="C130" s="63"/>
      <c r="D130" s="24"/>
      <c r="E130" s="25">
        <f t="shared" si="11"/>
        <v>0</v>
      </c>
      <c r="F130" s="176"/>
      <c r="G130" s="24"/>
      <c r="H130" s="69"/>
      <c r="I130" s="69"/>
      <c r="J130" s="69"/>
      <c r="K130" s="69"/>
      <c r="L130" s="69"/>
      <c r="M130" s="65"/>
      <c r="N130" s="65"/>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f t="shared" si="12"/>
        <v>92</v>
      </c>
      <c r="C131" s="63"/>
      <c r="D131" s="24"/>
      <c r="E131" s="25">
        <f t="shared" si="11"/>
        <v>0</v>
      </c>
      <c r="F131" s="176"/>
      <c r="G131" s="24"/>
      <c r="H131" s="69"/>
      <c r="I131" s="69"/>
      <c r="J131" s="69"/>
      <c r="K131" s="69"/>
      <c r="L131" s="69"/>
      <c r="M131" s="65"/>
      <c r="N131" s="65"/>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f t="shared" si="12"/>
        <v>93</v>
      </c>
      <c r="C132" s="63"/>
      <c r="D132" s="24"/>
      <c r="E132" s="25">
        <f t="shared" si="11"/>
        <v>0</v>
      </c>
      <c r="F132" s="176"/>
      <c r="G132" s="24"/>
      <c r="H132" s="69"/>
      <c r="I132" s="69"/>
      <c r="J132" s="69"/>
      <c r="K132" s="69"/>
      <c r="L132" s="69"/>
      <c r="M132" s="65"/>
      <c r="N132" s="65"/>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f t="shared" si="12"/>
        <v>94</v>
      </c>
      <c r="C133" s="63"/>
      <c r="D133" s="24"/>
      <c r="E133" s="25">
        <f t="shared" si="11"/>
        <v>0</v>
      </c>
      <c r="F133" s="176"/>
      <c r="G133" s="24"/>
      <c r="H133" s="69"/>
      <c r="I133" s="69"/>
      <c r="J133" s="69"/>
      <c r="K133" s="69"/>
      <c r="L133" s="69"/>
      <c r="M133" s="65"/>
      <c r="N133" s="65"/>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f t="shared" si="12"/>
        <v>95</v>
      </c>
      <c r="C134" s="63"/>
      <c r="D134" s="24"/>
      <c r="E134" s="25">
        <f t="shared" si="11"/>
        <v>0</v>
      </c>
      <c r="F134" s="176"/>
      <c r="G134" s="24"/>
      <c r="H134" s="69"/>
      <c r="I134" s="69"/>
      <c r="J134" s="69"/>
      <c r="K134" s="69"/>
      <c r="L134" s="69"/>
      <c r="M134" s="65"/>
      <c r="N134" s="65"/>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f t="shared" si="12"/>
        <v>96</v>
      </c>
      <c r="C135" s="63"/>
      <c r="D135" s="24"/>
      <c r="E135" s="25">
        <f t="shared" si="11"/>
        <v>0</v>
      </c>
      <c r="F135" s="176"/>
      <c r="G135" s="24"/>
      <c r="H135" s="69"/>
      <c r="I135" s="69"/>
      <c r="J135" s="69"/>
      <c r="K135" s="69"/>
      <c r="L135" s="69"/>
      <c r="M135" s="65"/>
      <c r="N135" s="65"/>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x14ac:dyDescent="0.2">
      <c r="B136" s="22">
        <f t="shared" si="12"/>
        <v>97</v>
      </c>
      <c r="C136" s="63"/>
      <c r="D136" s="24"/>
      <c r="E136" s="25">
        <f t="shared" si="11"/>
        <v>0</v>
      </c>
      <c r="F136" s="51"/>
      <c r="G136" s="24"/>
      <c r="H136" s="69"/>
      <c r="I136" s="69"/>
      <c r="J136" s="69"/>
      <c r="K136" s="69"/>
      <c r="L136" s="69"/>
      <c r="M136" s="65"/>
      <c r="N136" s="65"/>
      <c r="O136" s="69"/>
      <c r="P136" s="69"/>
      <c r="Q136" s="69"/>
      <c r="R136" s="69"/>
      <c r="S136" s="69"/>
      <c r="T136" s="68"/>
      <c r="U136" s="68"/>
      <c r="V136" s="69"/>
      <c r="W136" s="69"/>
      <c r="X136" s="69"/>
      <c r="Y136" s="69"/>
      <c r="Z136" s="69"/>
      <c r="AA136" s="68"/>
      <c r="AB136" s="68"/>
      <c r="AC136" s="69"/>
      <c r="AD136" s="69"/>
      <c r="AE136" s="69"/>
      <c r="AF136" s="69"/>
      <c r="AG136" s="69"/>
      <c r="AH136" s="68"/>
      <c r="AI136" s="68"/>
      <c r="AJ136" s="69"/>
      <c r="AK136" s="69"/>
      <c r="AL136" s="69"/>
      <c r="AM136" s="69"/>
      <c r="AN136" s="69"/>
    </row>
    <row r="137" spans="2:40" x14ac:dyDescent="0.2">
      <c r="B137" s="22">
        <f t="shared" si="12"/>
        <v>98</v>
      </c>
      <c r="C137" s="63"/>
      <c r="D137" s="24"/>
      <c r="E137" s="25">
        <f t="shared" si="11"/>
        <v>0</v>
      </c>
      <c r="F137" s="51"/>
      <c r="G137" s="24"/>
      <c r="H137" s="69"/>
      <c r="I137" s="69"/>
      <c r="J137" s="69"/>
      <c r="K137" s="69"/>
      <c r="L137" s="69"/>
      <c r="M137" s="65"/>
      <c r="N137" s="65"/>
      <c r="O137" s="69"/>
      <c r="P137" s="69"/>
      <c r="Q137" s="69"/>
      <c r="R137" s="69"/>
      <c r="S137" s="69"/>
      <c r="T137" s="68"/>
      <c r="U137" s="68"/>
      <c r="V137" s="69"/>
      <c r="W137" s="69"/>
      <c r="X137" s="69"/>
      <c r="Y137" s="69"/>
      <c r="Z137" s="69"/>
      <c r="AA137" s="68"/>
      <c r="AB137" s="68"/>
      <c r="AC137" s="69"/>
      <c r="AD137" s="69"/>
      <c r="AE137" s="69"/>
      <c r="AF137" s="69"/>
      <c r="AG137" s="69"/>
      <c r="AH137" s="68"/>
      <c r="AI137" s="68"/>
      <c r="AJ137" s="69"/>
      <c r="AK137" s="69"/>
      <c r="AL137" s="69"/>
      <c r="AM137" s="69"/>
      <c r="AN137" s="69"/>
    </row>
    <row r="138" spans="2:40" x14ac:dyDescent="0.2">
      <c r="B138" s="22">
        <f t="shared" si="12"/>
        <v>99</v>
      </c>
      <c r="C138" s="63"/>
      <c r="D138" s="24"/>
      <c r="E138" s="25">
        <f t="shared" si="11"/>
        <v>0</v>
      </c>
      <c r="F138" s="51"/>
      <c r="G138" s="24"/>
      <c r="H138" s="69"/>
      <c r="I138" s="69"/>
      <c r="J138" s="69"/>
      <c r="K138" s="69"/>
      <c r="L138" s="69"/>
      <c r="M138" s="65"/>
      <c r="N138" s="65"/>
      <c r="O138" s="69"/>
      <c r="P138" s="69"/>
      <c r="Q138" s="69"/>
      <c r="R138" s="69"/>
      <c r="S138" s="69"/>
      <c r="T138" s="68"/>
      <c r="U138" s="68"/>
      <c r="V138" s="69"/>
      <c r="W138" s="69"/>
      <c r="X138" s="69"/>
      <c r="Y138" s="69"/>
      <c r="Z138" s="69"/>
      <c r="AA138" s="68"/>
      <c r="AB138" s="68"/>
      <c r="AC138" s="69"/>
      <c r="AD138" s="69"/>
      <c r="AE138" s="69"/>
      <c r="AF138" s="69"/>
      <c r="AG138" s="69"/>
      <c r="AH138" s="68"/>
      <c r="AI138" s="68"/>
      <c r="AJ138" s="69"/>
      <c r="AK138" s="69"/>
      <c r="AL138" s="69"/>
      <c r="AM138" s="69"/>
      <c r="AN138" s="69"/>
    </row>
    <row r="139" spans="2:40" x14ac:dyDescent="0.2">
      <c r="B139" s="22">
        <f t="shared" si="12"/>
        <v>100</v>
      </c>
      <c r="C139" s="63"/>
      <c r="D139" s="24"/>
      <c r="E139" s="25">
        <f t="shared" si="11"/>
        <v>0</v>
      </c>
      <c r="F139" s="51"/>
      <c r="G139" s="24"/>
      <c r="H139" s="69"/>
      <c r="I139" s="69"/>
      <c r="J139" s="69"/>
      <c r="K139" s="69"/>
      <c r="L139" s="69"/>
      <c r="M139" s="65"/>
      <c r="N139" s="65"/>
      <c r="O139" s="69"/>
      <c r="P139" s="69"/>
      <c r="Q139" s="69"/>
      <c r="R139" s="69"/>
      <c r="S139" s="69"/>
      <c r="T139" s="68"/>
      <c r="U139" s="68"/>
      <c r="V139" s="69"/>
      <c r="W139" s="69"/>
      <c r="X139" s="69"/>
      <c r="Y139" s="69"/>
      <c r="Z139" s="69"/>
      <c r="AA139" s="68"/>
      <c r="AB139" s="68"/>
      <c r="AC139" s="69"/>
      <c r="AD139" s="69"/>
      <c r="AE139" s="69"/>
      <c r="AF139" s="69"/>
      <c r="AG139" s="69"/>
      <c r="AH139" s="68"/>
      <c r="AI139" s="68"/>
      <c r="AJ139" s="69"/>
      <c r="AK139" s="69"/>
      <c r="AL139" s="69"/>
      <c r="AM139" s="69"/>
      <c r="AN139" s="69"/>
    </row>
    <row r="140" spans="2:40" x14ac:dyDescent="0.2">
      <c r="B140" s="22">
        <f t="shared" si="12"/>
        <v>101</v>
      </c>
      <c r="C140" s="63"/>
      <c r="D140" s="24"/>
      <c r="E140" s="25">
        <f t="shared" si="11"/>
        <v>0</v>
      </c>
      <c r="F140" s="51"/>
      <c r="G140" s="24"/>
      <c r="H140" s="69"/>
      <c r="I140" s="69"/>
      <c r="J140" s="69"/>
      <c r="K140" s="69"/>
      <c r="L140" s="69"/>
      <c r="M140" s="65"/>
      <c r="N140" s="65"/>
      <c r="O140" s="69"/>
      <c r="P140" s="69"/>
      <c r="Q140" s="69"/>
      <c r="R140" s="69"/>
      <c r="S140" s="69"/>
      <c r="T140" s="68"/>
      <c r="U140" s="68"/>
      <c r="V140" s="69"/>
      <c r="W140" s="69"/>
      <c r="X140" s="69"/>
      <c r="Y140" s="69"/>
      <c r="Z140" s="69"/>
      <c r="AA140" s="68"/>
      <c r="AB140" s="68"/>
      <c r="AC140" s="69"/>
      <c r="AD140" s="69"/>
      <c r="AE140" s="69"/>
      <c r="AF140" s="69"/>
      <c r="AG140" s="69"/>
      <c r="AH140" s="68"/>
      <c r="AI140" s="68"/>
      <c r="AJ140" s="69"/>
      <c r="AK140" s="69"/>
      <c r="AL140" s="69"/>
      <c r="AM140" s="69"/>
      <c r="AN140" s="69"/>
    </row>
    <row r="141" spans="2:40" x14ac:dyDescent="0.2">
      <c r="B141" s="22">
        <f t="shared" si="12"/>
        <v>102</v>
      </c>
      <c r="C141" s="63"/>
      <c r="D141" s="24"/>
      <c r="E141" s="25">
        <f t="shared" si="11"/>
        <v>0</v>
      </c>
      <c r="F141" s="51"/>
      <c r="G141" s="24"/>
      <c r="H141" s="69"/>
      <c r="I141" s="69"/>
      <c r="J141" s="69"/>
      <c r="K141" s="69"/>
      <c r="L141" s="69"/>
      <c r="M141" s="65"/>
      <c r="N141" s="65"/>
      <c r="O141" s="69"/>
      <c r="P141" s="69"/>
      <c r="Q141" s="69"/>
      <c r="R141" s="69"/>
      <c r="S141" s="69"/>
      <c r="T141" s="68"/>
      <c r="U141" s="68"/>
      <c r="V141" s="69"/>
      <c r="W141" s="69"/>
      <c r="X141" s="69"/>
      <c r="Y141" s="69"/>
      <c r="Z141" s="69"/>
      <c r="AA141" s="68"/>
      <c r="AB141" s="68"/>
      <c r="AC141" s="69"/>
      <c r="AD141" s="69"/>
      <c r="AE141" s="69"/>
      <c r="AF141" s="69"/>
      <c r="AG141" s="69"/>
      <c r="AH141" s="68"/>
      <c r="AI141" s="68"/>
      <c r="AJ141" s="69"/>
      <c r="AK141" s="69"/>
      <c r="AL141" s="69"/>
      <c r="AM141" s="69"/>
      <c r="AN141" s="69"/>
    </row>
    <row r="142" spans="2:40" x14ac:dyDescent="0.2">
      <c r="B142" s="22">
        <f t="shared" si="12"/>
        <v>103</v>
      </c>
      <c r="C142" s="63"/>
      <c r="D142" s="24"/>
      <c r="E142" s="25">
        <f t="shared" si="11"/>
        <v>0</v>
      </c>
      <c r="F142" s="51"/>
      <c r="G142" s="24"/>
      <c r="H142" s="69"/>
      <c r="I142" s="69"/>
      <c r="J142" s="69"/>
      <c r="K142" s="69"/>
      <c r="L142" s="69"/>
      <c r="M142" s="65"/>
      <c r="N142" s="65"/>
      <c r="O142" s="69"/>
      <c r="P142" s="69"/>
      <c r="Q142" s="69"/>
      <c r="R142" s="69"/>
      <c r="S142" s="69"/>
      <c r="T142" s="68"/>
      <c r="U142" s="68"/>
      <c r="V142" s="69"/>
      <c r="W142" s="69"/>
      <c r="X142" s="69"/>
      <c r="Y142" s="69"/>
      <c r="Z142" s="69"/>
      <c r="AA142" s="68"/>
      <c r="AB142" s="68"/>
      <c r="AC142" s="69"/>
      <c r="AD142" s="69"/>
      <c r="AE142" s="69"/>
      <c r="AF142" s="69"/>
      <c r="AG142" s="69"/>
      <c r="AH142" s="68"/>
      <c r="AI142" s="68"/>
      <c r="AJ142" s="69"/>
      <c r="AK142" s="69"/>
      <c r="AL142" s="69"/>
      <c r="AM142" s="69"/>
      <c r="AN142" s="69"/>
    </row>
    <row r="143" spans="2:40" x14ac:dyDescent="0.2">
      <c r="B143" s="22">
        <f t="shared" si="12"/>
        <v>104</v>
      </c>
      <c r="C143" s="63"/>
      <c r="D143" s="24"/>
      <c r="E143" s="25">
        <f t="shared" si="11"/>
        <v>0</v>
      </c>
      <c r="F143" s="51"/>
      <c r="G143" s="24"/>
      <c r="H143" s="69"/>
      <c r="I143" s="69"/>
      <c r="J143" s="69"/>
      <c r="K143" s="69"/>
      <c r="L143" s="69"/>
      <c r="M143" s="65"/>
      <c r="N143" s="65"/>
      <c r="O143" s="69"/>
      <c r="P143" s="69"/>
      <c r="Q143" s="69"/>
      <c r="R143" s="69"/>
      <c r="S143" s="69"/>
      <c r="T143" s="68"/>
      <c r="U143" s="68"/>
      <c r="V143" s="69"/>
      <c r="W143" s="69"/>
      <c r="X143" s="69"/>
      <c r="Y143" s="69"/>
      <c r="Z143" s="69"/>
      <c r="AA143" s="68"/>
      <c r="AB143" s="68"/>
      <c r="AC143" s="69"/>
      <c r="AD143" s="69"/>
      <c r="AE143" s="69"/>
      <c r="AF143" s="69"/>
      <c r="AG143" s="69"/>
      <c r="AH143" s="68"/>
      <c r="AI143" s="68"/>
      <c r="AJ143" s="69"/>
      <c r="AK143" s="69"/>
      <c r="AL143" s="69"/>
      <c r="AM143" s="69"/>
      <c r="AN143" s="69"/>
    </row>
    <row r="144" spans="2:40" x14ac:dyDescent="0.2">
      <c r="B144" s="22">
        <f t="shared" si="12"/>
        <v>105</v>
      </c>
      <c r="C144" s="63"/>
      <c r="D144" s="24"/>
      <c r="E144" s="25">
        <f t="shared" si="11"/>
        <v>0</v>
      </c>
      <c r="F144" s="51"/>
      <c r="G144" s="24"/>
      <c r="H144" s="69"/>
      <c r="I144" s="69"/>
      <c r="J144" s="69"/>
      <c r="K144" s="69"/>
      <c r="L144" s="69"/>
      <c r="M144" s="65"/>
      <c r="N144" s="65"/>
      <c r="O144" s="69"/>
      <c r="P144" s="69"/>
      <c r="Q144" s="69"/>
      <c r="R144" s="69"/>
      <c r="S144" s="69"/>
      <c r="T144" s="68"/>
      <c r="U144" s="68"/>
      <c r="V144" s="69"/>
      <c r="W144" s="69"/>
      <c r="X144" s="69"/>
      <c r="Y144" s="69"/>
      <c r="Z144" s="69"/>
      <c r="AA144" s="68"/>
      <c r="AB144" s="68"/>
      <c r="AC144" s="69"/>
      <c r="AD144" s="69"/>
      <c r="AE144" s="69"/>
      <c r="AF144" s="69"/>
      <c r="AG144" s="69"/>
      <c r="AH144" s="68"/>
      <c r="AI144" s="68"/>
      <c r="AJ144" s="69"/>
      <c r="AK144" s="69"/>
      <c r="AL144" s="69"/>
      <c r="AM144" s="69"/>
      <c r="AN144" s="69"/>
    </row>
    <row r="145" spans="2:40" x14ac:dyDescent="0.2">
      <c r="B145" s="22">
        <f t="shared" si="12"/>
        <v>106</v>
      </c>
      <c r="C145" s="63"/>
      <c r="D145" s="24"/>
      <c r="E145" s="25">
        <f t="shared" si="11"/>
        <v>0</v>
      </c>
      <c r="F145" s="51"/>
      <c r="G145" s="24"/>
      <c r="H145" s="69"/>
      <c r="I145" s="69"/>
      <c r="J145" s="69"/>
      <c r="K145" s="69"/>
      <c r="L145" s="69"/>
      <c r="M145" s="65"/>
      <c r="N145" s="65"/>
      <c r="O145" s="69"/>
      <c r="P145" s="69"/>
      <c r="Q145" s="69"/>
      <c r="R145" s="69"/>
      <c r="S145" s="69"/>
      <c r="T145" s="68"/>
      <c r="U145" s="68"/>
      <c r="V145" s="69"/>
      <c r="W145" s="69"/>
      <c r="X145" s="69"/>
      <c r="Y145" s="69"/>
      <c r="Z145" s="69"/>
      <c r="AA145" s="68"/>
      <c r="AB145" s="68"/>
      <c r="AC145" s="69"/>
      <c r="AD145" s="69"/>
      <c r="AE145" s="69"/>
      <c r="AF145" s="69"/>
      <c r="AG145" s="69"/>
      <c r="AH145" s="68"/>
      <c r="AI145" s="68"/>
      <c r="AJ145" s="69"/>
      <c r="AK145" s="69"/>
      <c r="AL145" s="69"/>
      <c r="AM145" s="69"/>
      <c r="AN145" s="69"/>
    </row>
    <row r="146" spans="2:40" x14ac:dyDescent="0.2">
      <c r="B146" s="22">
        <f t="shared" si="12"/>
        <v>107</v>
      </c>
      <c r="C146" s="63"/>
      <c r="D146" s="24"/>
      <c r="E146" s="25">
        <f t="shared" si="11"/>
        <v>0</v>
      </c>
      <c r="F146" s="51"/>
      <c r="G146" s="24"/>
      <c r="H146" s="69"/>
      <c r="I146" s="69"/>
      <c r="J146" s="69"/>
      <c r="K146" s="69"/>
      <c r="L146" s="69"/>
      <c r="M146" s="65"/>
      <c r="N146" s="65"/>
      <c r="O146" s="69"/>
      <c r="P146" s="69"/>
      <c r="Q146" s="69"/>
      <c r="R146" s="69"/>
      <c r="S146" s="69"/>
      <c r="T146" s="68"/>
      <c r="U146" s="68"/>
      <c r="V146" s="69"/>
      <c r="W146" s="69"/>
      <c r="X146" s="69"/>
      <c r="Y146" s="69"/>
      <c r="Z146" s="69"/>
      <c r="AA146" s="68"/>
      <c r="AB146" s="68"/>
      <c r="AC146" s="69"/>
      <c r="AD146" s="69"/>
      <c r="AE146" s="69"/>
      <c r="AF146" s="69"/>
      <c r="AG146" s="69"/>
      <c r="AH146" s="68"/>
      <c r="AI146" s="68"/>
      <c r="AJ146" s="69"/>
      <c r="AK146" s="69"/>
      <c r="AL146" s="69"/>
      <c r="AM146" s="69"/>
      <c r="AN146" s="69"/>
    </row>
    <row r="147" spans="2:40" x14ac:dyDescent="0.2">
      <c r="B147" s="22">
        <f t="shared" si="12"/>
        <v>108</v>
      </c>
      <c r="C147" s="63"/>
      <c r="D147" s="24"/>
      <c r="E147" s="25">
        <f t="shared" si="11"/>
        <v>0</v>
      </c>
      <c r="F147" s="51"/>
      <c r="G147" s="24"/>
      <c r="H147" s="69"/>
      <c r="I147" s="69"/>
      <c r="J147" s="69"/>
      <c r="K147" s="69"/>
      <c r="L147" s="69"/>
      <c r="M147" s="65"/>
      <c r="N147" s="65"/>
      <c r="O147" s="69"/>
      <c r="P147" s="69"/>
      <c r="Q147" s="69"/>
      <c r="R147" s="69"/>
      <c r="S147" s="69"/>
      <c r="T147" s="68"/>
      <c r="U147" s="68"/>
      <c r="V147" s="69"/>
      <c r="W147" s="69"/>
      <c r="X147" s="69"/>
      <c r="Y147" s="69"/>
      <c r="Z147" s="69"/>
      <c r="AA147" s="68"/>
      <c r="AB147" s="68"/>
      <c r="AC147" s="69"/>
      <c r="AD147" s="69"/>
      <c r="AE147" s="69"/>
      <c r="AF147" s="69"/>
      <c r="AG147" s="69"/>
      <c r="AH147" s="68"/>
      <c r="AI147" s="68"/>
      <c r="AJ147" s="69"/>
      <c r="AK147" s="69"/>
      <c r="AL147" s="69"/>
      <c r="AM147" s="69"/>
      <c r="AN147" s="69"/>
    </row>
    <row r="148" spans="2:40" x14ac:dyDescent="0.2">
      <c r="B148" s="22">
        <f t="shared" si="12"/>
        <v>109</v>
      </c>
      <c r="C148" s="63"/>
      <c r="D148" s="24"/>
      <c r="E148" s="25">
        <f t="shared" si="11"/>
        <v>0</v>
      </c>
      <c r="F148" s="51"/>
      <c r="G148" s="24"/>
      <c r="H148" s="69"/>
      <c r="I148" s="69"/>
      <c r="J148" s="69"/>
      <c r="K148" s="69"/>
      <c r="L148" s="69"/>
      <c r="M148" s="65"/>
      <c r="N148" s="65"/>
      <c r="O148" s="69"/>
      <c r="P148" s="69"/>
      <c r="Q148" s="69"/>
      <c r="R148" s="69"/>
      <c r="S148" s="69"/>
      <c r="T148" s="68"/>
      <c r="U148" s="68"/>
      <c r="V148" s="69"/>
      <c r="W148" s="69"/>
      <c r="X148" s="69"/>
      <c r="Y148" s="69"/>
      <c r="Z148" s="69"/>
      <c r="AA148" s="68"/>
      <c r="AB148" s="68"/>
      <c r="AC148" s="69"/>
      <c r="AD148" s="69"/>
      <c r="AE148" s="69"/>
      <c r="AF148" s="69"/>
      <c r="AG148" s="69"/>
      <c r="AH148" s="68"/>
      <c r="AI148" s="68"/>
      <c r="AJ148" s="69"/>
      <c r="AK148" s="69"/>
      <c r="AL148" s="69"/>
      <c r="AM148" s="69"/>
      <c r="AN148" s="69"/>
    </row>
  </sheetData>
  <conditionalFormatting sqref="D40:D148">
    <cfRule type="expression" dxfId="1698" priority="25">
      <formula>AND(D40&lt;&gt;"",COUNTIF($F$16:$F$29,D40)=0)</formula>
    </cfRule>
  </conditionalFormatting>
  <conditionalFormatting sqref="H16:L29">
    <cfRule type="cellIs" dxfId="1697" priority="20" operator="greaterThan">
      <formula>6</formula>
    </cfRule>
    <cfRule type="expression" dxfId="1695" priority="17" stopIfTrue="1">
      <formula>H16&gt;H$8</formula>
    </cfRule>
  </conditionalFormatting>
  <conditionalFormatting sqref="H40:L148 O40:S148 V40:Z148 AC40:AG148 AJ40:AN148">
    <cfRule type="cellIs" dxfId="1694" priority="30" operator="greaterThan">
      <formula>6</formula>
    </cfRule>
    <cfRule type="cellIs" dxfId="1693" priority="29" operator="greaterThan">
      <formula>0</formula>
    </cfRule>
  </conditionalFormatting>
  <conditionalFormatting sqref="H16:N29">
    <cfRule type="cellIs" dxfId="1691" priority="19" operator="greaterThan">
      <formula>0</formula>
    </cfRule>
  </conditionalFormatting>
  <conditionalFormatting sqref="M10:N11">
    <cfRule type="cellIs" dxfId="1690" priority="24" operator="greaterThan">
      <formula>0</formula>
    </cfRule>
  </conditionalFormatting>
  <conditionalFormatting sqref="O16:S29">
    <cfRule type="cellIs" dxfId="1689" priority="16" operator="greaterThan">
      <formula>6</formula>
    </cfRule>
    <cfRule type="expression" dxfId="1688" priority="13" stopIfTrue="1">
      <formula>O16&gt;O$8</formula>
    </cfRule>
  </conditionalFormatting>
  <conditionalFormatting sqref="O16:U29">
    <cfRule type="cellIs" dxfId="1686" priority="15" operator="greaterThan">
      <formula>0</formula>
    </cfRule>
  </conditionalFormatting>
  <conditionalFormatting sqref="T10:U11">
    <cfRule type="cellIs" dxfId="1685" priority="23" operator="greaterThan">
      <formula>0</formula>
    </cfRule>
  </conditionalFormatting>
  <conditionalFormatting sqref="T54:U148 AA54:AB148">
    <cfRule type="cellIs" dxfId="1684" priority="27" operator="greaterThan">
      <formula>0</formula>
    </cfRule>
  </conditionalFormatting>
  <conditionalFormatting sqref="V16:Z29">
    <cfRule type="cellIs" dxfId="1683" priority="12" operator="greaterThan">
      <formula>6</formula>
    </cfRule>
    <cfRule type="expression" dxfId="1681" priority="9" stopIfTrue="1">
      <formula>V16&gt;V$8</formula>
    </cfRule>
  </conditionalFormatting>
  <conditionalFormatting sqref="V16:AB29">
    <cfRule type="cellIs" dxfId="1680" priority="11" operator="greaterThan">
      <formula>0</formula>
    </cfRule>
  </conditionalFormatting>
  <conditionalFormatting sqref="AA10:AB11">
    <cfRule type="cellIs" dxfId="1679" priority="22" operator="greaterThan">
      <formula>0</formula>
    </cfRule>
  </conditionalFormatting>
  <conditionalFormatting sqref="AC16:AG29">
    <cfRule type="cellIs" dxfId="1678" priority="8" operator="greaterThan">
      <formula>6</formula>
    </cfRule>
    <cfRule type="cellIs" dxfId="1677" priority="7" operator="greaterThan">
      <formula>0</formula>
    </cfRule>
    <cfRule type="expression" dxfId="1675" priority="5" stopIfTrue="1">
      <formula>AC16&gt;AC$8</formula>
    </cfRule>
  </conditionalFormatting>
  <conditionalFormatting sqref="AH10:AI11">
    <cfRule type="cellIs" dxfId="1674" priority="21" operator="greaterThan">
      <formula>0</formula>
    </cfRule>
  </conditionalFormatting>
  <conditionalFormatting sqref="AJ16:AN29">
    <cfRule type="cellIs" dxfId="1673" priority="4" operator="greaterThan">
      <formula>6</formula>
    </cfRule>
    <cfRule type="cellIs" dxfId="1672" priority="3" operator="greaterThan">
      <formula>0</formula>
    </cfRule>
    <cfRule type="expression" dxfId="1670" priority="1" stopIfTrue="1">
      <formula>AJ16&gt;AJ$8</formula>
    </cfRule>
  </conditionalFormatting>
  <dataValidations count="3">
    <dataValidation type="list" showInputMessage="1" showErrorMessage="1" sqref="F16:F29" xr:uid="{50443A1C-537F-425D-904E-50F028BF0740}">
      <formula1>NombresProfesionales</formula1>
    </dataValidation>
    <dataValidation type="decimal" operator="lessThanOrEqual" allowBlank="1" showInputMessage="1" showErrorMessage="1" sqref="H40:L148 O40:S148 V40:Z148 AJ40:AN148 AC40:AG148" xr:uid="{2322BA62-5A12-4636-A1E7-9FEA91BC713E}">
      <formula1>H$8</formula1>
    </dataValidation>
    <dataValidation type="list" showInputMessage="1" showErrorMessage="1" sqref="D40:D148" xr:uid="{D42A7322-F0B4-47BC-8F84-F2BBA365E143}">
      <formula1>$F$16:$F$30</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26" id="{E62B81FF-FE81-44B5-8A57-C1AA59CF9BC2}">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8" stopIfTrue="1" id="{C930EBB5-D669-4AC1-B1B2-FC795FDB5702}">
            <xm:f>OR(H$39&lt;Calendario!$F$2,H$39&gt;Calendario!$F$3)</xm:f>
            <x14:dxf>
              <fill>
                <patternFill>
                  <bgColor theme="0" tint="-0.24994659260841701"/>
                </patternFill>
              </fill>
            </x14:dxf>
          </x14:cfRule>
          <xm:sqref>H16:L29</xm:sqref>
        </x14:conditionalFormatting>
        <x14:conditionalFormatting xmlns:xm="http://schemas.microsoft.com/office/excel/2006/main">
          <x14:cfRule type="expression" priority="28" stopIfTrue="1" id="{07BAE788-8197-4A46-93A6-7D3232D8E7F9}">
            <xm:f>OR(H$39&lt;Calendario!$F$2,H$39&gt;Calendario!$F$3)</xm:f>
            <x14:dxf>
              <fill>
                <patternFill>
                  <bgColor theme="0" tint="-0.24994659260841701"/>
                </patternFill>
              </fill>
            </x14:dxf>
          </x14:cfRule>
          <xm:sqref>H40:L148 O40:S148 V40:Z148 AC40:AG148 AJ40:AN148</xm:sqref>
        </x14:conditionalFormatting>
        <x14:conditionalFormatting xmlns:xm="http://schemas.microsoft.com/office/excel/2006/main">
          <x14:cfRule type="expression" priority="14" stopIfTrue="1" id="{65C3066F-AA25-4AC1-AAA5-98D5989195F5}">
            <xm:f>OR(O$39&lt;Calendario!$F$2,O$39&gt;Calendario!$F$3)</xm:f>
            <x14:dxf>
              <fill>
                <patternFill>
                  <bgColor theme="0" tint="-0.24994659260841701"/>
                </patternFill>
              </fill>
            </x14:dxf>
          </x14:cfRule>
          <xm:sqref>O16:S29</xm:sqref>
        </x14:conditionalFormatting>
        <x14:conditionalFormatting xmlns:xm="http://schemas.microsoft.com/office/excel/2006/main">
          <x14:cfRule type="expression" priority="10" stopIfTrue="1" id="{ED040D0B-C34E-43A1-BA00-F6ABC7879278}">
            <xm:f>OR(V$39&lt;Calendario!$F$2,V$39&gt;Calendario!$F$3)</xm:f>
            <x14:dxf>
              <fill>
                <patternFill>
                  <bgColor theme="0" tint="-0.24994659260841701"/>
                </patternFill>
              </fill>
            </x14:dxf>
          </x14:cfRule>
          <xm:sqref>V16:Z29</xm:sqref>
        </x14:conditionalFormatting>
        <x14:conditionalFormatting xmlns:xm="http://schemas.microsoft.com/office/excel/2006/main">
          <x14:cfRule type="expression" priority="6" stopIfTrue="1" id="{342405B1-1CF9-419B-AF19-543BF5A3BE6A}">
            <xm:f>OR(AC$39&lt;Calendario!$F$2,AC$39&gt;Calendario!$F$3)</xm:f>
            <x14:dxf>
              <fill>
                <patternFill>
                  <bgColor theme="0" tint="-0.24994659260841701"/>
                </patternFill>
              </fill>
            </x14:dxf>
          </x14:cfRule>
          <xm:sqref>AC16:AG29</xm:sqref>
        </x14:conditionalFormatting>
        <x14:conditionalFormatting xmlns:xm="http://schemas.microsoft.com/office/excel/2006/main">
          <x14:cfRule type="expression" priority="2" stopIfTrue="1" id="{EA8B769E-D1D3-4AED-AAC8-76AB64F763CD}">
            <xm:f>OR(AJ$39&lt;Calendario!$F$2,AJ$39&gt;Calendario!$F$3)</xm:f>
            <x14:dxf>
              <fill>
                <patternFill>
                  <bgColor theme="0" tint="-0.24994659260841701"/>
                </patternFill>
              </fill>
            </x14:dxf>
          </x14:cfRule>
          <xm:sqref>AJ16:AN29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A06CD05-D780-46C5-B44E-8EF0895036F4}">
          <x14:formula1>
            <xm:f>'Listado Proyectos'!$A:$A</xm:f>
          </x14:formula1>
          <xm:sqref>D9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71141-C9E7-4F7D-9E8C-197DBA35F83F}">
  <sheetPr>
    <tabColor rgb="FF006600"/>
  </sheetPr>
  <dimension ref="A2:AN145"/>
  <sheetViews>
    <sheetView workbookViewId="0"/>
  </sheetViews>
  <sheetFormatPr baseColWidth="10" defaultColWidth="11.5" defaultRowHeight="15" x14ac:dyDescent="0.2"/>
  <cols>
    <col min="1" max="1" width="2" bestFit="1" customWidth="1"/>
    <col min="2" max="2" width="13.5" customWidth="1"/>
    <col min="3" max="3" width="41.5" bestFit="1" customWidth="1"/>
    <col min="4" max="4" width="24.5" bestFit="1" customWidth="1"/>
    <col min="5" max="5" width="10.5" bestFit="1" customWidth="1"/>
    <col min="6" max="6" width="16.5" bestFit="1" customWidth="1"/>
    <col min="7" max="7" width="19.5" bestFit="1" customWidth="1"/>
    <col min="8" max="28" width="6.5" style="28" customWidth="1"/>
    <col min="29" max="29" width="7.33203125" style="28" bestFit="1" customWidth="1"/>
    <col min="30"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'[2]Listado Profesionales'!$D$2</f>
        <v>46054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Polyus_Olimpiada Cutback 5&amp;6</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Eduardo Morales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IF(OR(H$36&lt;[1]Calendario!$F$2,H$36&gt;[1]Calendario!$F$3),0,H10)</f>
        <v>9</v>
      </c>
      <c r="I8" s="36">
        <f>IF(OR(I$36&lt;[1]Calendario!$F$2,I$36&gt;[1]Calendario!$F$3),0,I10)</f>
        <v>9</v>
      </c>
      <c r="J8" s="36">
        <f>IF(OR(J$36&lt;[1]Calendario!$F$2,J$36&gt;[1]Calendario!$F$3),0,J10)</f>
        <v>9</v>
      </c>
      <c r="K8" s="36">
        <f>IF(OR(K$36&lt;[1]Calendario!$F$2,K$36&gt;[1]Calendario!$F$3),0,K10)</f>
        <v>9</v>
      </c>
      <c r="L8" s="36">
        <f>IF(OR(L$36&lt;[1]Calendario!$F$2,L$36&gt;[1]Calendario!$F$3),0,L10)</f>
        <v>6</v>
      </c>
      <c r="M8" s="36">
        <f>IF(OR(M$36&lt;[1]Calendario!$F$2,M$36&gt;[1]Calendario!$F$3),0,M10)</f>
        <v>0</v>
      </c>
      <c r="N8" s="36">
        <f>IF(OR(N$36&lt;[1]Calendario!$F$2,N$36&gt;[1]Calendario!$F$3),0,N10)</f>
        <v>0</v>
      </c>
      <c r="O8" s="36">
        <f>IF(OR(O$36&lt;[1]Calendario!$F$2,O$36&gt;[1]Calendario!$F$3),0,O10)</f>
        <v>9</v>
      </c>
      <c r="P8" s="36">
        <f>IF(OR(P$36&lt;[1]Calendario!$F$2,P$36&gt;[1]Calendario!$F$3),0,P10)</f>
        <v>9</v>
      </c>
      <c r="Q8" s="36">
        <f>IF(OR(Q$36&lt;[1]Calendario!$F$2,Q$36&gt;[1]Calendario!$F$3),0,Q10)</f>
        <v>9</v>
      </c>
      <c r="R8" s="36">
        <f>IF(OR(R$36&lt;[1]Calendario!$F$2,R$36&gt;[1]Calendario!$F$3),0,R10)</f>
        <v>9</v>
      </c>
      <c r="S8" s="36">
        <f>IF(OR(S$36&lt;[1]Calendario!$F$2,S$36&gt;[1]Calendario!$F$3),0,S10)</f>
        <v>6</v>
      </c>
      <c r="T8" s="36">
        <f>IF(OR(T$36&lt;[1]Calendario!$F$2,T$36&gt;[1]Calendario!$F$3),0,T10)</f>
        <v>0</v>
      </c>
      <c r="U8" s="36">
        <f>IF(OR(U$36&lt;[1]Calendario!$F$2,U$36&gt;[1]Calendario!$F$3),0,U10)</f>
        <v>0</v>
      </c>
      <c r="V8" s="36">
        <f>IF(OR(V$36&lt;[1]Calendario!$F$2,V$36&gt;[1]Calendario!$F$3),0,V10)</f>
        <v>9</v>
      </c>
      <c r="W8" s="36">
        <f>IF(OR(W$36&lt;[1]Calendario!$F$2,W$36&gt;[1]Calendario!$F$3),0,W10)</f>
        <v>9</v>
      </c>
      <c r="X8" s="36">
        <f>IF(OR(X$36&lt;[1]Calendario!$F$2,X$36&gt;[1]Calendario!$F$3),0,X10)</f>
        <v>9</v>
      </c>
      <c r="Y8" s="36">
        <f>IF(OR(Y$36&lt;[1]Calendario!$F$2,Y$36&gt;[1]Calendario!$F$3),0,Y10)</f>
        <v>9</v>
      </c>
      <c r="Z8" s="36">
        <f>IF(OR(Z$36&lt;[1]Calendario!$F$2,Z$36&gt;[1]Calendario!$F$3),0,Z10)</f>
        <v>6</v>
      </c>
      <c r="AA8" s="36">
        <f>IF(OR(AA$36&lt;[1]Calendario!$F$2,AA$36&gt;[1]Calendario!$F$3),0,AA10)</f>
        <v>0</v>
      </c>
      <c r="AB8" s="36">
        <f>IF(OR(AB$36&lt;[1]Calendario!$F$2,AB$36&gt;[1]Calendario!$F$3),0,AB10)</f>
        <v>0</v>
      </c>
      <c r="AC8" s="36">
        <f>IF(OR(AC$36&lt;[1]Calendario!$F$2,AC$36&gt;[1]Calendario!$F$3),0,AC10)</f>
        <v>9</v>
      </c>
      <c r="AD8" s="36">
        <f>IF(OR(AD$36&lt;[1]Calendario!$F$2,AD$36&gt;[1]Calendario!$F$3),0,AD10)</f>
        <v>9</v>
      </c>
      <c r="AE8" s="36">
        <f>IF(OR(AE$36&lt;[1]Calendario!$F$2,AE$36&gt;[1]Calendario!$F$3),0,AE10)</f>
        <v>9</v>
      </c>
      <c r="AF8" s="36">
        <f>IF(OR(AF$36&lt;[1]Calendario!$F$2,AF$36&gt;[1]Calendario!$F$3),0,AF10)</f>
        <v>9</v>
      </c>
      <c r="AG8" s="36">
        <f>IF(OR(AG$36&lt;[1]Calendario!$F$2,AG$36&gt;[1]Calendario!$F$3),0,AG10)</f>
        <v>6</v>
      </c>
      <c r="AH8" s="36">
        <f>IF(OR(AH$36&lt;[1]Calendario!$F$2,AH$36&gt;[1]Calendario!$F$3),0,AH10)</f>
        <v>0</v>
      </c>
      <c r="AI8" s="36">
        <f>IF(OR(AI$36&lt;[1]Calendario!$F$2,AI$36&gt;[1]Calendario!$F$3),0,AI10)</f>
        <v>0</v>
      </c>
      <c r="AJ8" s="36">
        <f>IF(OR(AJ$36&lt;[1]Calendario!$F$2,AJ$36&gt;[1]Calendario!$F$3),0,AJ10)</f>
        <v>9</v>
      </c>
      <c r="AK8" s="36">
        <f>IF(OR(AK$36&lt;[1]Calendario!$F$2,AK$36&gt;[1]Calendario!$F$3),0,AK10)</f>
        <v>9</v>
      </c>
      <c r="AL8" s="36">
        <f>IF(OR(AL$36&lt;[1]Calendario!$F$2,AL$36&gt;[1]Calendario!$F$3),0,AL10)</f>
        <v>0</v>
      </c>
      <c r="AM8" s="36">
        <f>IF(OR(AM$36&lt;[1]Calendario!$F$2,AM$36&gt;[1]Calendario!$F$3),0,AM10)</f>
        <v>0</v>
      </c>
      <c r="AN8" s="36">
        <f>IF(OR(AN$36&lt;[1]Calendario!$F$2,AN$36&gt;[1]Calendario!$F$3),0,AN10)</f>
        <v>0</v>
      </c>
    </row>
    <row r="9" spans="1:40" ht="16" thickBot="1" x14ac:dyDescent="0.25">
      <c r="A9" s="15"/>
      <c r="B9" s="16"/>
      <c r="C9" s="55" t="s">
        <v>0</v>
      </c>
      <c r="D9" s="57" t="s">
        <v>120</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267</v>
      </c>
      <c r="E10" s="16"/>
      <c r="F10" s="16"/>
      <c r="G10" s="6" t="s">
        <v>483</v>
      </c>
      <c r="H10" s="42">
        <v>9</v>
      </c>
      <c r="I10" s="43">
        <v>9</v>
      </c>
      <c r="J10" s="43">
        <v>9</v>
      </c>
      <c r="K10" s="43">
        <v>9</v>
      </c>
      <c r="L10" s="43">
        <v>6</v>
      </c>
      <c r="M10" s="44"/>
      <c r="N10" s="44"/>
      <c r="O10" s="43">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5">
        <v>1</v>
      </c>
      <c r="L11" s="45">
        <v>0</v>
      </c>
      <c r="M11" s="44"/>
      <c r="N11" s="44"/>
      <c r="O11" s="46">
        <v>1</v>
      </c>
      <c r="P11" s="46">
        <v>1</v>
      </c>
      <c r="Q11" s="45">
        <v>1</v>
      </c>
      <c r="R11" s="46">
        <v>1</v>
      </c>
      <c r="S11" s="45">
        <v>0</v>
      </c>
      <c r="T11" s="44"/>
      <c r="U11" s="44"/>
      <c r="V11" s="45">
        <v>1</v>
      </c>
      <c r="W11" s="46">
        <v>1</v>
      </c>
      <c r="X11" s="45">
        <v>1</v>
      </c>
      <c r="Y11" s="46">
        <v>1</v>
      </c>
      <c r="Z11" s="45">
        <v>0</v>
      </c>
      <c r="AA11" s="44"/>
      <c r="AB11" s="44"/>
      <c r="AC11" s="45">
        <v>1</v>
      </c>
      <c r="AD11" s="46">
        <v>1</v>
      </c>
      <c r="AE11" s="45">
        <v>1</v>
      </c>
      <c r="AF11" s="45">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90">
        <f>COUNT(_xlfn.UNIQUE(G37:G145,FALSE,FALSE))</f>
        <v>0</v>
      </c>
      <c r="E13" s="16"/>
      <c r="F13" s="16"/>
      <c r="G13" s="16"/>
      <c r="H13" s="36"/>
      <c r="I13" s="36"/>
      <c r="J13" s="36"/>
      <c r="K13" s="36"/>
      <c r="L13" s="36"/>
      <c r="M13" s="36"/>
      <c r="N13" s="37"/>
      <c r="O13" s="37"/>
      <c r="P13" s="36"/>
      <c r="Q13" s="36"/>
      <c r="R13" s="36"/>
      <c r="S13" s="39"/>
      <c r="T13" s="39"/>
      <c r="U13" s="40"/>
      <c r="V13" s="40"/>
      <c r="W13" s="39"/>
      <c r="X13" s="39"/>
      <c r="Y13" s="38"/>
      <c r="Z13" s="38"/>
      <c r="AA13" s="38"/>
      <c r="AB13" s="38"/>
      <c r="AC13" s="38"/>
      <c r="AD13" s="38"/>
      <c r="AE13" s="38"/>
      <c r="AF13" s="38"/>
      <c r="AG13" s="38"/>
      <c r="AH13" s="38"/>
      <c r="AI13" s="38"/>
      <c r="AJ13" s="38"/>
      <c r="AM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72"/>
      <c r="F15" s="1" t="s">
        <v>5</v>
      </c>
      <c r="G15" s="3" t="s">
        <v>490</v>
      </c>
      <c r="H15" s="187">
        <f>[1]Calendario!$D$1</f>
        <v>46083</v>
      </c>
      <c r="I15" s="187">
        <f t="shared" ref="I15:AN15" si="0">H15+1</f>
        <v>46084</v>
      </c>
      <c r="J15" s="187">
        <f t="shared" si="0"/>
        <v>46085</v>
      </c>
      <c r="K15" s="187">
        <f t="shared" si="0"/>
        <v>46086</v>
      </c>
      <c r="L15" s="187">
        <f t="shared" si="0"/>
        <v>46087</v>
      </c>
      <c r="M15" s="187">
        <f t="shared" si="0"/>
        <v>46088</v>
      </c>
      <c r="N15" s="187">
        <f t="shared" si="0"/>
        <v>46089</v>
      </c>
      <c r="O15" s="187">
        <f t="shared" si="0"/>
        <v>46090</v>
      </c>
      <c r="P15" s="187">
        <f t="shared" si="0"/>
        <v>46091</v>
      </c>
      <c r="Q15" s="187">
        <f t="shared" si="0"/>
        <v>46092</v>
      </c>
      <c r="R15" s="187">
        <f t="shared" si="0"/>
        <v>46093</v>
      </c>
      <c r="S15" s="187">
        <f t="shared" si="0"/>
        <v>46094</v>
      </c>
      <c r="T15" s="187">
        <f t="shared" si="0"/>
        <v>46095</v>
      </c>
      <c r="U15" s="187">
        <f t="shared" si="0"/>
        <v>46096</v>
      </c>
      <c r="V15" s="187">
        <f t="shared" si="0"/>
        <v>46097</v>
      </c>
      <c r="W15" s="187">
        <f t="shared" si="0"/>
        <v>46098</v>
      </c>
      <c r="X15" s="187">
        <f t="shared" si="0"/>
        <v>46099</v>
      </c>
      <c r="Y15" s="187">
        <f t="shared" si="0"/>
        <v>46100</v>
      </c>
      <c r="Z15" s="187">
        <f t="shared" si="0"/>
        <v>46101</v>
      </c>
      <c r="AA15" s="187">
        <f t="shared" si="0"/>
        <v>46102</v>
      </c>
      <c r="AB15" s="187">
        <f t="shared" si="0"/>
        <v>46103</v>
      </c>
      <c r="AC15" s="187">
        <f t="shared" si="0"/>
        <v>46104</v>
      </c>
      <c r="AD15" s="187">
        <f t="shared" si="0"/>
        <v>46105</v>
      </c>
      <c r="AE15" s="187">
        <f t="shared" si="0"/>
        <v>46106</v>
      </c>
      <c r="AF15" s="187">
        <f t="shared" si="0"/>
        <v>46107</v>
      </c>
      <c r="AG15" s="187">
        <f t="shared" si="0"/>
        <v>46108</v>
      </c>
      <c r="AH15" s="187">
        <f t="shared" si="0"/>
        <v>46109</v>
      </c>
      <c r="AI15" s="187">
        <f t="shared" si="0"/>
        <v>46110</v>
      </c>
      <c r="AJ15" s="187">
        <f t="shared" si="0"/>
        <v>46111</v>
      </c>
      <c r="AK15" s="187">
        <f t="shared" si="0"/>
        <v>46112</v>
      </c>
      <c r="AL15" s="187">
        <f t="shared" si="0"/>
        <v>46113</v>
      </c>
      <c r="AM15" s="187">
        <f t="shared" si="0"/>
        <v>46114</v>
      </c>
      <c r="AN15" s="187">
        <f t="shared" si="0"/>
        <v>46115</v>
      </c>
    </row>
    <row r="16" spans="1:40" x14ac:dyDescent="0.2">
      <c r="A16" s="15"/>
      <c r="B16" s="21" t="s">
        <v>502</v>
      </c>
      <c r="C16" s="16"/>
      <c r="E16" s="52"/>
      <c r="F16" s="26" t="s">
        <v>267</v>
      </c>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256</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352"/>
      <c r="E18" s="52"/>
      <c r="F18" s="26" t="s">
        <v>296</v>
      </c>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9"/>
      <c r="D19" s="350"/>
      <c r="E19" s="52"/>
      <c r="F19" s="26" t="s">
        <v>377</v>
      </c>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9"/>
      <c r="D20" s="350"/>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350"/>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350"/>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350"/>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57"/>
      <c r="D24" s="351"/>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7"/>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[1]Calendario!$D$1</f>
        <v>46083</v>
      </c>
      <c r="I36" s="187">
        <f t="shared" ref="I36:AN36" si="7">H36+1</f>
        <v>46084</v>
      </c>
      <c r="J36" s="187">
        <f t="shared" si="7"/>
        <v>46085</v>
      </c>
      <c r="K36" s="187">
        <f t="shared" si="7"/>
        <v>46086</v>
      </c>
      <c r="L36" s="187">
        <f t="shared" si="7"/>
        <v>46087</v>
      </c>
      <c r="M36" s="187">
        <f t="shared" si="7"/>
        <v>46088</v>
      </c>
      <c r="N36" s="187">
        <f t="shared" si="7"/>
        <v>46089</v>
      </c>
      <c r="O36" s="187">
        <f t="shared" si="7"/>
        <v>46090</v>
      </c>
      <c r="P36" s="187">
        <f t="shared" si="7"/>
        <v>46091</v>
      </c>
      <c r="Q36" s="187">
        <f t="shared" si="7"/>
        <v>46092</v>
      </c>
      <c r="R36" s="187">
        <f t="shared" si="7"/>
        <v>46093</v>
      </c>
      <c r="S36" s="187">
        <f t="shared" si="7"/>
        <v>46094</v>
      </c>
      <c r="T36" s="187">
        <f t="shared" si="7"/>
        <v>46095</v>
      </c>
      <c r="U36" s="187">
        <f t="shared" si="7"/>
        <v>46096</v>
      </c>
      <c r="V36" s="187">
        <f t="shared" si="7"/>
        <v>46097</v>
      </c>
      <c r="W36" s="187">
        <f t="shared" si="7"/>
        <v>46098</v>
      </c>
      <c r="X36" s="187">
        <f t="shared" si="7"/>
        <v>46099</v>
      </c>
      <c r="Y36" s="187">
        <f t="shared" si="7"/>
        <v>46100</v>
      </c>
      <c r="Z36" s="187">
        <f t="shared" si="7"/>
        <v>46101</v>
      </c>
      <c r="AA36" s="187">
        <f t="shared" si="7"/>
        <v>46102</v>
      </c>
      <c r="AB36" s="187">
        <f t="shared" si="7"/>
        <v>46103</v>
      </c>
      <c r="AC36" s="187">
        <f t="shared" si="7"/>
        <v>46104</v>
      </c>
      <c r="AD36" s="187">
        <f t="shared" si="7"/>
        <v>46105</v>
      </c>
      <c r="AE36" s="187">
        <f t="shared" si="7"/>
        <v>46106</v>
      </c>
      <c r="AF36" s="187">
        <f t="shared" si="7"/>
        <v>46107</v>
      </c>
      <c r="AG36" s="187">
        <f t="shared" si="7"/>
        <v>46108</v>
      </c>
      <c r="AH36" s="187">
        <f t="shared" si="7"/>
        <v>46109</v>
      </c>
      <c r="AI36" s="187">
        <f t="shared" si="7"/>
        <v>46110</v>
      </c>
      <c r="AJ36" s="187">
        <f t="shared" si="7"/>
        <v>46111</v>
      </c>
      <c r="AK36" s="187">
        <f t="shared" si="7"/>
        <v>46112</v>
      </c>
      <c r="AL36" s="187">
        <f t="shared" si="7"/>
        <v>46113</v>
      </c>
      <c r="AM36" s="187">
        <f t="shared" si="7"/>
        <v>46114</v>
      </c>
      <c r="AN36" s="187">
        <f t="shared" si="7"/>
        <v>46115</v>
      </c>
    </row>
    <row r="37" spans="2:40" x14ac:dyDescent="0.2">
      <c r="B37" s="22">
        <v>1</v>
      </c>
      <c r="C37" s="130"/>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130"/>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189"/>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189"/>
      <c r="D40" s="24"/>
      <c r="E40" s="25">
        <f t="shared" si="8"/>
        <v>0</v>
      </c>
      <c r="F40" s="51"/>
      <c r="G40" s="24"/>
      <c r="H40" s="69"/>
      <c r="I40" s="69"/>
      <c r="J40" s="69"/>
      <c r="K40" s="69"/>
      <c r="L40" s="69"/>
      <c r="M40" s="65"/>
      <c r="N40" s="65"/>
      <c r="O40" s="69"/>
      <c r="P40" s="69"/>
      <c r="Q40" s="69"/>
      <c r="R40" s="69"/>
      <c r="S40" s="69"/>
      <c r="T40" s="67"/>
      <c r="U40" s="73"/>
      <c r="V40" s="69"/>
      <c r="W40" s="69"/>
      <c r="X40" s="69"/>
      <c r="Y40" s="69"/>
      <c r="Z40" s="69"/>
      <c r="AA40" s="67"/>
      <c r="AB40" s="73"/>
      <c r="AC40" s="69"/>
      <c r="AD40" s="69"/>
      <c r="AE40" s="69"/>
      <c r="AF40" s="69"/>
      <c r="AG40" s="69"/>
      <c r="AH40" s="67"/>
      <c r="AI40" s="67"/>
      <c r="AJ40" s="69"/>
      <c r="AK40" s="69"/>
      <c r="AL40" s="69"/>
      <c r="AM40" s="69"/>
      <c r="AN40" s="69"/>
    </row>
    <row r="41" spans="2:40" x14ac:dyDescent="0.2">
      <c r="B41" s="22">
        <f t="shared" si="9"/>
        <v>5</v>
      </c>
      <c r="C41" s="189"/>
      <c r="D41" s="24"/>
      <c r="E41" s="25">
        <f t="shared" si="8"/>
        <v>0</v>
      </c>
      <c r="F41" s="51"/>
      <c r="G41" s="24"/>
      <c r="H41" s="69"/>
      <c r="I41" s="69"/>
      <c r="J41" s="69"/>
      <c r="K41" s="69"/>
      <c r="L41" s="69"/>
      <c r="M41" s="65"/>
      <c r="N41" s="65"/>
      <c r="O41" s="69"/>
      <c r="P41" s="69"/>
      <c r="Q41" s="69"/>
      <c r="R41" s="69"/>
      <c r="S41" s="69"/>
      <c r="T41" s="67"/>
      <c r="U41" s="73"/>
      <c r="V41" s="69"/>
      <c r="W41" s="69"/>
      <c r="X41" s="69"/>
      <c r="Y41" s="69"/>
      <c r="Z41" s="69"/>
      <c r="AA41" s="67"/>
      <c r="AB41" s="73"/>
      <c r="AC41" s="69"/>
      <c r="AD41" s="69"/>
      <c r="AE41" s="69"/>
      <c r="AF41" s="69"/>
      <c r="AG41" s="69"/>
      <c r="AH41" s="67"/>
      <c r="AI41" s="67"/>
      <c r="AJ41" s="69"/>
      <c r="AK41" s="69"/>
      <c r="AL41" s="69"/>
      <c r="AM41" s="69"/>
      <c r="AN41" s="69"/>
    </row>
    <row r="42" spans="2:40" x14ac:dyDescent="0.2">
      <c r="B42" s="22">
        <f t="shared" si="9"/>
        <v>6</v>
      </c>
      <c r="C42" s="189"/>
      <c r="D42" s="24"/>
      <c r="E42" s="25">
        <f t="shared" si="8"/>
        <v>0</v>
      </c>
      <c r="F42" s="51"/>
      <c r="G42" s="24"/>
      <c r="H42" s="69"/>
      <c r="I42" s="69"/>
      <c r="J42" s="69"/>
      <c r="K42" s="69"/>
      <c r="L42" s="69"/>
      <c r="M42" s="65"/>
      <c r="N42" s="65"/>
      <c r="O42" s="69"/>
      <c r="P42" s="69"/>
      <c r="Q42" s="69"/>
      <c r="R42" s="69"/>
      <c r="S42" s="69"/>
      <c r="T42" s="67"/>
      <c r="U42" s="73"/>
      <c r="V42" s="69"/>
      <c r="W42" s="69"/>
      <c r="X42" s="69"/>
      <c r="Y42" s="69"/>
      <c r="Z42" s="69"/>
      <c r="AA42" s="67"/>
      <c r="AB42" s="73"/>
      <c r="AC42" s="69"/>
      <c r="AD42" s="69"/>
      <c r="AE42" s="69"/>
      <c r="AF42" s="69"/>
      <c r="AG42" s="69"/>
      <c r="AH42" s="67"/>
      <c r="AI42" s="67"/>
      <c r="AJ42" s="69"/>
      <c r="AK42" s="69"/>
      <c r="AL42" s="69"/>
      <c r="AM42" s="69"/>
      <c r="AN42" s="69"/>
    </row>
    <row r="43" spans="2:40" x14ac:dyDescent="0.2">
      <c r="B43" s="22">
        <f t="shared" si="9"/>
        <v>7</v>
      </c>
      <c r="C43" s="189"/>
      <c r="D43" s="24"/>
      <c r="E43" s="25">
        <f t="shared" si="8"/>
        <v>0</v>
      </c>
      <c r="F43" s="51"/>
      <c r="G43" s="24"/>
      <c r="H43" s="69"/>
      <c r="I43" s="69"/>
      <c r="J43" s="69"/>
      <c r="K43" s="69"/>
      <c r="L43" s="69"/>
      <c r="M43" s="65"/>
      <c r="N43" s="65"/>
      <c r="O43" s="69"/>
      <c r="P43" s="69"/>
      <c r="Q43" s="69"/>
      <c r="R43" s="69"/>
      <c r="S43" s="69"/>
      <c r="T43" s="67"/>
      <c r="U43" s="73"/>
      <c r="V43" s="69"/>
      <c r="W43" s="69"/>
      <c r="X43" s="69"/>
      <c r="Y43" s="69"/>
      <c r="Z43" s="69"/>
      <c r="AA43" s="67"/>
      <c r="AB43" s="73"/>
      <c r="AC43" s="69"/>
      <c r="AD43" s="69"/>
      <c r="AE43" s="69"/>
      <c r="AF43" s="69"/>
      <c r="AG43" s="69"/>
      <c r="AH43" s="67"/>
      <c r="AI43" s="67"/>
      <c r="AJ43" s="69"/>
      <c r="AK43" s="69"/>
      <c r="AL43" s="69"/>
      <c r="AM43" s="69"/>
      <c r="AN43" s="69"/>
    </row>
    <row r="44" spans="2:40" x14ac:dyDescent="0.2">
      <c r="B44" s="22">
        <f t="shared" si="9"/>
        <v>8</v>
      </c>
      <c r="C44" s="189"/>
      <c r="D44" s="24"/>
      <c r="E44" s="25">
        <f t="shared" si="8"/>
        <v>0</v>
      </c>
      <c r="F44" s="51"/>
      <c r="G44" s="24"/>
      <c r="H44" s="69"/>
      <c r="I44" s="69"/>
      <c r="J44" s="69"/>
      <c r="K44" s="69"/>
      <c r="L44" s="69"/>
      <c r="M44" s="65"/>
      <c r="N44" s="65"/>
      <c r="O44" s="69"/>
      <c r="P44" s="69"/>
      <c r="Q44" s="69"/>
      <c r="R44" s="69"/>
      <c r="S44" s="69"/>
      <c r="T44" s="67"/>
      <c r="U44" s="73"/>
      <c r="V44" s="69"/>
      <c r="W44" s="69"/>
      <c r="X44" s="69"/>
      <c r="Y44" s="69"/>
      <c r="Z44" s="69"/>
      <c r="AA44" s="67"/>
      <c r="AB44" s="73"/>
      <c r="AC44" s="69"/>
      <c r="AD44" s="69"/>
      <c r="AE44" s="69"/>
      <c r="AF44" s="69"/>
      <c r="AG44" s="69"/>
      <c r="AH44" s="67"/>
      <c r="AI44" s="67"/>
      <c r="AJ44" s="69"/>
      <c r="AK44" s="69"/>
      <c r="AL44" s="69"/>
      <c r="AM44" s="69"/>
      <c r="AN44" s="69"/>
    </row>
    <row r="45" spans="2:40" x14ac:dyDescent="0.2">
      <c r="B45" s="22">
        <f t="shared" si="9"/>
        <v>9</v>
      </c>
      <c r="C45" s="189"/>
      <c r="D45" s="24"/>
      <c r="E45" s="25">
        <f t="shared" si="8"/>
        <v>0</v>
      </c>
      <c r="F45" s="51"/>
      <c r="G45" s="24"/>
      <c r="H45" s="69"/>
      <c r="I45" s="69"/>
      <c r="J45" s="69"/>
      <c r="K45" s="69"/>
      <c r="L45" s="69"/>
      <c r="M45" s="65"/>
      <c r="N45" s="65"/>
      <c r="O45" s="69"/>
      <c r="P45" s="69"/>
      <c r="Q45" s="69"/>
      <c r="R45" s="69"/>
      <c r="S45" s="69"/>
      <c r="T45" s="67"/>
      <c r="U45" s="73"/>
      <c r="V45" s="69"/>
      <c r="W45" s="69"/>
      <c r="X45" s="69"/>
      <c r="Y45" s="69"/>
      <c r="Z45" s="69"/>
      <c r="AA45" s="67"/>
      <c r="AB45" s="73"/>
      <c r="AC45" s="69"/>
      <c r="AD45" s="69"/>
      <c r="AE45" s="69"/>
      <c r="AF45" s="69"/>
      <c r="AG45" s="69"/>
      <c r="AH45" s="67"/>
      <c r="AI45" s="67"/>
      <c r="AJ45" s="69"/>
      <c r="AK45" s="69"/>
      <c r="AL45" s="69"/>
      <c r="AM45" s="69"/>
      <c r="AN45" s="69"/>
    </row>
    <row r="46" spans="2:40" x14ac:dyDescent="0.2">
      <c r="B46" s="22">
        <f t="shared" si="9"/>
        <v>10</v>
      </c>
      <c r="C46" s="76"/>
      <c r="D46" s="24"/>
      <c r="E46" s="25">
        <f t="shared" si="8"/>
        <v>0</v>
      </c>
      <c r="F46" s="51"/>
      <c r="G46" s="24"/>
      <c r="H46" s="69"/>
      <c r="I46" s="69"/>
      <c r="J46" s="69"/>
      <c r="K46" s="69"/>
      <c r="L46" s="69"/>
      <c r="M46" s="65"/>
      <c r="N46" s="65"/>
      <c r="O46" s="69"/>
      <c r="P46" s="69"/>
      <c r="Q46" s="69"/>
      <c r="R46" s="69"/>
      <c r="S46" s="69"/>
      <c r="T46" s="67"/>
      <c r="U46" s="73"/>
      <c r="V46" s="69"/>
      <c r="W46" s="69"/>
      <c r="X46" s="69"/>
      <c r="Y46" s="69"/>
      <c r="Z46" s="69"/>
      <c r="AA46" s="67"/>
      <c r="AB46" s="73"/>
      <c r="AC46" s="69"/>
      <c r="AD46" s="69"/>
      <c r="AE46" s="69"/>
      <c r="AF46" s="69"/>
      <c r="AG46" s="69"/>
      <c r="AH46" s="67"/>
      <c r="AI46" s="67"/>
      <c r="AJ46" s="69"/>
      <c r="AK46" s="69"/>
      <c r="AL46" s="69"/>
      <c r="AM46" s="69"/>
      <c r="AN46" s="69"/>
    </row>
    <row r="47" spans="2:40" x14ac:dyDescent="0.2">
      <c r="B47" s="22">
        <f t="shared" si="9"/>
        <v>11</v>
      </c>
      <c r="C47" s="76"/>
      <c r="D47" s="24"/>
      <c r="E47" s="25">
        <f t="shared" si="8"/>
        <v>0</v>
      </c>
      <c r="F47" s="51"/>
      <c r="G47" s="24"/>
      <c r="H47" s="69"/>
      <c r="I47" s="69"/>
      <c r="J47" s="69"/>
      <c r="K47" s="69"/>
      <c r="L47" s="69"/>
      <c r="M47" s="65"/>
      <c r="N47" s="65"/>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6"/>
      <c r="D48" s="24"/>
      <c r="E48" s="25">
        <f t="shared" si="8"/>
        <v>0</v>
      </c>
      <c r="F48" s="51"/>
      <c r="G48" s="190"/>
      <c r="H48" s="69"/>
      <c r="I48" s="69"/>
      <c r="J48" s="69"/>
      <c r="K48" s="69"/>
      <c r="L48" s="69"/>
      <c r="M48" s="65"/>
      <c r="N48" s="65"/>
      <c r="O48" s="69"/>
      <c r="P48" s="69"/>
      <c r="Q48" s="69"/>
      <c r="R48" s="69"/>
      <c r="S48" s="69"/>
      <c r="T48" s="67"/>
      <c r="U48" s="73"/>
      <c r="V48" s="69"/>
      <c r="W48" s="69"/>
      <c r="X48" s="69"/>
      <c r="Y48" s="69"/>
      <c r="Z48" s="69"/>
      <c r="AA48" s="67"/>
      <c r="AB48" s="73"/>
      <c r="AC48" s="69"/>
      <c r="AD48" s="69"/>
      <c r="AE48" s="69"/>
      <c r="AF48" s="69"/>
      <c r="AG48" s="69"/>
      <c r="AH48" s="67"/>
      <c r="AI48" s="67"/>
      <c r="AL48" s="69"/>
      <c r="AM48" s="69"/>
      <c r="AN48" s="69"/>
    </row>
    <row r="49" spans="2:40" x14ac:dyDescent="0.2">
      <c r="B49" s="22">
        <f t="shared" si="9"/>
        <v>13</v>
      </c>
      <c r="C49" s="76"/>
      <c r="D49" s="24"/>
      <c r="E49" s="25">
        <f t="shared" si="8"/>
        <v>0</v>
      </c>
      <c r="F49" s="51"/>
      <c r="G49" s="24"/>
      <c r="H49" s="69"/>
      <c r="I49" s="69"/>
      <c r="J49" s="69"/>
      <c r="K49" s="69"/>
      <c r="L49" s="69"/>
      <c r="M49" s="65"/>
      <c r="N49" s="65"/>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6"/>
      <c r="D50" s="24"/>
      <c r="E50" s="25">
        <f t="shared" si="8"/>
        <v>0</v>
      </c>
      <c r="F50" s="51"/>
      <c r="G50" s="24"/>
      <c r="H50" s="69"/>
      <c r="I50" s="69"/>
      <c r="J50" s="69"/>
      <c r="K50" s="69"/>
      <c r="L50" s="69"/>
      <c r="M50" s="65"/>
      <c r="N50" s="65"/>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6"/>
      <c r="D51" s="24"/>
      <c r="E51" s="25">
        <f t="shared" si="8"/>
        <v>0</v>
      </c>
      <c r="F51" s="51"/>
      <c r="G51" s="24"/>
      <c r="H51" s="69"/>
      <c r="I51" s="69"/>
      <c r="J51" s="69"/>
      <c r="K51" s="69"/>
      <c r="L51" s="69"/>
      <c r="M51" s="65"/>
      <c r="N51" s="65"/>
      <c r="O51" s="69"/>
      <c r="P51" s="69"/>
      <c r="Q51" s="69"/>
      <c r="R51" s="69"/>
      <c r="S51" s="69"/>
      <c r="T51" s="68"/>
      <c r="U51" s="68"/>
      <c r="V51" s="69"/>
      <c r="W51" s="69"/>
      <c r="X51" s="69"/>
      <c r="Y51" s="69"/>
      <c r="Z51" s="69"/>
      <c r="AA51" s="68"/>
      <c r="AB51" s="74"/>
      <c r="AC51" s="69"/>
      <c r="AD51" s="69"/>
      <c r="AE51" s="69"/>
      <c r="AF51" s="69"/>
      <c r="AG51" s="69"/>
      <c r="AH51" s="70"/>
      <c r="AI51" s="68"/>
      <c r="AJ51" s="69"/>
      <c r="AK51" s="69"/>
      <c r="AL51" s="69"/>
      <c r="AM51" s="69"/>
      <c r="AN51" s="69"/>
    </row>
    <row r="52" spans="2:40" x14ac:dyDescent="0.2">
      <c r="B52" s="22">
        <f t="shared" si="9"/>
        <v>16</v>
      </c>
      <c r="C52" s="76"/>
      <c r="D52" s="24"/>
      <c r="E52" s="25">
        <f t="shared" si="8"/>
        <v>0</v>
      </c>
      <c r="F52" s="51"/>
      <c r="G52" s="24"/>
      <c r="H52" s="69"/>
      <c r="I52" s="69"/>
      <c r="J52" s="69"/>
      <c r="K52" s="69"/>
      <c r="L52" s="69"/>
      <c r="M52" s="65"/>
      <c r="N52" s="65"/>
      <c r="O52" s="69"/>
      <c r="P52" s="69"/>
      <c r="Q52" s="69"/>
      <c r="R52" s="69"/>
      <c r="S52" s="69"/>
      <c r="T52" s="68"/>
      <c r="U52" s="68"/>
      <c r="V52" s="69"/>
      <c r="W52" s="69"/>
      <c r="X52" s="69"/>
      <c r="Y52" s="69"/>
      <c r="Z52" s="69"/>
      <c r="AA52" s="68"/>
      <c r="AB52" s="74"/>
      <c r="AC52" s="69"/>
      <c r="AD52" s="69"/>
      <c r="AE52" s="69"/>
      <c r="AF52" s="69"/>
      <c r="AG52" s="69"/>
      <c r="AH52" s="70"/>
      <c r="AI52" s="68"/>
      <c r="AJ52" s="69"/>
      <c r="AK52" s="69"/>
      <c r="AL52" s="69"/>
      <c r="AM52" s="69"/>
      <c r="AN52" s="69"/>
    </row>
    <row r="53" spans="2:40" x14ac:dyDescent="0.2">
      <c r="B53" s="22">
        <f t="shared" si="9"/>
        <v>17</v>
      </c>
      <c r="C53" s="130"/>
      <c r="D53" s="24"/>
      <c r="E53" s="25">
        <f t="shared" si="8"/>
        <v>0</v>
      </c>
      <c r="F53" s="51"/>
      <c r="G53" s="24"/>
      <c r="H53" s="69"/>
      <c r="I53" s="69"/>
      <c r="J53" s="69"/>
      <c r="K53" s="69"/>
      <c r="L53" s="69"/>
      <c r="M53" s="65"/>
      <c r="N53" s="65"/>
      <c r="O53" s="69"/>
      <c r="P53" s="69"/>
      <c r="Q53" s="69"/>
      <c r="R53" s="69"/>
      <c r="S53" s="69"/>
      <c r="T53" s="68"/>
      <c r="U53" s="68"/>
      <c r="V53" s="69"/>
      <c r="W53" s="69"/>
      <c r="X53" s="69"/>
      <c r="Y53" s="69"/>
      <c r="Z53" s="69"/>
      <c r="AA53" s="68"/>
      <c r="AB53" s="68"/>
      <c r="AC53" s="69"/>
      <c r="AD53" s="69"/>
      <c r="AE53" s="69"/>
      <c r="AF53" s="69"/>
      <c r="AG53" s="69"/>
      <c r="AH53" s="68"/>
      <c r="AI53" s="68"/>
      <c r="AJ53" s="69"/>
      <c r="AK53" s="69"/>
      <c r="AL53" s="69"/>
      <c r="AM53" s="69"/>
      <c r="AN53" s="69"/>
    </row>
    <row r="54" spans="2:40" x14ac:dyDescent="0.2">
      <c r="B54" s="22">
        <f t="shared" si="9"/>
        <v>18</v>
      </c>
      <c r="C54" s="130"/>
      <c r="D54" s="24"/>
      <c r="E54" s="25">
        <f t="shared" si="8"/>
        <v>0</v>
      </c>
      <c r="F54" s="51"/>
      <c r="G54" s="24"/>
      <c r="H54" s="69"/>
      <c r="I54" s="69"/>
      <c r="J54" s="69"/>
      <c r="K54" s="69"/>
      <c r="L54" s="69"/>
      <c r="M54" s="65"/>
      <c r="N54" s="65"/>
      <c r="O54" s="69"/>
      <c r="P54" s="69"/>
      <c r="Q54" s="69"/>
      <c r="R54" s="69"/>
      <c r="S54" s="69"/>
      <c r="T54" s="68"/>
      <c r="U54" s="68"/>
      <c r="V54" s="69"/>
      <c r="W54" s="69"/>
      <c r="X54" s="69"/>
      <c r="Y54" s="69"/>
      <c r="Z54" s="69"/>
      <c r="AA54" s="68"/>
      <c r="AB54" s="68"/>
      <c r="AC54" s="69"/>
      <c r="AD54" s="69"/>
      <c r="AE54" s="69"/>
      <c r="AF54" s="69"/>
      <c r="AG54" s="69"/>
      <c r="AH54" s="68"/>
      <c r="AI54" s="68"/>
      <c r="AJ54" s="69"/>
      <c r="AK54" s="69"/>
      <c r="AL54" s="69"/>
      <c r="AM54" s="69"/>
      <c r="AN54" s="69"/>
    </row>
    <row r="55" spans="2:40" x14ac:dyDescent="0.2">
      <c r="B55" s="22">
        <f t="shared" si="9"/>
        <v>19</v>
      </c>
      <c r="C55" s="130"/>
      <c r="D55" s="24"/>
      <c r="E55" s="25">
        <f t="shared" si="8"/>
        <v>0</v>
      </c>
      <c r="F55" s="51"/>
      <c r="G55" s="24"/>
      <c r="H55" s="69"/>
      <c r="I55" s="69"/>
      <c r="J55" s="69"/>
      <c r="K55" s="69"/>
      <c r="L55" s="69"/>
      <c r="M55" s="65"/>
      <c r="N55" s="65"/>
      <c r="O55" s="69"/>
      <c r="P55" s="69"/>
      <c r="Q55" s="69"/>
      <c r="R55" s="69"/>
      <c r="S55" s="69"/>
      <c r="T55" s="68"/>
      <c r="U55" s="68"/>
      <c r="V55" s="69"/>
      <c r="W55" s="69"/>
      <c r="X55" s="69"/>
      <c r="Y55" s="69"/>
      <c r="Z55" s="69"/>
      <c r="AA55" s="68"/>
      <c r="AB55" s="68"/>
      <c r="AC55" s="69"/>
      <c r="AD55" s="69"/>
      <c r="AE55" s="69"/>
      <c r="AF55" s="69"/>
      <c r="AG55" s="69"/>
      <c r="AH55" s="68"/>
      <c r="AI55" s="68"/>
      <c r="AJ55" s="69"/>
      <c r="AK55" s="69"/>
      <c r="AL55" s="69"/>
      <c r="AM55" s="69"/>
      <c r="AN55" s="69"/>
    </row>
    <row r="56" spans="2:40" x14ac:dyDescent="0.2">
      <c r="B56" s="22">
        <f t="shared" si="9"/>
        <v>20</v>
      </c>
      <c r="C56" s="130"/>
      <c r="D56" s="24"/>
      <c r="E56" s="25">
        <f t="shared" si="8"/>
        <v>0</v>
      </c>
      <c r="F56" s="51"/>
      <c r="G56" s="24"/>
      <c r="H56" s="69"/>
      <c r="I56" s="69"/>
      <c r="J56" s="69"/>
      <c r="K56" s="69"/>
      <c r="L56" s="69"/>
      <c r="M56" s="65"/>
      <c r="N56" s="65"/>
      <c r="O56" s="69"/>
      <c r="P56" s="69"/>
      <c r="Q56" s="69"/>
      <c r="R56" s="69"/>
      <c r="S56" s="69"/>
      <c r="T56" s="68"/>
      <c r="U56" s="68"/>
      <c r="V56" s="69"/>
      <c r="W56" s="69"/>
      <c r="X56" s="69"/>
      <c r="Y56" s="69"/>
      <c r="Z56" s="69"/>
      <c r="AA56" s="68"/>
      <c r="AB56" s="68"/>
      <c r="AC56" s="69"/>
      <c r="AD56" s="69"/>
      <c r="AE56" s="69"/>
      <c r="AF56" s="69"/>
      <c r="AG56" s="69"/>
      <c r="AH56" s="68"/>
      <c r="AI56" s="68"/>
      <c r="AJ56" s="69"/>
      <c r="AK56" s="69"/>
      <c r="AL56" s="69"/>
      <c r="AM56" s="69"/>
      <c r="AN56" s="69"/>
    </row>
    <row r="57" spans="2:40" x14ac:dyDescent="0.2">
      <c r="B57" s="22">
        <f t="shared" si="9"/>
        <v>21</v>
      </c>
      <c r="C57" s="189"/>
      <c r="D57" s="24"/>
      <c r="E57" s="25">
        <f t="shared" si="8"/>
        <v>0</v>
      </c>
      <c r="F57" s="51"/>
      <c r="G57" s="24"/>
      <c r="H57" s="69"/>
      <c r="I57" s="69"/>
      <c r="J57" s="69"/>
      <c r="K57" s="69"/>
      <c r="L57" s="69"/>
      <c r="M57" s="65"/>
      <c r="N57" s="65"/>
      <c r="O57" s="69"/>
      <c r="P57" s="69"/>
      <c r="Q57" s="69"/>
      <c r="R57" s="69"/>
      <c r="S57" s="69"/>
      <c r="T57" s="68"/>
      <c r="U57" s="68"/>
      <c r="V57" s="69"/>
      <c r="W57" s="69"/>
      <c r="X57" s="69"/>
      <c r="Y57" s="69"/>
      <c r="Z57" s="69"/>
      <c r="AA57" s="68"/>
      <c r="AB57" s="68"/>
      <c r="AC57" s="69"/>
      <c r="AD57" s="69"/>
      <c r="AE57" s="69"/>
      <c r="AF57" s="69"/>
      <c r="AG57" s="69"/>
      <c r="AH57" s="68"/>
      <c r="AI57" s="68"/>
      <c r="AJ57" s="69"/>
      <c r="AK57" s="69"/>
      <c r="AL57" s="69"/>
      <c r="AM57" s="69"/>
      <c r="AN57" s="69"/>
    </row>
    <row r="58" spans="2:40" x14ac:dyDescent="0.2">
      <c r="B58" s="22">
        <f t="shared" si="9"/>
        <v>22</v>
      </c>
      <c r="C58" s="189"/>
      <c r="D58" s="24"/>
      <c r="E58" s="25">
        <f t="shared" si="8"/>
        <v>0</v>
      </c>
      <c r="F58" s="51"/>
      <c r="G58" s="24"/>
      <c r="H58" s="69"/>
      <c r="I58" s="69"/>
      <c r="J58" s="69"/>
      <c r="K58" s="69"/>
      <c r="L58" s="69"/>
      <c r="M58" s="65"/>
      <c r="N58" s="65"/>
      <c r="O58" s="69"/>
      <c r="P58" s="69"/>
      <c r="Q58" s="69"/>
      <c r="R58" s="69"/>
      <c r="S58" s="69"/>
      <c r="T58" s="68"/>
      <c r="U58" s="68"/>
      <c r="V58" s="69"/>
      <c r="W58" s="69"/>
      <c r="X58" s="69"/>
      <c r="Y58" s="69"/>
      <c r="Z58" s="69"/>
      <c r="AA58" s="68"/>
      <c r="AB58" s="68"/>
      <c r="AC58" s="69"/>
      <c r="AD58" s="69"/>
      <c r="AE58" s="69"/>
      <c r="AF58" s="69"/>
      <c r="AG58" s="69"/>
      <c r="AH58" s="68"/>
      <c r="AI58" s="68"/>
      <c r="AJ58" s="69"/>
      <c r="AK58" s="69"/>
      <c r="AL58" s="69"/>
      <c r="AM58" s="69"/>
      <c r="AN58" s="69"/>
    </row>
    <row r="59" spans="2:40" x14ac:dyDescent="0.2">
      <c r="B59" s="22">
        <f t="shared" si="9"/>
        <v>23</v>
      </c>
      <c r="C59" s="189"/>
      <c r="D59" s="24"/>
      <c r="E59" s="25">
        <f t="shared" si="8"/>
        <v>0</v>
      </c>
      <c r="F59" s="51"/>
      <c r="G59" s="24"/>
      <c r="H59" s="69"/>
      <c r="I59" s="69"/>
      <c r="J59" s="69"/>
      <c r="K59" s="69"/>
      <c r="L59" s="69"/>
      <c r="M59" s="65"/>
      <c r="N59" s="65"/>
      <c r="O59" s="69"/>
      <c r="P59" s="69"/>
      <c r="Q59" s="69"/>
      <c r="R59" s="69"/>
      <c r="S59" s="69"/>
      <c r="T59" s="68"/>
      <c r="U59" s="68"/>
      <c r="V59" s="69"/>
      <c r="W59" s="69"/>
      <c r="X59" s="69"/>
      <c r="Y59" s="69"/>
      <c r="Z59" s="69"/>
      <c r="AA59" s="68"/>
      <c r="AB59" s="68"/>
      <c r="AC59" s="69"/>
      <c r="AD59" s="69"/>
      <c r="AE59" s="69"/>
      <c r="AF59" s="69"/>
      <c r="AG59" s="69"/>
      <c r="AH59" s="68"/>
      <c r="AI59" s="68"/>
      <c r="AJ59" s="69"/>
      <c r="AK59" s="69"/>
      <c r="AL59" s="69"/>
      <c r="AM59" s="69"/>
      <c r="AN59" s="69"/>
    </row>
    <row r="60" spans="2:40" x14ac:dyDescent="0.2">
      <c r="B60" s="22">
        <f t="shared" si="9"/>
        <v>24</v>
      </c>
      <c r="C60" s="189"/>
      <c r="D60" s="24"/>
      <c r="E60" s="25">
        <f t="shared" si="8"/>
        <v>0</v>
      </c>
      <c r="F60" s="51"/>
      <c r="G60" s="24"/>
      <c r="H60" s="69"/>
      <c r="I60" s="69"/>
      <c r="J60" s="69"/>
      <c r="K60" s="69"/>
      <c r="L60" s="69"/>
      <c r="M60" s="65"/>
      <c r="N60" s="65"/>
      <c r="O60" s="69"/>
      <c r="P60" s="69"/>
      <c r="Q60" s="69"/>
      <c r="R60" s="69"/>
      <c r="S60" s="69"/>
      <c r="T60" s="68"/>
      <c r="U60" s="68"/>
      <c r="V60" s="69"/>
      <c r="W60" s="69"/>
      <c r="X60" s="69"/>
      <c r="Y60" s="69"/>
      <c r="Z60" s="69"/>
      <c r="AA60" s="68"/>
      <c r="AB60" s="68"/>
      <c r="AC60" s="69"/>
      <c r="AD60" s="69"/>
      <c r="AE60" s="69"/>
      <c r="AF60" s="69"/>
      <c r="AG60" s="69"/>
      <c r="AH60" s="68"/>
      <c r="AI60" s="68"/>
      <c r="AJ60" s="69"/>
      <c r="AK60" s="69"/>
      <c r="AL60" s="69"/>
      <c r="AM60" s="69"/>
      <c r="AN60" s="69"/>
    </row>
    <row r="61" spans="2:40" x14ac:dyDescent="0.2">
      <c r="B61" s="22">
        <f t="shared" si="9"/>
        <v>25</v>
      </c>
      <c r="C61" s="189"/>
      <c r="D61" s="24"/>
      <c r="E61" s="25">
        <f t="shared" si="8"/>
        <v>0</v>
      </c>
      <c r="F61" s="51"/>
      <c r="G61" s="24"/>
      <c r="H61" s="69"/>
      <c r="I61" s="69"/>
      <c r="J61" s="69"/>
      <c r="K61" s="69"/>
      <c r="L61" s="69"/>
      <c r="M61" s="65"/>
      <c r="N61" s="65"/>
      <c r="O61" s="69"/>
      <c r="P61" s="69"/>
      <c r="Q61" s="69"/>
      <c r="R61" s="69"/>
      <c r="S61" s="69"/>
      <c r="T61" s="68"/>
      <c r="U61" s="68"/>
      <c r="V61" s="69"/>
      <c r="W61" s="69"/>
      <c r="X61" s="69"/>
      <c r="Y61" s="69"/>
      <c r="Z61" s="69"/>
      <c r="AA61" s="68"/>
      <c r="AB61" s="68"/>
      <c r="AC61" s="69"/>
      <c r="AD61" s="69"/>
      <c r="AE61" s="69"/>
      <c r="AF61" s="69"/>
      <c r="AG61" s="69"/>
      <c r="AH61" s="68"/>
      <c r="AI61" s="68"/>
      <c r="AJ61" s="69"/>
      <c r="AK61" s="69"/>
      <c r="AL61" s="69"/>
      <c r="AM61" s="69"/>
      <c r="AN61" s="69"/>
    </row>
    <row r="62" spans="2:40" x14ac:dyDescent="0.2">
      <c r="B62" s="22">
        <f t="shared" si="9"/>
        <v>26</v>
      </c>
      <c r="C62" s="76"/>
      <c r="D62" s="24"/>
      <c r="E62" s="25">
        <f t="shared" si="8"/>
        <v>0</v>
      </c>
      <c r="F62" s="51"/>
      <c r="G62" s="24"/>
      <c r="H62" s="69"/>
      <c r="I62" s="69"/>
      <c r="J62" s="69"/>
      <c r="K62" s="69"/>
      <c r="L62" s="69"/>
      <c r="M62" s="65"/>
      <c r="N62" s="65"/>
      <c r="O62" s="69"/>
      <c r="P62" s="69"/>
      <c r="Q62" s="69"/>
      <c r="R62" s="69"/>
      <c r="S62" s="69"/>
      <c r="T62" s="68"/>
      <c r="U62" s="68"/>
      <c r="V62" s="69"/>
      <c r="W62" s="69"/>
      <c r="X62" s="69"/>
      <c r="Y62" s="69"/>
      <c r="Z62" s="69"/>
      <c r="AA62" s="68"/>
      <c r="AB62" s="68"/>
      <c r="AC62" s="69"/>
      <c r="AD62" s="69"/>
      <c r="AE62" s="69"/>
      <c r="AF62" s="69"/>
      <c r="AG62" s="69"/>
      <c r="AH62" s="68"/>
      <c r="AI62" s="68"/>
      <c r="AJ62" s="69"/>
      <c r="AK62" s="69"/>
      <c r="AL62" s="69"/>
      <c r="AM62" s="69"/>
      <c r="AN62" s="69"/>
    </row>
    <row r="63" spans="2:40" x14ac:dyDescent="0.2">
      <c r="B63" s="22">
        <f t="shared" si="9"/>
        <v>27</v>
      </c>
      <c r="C63" s="76"/>
      <c r="D63" s="24"/>
      <c r="E63" s="25">
        <f t="shared" si="8"/>
        <v>0</v>
      </c>
      <c r="F63" s="51"/>
      <c r="G63" s="24"/>
      <c r="H63" s="69"/>
      <c r="I63" s="69"/>
      <c r="J63" s="69"/>
      <c r="K63" s="69"/>
      <c r="L63" s="69"/>
      <c r="M63" s="65"/>
      <c r="N63" s="65"/>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6"/>
      <c r="D64" s="24"/>
      <c r="E64" s="25">
        <f t="shared" si="8"/>
        <v>0</v>
      </c>
      <c r="F64" s="51"/>
      <c r="G64" s="24"/>
      <c r="H64" s="69"/>
      <c r="I64" s="69"/>
      <c r="J64" s="69"/>
      <c r="K64" s="69"/>
      <c r="L64" s="69"/>
      <c r="M64" s="65"/>
      <c r="N64" s="65"/>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130"/>
      <c r="D65" s="24"/>
      <c r="E65" s="25">
        <f t="shared" si="8"/>
        <v>0</v>
      </c>
      <c r="F65" s="51"/>
      <c r="G65" s="24"/>
      <c r="H65" s="69"/>
      <c r="I65" s="69"/>
      <c r="J65" s="69"/>
      <c r="K65" s="69"/>
      <c r="L65" s="69"/>
      <c r="M65" s="65"/>
      <c r="N65" s="65"/>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189"/>
      <c r="D66" s="24"/>
      <c r="E66" s="25">
        <f t="shared" si="8"/>
        <v>0</v>
      </c>
      <c r="F66" s="51"/>
      <c r="G66" s="24"/>
      <c r="H66" s="69"/>
      <c r="I66" s="69"/>
      <c r="J66" s="69"/>
      <c r="K66" s="69"/>
      <c r="L66" s="69"/>
      <c r="M66" s="65"/>
      <c r="N66" s="65"/>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189"/>
      <c r="D67" s="24"/>
      <c r="E67" s="25">
        <f t="shared" si="8"/>
        <v>0</v>
      </c>
      <c r="F67" s="51"/>
      <c r="G67" s="24"/>
      <c r="H67" s="69"/>
      <c r="I67" s="69"/>
      <c r="J67" s="69"/>
      <c r="K67" s="69"/>
      <c r="L67" s="69"/>
      <c r="M67" s="65"/>
      <c r="N67" s="65"/>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189"/>
      <c r="D68" s="24"/>
      <c r="E68" s="25">
        <f t="shared" si="8"/>
        <v>0</v>
      </c>
      <c r="F68" s="51"/>
      <c r="G68" s="24"/>
      <c r="H68" s="69"/>
      <c r="I68" s="69"/>
      <c r="J68" s="69"/>
      <c r="K68" s="69"/>
      <c r="L68" s="69"/>
      <c r="M68" s="65"/>
      <c r="N68" s="65"/>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189"/>
      <c r="D69" s="24"/>
      <c r="E69" s="25">
        <f t="shared" ref="E69:E100" si="10">SUM(H69:AN69)</f>
        <v>0</v>
      </c>
      <c r="F69" s="51"/>
      <c r="G69" s="24"/>
      <c r="H69" s="69"/>
      <c r="I69" s="69"/>
      <c r="J69" s="69"/>
      <c r="K69" s="69"/>
      <c r="L69" s="69"/>
      <c r="M69" s="65"/>
      <c r="N69" s="65"/>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189"/>
      <c r="D70" s="24"/>
      <c r="E70" s="25">
        <f t="shared" si="10"/>
        <v>0</v>
      </c>
      <c r="F70" s="51"/>
      <c r="G70" s="24"/>
      <c r="H70" s="69"/>
      <c r="I70" s="69"/>
      <c r="J70" s="69"/>
      <c r="K70" s="69"/>
      <c r="L70" s="69"/>
      <c r="M70" s="65"/>
      <c r="N70" s="65"/>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11"/>
        <v>35</v>
      </c>
      <c r="C71" s="189"/>
      <c r="D71" s="24"/>
      <c r="E71" s="25">
        <f t="shared" si="10"/>
        <v>0</v>
      </c>
      <c r="F71" s="51"/>
      <c r="G71" s="24"/>
      <c r="H71" s="69"/>
      <c r="I71" s="69"/>
      <c r="J71" s="69"/>
      <c r="K71" s="69"/>
      <c r="L71" s="69"/>
      <c r="M71" s="65"/>
      <c r="N71" s="65"/>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189"/>
      <c r="D72" s="24"/>
      <c r="E72" s="25">
        <f t="shared" si="10"/>
        <v>0</v>
      </c>
      <c r="F72" s="51"/>
      <c r="G72" s="24"/>
      <c r="H72" s="69"/>
      <c r="I72" s="69"/>
      <c r="J72" s="69"/>
      <c r="K72" s="69"/>
      <c r="L72" s="69"/>
      <c r="M72" s="65"/>
      <c r="N72" s="65"/>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189"/>
      <c r="D73" s="24"/>
      <c r="E73" s="25">
        <f t="shared" si="10"/>
        <v>0</v>
      </c>
      <c r="F73" s="51"/>
      <c r="G73" s="24"/>
      <c r="H73" s="69"/>
      <c r="I73" s="69"/>
      <c r="J73" s="69"/>
      <c r="K73" s="69"/>
      <c r="L73" s="69"/>
      <c r="M73" s="65"/>
      <c r="N73" s="65"/>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189"/>
      <c r="D74" s="24"/>
      <c r="E74" s="25">
        <f t="shared" si="10"/>
        <v>0</v>
      </c>
      <c r="F74" s="51"/>
      <c r="G74" s="24"/>
      <c r="H74" s="69"/>
      <c r="I74" s="69"/>
      <c r="J74" s="69"/>
      <c r="K74" s="69"/>
      <c r="L74" s="69"/>
      <c r="M74" s="65"/>
      <c r="N74" s="65"/>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hidden="1" x14ac:dyDescent="0.2">
      <c r="B75" s="22">
        <f t="shared" si="11"/>
        <v>39</v>
      </c>
      <c r="C75" s="63"/>
      <c r="D75" s="24"/>
      <c r="E75" s="25">
        <f t="shared" si="10"/>
        <v>0</v>
      </c>
      <c r="F75" s="51"/>
      <c r="G75" s="24"/>
      <c r="H75" s="69"/>
      <c r="I75" s="69"/>
      <c r="J75" s="69"/>
      <c r="K75" s="69"/>
      <c r="L75" s="69"/>
      <c r="M75" s="65"/>
      <c r="N75" s="65"/>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hidden="1" x14ac:dyDescent="0.2">
      <c r="B76" s="22">
        <f t="shared" si="11"/>
        <v>40</v>
      </c>
      <c r="C76" s="63"/>
      <c r="D76" s="24"/>
      <c r="E76" s="25">
        <f t="shared" si="10"/>
        <v>0</v>
      </c>
      <c r="F76" s="51"/>
      <c r="G76" s="24"/>
      <c r="H76" s="69"/>
      <c r="I76" s="69"/>
      <c r="J76" s="69"/>
      <c r="K76" s="69"/>
      <c r="L76" s="69"/>
      <c r="M76" s="65"/>
      <c r="N76" s="65"/>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hidden="1" x14ac:dyDescent="0.2">
      <c r="B77" s="22">
        <f t="shared" si="11"/>
        <v>41</v>
      </c>
      <c r="C77" s="63"/>
      <c r="D77" s="24"/>
      <c r="E77" s="25">
        <f t="shared" si="10"/>
        <v>0</v>
      </c>
      <c r="F77" s="51"/>
      <c r="G77" s="24"/>
      <c r="H77" s="69"/>
      <c r="I77" s="69"/>
      <c r="J77" s="69"/>
      <c r="K77" s="69"/>
      <c r="L77" s="69"/>
      <c r="M77" s="65"/>
      <c r="N77" s="65"/>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hidden="1" x14ac:dyDescent="0.2">
      <c r="B78" s="22">
        <f t="shared" si="11"/>
        <v>42</v>
      </c>
      <c r="C78" s="63"/>
      <c r="D78" s="24"/>
      <c r="E78" s="25">
        <f t="shared" si="10"/>
        <v>0</v>
      </c>
      <c r="F78" s="51"/>
      <c r="G78" s="24"/>
      <c r="H78" s="69"/>
      <c r="I78" s="69"/>
      <c r="J78" s="69"/>
      <c r="K78" s="69"/>
      <c r="L78" s="69"/>
      <c r="M78" s="65"/>
      <c r="N78" s="65"/>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hidden="1" x14ac:dyDescent="0.2">
      <c r="B79" s="22">
        <f t="shared" si="11"/>
        <v>43</v>
      </c>
      <c r="C79" s="63"/>
      <c r="D79" s="24"/>
      <c r="E79" s="25">
        <f t="shared" si="10"/>
        <v>0</v>
      </c>
      <c r="F79" s="51"/>
      <c r="G79" s="24"/>
      <c r="H79" s="69"/>
      <c r="I79" s="69"/>
      <c r="J79" s="69"/>
      <c r="K79" s="69"/>
      <c r="L79" s="69"/>
      <c r="M79" s="65"/>
      <c r="N79" s="65"/>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hidden="1" x14ac:dyDescent="0.2">
      <c r="B80" s="22">
        <f t="shared" si="11"/>
        <v>44</v>
      </c>
      <c r="C80" s="63"/>
      <c r="D80" s="24"/>
      <c r="E80" s="25">
        <f t="shared" si="10"/>
        <v>0</v>
      </c>
      <c r="F80" s="51"/>
      <c r="G80" s="24"/>
      <c r="H80" s="69"/>
      <c r="I80" s="69"/>
      <c r="J80" s="69"/>
      <c r="K80" s="69"/>
      <c r="L80" s="69"/>
      <c r="M80" s="65"/>
      <c r="N80" s="65"/>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hidden="1" x14ac:dyDescent="0.2">
      <c r="B81" s="22">
        <f t="shared" si="11"/>
        <v>45</v>
      </c>
      <c r="C81" s="63"/>
      <c r="D81" s="24"/>
      <c r="E81" s="25">
        <f t="shared" si="10"/>
        <v>0</v>
      </c>
      <c r="F81" s="51"/>
      <c r="G81" s="24"/>
      <c r="H81" s="69"/>
      <c r="I81" s="69"/>
      <c r="J81" s="69"/>
      <c r="K81" s="69"/>
      <c r="L81" s="69"/>
      <c r="M81" s="65"/>
      <c r="N81" s="65"/>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idden="1" x14ac:dyDescent="0.2">
      <c r="B82" s="22">
        <f t="shared" si="11"/>
        <v>46</v>
      </c>
      <c r="C82" s="63"/>
      <c r="D82" s="24"/>
      <c r="E82" s="25">
        <f t="shared" si="10"/>
        <v>0</v>
      </c>
      <c r="F82" s="51"/>
      <c r="G82" s="24"/>
      <c r="H82" s="69"/>
      <c r="I82" s="69"/>
      <c r="J82" s="69"/>
      <c r="K82" s="69"/>
      <c r="L82" s="69"/>
      <c r="M82" s="65"/>
      <c r="N82" s="65"/>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idden="1" x14ac:dyDescent="0.2">
      <c r="B83" s="22">
        <f t="shared" si="11"/>
        <v>47</v>
      </c>
      <c r="C83" s="63"/>
      <c r="D83" s="24"/>
      <c r="E83" s="25">
        <f t="shared" si="10"/>
        <v>0</v>
      </c>
      <c r="F83" s="51"/>
      <c r="G83" s="24"/>
      <c r="H83" s="69"/>
      <c r="I83" s="69"/>
      <c r="J83" s="69"/>
      <c r="K83" s="69"/>
      <c r="L83" s="69"/>
      <c r="M83" s="65"/>
      <c r="N83" s="65"/>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hidden="1" x14ac:dyDescent="0.2">
      <c r="B84" s="22">
        <f t="shared" si="11"/>
        <v>48</v>
      </c>
      <c r="C84" s="63"/>
      <c r="D84" s="24"/>
      <c r="E84" s="25">
        <f t="shared" si="10"/>
        <v>0</v>
      </c>
      <c r="F84" s="51"/>
      <c r="G84" s="24"/>
      <c r="H84" s="69"/>
      <c r="I84" s="69"/>
      <c r="J84" s="69"/>
      <c r="K84" s="69"/>
      <c r="L84" s="69"/>
      <c r="M84" s="65"/>
      <c r="N84" s="65"/>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hidden="1" x14ac:dyDescent="0.2">
      <c r="B85" s="22">
        <f t="shared" si="11"/>
        <v>49</v>
      </c>
      <c r="C85" s="63"/>
      <c r="D85" s="24"/>
      <c r="E85" s="25">
        <f t="shared" si="10"/>
        <v>0</v>
      </c>
      <c r="F85" s="51"/>
      <c r="G85" s="24"/>
      <c r="H85" s="69"/>
      <c r="I85" s="69"/>
      <c r="J85" s="69"/>
      <c r="K85" s="69"/>
      <c r="L85" s="69"/>
      <c r="M85" s="65"/>
      <c r="N85" s="65"/>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hidden="1" x14ac:dyDescent="0.2">
      <c r="B86" s="22">
        <f t="shared" si="11"/>
        <v>50</v>
      </c>
      <c r="C86" s="63"/>
      <c r="D86" s="24"/>
      <c r="E86" s="25">
        <f t="shared" si="10"/>
        <v>0</v>
      </c>
      <c r="F86" s="51"/>
      <c r="G86" s="24"/>
      <c r="H86" s="69"/>
      <c r="I86" s="69"/>
      <c r="J86" s="69"/>
      <c r="K86" s="69"/>
      <c r="L86" s="69"/>
      <c r="M86" s="65"/>
      <c r="N86" s="65"/>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hidden="1" x14ac:dyDescent="0.2">
      <c r="B87" s="22">
        <f t="shared" si="11"/>
        <v>51</v>
      </c>
      <c r="C87" s="63"/>
      <c r="D87" s="24"/>
      <c r="E87" s="25">
        <f t="shared" si="10"/>
        <v>0</v>
      </c>
      <c r="F87" s="51"/>
      <c r="G87" s="24"/>
      <c r="H87" s="69"/>
      <c r="I87" s="69"/>
      <c r="J87" s="69"/>
      <c r="K87" s="69"/>
      <c r="L87" s="69"/>
      <c r="M87" s="65"/>
      <c r="N87" s="65"/>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hidden="1" x14ac:dyDescent="0.2">
      <c r="B88" s="22">
        <f t="shared" si="11"/>
        <v>52</v>
      </c>
      <c r="C88" s="63"/>
      <c r="D88" s="24"/>
      <c r="E88" s="25">
        <f t="shared" si="10"/>
        <v>0</v>
      </c>
      <c r="F88" s="51"/>
      <c r="G88" s="24"/>
      <c r="H88" s="69"/>
      <c r="I88" s="69"/>
      <c r="J88" s="69"/>
      <c r="K88" s="69"/>
      <c r="L88" s="69"/>
      <c r="M88" s="65"/>
      <c r="N88" s="65"/>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hidden="1" x14ac:dyDescent="0.2">
      <c r="B89" s="22">
        <f t="shared" si="11"/>
        <v>53</v>
      </c>
      <c r="C89" s="63"/>
      <c r="D89" s="24"/>
      <c r="E89" s="25">
        <f t="shared" si="10"/>
        <v>0</v>
      </c>
      <c r="F89" s="51"/>
      <c r="G89" s="24"/>
      <c r="H89" s="69"/>
      <c r="I89" s="69"/>
      <c r="J89" s="69"/>
      <c r="K89" s="69"/>
      <c r="L89" s="69"/>
      <c r="M89" s="65"/>
      <c r="N89" s="65"/>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hidden="1" x14ac:dyDescent="0.2">
      <c r="B90" s="22">
        <f t="shared" si="11"/>
        <v>54</v>
      </c>
      <c r="C90" s="63"/>
      <c r="D90" s="24"/>
      <c r="E90" s="25">
        <f t="shared" si="10"/>
        <v>0</v>
      </c>
      <c r="F90" s="51"/>
      <c r="G90" s="24"/>
      <c r="H90" s="69"/>
      <c r="I90" s="69"/>
      <c r="J90" s="69"/>
      <c r="K90" s="69"/>
      <c r="L90" s="69"/>
      <c r="M90" s="65"/>
      <c r="N90" s="65"/>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hidden="1" x14ac:dyDescent="0.2">
      <c r="B91" s="22">
        <f t="shared" si="11"/>
        <v>55</v>
      </c>
      <c r="C91" s="63"/>
      <c r="D91" s="24"/>
      <c r="E91" s="25">
        <f t="shared" si="10"/>
        <v>0</v>
      </c>
      <c r="F91" s="51"/>
      <c r="G91" s="24"/>
      <c r="H91" s="69"/>
      <c r="I91" s="69"/>
      <c r="J91" s="69"/>
      <c r="K91" s="69"/>
      <c r="L91" s="69"/>
      <c r="M91" s="65"/>
      <c r="N91" s="65"/>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hidden="1" x14ac:dyDescent="0.2">
      <c r="B92" s="22">
        <f t="shared" si="11"/>
        <v>56</v>
      </c>
      <c r="C92" s="63"/>
      <c r="D92" s="24"/>
      <c r="E92" s="25">
        <f t="shared" si="10"/>
        <v>0</v>
      </c>
      <c r="F92" s="51"/>
      <c r="G92" s="24"/>
      <c r="H92" s="69"/>
      <c r="I92" s="69"/>
      <c r="J92" s="69"/>
      <c r="K92" s="69"/>
      <c r="L92" s="69"/>
      <c r="M92" s="65"/>
      <c r="N92" s="65"/>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hidden="1" x14ac:dyDescent="0.2">
      <c r="B93" s="22">
        <f t="shared" si="11"/>
        <v>57</v>
      </c>
      <c r="C93" s="63"/>
      <c r="D93" s="24"/>
      <c r="E93" s="25">
        <f t="shared" si="10"/>
        <v>0</v>
      </c>
      <c r="F93" s="51"/>
      <c r="G93" s="24"/>
      <c r="H93" s="69"/>
      <c r="I93" s="69"/>
      <c r="J93" s="69"/>
      <c r="K93" s="69"/>
      <c r="L93" s="69"/>
      <c r="M93" s="65"/>
      <c r="N93" s="65"/>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hidden="1" x14ac:dyDescent="0.2">
      <c r="B94" s="22">
        <f t="shared" si="11"/>
        <v>58</v>
      </c>
      <c r="C94" s="63"/>
      <c r="D94" s="24"/>
      <c r="E94" s="25">
        <f t="shared" si="10"/>
        <v>0</v>
      </c>
      <c r="F94" s="51"/>
      <c r="G94" s="24"/>
      <c r="H94" s="69"/>
      <c r="I94" s="69"/>
      <c r="J94" s="69"/>
      <c r="K94" s="69"/>
      <c r="L94" s="69"/>
      <c r="M94" s="65"/>
      <c r="N94" s="65"/>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hidden="1" x14ac:dyDescent="0.2">
      <c r="B95" s="22">
        <f t="shared" si="11"/>
        <v>59</v>
      </c>
      <c r="C95" s="63"/>
      <c r="D95" s="24"/>
      <c r="E95" s="25">
        <f t="shared" si="10"/>
        <v>0</v>
      </c>
      <c r="F95" s="51"/>
      <c r="G95" s="24"/>
      <c r="H95" s="69"/>
      <c r="I95" s="69"/>
      <c r="J95" s="69"/>
      <c r="K95" s="69"/>
      <c r="L95" s="69"/>
      <c r="M95" s="65"/>
      <c r="N95" s="65"/>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189"/>
      <c r="D96" s="24"/>
      <c r="E96" s="25">
        <f t="shared" si="10"/>
        <v>0</v>
      </c>
      <c r="F96" s="51"/>
      <c r="G96" s="24"/>
      <c r="H96" s="69"/>
      <c r="I96" s="69"/>
      <c r="J96" s="69"/>
      <c r="K96" s="69"/>
      <c r="L96" s="69"/>
      <c r="M96" s="65"/>
      <c r="N96" s="65"/>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189"/>
      <c r="D97" s="24"/>
      <c r="E97" s="25">
        <f t="shared" si="10"/>
        <v>0</v>
      </c>
      <c r="F97" s="51"/>
      <c r="G97" s="24"/>
      <c r="H97" s="69"/>
      <c r="I97" s="69"/>
      <c r="J97" s="69"/>
      <c r="K97" s="69"/>
      <c r="L97" s="69"/>
      <c r="M97" s="65"/>
      <c r="N97" s="65"/>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189"/>
      <c r="D98" s="24"/>
      <c r="E98" s="25">
        <f t="shared" si="10"/>
        <v>0</v>
      </c>
      <c r="F98" s="51"/>
      <c r="G98" s="24"/>
      <c r="H98" s="69"/>
      <c r="I98" s="69"/>
      <c r="J98" s="69"/>
      <c r="K98" s="69"/>
      <c r="L98" s="69"/>
      <c r="M98" s="65"/>
      <c r="N98" s="65"/>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189"/>
      <c r="D99" s="24"/>
      <c r="E99" s="25">
        <f t="shared" si="10"/>
        <v>0</v>
      </c>
      <c r="F99" s="51"/>
      <c r="G99" s="24"/>
      <c r="H99" s="69"/>
      <c r="I99" s="69"/>
      <c r="J99" s="69"/>
      <c r="K99" s="69"/>
      <c r="L99" s="69"/>
      <c r="M99" s="65"/>
      <c r="N99" s="65"/>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189"/>
      <c r="D100" s="24"/>
      <c r="E100" s="25">
        <f t="shared" si="10"/>
        <v>0</v>
      </c>
      <c r="F100" s="51"/>
      <c r="G100" s="24"/>
      <c r="H100" s="69"/>
      <c r="I100" s="69"/>
      <c r="J100" s="69"/>
      <c r="K100" s="69"/>
      <c r="L100" s="69"/>
      <c r="M100" s="65"/>
      <c r="N100" s="65"/>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189"/>
      <c r="D101" s="24"/>
      <c r="E101" s="25">
        <f t="shared" ref="E101:E132" si="12">SUM(H101:AN101)</f>
        <v>0</v>
      </c>
      <c r="F101" s="51"/>
      <c r="G101" s="24"/>
      <c r="H101" s="69"/>
      <c r="I101" s="69"/>
      <c r="J101" s="69"/>
      <c r="K101" s="69"/>
      <c r="L101" s="69"/>
      <c r="M101" s="65"/>
      <c r="N101" s="65"/>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33" si="13">+B101+1</f>
        <v>66</v>
      </c>
      <c r="C102" s="189"/>
      <c r="D102" s="24"/>
      <c r="E102" s="25">
        <f t="shared" si="12"/>
        <v>0</v>
      </c>
      <c r="F102" s="51"/>
      <c r="G102" s="24"/>
      <c r="H102" s="69"/>
      <c r="I102" s="69"/>
      <c r="J102" s="69"/>
      <c r="K102" s="69"/>
      <c r="L102" s="69"/>
      <c r="M102" s="65"/>
      <c r="N102" s="65"/>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63"/>
      <c r="D103" s="24"/>
      <c r="E103" s="25">
        <f t="shared" si="12"/>
        <v>0</v>
      </c>
      <c r="F103" s="51"/>
      <c r="G103" s="24"/>
      <c r="H103" s="69"/>
      <c r="I103" s="69"/>
      <c r="J103" s="69"/>
      <c r="K103" s="69"/>
      <c r="L103" s="69"/>
      <c r="M103" s="65"/>
      <c r="N103" s="65"/>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63"/>
      <c r="D104" s="24"/>
      <c r="E104" s="25">
        <f t="shared" si="12"/>
        <v>0</v>
      </c>
      <c r="F104" s="51"/>
      <c r="G104" s="24"/>
      <c r="H104" s="69"/>
      <c r="I104" s="69"/>
      <c r="J104" s="69"/>
      <c r="K104" s="69"/>
      <c r="L104" s="69"/>
      <c r="M104" s="65"/>
      <c r="N104" s="65"/>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63"/>
      <c r="D105" s="24"/>
      <c r="E105" s="25">
        <f t="shared" si="12"/>
        <v>0</v>
      </c>
      <c r="F105" s="51"/>
      <c r="G105" s="24"/>
      <c r="H105" s="69"/>
      <c r="I105" s="69"/>
      <c r="J105" s="69"/>
      <c r="K105" s="69"/>
      <c r="L105" s="69"/>
      <c r="M105" s="65"/>
      <c r="N105" s="65"/>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63"/>
      <c r="D106" s="24"/>
      <c r="E106" s="25">
        <f t="shared" si="12"/>
        <v>0</v>
      </c>
      <c r="F106" s="51"/>
      <c r="G106" s="24"/>
      <c r="H106" s="69"/>
      <c r="I106" s="69"/>
      <c r="J106" s="69"/>
      <c r="K106" s="69"/>
      <c r="L106" s="69"/>
      <c r="M106" s="65"/>
      <c r="N106" s="65"/>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63"/>
      <c r="D107" s="24"/>
      <c r="E107" s="25">
        <f t="shared" si="12"/>
        <v>0</v>
      </c>
      <c r="F107" s="51"/>
      <c r="G107" s="24"/>
      <c r="H107" s="69"/>
      <c r="I107" s="69"/>
      <c r="J107" s="69"/>
      <c r="K107" s="69"/>
      <c r="L107" s="69"/>
      <c r="M107" s="65"/>
      <c r="N107" s="65"/>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63"/>
      <c r="D108" s="24"/>
      <c r="E108" s="25">
        <f t="shared" si="12"/>
        <v>0</v>
      </c>
      <c r="F108" s="51"/>
      <c r="G108" s="24"/>
      <c r="H108" s="69"/>
      <c r="I108" s="69"/>
      <c r="J108" s="69"/>
      <c r="K108" s="69"/>
      <c r="L108" s="69"/>
      <c r="M108" s="65"/>
      <c r="N108" s="65"/>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63"/>
      <c r="D109" s="24"/>
      <c r="E109" s="25">
        <f t="shared" si="12"/>
        <v>0</v>
      </c>
      <c r="F109" s="51"/>
      <c r="G109" s="24"/>
      <c r="H109" s="69"/>
      <c r="I109" s="69"/>
      <c r="J109" s="69"/>
      <c r="K109" s="69"/>
      <c r="L109" s="69"/>
      <c r="M109" s="65"/>
      <c r="N109" s="65"/>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63"/>
      <c r="D110" s="24"/>
      <c r="E110" s="25">
        <f t="shared" si="12"/>
        <v>0</v>
      </c>
      <c r="F110" s="51"/>
      <c r="G110" s="24"/>
      <c r="H110" s="69"/>
      <c r="I110" s="69"/>
      <c r="J110" s="69"/>
      <c r="K110" s="69"/>
      <c r="L110" s="69"/>
      <c r="M110" s="65"/>
      <c r="N110" s="65"/>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63"/>
      <c r="D111" s="24"/>
      <c r="E111" s="25">
        <f t="shared" si="12"/>
        <v>0</v>
      </c>
      <c r="F111" s="51"/>
      <c r="G111" s="24"/>
      <c r="H111" s="69"/>
      <c r="I111" s="69"/>
      <c r="J111" s="69"/>
      <c r="K111" s="69"/>
      <c r="L111" s="69"/>
      <c r="M111" s="65"/>
      <c r="N111" s="65"/>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63"/>
      <c r="D112" s="24"/>
      <c r="E112" s="25">
        <f t="shared" si="12"/>
        <v>0</v>
      </c>
      <c r="F112" s="51"/>
      <c r="G112" s="24"/>
      <c r="H112" s="69"/>
      <c r="I112" s="69"/>
      <c r="J112" s="69"/>
      <c r="K112" s="69"/>
      <c r="L112" s="69"/>
      <c r="M112" s="65"/>
      <c r="N112" s="65"/>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63"/>
      <c r="D113" s="24"/>
      <c r="E113" s="25">
        <f t="shared" si="12"/>
        <v>0</v>
      </c>
      <c r="F113" s="51"/>
      <c r="G113" s="24"/>
      <c r="H113" s="69"/>
      <c r="I113" s="69"/>
      <c r="J113" s="69"/>
      <c r="K113" s="69"/>
      <c r="L113" s="69"/>
      <c r="M113" s="65"/>
      <c r="N113" s="65"/>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63"/>
      <c r="D114" s="24"/>
      <c r="E114" s="25">
        <f t="shared" si="12"/>
        <v>0</v>
      </c>
      <c r="F114" s="51"/>
      <c r="G114" s="24"/>
      <c r="H114" s="69"/>
      <c r="I114" s="69"/>
      <c r="J114" s="69"/>
      <c r="K114" s="69"/>
      <c r="L114" s="69"/>
      <c r="M114" s="65"/>
      <c r="N114" s="65"/>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63"/>
      <c r="D115" s="24"/>
      <c r="E115" s="25">
        <f t="shared" si="12"/>
        <v>0</v>
      </c>
      <c r="F115" s="51"/>
      <c r="G115" s="24"/>
      <c r="H115" s="69"/>
      <c r="I115" s="69"/>
      <c r="J115" s="69"/>
      <c r="K115" s="69"/>
      <c r="L115" s="69"/>
      <c r="M115" s="65"/>
      <c r="N115" s="65"/>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3"/>
        <v>80</v>
      </c>
      <c r="C116" s="63"/>
      <c r="D116" s="24"/>
      <c r="E116" s="25">
        <f t="shared" si="12"/>
        <v>0</v>
      </c>
      <c r="F116" s="51"/>
      <c r="G116" s="24"/>
      <c r="H116" s="69"/>
      <c r="I116" s="69"/>
      <c r="J116" s="69"/>
      <c r="K116" s="69"/>
      <c r="L116" s="69"/>
      <c r="M116" s="65"/>
      <c r="N116" s="65"/>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3"/>
        <v>81</v>
      </c>
      <c r="C117" s="63"/>
      <c r="D117" s="24"/>
      <c r="E117" s="25">
        <f t="shared" si="12"/>
        <v>0</v>
      </c>
      <c r="F117" s="51"/>
      <c r="G117" s="24"/>
      <c r="H117" s="69"/>
      <c r="I117" s="69"/>
      <c r="J117" s="69"/>
      <c r="K117" s="69"/>
      <c r="L117" s="69"/>
      <c r="M117" s="65"/>
      <c r="N117" s="65"/>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3"/>
        <v>82</v>
      </c>
      <c r="C118" s="63"/>
      <c r="D118" s="24"/>
      <c r="E118" s="25">
        <f t="shared" si="12"/>
        <v>0</v>
      </c>
      <c r="F118" s="51"/>
      <c r="G118" s="24"/>
      <c r="H118" s="69"/>
      <c r="I118" s="69"/>
      <c r="J118" s="69"/>
      <c r="K118" s="69"/>
      <c r="L118" s="69"/>
      <c r="M118" s="65"/>
      <c r="N118" s="65"/>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3"/>
        <v>83</v>
      </c>
      <c r="C119" s="63"/>
      <c r="D119" s="24"/>
      <c r="E119" s="25">
        <f t="shared" si="12"/>
        <v>0</v>
      </c>
      <c r="F119" s="51"/>
      <c r="G119" s="24"/>
      <c r="H119" s="69"/>
      <c r="I119" s="69"/>
      <c r="J119" s="69"/>
      <c r="K119" s="69"/>
      <c r="L119" s="69"/>
      <c r="M119" s="65"/>
      <c r="N119" s="65"/>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f t="shared" si="13"/>
        <v>84</v>
      </c>
      <c r="C120" s="63"/>
      <c r="D120" s="24"/>
      <c r="E120" s="25">
        <f t="shared" si="12"/>
        <v>0</v>
      </c>
      <c r="F120" s="51"/>
      <c r="G120" s="24"/>
      <c r="H120" s="69"/>
      <c r="I120" s="69"/>
      <c r="J120" s="69"/>
      <c r="K120" s="69"/>
      <c r="L120" s="69"/>
      <c r="M120" s="65"/>
      <c r="N120" s="65"/>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B121" s="22">
        <f t="shared" si="13"/>
        <v>85</v>
      </c>
      <c r="C121" s="63"/>
      <c r="D121" s="24"/>
      <c r="E121" s="25">
        <f t="shared" si="12"/>
        <v>0</v>
      </c>
      <c r="F121" s="51"/>
      <c r="G121" s="24"/>
      <c r="H121" s="69"/>
      <c r="I121" s="69"/>
      <c r="J121" s="69"/>
      <c r="K121" s="69"/>
      <c r="L121" s="69"/>
      <c r="M121" s="65"/>
      <c r="N121" s="65"/>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2:40" x14ac:dyDescent="0.2">
      <c r="B122" s="22">
        <f t="shared" si="13"/>
        <v>86</v>
      </c>
      <c r="C122" s="63"/>
      <c r="D122" s="24"/>
      <c r="E122" s="25">
        <f t="shared" si="12"/>
        <v>0</v>
      </c>
      <c r="F122" s="51"/>
      <c r="G122" s="24"/>
      <c r="H122" s="69"/>
      <c r="I122" s="69"/>
      <c r="J122" s="69"/>
      <c r="K122" s="69"/>
      <c r="L122" s="69"/>
      <c r="M122" s="65"/>
      <c r="N122" s="65"/>
      <c r="O122" s="69"/>
      <c r="P122" s="69"/>
      <c r="Q122" s="69"/>
      <c r="R122" s="69"/>
      <c r="S122" s="69"/>
      <c r="T122" s="68"/>
      <c r="U122" s="68"/>
      <c r="V122" s="69"/>
      <c r="W122" s="69"/>
      <c r="X122" s="69"/>
      <c r="Y122" s="69"/>
      <c r="Z122" s="69"/>
      <c r="AA122" s="68"/>
      <c r="AB122" s="68"/>
      <c r="AC122" s="69"/>
      <c r="AD122" s="69"/>
      <c r="AE122" s="69"/>
      <c r="AF122" s="69"/>
      <c r="AG122" s="69"/>
      <c r="AH122" s="68"/>
      <c r="AI122" s="68"/>
      <c r="AJ122" s="69"/>
      <c r="AK122" s="69"/>
      <c r="AL122" s="69"/>
      <c r="AM122" s="69"/>
      <c r="AN122" s="69"/>
    </row>
    <row r="123" spans="2:40" x14ac:dyDescent="0.2">
      <c r="B123" s="22">
        <f t="shared" si="13"/>
        <v>87</v>
      </c>
      <c r="C123" s="63"/>
      <c r="D123" s="24"/>
      <c r="E123" s="25">
        <f t="shared" si="12"/>
        <v>0</v>
      </c>
      <c r="F123" s="51"/>
      <c r="G123" s="24"/>
      <c r="H123" s="69"/>
      <c r="I123" s="69"/>
      <c r="J123" s="69"/>
      <c r="K123" s="69"/>
      <c r="L123" s="69"/>
      <c r="M123" s="65"/>
      <c r="N123" s="65"/>
      <c r="O123" s="69"/>
      <c r="P123" s="69"/>
      <c r="Q123" s="69"/>
      <c r="R123" s="69"/>
      <c r="S123" s="69"/>
      <c r="T123" s="68"/>
      <c r="U123" s="68"/>
      <c r="V123" s="69"/>
      <c r="W123" s="69"/>
      <c r="X123" s="69"/>
      <c r="Y123" s="69"/>
      <c r="Z123" s="69"/>
      <c r="AA123" s="68"/>
      <c r="AB123" s="68"/>
      <c r="AC123" s="69"/>
      <c r="AD123" s="69"/>
      <c r="AE123" s="69"/>
      <c r="AF123" s="69"/>
      <c r="AG123" s="69"/>
      <c r="AH123" s="68"/>
      <c r="AI123" s="68"/>
      <c r="AJ123" s="69"/>
      <c r="AK123" s="69"/>
      <c r="AL123" s="69"/>
      <c r="AM123" s="69"/>
      <c r="AN123" s="69"/>
    </row>
    <row r="124" spans="2:40" x14ac:dyDescent="0.2">
      <c r="B124" s="22">
        <f t="shared" si="13"/>
        <v>88</v>
      </c>
      <c r="C124" s="63"/>
      <c r="D124" s="24"/>
      <c r="E124" s="25">
        <f t="shared" si="12"/>
        <v>0</v>
      </c>
      <c r="F124" s="51"/>
      <c r="G124" s="24"/>
      <c r="H124" s="69"/>
      <c r="I124" s="69"/>
      <c r="J124" s="69"/>
      <c r="K124" s="69"/>
      <c r="L124" s="69"/>
      <c r="M124" s="65"/>
      <c r="N124" s="65"/>
      <c r="O124" s="69"/>
      <c r="P124" s="69"/>
      <c r="Q124" s="69"/>
      <c r="R124" s="69"/>
      <c r="S124" s="69"/>
      <c r="T124" s="68"/>
      <c r="U124" s="68"/>
      <c r="V124" s="69"/>
      <c r="W124" s="69"/>
      <c r="X124" s="69"/>
      <c r="Y124" s="69"/>
      <c r="Z124" s="69"/>
      <c r="AA124" s="68"/>
      <c r="AB124" s="68"/>
      <c r="AC124" s="69"/>
      <c r="AD124" s="69"/>
      <c r="AE124" s="69"/>
      <c r="AF124" s="69"/>
      <c r="AG124" s="69"/>
      <c r="AH124" s="68"/>
      <c r="AI124" s="68"/>
      <c r="AJ124" s="69"/>
      <c r="AK124" s="69"/>
      <c r="AL124" s="69"/>
      <c r="AM124" s="69"/>
      <c r="AN124" s="69"/>
    </row>
    <row r="125" spans="2:40" x14ac:dyDescent="0.2">
      <c r="B125" s="22">
        <f t="shared" si="13"/>
        <v>89</v>
      </c>
      <c r="C125" s="63"/>
      <c r="D125" s="24"/>
      <c r="E125" s="25">
        <f t="shared" si="12"/>
        <v>0</v>
      </c>
      <c r="F125" s="51"/>
      <c r="G125" s="24"/>
      <c r="H125" s="69"/>
      <c r="I125" s="69"/>
      <c r="J125" s="69"/>
      <c r="K125" s="69"/>
      <c r="L125" s="69"/>
      <c r="M125" s="65"/>
      <c r="N125" s="65"/>
      <c r="O125" s="69"/>
      <c r="P125" s="69"/>
      <c r="Q125" s="69"/>
      <c r="R125" s="69"/>
      <c r="S125" s="69"/>
      <c r="T125" s="68"/>
      <c r="U125" s="68"/>
      <c r="V125" s="69"/>
      <c r="W125" s="69"/>
      <c r="X125" s="69"/>
      <c r="Y125" s="69"/>
      <c r="Z125" s="69"/>
      <c r="AA125" s="68"/>
      <c r="AB125" s="68"/>
      <c r="AC125" s="69"/>
      <c r="AD125" s="69"/>
      <c r="AE125" s="69"/>
      <c r="AF125" s="69"/>
      <c r="AG125" s="69"/>
      <c r="AH125" s="68"/>
      <c r="AI125" s="68"/>
      <c r="AJ125" s="69"/>
      <c r="AK125" s="69"/>
      <c r="AL125" s="69"/>
      <c r="AM125" s="69"/>
      <c r="AN125" s="69"/>
    </row>
    <row r="126" spans="2:40" x14ac:dyDescent="0.2">
      <c r="B126" s="22">
        <f t="shared" si="13"/>
        <v>90</v>
      </c>
      <c r="C126" s="63"/>
      <c r="D126" s="24"/>
      <c r="E126" s="25">
        <f t="shared" si="12"/>
        <v>0</v>
      </c>
      <c r="F126" s="51"/>
      <c r="G126" s="24"/>
      <c r="H126" s="69"/>
      <c r="I126" s="69"/>
      <c r="J126" s="69"/>
      <c r="K126" s="69"/>
      <c r="L126" s="69"/>
      <c r="M126" s="65"/>
      <c r="N126" s="65"/>
      <c r="O126" s="69"/>
      <c r="P126" s="69"/>
      <c r="Q126" s="69"/>
      <c r="R126" s="69"/>
      <c r="S126" s="69"/>
      <c r="T126" s="68"/>
      <c r="U126" s="68"/>
      <c r="V126" s="69"/>
      <c r="W126" s="69"/>
      <c r="X126" s="69"/>
      <c r="Y126" s="69"/>
      <c r="Z126" s="69"/>
      <c r="AA126" s="68"/>
      <c r="AB126" s="68"/>
      <c r="AC126" s="69"/>
      <c r="AD126" s="69"/>
      <c r="AE126" s="69"/>
      <c r="AF126" s="69"/>
      <c r="AG126" s="69"/>
      <c r="AH126" s="68"/>
      <c r="AI126" s="68"/>
      <c r="AJ126" s="69"/>
      <c r="AK126" s="69"/>
      <c r="AL126" s="69"/>
      <c r="AM126" s="69"/>
      <c r="AN126" s="69"/>
    </row>
    <row r="127" spans="2:40" x14ac:dyDescent="0.2">
      <c r="B127" s="22">
        <f t="shared" si="13"/>
        <v>91</v>
      </c>
      <c r="C127" s="63"/>
      <c r="D127" s="24"/>
      <c r="E127" s="25">
        <f t="shared" si="12"/>
        <v>0</v>
      </c>
      <c r="F127" s="51"/>
      <c r="G127" s="24"/>
      <c r="H127" s="69"/>
      <c r="I127" s="69"/>
      <c r="J127" s="69"/>
      <c r="K127" s="69"/>
      <c r="L127" s="69"/>
      <c r="M127" s="65"/>
      <c r="N127" s="65"/>
      <c r="O127" s="69"/>
      <c r="P127" s="69"/>
      <c r="Q127" s="69"/>
      <c r="R127" s="69"/>
      <c r="S127" s="69"/>
      <c r="T127" s="68"/>
      <c r="U127" s="68"/>
      <c r="V127" s="69"/>
      <c r="W127" s="69"/>
      <c r="X127" s="69"/>
      <c r="Y127" s="69"/>
      <c r="Z127" s="69"/>
      <c r="AA127" s="68"/>
      <c r="AB127" s="68"/>
      <c r="AC127" s="69"/>
      <c r="AD127" s="69"/>
      <c r="AE127" s="69"/>
      <c r="AF127" s="69"/>
      <c r="AG127" s="69"/>
      <c r="AH127" s="68"/>
      <c r="AI127" s="68"/>
      <c r="AJ127" s="69"/>
      <c r="AK127" s="69"/>
      <c r="AL127" s="69"/>
      <c r="AM127" s="69"/>
      <c r="AN127" s="69"/>
    </row>
    <row r="128" spans="2:40" x14ac:dyDescent="0.2">
      <c r="B128" s="22">
        <f t="shared" si="13"/>
        <v>92</v>
      </c>
      <c r="C128" s="63"/>
      <c r="D128" s="24"/>
      <c r="E128" s="25">
        <f t="shared" si="12"/>
        <v>0</v>
      </c>
      <c r="F128" s="51"/>
      <c r="G128" s="24"/>
      <c r="H128" s="69"/>
      <c r="I128" s="69"/>
      <c r="J128" s="69"/>
      <c r="K128" s="69"/>
      <c r="L128" s="69"/>
      <c r="M128" s="65"/>
      <c r="N128" s="65"/>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row>
    <row r="129" spans="2:40" x14ac:dyDescent="0.2">
      <c r="B129" s="22">
        <f t="shared" si="13"/>
        <v>93</v>
      </c>
      <c r="C129" s="63"/>
      <c r="D129" s="24"/>
      <c r="E129" s="25">
        <f t="shared" si="12"/>
        <v>0</v>
      </c>
      <c r="F129" s="51"/>
      <c r="G129" s="24"/>
      <c r="H129" s="69"/>
      <c r="I129" s="69"/>
      <c r="J129" s="69"/>
      <c r="K129" s="69"/>
      <c r="L129" s="69"/>
      <c r="M129" s="65"/>
      <c r="N129" s="65"/>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f t="shared" si="13"/>
        <v>94</v>
      </c>
      <c r="C130" s="63"/>
      <c r="D130" s="24"/>
      <c r="E130" s="25">
        <f t="shared" si="12"/>
        <v>0</v>
      </c>
      <c r="F130" s="51"/>
      <c r="G130" s="24"/>
      <c r="H130" s="69"/>
      <c r="I130" s="69"/>
      <c r="J130" s="69"/>
      <c r="K130" s="69"/>
      <c r="L130" s="69"/>
      <c r="M130" s="65"/>
      <c r="N130" s="65"/>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f t="shared" si="13"/>
        <v>95</v>
      </c>
      <c r="C131" s="63"/>
      <c r="D131" s="24"/>
      <c r="E131" s="25">
        <f t="shared" si="12"/>
        <v>0</v>
      </c>
      <c r="F131" s="51"/>
      <c r="G131" s="24"/>
      <c r="H131" s="69"/>
      <c r="I131" s="69"/>
      <c r="J131" s="69"/>
      <c r="K131" s="69"/>
      <c r="L131" s="69"/>
      <c r="M131" s="65"/>
      <c r="N131" s="65"/>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f t="shared" si="13"/>
        <v>96</v>
      </c>
      <c r="C132" s="63"/>
      <c r="D132" s="24"/>
      <c r="E132" s="25">
        <f t="shared" si="12"/>
        <v>0</v>
      </c>
      <c r="F132" s="51"/>
      <c r="G132" s="24"/>
      <c r="H132" s="69"/>
      <c r="I132" s="69"/>
      <c r="J132" s="69"/>
      <c r="K132" s="69"/>
      <c r="L132" s="69"/>
      <c r="M132" s="65"/>
      <c r="N132" s="65"/>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f t="shared" si="13"/>
        <v>97</v>
      </c>
      <c r="C133" s="63"/>
      <c r="D133" s="24"/>
      <c r="E133" s="25">
        <f t="shared" ref="E133:E145" si="14">SUM(H133:AN133)</f>
        <v>0</v>
      </c>
      <c r="F133" s="51"/>
      <c r="G133" s="24"/>
      <c r="H133" s="69"/>
      <c r="I133" s="69"/>
      <c r="J133" s="69"/>
      <c r="K133" s="69"/>
      <c r="L133" s="69"/>
      <c r="M133" s="65"/>
      <c r="N133" s="65"/>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f t="shared" ref="B134:B145" si="15">+B133+1</f>
        <v>98</v>
      </c>
      <c r="C134" s="63"/>
      <c r="D134" s="24"/>
      <c r="E134" s="25">
        <f t="shared" si="14"/>
        <v>0</v>
      </c>
      <c r="F134" s="51"/>
      <c r="G134" s="24"/>
      <c r="H134" s="69"/>
      <c r="I134" s="69"/>
      <c r="J134" s="69"/>
      <c r="K134" s="69"/>
      <c r="L134" s="69"/>
      <c r="M134" s="65"/>
      <c r="N134" s="65"/>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f t="shared" si="15"/>
        <v>99</v>
      </c>
      <c r="C135" s="63"/>
      <c r="D135" s="24"/>
      <c r="E135" s="25">
        <f t="shared" si="14"/>
        <v>0</v>
      </c>
      <c r="F135" s="51"/>
      <c r="G135" s="24"/>
      <c r="H135" s="69"/>
      <c r="I135" s="69"/>
      <c r="J135" s="69"/>
      <c r="K135" s="69"/>
      <c r="L135" s="69"/>
      <c r="M135" s="65"/>
      <c r="N135" s="65"/>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x14ac:dyDescent="0.2">
      <c r="B136" s="22">
        <f t="shared" si="15"/>
        <v>100</v>
      </c>
      <c r="C136" s="63"/>
      <c r="D136" s="24"/>
      <c r="E136" s="25">
        <f t="shared" si="14"/>
        <v>0</v>
      </c>
      <c r="F136" s="51"/>
      <c r="G136" s="24"/>
      <c r="H136" s="69"/>
      <c r="I136" s="69"/>
      <c r="J136" s="69"/>
      <c r="K136" s="69"/>
      <c r="L136" s="69"/>
      <c r="M136" s="65"/>
      <c r="N136" s="65"/>
      <c r="O136" s="69"/>
      <c r="P136" s="69"/>
      <c r="Q136" s="69"/>
      <c r="R136" s="69"/>
      <c r="S136" s="69"/>
      <c r="T136" s="68"/>
      <c r="U136" s="68"/>
      <c r="V136" s="69"/>
      <c r="W136" s="69"/>
      <c r="X136" s="69"/>
      <c r="Y136" s="69"/>
      <c r="Z136" s="69"/>
      <c r="AA136" s="68"/>
      <c r="AB136" s="68"/>
      <c r="AC136" s="69"/>
      <c r="AD136" s="69"/>
      <c r="AE136" s="69"/>
      <c r="AF136" s="69"/>
      <c r="AG136" s="69"/>
      <c r="AH136" s="68"/>
      <c r="AI136" s="68"/>
      <c r="AJ136" s="69"/>
      <c r="AK136" s="69"/>
      <c r="AL136" s="69"/>
      <c r="AM136" s="69"/>
      <c r="AN136" s="69"/>
    </row>
    <row r="137" spans="2:40" x14ac:dyDescent="0.2">
      <c r="B137" s="22">
        <f t="shared" si="15"/>
        <v>101</v>
      </c>
      <c r="C137" s="63"/>
      <c r="D137" s="24"/>
      <c r="E137" s="25">
        <f t="shared" si="14"/>
        <v>0</v>
      </c>
      <c r="F137" s="51"/>
      <c r="G137" s="24"/>
      <c r="H137" s="69"/>
      <c r="I137" s="69"/>
      <c r="J137" s="69"/>
      <c r="K137" s="69"/>
      <c r="L137" s="69"/>
      <c r="M137" s="65"/>
      <c r="N137" s="65"/>
      <c r="O137" s="69"/>
      <c r="P137" s="69"/>
      <c r="Q137" s="69"/>
      <c r="R137" s="69"/>
      <c r="S137" s="69"/>
      <c r="T137" s="68"/>
      <c r="U137" s="68"/>
      <c r="V137" s="69"/>
      <c r="W137" s="69"/>
      <c r="X137" s="69"/>
      <c r="Y137" s="69"/>
      <c r="Z137" s="69"/>
      <c r="AA137" s="68"/>
      <c r="AB137" s="68"/>
      <c r="AC137" s="69"/>
      <c r="AD137" s="69"/>
      <c r="AE137" s="69"/>
      <c r="AF137" s="69"/>
      <c r="AG137" s="69"/>
      <c r="AH137" s="68"/>
      <c r="AI137" s="68"/>
      <c r="AJ137" s="69"/>
      <c r="AK137" s="69"/>
      <c r="AL137" s="69"/>
      <c r="AM137" s="69"/>
      <c r="AN137" s="69"/>
    </row>
    <row r="138" spans="2:40" x14ac:dyDescent="0.2">
      <c r="B138" s="22">
        <f t="shared" si="15"/>
        <v>102</v>
      </c>
      <c r="C138" s="63"/>
      <c r="D138" s="24"/>
      <c r="E138" s="25">
        <f t="shared" si="14"/>
        <v>0</v>
      </c>
      <c r="F138" s="51"/>
      <c r="G138" s="24"/>
      <c r="H138" s="69"/>
      <c r="I138" s="69"/>
      <c r="J138" s="69"/>
      <c r="K138" s="69"/>
      <c r="L138" s="69"/>
      <c r="M138" s="65"/>
      <c r="N138" s="65"/>
      <c r="O138" s="69"/>
      <c r="P138" s="69"/>
      <c r="Q138" s="69"/>
      <c r="R138" s="69"/>
      <c r="S138" s="69"/>
      <c r="T138" s="68"/>
      <c r="U138" s="68"/>
      <c r="V138" s="69"/>
      <c r="W138" s="69"/>
      <c r="X138" s="69"/>
      <c r="Y138" s="69"/>
      <c r="Z138" s="69"/>
      <c r="AA138" s="68"/>
      <c r="AB138" s="68"/>
      <c r="AC138" s="69"/>
      <c r="AD138" s="69"/>
      <c r="AE138" s="69"/>
      <c r="AF138" s="69"/>
      <c r="AG138" s="69"/>
      <c r="AH138" s="68"/>
      <c r="AI138" s="68"/>
      <c r="AJ138" s="69"/>
      <c r="AK138" s="69"/>
      <c r="AL138" s="69"/>
      <c r="AM138" s="69"/>
      <c r="AN138" s="69"/>
    </row>
    <row r="139" spans="2:40" x14ac:dyDescent="0.2">
      <c r="B139" s="22">
        <f t="shared" si="15"/>
        <v>103</v>
      </c>
      <c r="C139" s="63"/>
      <c r="D139" s="24"/>
      <c r="E139" s="25">
        <f t="shared" si="14"/>
        <v>0</v>
      </c>
      <c r="F139" s="51"/>
      <c r="G139" s="24"/>
      <c r="H139" s="69"/>
      <c r="I139" s="69"/>
      <c r="J139" s="69"/>
      <c r="K139" s="69"/>
      <c r="L139" s="69"/>
      <c r="M139" s="65"/>
      <c r="N139" s="65"/>
      <c r="O139" s="69"/>
      <c r="P139" s="69"/>
      <c r="Q139" s="69"/>
      <c r="R139" s="69"/>
      <c r="S139" s="69"/>
      <c r="T139" s="68"/>
      <c r="U139" s="68"/>
      <c r="V139" s="69"/>
      <c r="W139" s="69"/>
      <c r="X139" s="69"/>
      <c r="Y139" s="69"/>
      <c r="Z139" s="69"/>
      <c r="AA139" s="68"/>
      <c r="AB139" s="68"/>
      <c r="AC139" s="69"/>
      <c r="AD139" s="69"/>
      <c r="AE139" s="69"/>
      <c r="AF139" s="69"/>
      <c r="AG139" s="69"/>
      <c r="AH139" s="68"/>
      <c r="AI139" s="68"/>
      <c r="AJ139" s="69"/>
      <c r="AK139" s="69"/>
      <c r="AL139" s="69"/>
      <c r="AM139" s="69"/>
      <c r="AN139" s="69"/>
    </row>
    <row r="140" spans="2:40" x14ac:dyDescent="0.2">
      <c r="B140" s="22">
        <f t="shared" si="15"/>
        <v>104</v>
      </c>
      <c r="C140" s="63"/>
      <c r="D140" s="24"/>
      <c r="E140" s="25">
        <f t="shared" si="14"/>
        <v>0</v>
      </c>
      <c r="F140" s="51"/>
      <c r="G140" s="24"/>
      <c r="H140" s="69"/>
      <c r="I140" s="69"/>
      <c r="J140" s="69"/>
      <c r="K140" s="69"/>
      <c r="L140" s="69"/>
      <c r="M140" s="65"/>
      <c r="N140" s="65"/>
      <c r="O140" s="69"/>
      <c r="P140" s="69"/>
      <c r="Q140" s="69"/>
      <c r="R140" s="69"/>
      <c r="S140" s="69"/>
      <c r="T140" s="68"/>
      <c r="U140" s="68"/>
      <c r="V140" s="69"/>
      <c r="W140" s="69"/>
      <c r="X140" s="69"/>
      <c r="Y140" s="69"/>
      <c r="Z140" s="69"/>
      <c r="AA140" s="68"/>
      <c r="AB140" s="68"/>
      <c r="AC140" s="69"/>
      <c r="AD140" s="69"/>
      <c r="AE140" s="69"/>
      <c r="AF140" s="69"/>
      <c r="AG140" s="69"/>
      <c r="AH140" s="68"/>
      <c r="AI140" s="68"/>
      <c r="AJ140" s="69"/>
      <c r="AK140" s="69"/>
      <c r="AL140" s="69"/>
      <c r="AM140" s="69"/>
      <c r="AN140" s="69"/>
    </row>
    <row r="141" spans="2:40" x14ac:dyDescent="0.2">
      <c r="B141" s="22">
        <f t="shared" si="15"/>
        <v>105</v>
      </c>
      <c r="C141" s="63"/>
      <c r="D141" s="24"/>
      <c r="E141" s="25">
        <f t="shared" si="14"/>
        <v>0</v>
      </c>
      <c r="F141" s="51"/>
      <c r="G141" s="24"/>
      <c r="H141" s="69"/>
      <c r="I141" s="69"/>
      <c r="J141" s="69"/>
      <c r="K141" s="69"/>
      <c r="L141" s="69"/>
      <c r="M141" s="65"/>
      <c r="N141" s="65"/>
      <c r="O141" s="69"/>
      <c r="P141" s="69"/>
      <c r="Q141" s="69"/>
      <c r="R141" s="69"/>
      <c r="S141" s="69"/>
      <c r="T141" s="68"/>
      <c r="U141" s="68"/>
      <c r="V141" s="69"/>
      <c r="W141" s="69"/>
      <c r="X141" s="69"/>
      <c r="Y141" s="69"/>
      <c r="Z141" s="69"/>
      <c r="AA141" s="68"/>
      <c r="AB141" s="68"/>
      <c r="AC141" s="69"/>
      <c r="AD141" s="69"/>
      <c r="AE141" s="69"/>
      <c r="AF141" s="69"/>
      <c r="AG141" s="69"/>
      <c r="AH141" s="68"/>
      <c r="AI141" s="68"/>
      <c r="AJ141" s="69"/>
      <c r="AK141" s="69"/>
      <c r="AL141" s="69"/>
      <c r="AM141" s="69"/>
      <c r="AN141" s="69"/>
    </row>
    <row r="142" spans="2:40" x14ac:dyDescent="0.2">
      <c r="B142" s="22">
        <f t="shared" si="15"/>
        <v>106</v>
      </c>
      <c r="C142" s="63"/>
      <c r="D142" s="24"/>
      <c r="E142" s="25">
        <f t="shared" si="14"/>
        <v>0</v>
      </c>
      <c r="F142" s="51"/>
      <c r="G142" s="24"/>
      <c r="H142" s="69"/>
      <c r="I142" s="69"/>
      <c r="J142" s="69"/>
      <c r="K142" s="69"/>
      <c r="L142" s="69"/>
      <c r="M142" s="65"/>
      <c r="N142" s="65"/>
      <c r="O142" s="69"/>
      <c r="P142" s="69"/>
      <c r="Q142" s="69"/>
      <c r="R142" s="69"/>
      <c r="S142" s="69"/>
      <c r="T142" s="68"/>
      <c r="U142" s="68"/>
      <c r="V142" s="69"/>
      <c r="W142" s="69"/>
      <c r="X142" s="69"/>
      <c r="Y142" s="69"/>
      <c r="Z142" s="69"/>
      <c r="AA142" s="68"/>
      <c r="AB142" s="68"/>
      <c r="AC142" s="69"/>
      <c r="AD142" s="69"/>
      <c r="AE142" s="69"/>
      <c r="AF142" s="69"/>
      <c r="AG142" s="69"/>
      <c r="AH142" s="68"/>
      <c r="AI142" s="68"/>
      <c r="AJ142" s="69"/>
      <c r="AK142" s="69"/>
      <c r="AL142" s="69"/>
      <c r="AM142" s="69"/>
      <c r="AN142" s="69"/>
    </row>
    <row r="143" spans="2:40" x14ac:dyDescent="0.2">
      <c r="B143" s="22">
        <f t="shared" si="15"/>
        <v>107</v>
      </c>
      <c r="C143" s="63"/>
      <c r="D143" s="24"/>
      <c r="E143" s="25">
        <f t="shared" si="14"/>
        <v>0</v>
      </c>
      <c r="F143" s="51"/>
      <c r="G143" s="24"/>
      <c r="H143" s="69"/>
      <c r="I143" s="69"/>
      <c r="J143" s="69"/>
      <c r="K143" s="69"/>
      <c r="L143" s="69"/>
      <c r="M143" s="65"/>
      <c r="N143" s="65"/>
      <c r="O143" s="69"/>
      <c r="P143" s="69"/>
      <c r="Q143" s="69"/>
      <c r="R143" s="69"/>
      <c r="S143" s="69"/>
      <c r="T143" s="68"/>
      <c r="U143" s="68"/>
      <c r="V143" s="69"/>
      <c r="W143" s="69"/>
      <c r="X143" s="69"/>
      <c r="Y143" s="69"/>
      <c r="Z143" s="69"/>
      <c r="AA143" s="68"/>
      <c r="AB143" s="68"/>
      <c r="AC143" s="69"/>
      <c r="AD143" s="69"/>
      <c r="AE143" s="69"/>
      <c r="AF143" s="69"/>
      <c r="AG143" s="69"/>
      <c r="AH143" s="68"/>
      <c r="AI143" s="68"/>
      <c r="AJ143" s="69"/>
      <c r="AK143" s="69"/>
      <c r="AL143" s="69"/>
      <c r="AM143" s="69"/>
      <c r="AN143" s="69"/>
    </row>
    <row r="144" spans="2:40" x14ac:dyDescent="0.2">
      <c r="B144" s="22">
        <f t="shared" si="15"/>
        <v>108</v>
      </c>
      <c r="C144" s="63"/>
      <c r="D144" s="24"/>
      <c r="E144" s="25">
        <f t="shared" si="14"/>
        <v>0</v>
      </c>
      <c r="F144" s="51"/>
      <c r="G144" s="24"/>
      <c r="H144" s="69"/>
      <c r="I144" s="69"/>
      <c r="J144" s="69"/>
      <c r="K144" s="69"/>
      <c r="L144" s="69"/>
      <c r="M144" s="65"/>
      <c r="N144" s="65"/>
      <c r="O144" s="69"/>
      <c r="P144" s="69"/>
      <c r="Q144" s="69"/>
      <c r="R144" s="69"/>
      <c r="S144" s="69"/>
      <c r="T144" s="68"/>
      <c r="U144" s="68"/>
      <c r="V144" s="69"/>
      <c r="W144" s="69"/>
      <c r="X144" s="69"/>
      <c r="Y144" s="69"/>
      <c r="Z144" s="69"/>
      <c r="AA144" s="68"/>
      <c r="AB144" s="68"/>
      <c r="AC144" s="69"/>
      <c r="AD144" s="69"/>
      <c r="AE144" s="69"/>
      <c r="AF144" s="69"/>
      <c r="AG144" s="69"/>
      <c r="AH144" s="68"/>
      <c r="AI144" s="68"/>
      <c r="AJ144" s="69"/>
      <c r="AK144" s="69"/>
      <c r="AL144" s="69"/>
      <c r="AM144" s="69"/>
      <c r="AN144" s="69"/>
    </row>
    <row r="145" spans="2:40" x14ac:dyDescent="0.2">
      <c r="B145" s="22">
        <f t="shared" si="15"/>
        <v>109</v>
      </c>
      <c r="C145" s="63"/>
      <c r="D145" s="24"/>
      <c r="E145" s="25">
        <f t="shared" si="14"/>
        <v>0</v>
      </c>
      <c r="F145" s="51"/>
      <c r="G145" s="24"/>
      <c r="H145" s="69"/>
      <c r="I145" s="69"/>
      <c r="J145" s="69"/>
      <c r="K145" s="69"/>
      <c r="L145" s="69"/>
      <c r="M145" s="65"/>
      <c r="N145" s="65"/>
      <c r="O145" s="69"/>
      <c r="P145" s="69"/>
      <c r="Q145" s="69"/>
      <c r="R145" s="69"/>
      <c r="S145" s="69"/>
      <c r="T145" s="68"/>
      <c r="U145" s="68"/>
      <c r="V145" s="69"/>
      <c r="W145" s="69"/>
      <c r="X145" s="69"/>
      <c r="Y145" s="69"/>
      <c r="Z145" s="69"/>
      <c r="AA145" s="68"/>
      <c r="AB145" s="68"/>
      <c r="AC145" s="69"/>
      <c r="AD145" s="69"/>
      <c r="AE145" s="69"/>
      <c r="AF145" s="69"/>
      <c r="AG145" s="69"/>
      <c r="AH145" s="68"/>
      <c r="AI145" s="68"/>
      <c r="AJ145" s="69"/>
      <c r="AK145" s="69"/>
      <c r="AL145" s="69"/>
      <c r="AM145" s="69"/>
      <c r="AN145" s="69"/>
    </row>
  </sheetData>
  <conditionalFormatting sqref="D37:D145">
    <cfRule type="expression" dxfId="1669" priority="8">
      <formula>AND(D37&lt;&gt;"",COUNTIF($F$16:$F$28,D37)=0)</formula>
    </cfRule>
  </conditionalFormatting>
  <conditionalFormatting sqref="H16:AB28">
    <cfRule type="cellIs" dxfId="1668" priority="1" operator="greaterThan">
      <formula>0</formula>
    </cfRule>
  </conditionalFormatting>
  <conditionalFormatting sqref="M10:N11">
    <cfRule type="cellIs" dxfId="1667" priority="4" operator="greaterThan">
      <formula>0</formula>
    </cfRule>
  </conditionalFormatting>
  <conditionalFormatting sqref="T10:U11">
    <cfRule type="cellIs" dxfId="1666" priority="7" operator="greaterThan">
      <formula>0</formula>
    </cfRule>
  </conditionalFormatting>
  <conditionalFormatting sqref="T51:U145 AA51:AB145">
    <cfRule type="cellIs" dxfId="1665" priority="9" operator="greaterThan">
      <formula>0</formula>
    </cfRule>
  </conditionalFormatting>
  <conditionalFormatting sqref="AA10:AB11">
    <cfRule type="cellIs" dxfId="1664" priority="6" operator="greaterThan">
      <formula>0</formula>
    </cfRule>
  </conditionalFormatting>
  <conditionalFormatting sqref="AH10:AI11">
    <cfRule type="cellIs" dxfId="1663" priority="5" operator="greaterThan">
      <formula>0</formula>
    </cfRule>
  </conditionalFormatting>
  <dataValidations count="2">
    <dataValidation type="decimal" operator="lessThanOrEqual" allowBlank="1" showInputMessage="1" showErrorMessage="1" sqref="H37:L145 O37:S145 V37:Z145 AL48:AN49 AJ49:AK49 AJ37:AN47 AJ50:AN145 AC37:AG145" xr:uid="{BD11CF83-EFCA-44FF-985C-0FDEADC0780B}">
      <formula1>H$8</formula1>
    </dataValidation>
    <dataValidation type="list" showInputMessage="1" showErrorMessage="1" sqref="D37:D145" xr:uid="{8536D727-F684-4211-BC63-DFA8AF8B1747}">
      <formula1>$F$16:$F$29</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CCE6A557-97BC-4b89-ADB6-D9C93CAAB3DF}">
      <x14:dataValidations xmlns:xm="http://schemas.microsoft.com/office/excel/2006/main" count="1">
        <x14:dataValidation type="list" showInputMessage="1" showErrorMessage="1" xr:uid="{89CA859A-FBAA-47AD-B4A7-4E798E233F94}">
          <x14:formula1>
            <xm:f>'Listado Profesionales'!$B$5:$B$69</xm:f>
          </x14:formula1>
          <xm:sqref>F16:F28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84C7-9B08-441C-A8DC-963EE2926B89}">
  <sheetPr codeName="Hoja61">
    <tabColor rgb="FF006600"/>
  </sheetPr>
  <dimension ref="A2:AN145"/>
  <sheetViews>
    <sheetView workbookViewId="0"/>
  </sheetViews>
  <sheetFormatPr baseColWidth="10" defaultColWidth="11.5" defaultRowHeight="15" x14ac:dyDescent="0.2"/>
  <cols>
    <col min="1" max="1" width="2" bestFit="1" customWidth="1"/>
    <col min="2" max="2" width="8.5" customWidth="1"/>
    <col min="3" max="3" width="42.5" customWidth="1"/>
    <col min="4" max="4" width="32.5" customWidth="1"/>
    <col min="5" max="5" width="10.5" bestFit="1" customWidth="1"/>
    <col min="6" max="6" width="15.5" bestFit="1" customWidth="1"/>
    <col min="7" max="7" width="19.5" customWidth="1"/>
    <col min="8" max="40" width="7.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AtlasMining_Ley de corte optima Malomyr</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JFSM</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118</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501</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5">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90">
        <f>COUNT(_xlfn.UNIQUE(G37:G145,FALSE,FALSE))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275">
        <v>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503</v>
      </c>
      <c r="G16" s="25">
        <f>SUM(H16:XFD16)</f>
        <v>0</v>
      </c>
      <c r="H16" s="69">
        <f t="shared" ref="H16:L28" si="1">SUMIFS(H$37:H$1048576,$D$37:$D$1048576,$F16)</f>
        <v>0</v>
      </c>
      <c r="I16" s="69">
        <f t="shared" si="1"/>
        <v>0</v>
      </c>
      <c r="J16" s="69">
        <f t="shared" si="1"/>
        <v>0</v>
      </c>
      <c r="K16" s="69">
        <f t="shared" si="1"/>
        <v>0</v>
      </c>
      <c r="L16" s="69">
        <f t="shared" si="1"/>
        <v>0</v>
      </c>
      <c r="M16" s="44"/>
      <c r="N16" s="44"/>
      <c r="O16" s="69">
        <f t="shared" ref="O16:S28" si="2">SUMIFS(O$37:O$1048576,$D$37:$D$1048576,$F16)</f>
        <v>0</v>
      </c>
      <c r="P16" s="69">
        <f t="shared" si="2"/>
        <v>0</v>
      </c>
      <c r="Q16" s="69">
        <f t="shared" si="2"/>
        <v>0</v>
      </c>
      <c r="R16" s="69">
        <f t="shared" si="2"/>
        <v>0</v>
      </c>
      <c r="S16" s="69">
        <f t="shared" si="2"/>
        <v>0</v>
      </c>
      <c r="T16" s="44"/>
      <c r="U16" s="44"/>
      <c r="V16" s="69">
        <f t="shared" ref="V16:Z28" si="3">SUMIFS(V$37:V$1048576,$D$37:$D$1048576,$F16)</f>
        <v>0</v>
      </c>
      <c r="W16" s="69">
        <f t="shared" si="3"/>
        <v>0</v>
      </c>
      <c r="X16" s="69">
        <f t="shared" si="3"/>
        <v>0</v>
      </c>
      <c r="Y16" s="69">
        <f t="shared" si="3"/>
        <v>0</v>
      </c>
      <c r="Z16" s="69">
        <f t="shared" si="3"/>
        <v>0</v>
      </c>
      <c r="AA16" s="44"/>
      <c r="AB16" s="44"/>
      <c r="AC16" s="69">
        <f t="shared" ref="AC16:AG28" si="4">SUMIFS(AC$37:AC$1048576,$D$37:$D$1048576,$F16)</f>
        <v>0</v>
      </c>
      <c r="AD16" s="69">
        <f t="shared" si="4"/>
        <v>0</v>
      </c>
      <c r="AE16" s="69">
        <f t="shared" si="4"/>
        <v>0</v>
      </c>
      <c r="AF16" s="69">
        <f t="shared" si="4"/>
        <v>0</v>
      </c>
      <c r="AG16" s="69">
        <f t="shared" si="4"/>
        <v>0</v>
      </c>
      <c r="AH16" s="44"/>
      <c r="AI16" s="44"/>
      <c r="AJ16" s="69">
        <f t="shared" ref="AJ16:AN28" si="5">SUMIFS(AJ$37:AJ$1048576,$D$37:$D$1048576,$F16)</f>
        <v>0</v>
      </c>
      <c r="AK16" s="69">
        <f t="shared" si="5"/>
        <v>0</v>
      </c>
      <c r="AL16" s="69">
        <f t="shared" si="5"/>
        <v>0</v>
      </c>
      <c r="AM16" s="69">
        <f t="shared" si="5"/>
        <v>0</v>
      </c>
      <c r="AN16" s="69">
        <f t="shared" si="5"/>
        <v>0</v>
      </c>
    </row>
    <row r="17" spans="1:40" x14ac:dyDescent="0.2">
      <c r="A17" s="15"/>
      <c r="B17" s="141" t="s">
        <v>491</v>
      </c>
      <c r="C17" s="141" t="s">
        <v>492</v>
      </c>
      <c r="D17" s="141" t="s">
        <v>493</v>
      </c>
      <c r="E17" s="52"/>
      <c r="F17" s="26" t="s">
        <v>280</v>
      </c>
      <c r="G17" s="25">
        <f t="shared" ref="G17:G28" si="6">SUM(H17:XFD17)</f>
        <v>0</v>
      </c>
      <c r="H17" s="69">
        <f t="shared" si="1"/>
        <v>0</v>
      </c>
      <c r="I17" s="69">
        <f t="shared" si="1"/>
        <v>0</v>
      </c>
      <c r="J17" s="69">
        <f t="shared" si="1"/>
        <v>0</v>
      </c>
      <c r="K17" s="69">
        <f t="shared" si="1"/>
        <v>0</v>
      </c>
      <c r="L17" s="69">
        <f t="shared" si="1"/>
        <v>0</v>
      </c>
      <c r="M17" s="44"/>
      <c r="N17" s="44"/>
      <c r="O17" s="69">
        <f t="shared" si="2"/>
        <v>0</v>
      </c>
      <c r="P17" s="69">
        <f t="shared" si="2"/>
        <v>0</v>
      </c>
      <c r="Q17" s="69">
        <f t="shared" si="2"/>
        <v>0</v>
      </c>
      <c r="R17" s="69">
        <f t="shared" si="2"/>
        <v>0</v>
      </c>
      <c r="S17" s="69">
        <f t="shared" si="2"/>
        <v>0</v>
      </c>
      <c r="T17" s="44"/>
      <c r="U17" s="44"/>
      <c r="V17" s="69">
        <f t="shared" si="3"/>
        <v>0</v>
      </c>
      <c r="W17" s="69">
        <f t="shared" si="3"/>
        <v>0</v>
      </c>
      <c r="X17" s="69">
        <f t="shared" si="3"/>
        <v>0</v>
      </c>
      <c r="Y17" s="69">
        <f t="shared" si="3"/>
        <v>0</v>
      </c>
      <c r="Z17" s="69">
        <f t="shared" si="3"/>
        <v>0</v>
      </c>
      <c r="AA17" s="44"/>
      <c r="AB17" s="44"/>
      <c r="AC17" s="69">
        <f t="shared" si="4"/>
        <v>0</v>
      </c>
      <c r="AD17" s="69">
        <f t="shared" si="4"/>
        <v>0</v>
      </c>
      <c r="AE17" s="69">
        <f t="shared" si="4"/>
        <v>0</v>
      </c>
      <c r="AF17" s="69">
        <f t="shared" si="4"/>
        <v>0</v>
      </c>
      <c r="AG17" s="69">
        <f t="shared" si="4"/>
        <v>0</v>
      </c>
      <c r="AH17" s="44"/>
      <c r="AI17" s="44"/>
      <c r="AJ17" s="69">
        <f t="shared" si="5"/>
        <v>0</v>
      </c>
      <c r="AK17" s="69">
        <f t="shared" si="5"/>
        <v>0</v>
      </c>
      <c r="AL17" s="69">
        <f t="shared" si="5"/>
        <v>0</v>
      </c>
      <c r="AM17" s="69">
        <f t="shared" si="5"/>
        <v>0</v>
      </c>
      <c r="AN17" s="69">
        <f t="shared" si="5"/>
        <v>0</v>
      </c>
    </row>
    <row r="18" spans="1:40" x14ac:dyDescent="0.2">
      <c r="A18" s="15"/>
      <c r="B18" s="139"/>
      <c r="C18" s="139"/>
      <c r="D18" s="140"/>
      <c r="E18" s="52"/>
      <c r="F18" s="26" t="s">
        <v>251</v>
      </c>
      <c r="G18" s="25">
        <f t="shared" si="6"/>
        <v>0</v>
      </c>
      <c r="H18" s="69">
        <f t="shared" si="1"/>
        <v>0</v>
      </c>
      <c r="I18" s="69">
        <f t="shared" si="1"/>
        <v>0</v>
      </c>
      <c r="J18" s="69">
        <f t="shared" si="1"/>
        <v>0</v>
      </c>
      <c r="K18" s="69">
        <f t="shared" si="1"/>
        <v>0</v>
      </c>
      <c r="L18" s="69">
        <f t="shared" si="1"/>
        <v>0</v>
      </c>
      <c r="M18" s="44"/>
      <c r="N18" s="44"/>
      <c r="O18" s="69">
        <f t="shared" si="2"/>
        <v>0</v>
      </c>
      <c r="P18" s="69">
        <f t="shared" si="2"/>
        <v>0</v>
      </c>
      <c r="Q18" s="69">
        <f t="shared" si="2"/>
        <v>0</v>
      </c>
      <c r="R18" s="69">
        <f t="shared" si="2"/>
        <v>0</v>
      </c>
      <c r="S18" s="69">
        <f t="shared" si="2"/>
        <v>0</v>
      </c>
      <c r="T18" s="44"/>
      <c r="U18" s="44"/>
      <c r="V18" s="69">
        <f t="shared" si="3"/>
        <v>0</v>
      </c>
      <c r="W18" s="69">
        <f t="shared" si="3"/>
        <v>0</v>
      </c>
      <c r="X18" s="69">
        <f t="shared" si="3"/>
        <v>0</v>
      </c>
      <c r="Y18" s="69">
        <f t="shared" si="3"/>
        <v>0</v>
      </c>
      <c r="Z18" s="69">
        <f t="shared" si="3"/>
        <v>0</v>
      </c>
      <c r="AA18" s="44"/>
      <c r="AB18" s="44"/>
      <c r="AC18" s="69">
        <f t="shared" si="4"/>
        <v>0</v>
      </c>
      <c r="AD18" s="69">
        <f t="shared" si="4"/>
        <v>0</v>
      </c>
      <c r="AE18" s="69">
        <f t="shared" si="4"/>
        <v>0</v>
      </c>
      <c r="AF18" s="69">
        <f t="shared" si="4"/>
        <v>0</v>
      </c>
      <c r="AG18" s="69">
        <f t="shared" si="4"/>
        <v>0</v>
      </c>
      <c r="AH18" s="44"/>
      <c r="AI18" s="44"/>
      <c r="AJ18" s="69">
        <f t="shared" si="5"/>
        <v>0</v>
      </c>
      <c r="AK18" s="69">
        <f t="shared" si="5"/>
        <v>0</v>
      </c>
      <c r="AL18" s="69">
        <f t="shared" si="5"/>
        <v>0</v>
      </c>
      <c r="AM18" s="69">
        <f t="shared" si="5"/>
        <v>0</v>
      </c>
      <c r="AN18" s="69">
        <f t="shared" si="5"/>
        <v>0</v>
      </c>
    </row>
    <row r="19" spans="1:40" x14ac:dyDescent="0.2">
      <c r="A19" s="15"/>
      <c r="B19" s="137"/>
      <c r="C19" s="137"/>
      <c r="D19" s="54"/>
      <c r="E19" s="52"/>
      <c r="F19" s="26"/>
      <c r="G19" s="25">
        <f t="shared" si="6"/>
        <v>0</v>
      </c>
      <c r="H19" s="69">
        <f t="shared" si="1"/>
        <v>0</v>
      </c>
      <c r="I19" s="69">
        <f t="shared" si="1"/>
        <v>0</v>
      </c>
      <c r="J19" s="69">
        <f t="shared" si="1"/>
        <v>0</v>
      </c>
      <c r="K19" s="69">
        <f t="shared" si="1"/>
        <v>0</v>
      </c>
      <c r="L19" s="69">
        <f t="shared" si="1"/>
        <v>0</v>
      </c>
      <c r="M19" s="44"/>
      <c r="N19" s="44"/>
      <c r="O19" s="69">
        <f t="shared" si="2"/>
        <v>0</v>
      </c>
      <c r="P19" s="69">
        <f t="shared" si="2"/>
        <v>0</v>
      </c>
      <c r="Q19" s="69">
        <f t="shared" si="2"/>
        <v>0</v>
      </c>
      <c r="R19" s="69">
        <f t="shared" si="2"/>
        <v>0</v>
      </c>
      <c r="S19" s="69">
        <f t="shared" si="2"/>
        <v>0</v>
      </c>
      <c r="T19" s="44"/>
      <c r="U19" s="44"/>
      <c r="V19" s="69">
        <f t="shared" si="3"/>
        <v>0</v>
      </c>
      <c r="W19" s="69">
        <f t="shared" si="3"/>
        <v>0</v>
      </c>
      <c r="X19" s="69">
        <f t="shared" si="3"/>
        <v>0</v>
      </c>
      <c r="Y19" s="69">
        <f t="shared" si="3"/>
        <v>0</v>
      </c>
      <c r="Z19" s="69">
        <f t="shared" si="3"/>
        <v>0</v>
      </c>
      <c r="AA19" s="44"/>
      <c r="AB19" s="44"/>
      <c r="AC19" s="69">
        <f t="shared" si="4"/>
        <v>0</v>
      </c>
      <c r="AD19" s="69">
        <f t="shared" si="4"/>
        <v>0</v>
      </c>
      <c r="AE19" s="69">
        <f t="shared" si="4"/>
        <v>0</v>
      </c>
      <c r="AF19" s="69">
        <f t="shared" si="4"/>
        <v>0</v>
      </c>
      <c r="AG19" s="69">
        <f t="shared" si="4"/>
        <v>0</v>
      </c>
      <c r="AH19" s="44"/>
      <c r="AI19" s="44"/>
      <c r="AJ19" s="69">
        <f t="shared" si="5"/>
        <v>0</v>
      </c>
      <c r="AK19" s="69">
        <f t="shared" si="5"/>
        <v>0</v>
      </c>
      <c r="AL19" s="69">
        <f t="shared" si="5"/>
        <v>0</v>
      </c>
      <c r="AM19" s="69">
        <f t="shared" si="5"/>
        <v>0</v>
      </c>
      <c r="AN19" s="69">
        <f t="shared" si="5"/>
        <v>0</v>
      </c>
    </row>
    <row r="20" spans="1:40" x14ac:dyDescent="0.2">
      <c r="A20" s="15"/>
      <c r="B20" s="137"/>
      <c r="C20" s="137"/>
      <c r="D20" s="66"/>
      <c r="E20" s="52"/>
      <c r="F20" s="26"/>
      <c r="G20" s="25">
        <f t="shared" si="6"/>
        <v>0</v>
      </c>
      <c r="H20" s="69">
        <f t="shared" si="1"/>
        <v>0</v>
      </c>
      <c r="I20" s="69">
        <f t="shared" si="1"/>
        <v>0</v>
      </c>
      <c r="J20" s="69">
        <f t="shared" si="1"/>
        <v>0</v>
      </c>
      <c r="K20" s="69">
        <f t="shared" si="1"/>
        <v>0</v>
      </c>
      <c r="L20" s="69">
        <f t="shared" si="1"/>
        <v>0</v>
      </c>
      <c r="M20" s="44"/>
      <c r="N20" s="44"/>
      <c r="O20" s="69">
        <f t="shared" si="2"/>
        <v>0</v>
      </c>
      <c r="P20" s="69">
        <f t="shared" si="2"/>
        <v>0</v>
      </c>
      <c r="Q20" s="69">
        <f t="shared" si="2"/>
        <v>0</v>
      </c>
      <c r="R20" s="69">
        <f t="shared" si="2"/>
        <v>0</v>
      </c>
      <c r="S20" s="69">
        <f t="shared" si="2"/>
        <v>0</v>
      </c>
      <c r="T20" s="44"/>
      <c r="U20" s="44"/>
      <c r="V20" s="69">
        <f t="shared" si="3"/>
        <v>0</v>
      </c>
      <c r="W20" s="69">
        <f t="shared" si="3"/>
        <v>0</v>
      </c>
      <c r="X20" s="69">
        <f t="shared" si="3"/>
        <v>0</v>
      </c>
      <c r="Y20" s="69">
        <f t="shared" si="3"/>
        <v>0</v>
      </c>
      <c r="Z20" s="69">
        <f t="shared" si="3"/>
        <v>0</v>
      </c>
      <c r="AA20" s="44"/>
      <c r="AB20" s="44"/>
      <c r="AC20" s="69">
        <f t="shared" si="4"/>
        <v>0</v>
      </c>
      <c r="AD20" s="69">
        <f t="shared" si="4"/>
        <v>0</v>
      </c>
      <c r="AE20" s="69">
        <f t="shared" si="4"/>
        <v>0</v>
      </c>
      <c r="AF20" s="69">
        <f t="shared" si="4"/>
        <v>0</v>
      </c>
      <c r="AG20" s="69">
        <f t="shared" si="4"/>
        <v>0</v>
      </c>
      <c r="AH20" s="44"/>
      <c r="AI20" s="44"/>
      <c r="AJ20" s="69">
        <f t="shared" si="5"/>
        <v>0</v>
      </c>
      <c r="AK20" s="69">
        <f t="shared" si="5"/>
        <v>0</v>
      </c>
      <c r="AL20" s="69">
        <f t="shared" si="5"/>
        <v>0</v>
      </c>
      <c r="AM20" s="69">
        <f t="shared" si="5"/>
        <v>0</v>
      </c>
      <c r="AN20" s="69">
        <f t="shared" si="5"/>
        <v>0</v>
      </c>
    </row>
    <row r="21" spans="1:40" x14ac:dyDescent="0.2">
      <c r="A21" s="15"/>
      <c r="B21" s="137"/>
      <c r="C21" s="137"/>
      <c r="D21" s="54"/>
      <c r="E21" s="52"/>
      <c r="F21" s="26"/>
      <c r="G21" s="25">
        <f t="shared" si="6"/>
        <v>0</v>
      </c>
      <c r="H21" s="69">
        <f t="shared" si="1"/>
        <v>0</v>
      </c>
      <c r="I21" s="69">
        <f t="shared" si="1"/>
        <v>0</v>
      </c>
      <c r="J21" s="69">
        <f t="shared" si="1"/>
        <v>0</v>
      </c>
      <c r="K21" s="69">
        <f t="shared" si="1"/>
        <v>0</v>
      </c>
      <c r="L21" s="69">
        <f t="shared" si="1"/>
        <v>0</v>
      </c>
      <c r="M21" s="44"/>
      <c r="N21" s="44"/>
      <c r="O21" s="69">
        <f t="shared" si="2"/>
        <v>0</v>
      </c>
      <c r="P21" s="69">
        <f t="shared" si="2"/>
        <v>0</v>
      </c>
      <c r="Q21" s="69">
        <f t="shared" si="2"/>
        <v>0</v>
      </c>
      <c r="R21" s="69">
        <f t="shared" si="2"/>
        <v>0</v>
      </c>
      <c r="S21" s="69">
        <f t="shared" si="2"/>
        <v>0</v>
      </c>
      <c r="T21" s="44"/>
      <c r="U21" s="44"/>
      <c r="V21" s="69">
        <f t="shared" si="3"/>
        <v>0</v>
      </c>
      <c r="W21" s="69">
        <f t="shared" si="3"/>
        <v>0</v>
      </c>
      <c r="X21" s="69">
        <f t="shared" si="3"/>
        <v>0</v>
      </c>
      <c r="Y21" s="69">
        <f t="shared" si="3"/>
        <v>0</v>
      </c>
      <c r="Z21" s="69">
        <f t="shared" si="3"/>
        <v>0</v>
      </c>
      <c r="AA21" s="44"/>
      <c r="AB21" s="44"/>
      <c r="AC21" s="69">
        <f t="shared" si="4"/>
        <v>0</v>
      </c>
      <c r="AD21" s="69">
        <f t="shared" si="4"/>
        <v>0</v>
      </c>
      <c r="AE21" s="69">
        <f t="shared" si="4"/>
        <v>0</v>
      </c>
      <c r="AF21" s="69">
        <f t="shared" si="4"/>
        <v>0</v>
      </c>
      <c r="AG21" s="69">
        <f t="shared" si="4"/>
        <v>0</v>
      </c>
      <c r="AH21" s="44"/>
      <c r="AI21" s="44"/>
      <c r="AJ21" s="69">
        <f t="shared" si="5"/>
        <v>0</v>
      </c>
      <c r="AK21" s="69">
        <f t="shared" si="5"/>
        <v>0</v>
      </c>
      <c r="AL21" s="69">
        <f t="shared" si="5"/>
        <v>0</v>
      </c>
      <c r="AM21" s="69">
        <f t="shared" si="5"/>
        <v>0</v>
      </c>
      <c r="AN21" s="69">
        <f t="shared" si="5"/>
        <v>0</v>
      </c>
    </row>
    <row r="22" spans="1:40" x14ac:dyDescent="0.2">
      <c r="A22" s="15"/>
      <c r="B22" s="137"/>
      <c r="C22" s="137"/>
      <c r="D22" s="54"/>
      <c r="E22" s="52"/>
      <c r="F22" s="26"/>
      <c r="G22" s="25">
        <f t="shared" si="6"/>
        <v>0</v>
      </c>
      <c r="H22" s="69">
        <f t="shared" si="1"/>
        <v>0</v>
      </c>
      <c r="I22" s="69">
        <f t="shared" si="1"/>
        <v>0</v>
      </c>
      <c r="J22" s="69">
        <f t="shared" si="1"/>
        <v>0</v>
      </c>
      <c r="K22" s="69">
        <f t="shared" si="1"/>
        <v>0</v>
      </c>
      <c r="L22" s="69">
        <f t="shared" si="1"/>
        <v>0</v>
      </c>
      <c r="M22" s="44"/>
      <c r="N22" s="44"/>
      <c r="O22" s="69">
        <f t="shared" si="2"/>
        <v>0</v>
      </c>
      <c r="P22" s="69">
        <f t="shared" si="2"/>
        <v>0</v>
      </c>
      <c r="Q22" s="69">
        <f t="shared" si="2"/>
        <v>0</v>
      </c>
      <c r="R22" s="69">
        <f t="shared" si="2"/>
        <v>0</v>
      </c>
      <c r="S22" s="69">
        <f t="shared" si="2"/>
        <v>0</v>
      </c>
      <c r="T22" s="44"/>
      <c r="U22" s="44"/>
      <c r="V22" s="69">
        <f t="shared" si="3"/>
        <v>0</v>
      </c>
      <c r="W22" s="69">
        <f t="shared" si="3"/>
        <v>0</v>
      </c>
      <c r="X22" s="69">
        <f t="shared" si="3"/>
        <v>0</v>
      </c>
      <c r="Y22" s="69">
        <f t="shared" si="3"/>
        <v>0</v>
      </c>
      <c r="Z22" s="69">
        <f t="shared" si="3"/>
        <v>0</v>
      </c>
      <c r="AA22" s="44"/>
      <c r="AB22" s="44"/>
      <c r="AC22" s="69">
        <f t="shared" si="4"/>
        <v>0</v>
      </c>
      <c r="AD22" s="69">
        <f t="shared" si="4"/>
        <v>0</v>
      </c>
      <c r="AE22" s="69">
        <f t="shared" si="4"/>
        <v>0</v>
      </c>
      <c r="AF22" s="69">
        <f t="shared" si="4"/>
        <v>0</v>
      </c>
      <c r="AG22" s="69">
        <f t="shared" si="4"/>
        <v>0</v>
      </c>
      <c r="AH22" s="44"/>
      <c r="AI22" s="44"/>
      <c r="AJ22" s="69">
        <f t="shared" si="5"/>
        <v>0</v>
      </c>
      <c r="AK22" s="69">
        <f t="shared" si="5"/>
        <v>0</v>
      </c>
      <c r="AL22" s="69">
        <f t="shared" si="5"/>
        <v>0</v>
      </c>
      <c r="AM22" s="69">
        <f t="shared" si="5"/>
        <v>0</v>
      </c>
      <c r="AN22" s="69">
        <f t="shared" si="5"/>
        <v>0</v>
      </c>
    </row>
    <row r="23" spans="1:40" x14ac:dyDescent="0.2">
      <c r="A23" s="15"/>
      <c r="B23" s="137"/>
      <c r="C23" s="137"/>
      <c r="D23" s="54"/>
      <c r="E23" s="52"/>
      <c r="F23" s="26"/>
      <c r="G23" s="25">
        <f t="shared" si="6"/>
        <v>0</v>
      </c>
      <c r="H23" s="69">
        <f t="shared" si="1"/>
        <v>0</v>
      </c>
      <c r="I23" s="69">
        <f t="shared" si="1"/>
        <v>0</v>
      </c>
      <c r="J23" s="69">
        <f t="shared" si="1"/>
        <v>0</v>
      </c>
      <c r="K23" s="69">
        <f t="shared" si="1"/>
        <v>0</v>
      </c>
      <c r="L23" s="69">
        <f t="shared" si="1"/>
        <v>0</v>
      </c>
      <c r="M23" s="44"/>
      <c r="N23" s="44"/>
      <c r="O23" s="69">
        <f t="shared" si="2"/>
        <v>0</v>
      </c>
      <c r="P23" s="69">
        <f t="shared" si="2"/>
        <v>0</v>
      </c>
      <c r="Q23" s="69">
        <f t="shared" si="2"/>
        <v>0</v>
      </c>
      <c r="R23" s="69">
        <f t="shared" si="2"/>
        <v>0</v>
      </c>
      <c r="S23" s="69">
        <f t="shared" si="2"/>
        <v>0</v>
      </c>
      <c r="T23" s="44"/>
      <c r="U23" s="44"/>
      <c r="V23" s="69">
        <f t="shared" si="3"/>
        <v>0</v>
      </c>
      <c r="W23" s="69">
        <f t="shared" si="3"/>
        <v>0</v>
      </c>
      <c r="X23" s="69">
        <f t="shared" si="3"/>
        <v>0</v>
      </c>
      <c r="Y23" s="69">
        <f t="shared" si="3"/>
        <v>0</v>
      </c>
      <c r="Z23" s="69">
        <f t="shared" si="3"/>
        <v>0</v>
      </c>
      <c r="AA23" s="44"/>
      <c r="AB23" s="44"/>
      <c r="AC23" s="69">
        <f t="shared" si="4"/>
        <v>0</v>
      </c>
      <c r="AD23" s="69">
        <f t="shared" si="4"/>
        <v>0</v>
      </c>
      <c r="AE23" s="69">
        <f t="shared" si="4"/>
        <v>0</v>
      </c>
      <c r="AF23" s="69">
        <f t="shared" si="4"/>
        <v>0</v>
      </c>
      <c r="AG23" s="69">
        <f t="shared" si="4"/>
        <v>0</v>
      </c>
      <c r="AH23" s="44"/>
      <c r="AI23" s="44"/>
      <c r="AJ23" s="69">
        <f t="shared" si="5"/>
        <v>0</v>
      </c>
      <c r="AK23" s="69">
        <f t="shared" si="5"/>
        <v>0</v>
      </c>
      <c r="AL23" s="69">
        <f t="shared" si="5"/>
        <v>0</v>
      </c>
      <c r="AM23" s="69">
        <f t="shared" si="5"/>
        <v>0</v>
      </c>
      <c r="AN23" s="69">
        <f t="shared" si="5"/>
        <v>0</v>
      </c>
    </row>
    <row r="24" spans="1:40" x14ac:dyDescent="0.2">
      <c r="A24" s="15"/>
      <c r="B24" s="18"/>
      <c r="C24" s="57" t="s">
        <v>494</v>
      </c>
      <c r="D24" s="134">
        <f>SUM(D18:D23)</f>
        <v>0</v>
      </c>
      <c r="E24" s="52"/>
      <c r="F24" s="26"/>
      <c r="G24" s="25">
        <f t="shared" si="6"/>
        <v>0</v>
      </c>
      <c r="H24" s="69">
        <f t="shared" si="1"/>
        <v>0</v>
      </c>
      <c r="I24" s="69">
        <f t="shared" si="1"/>
        <v>0</v>
      </c>
      <c r="J24" s="69">
        <f t="shared" si="1"/>
        <v>0</v>
      </c>
      <c r="K24" s="69">
        <f t="shared" si="1"/>
        <v>0</v>
      </c>
      <c r="L24" s="69">
        <f t="shared" si="1"/>
        <v>0</v>
      </c>
      <c r="M24" s="44"/>
      <c r="N24" s="44"/>
      <c r="O24" s="69">
        <f t="shared" si="2"/>
        <v>0</v>
      </c>
      <c r="P24" s="69">
        <f t="shared" si="2"/>
        <v>0</v>
      </c>
      <c r="Q24" s="69">
        <f t="shared" si="2"/>
        <v>0</v>
      </c>
      <c r="R24" s="69">
        <f t="shared" si="2"/>
        <v>0</v>
      </c>
      <c r="S24" s="69">
        <f t="shared" si="2"/>
        <v>0</v>
      </c>
      <c r="T24" s="44"/>
      <c r="U24" s="44"/>
      <c r="V24" s="69">
        <f t="shared" si="3"/>
        <v>0</v>
      </c>
      <c r="W24" s="69">
        <f t="shared" si="3"/>
        <v>0</v>
      </c>
      <c r="X24" s="69">
        <f t="shared" si="3"/>
        <v>0</v>
      </c>
      <c r="Y24" s="69">
        <f t="shared" si="3"/>
        <v>0</v>
      </c>
      <c r="Z24" s="69">
        <f t="shared" si="3"/>
        <v>0</v>
      </c>
      <c r="AA24" s="44"/>
      <c r="AB24" s="44"/>
      <c r="AC24" s="69">
        <f t="shared" si="4"/>
        <v>0</v>
      </c>
      <c r="AD24" s="69">
        <f t="shared" si="4"/>
        <v>0</v>
      </c>
      <c r="AE24" s="69">
        <f t="shared" si="4"/>
        <v>0</v>
      </c>
      <c r="AF24" s="69">
        <f t="shared" si="4"/>
        <v>0</v>
      </c>
      <c r="AG24" s="69">
        <f t="shared" si="4"/>
        <v>0</v>
      </c>
      <c r="AH24" s="44"/>
      <c r="AI24" s="44"/>
      <c r="AJ24" s="69">
        <f t="shared" si="5"/>
        <v>0</v>
      </c>
      <c r="AK24" s="69">
        <f t="shared" si="5"/>
        <v>0</v>
      </c>
      <c r="AL24" s="69">
        <f t="shared" si="5"/>
        <v>0</v>
      </c>
      <c r="AM24" s="69">
        <f t="shared" si="5"/>
        <v>0</v>
      </c>
      <c r="AN24" s="69">
        <f t="shared" si="5"/>
        <v>0</v>
      </c>
    </row>
    <row r="25" spans="1:40" x14ac:dyDescent="0.2">
      <c r="A25" s="15"/>
      <c r="E25" s="52"/>
      <c r="F25" s="26"/>
      <c r="G25" s="25">
        <f t="shared" si="6"/>
        <v>0</v>
      </c>
      <c r="H25" s="69">
        <f t="shared" si="1"/>
        <v>0</v>
      </c>
      <c r="I25" s="69">
        <f t="shared" si="1"/>
        <v>0</v>
      </c>
      <c r="J25" s="69">
        <f t="shared" si="1"/>
        <v>0</v>
      </c>
      <c r="K25" s="69">
        <f t="shared" si="1"/>
        <v>0</v>
      </c>
      <c r="L25" s="69">
        <f t="shared" si="1"/>
        <v>0</v>
      </c>
      <c r="M25" s="44"/>
      <c r="N25" s="44"/>
      <c r="O25" s="69">
        <f t="shared" si="2"/>
        <v>0</v>
      </c>
      <c r="P25" s="69">
        <f t="shared" si="2"/>
        <v>0</v>
      </c>
      <c r="Q25" s="69">
        <f t="shared" si="2"/>
        <v>0</v>
      </c>
      <c r="R25" s="69">
        <f t="shared" si="2"/>
        <v>0</v>
      </c>
      <c r="S25" s="69">
        <f t="shared" si="2"/>
        <v>0</v>
      </c>
      <c r="T25" s="44"/>
      <c r="U25" s="44"/>
      <c r="V25" s="69">
        <f t="shared" si="3"/>
        <v>0</v>
      </c>
      <c r="W25" s="69">
        <f t="shared" si="3"/>
        <v>0</v>
      </c>
      <c r="X25" s="69">
        <f t="shared" si="3"/>
        <v>0</v>
      </c>
      <c r="Y25" s="69">
        <f t="shared" si="3"/>
        <v>0</v>
      </c>
      <c r="Z25" s="69">
        <f t="shared" si="3"/>
        <v>0</v>
      </c>
      <c r="AA25" s="44"/>
      <c r="AB25" s="44"/>
      <c r="AC25" s="69">
        <f t="shared" si="4"/>
        <v>0</v>
      </c>
      <c r="AD25" s="69">
        <f t="shared" si="4"/>
        <v>0</v>
      </c>
      <c r="AE25" s="69">
        <f t="shared" si="4"/>
        <v>0</v>
      </c>
      <c r="AF25" s="69">
        <f t="shared" si="4"/>
        <v>0</v>
      </c>
      <c r="AG25" s="69">
        <f t="shared" si="4"/>
        <v>0</v>
      </c>
      <c r="AH25" s="44"/>
      <c r="AI25" s="44"/>
      <c r="AJ25" s="69">
        <f t="shared" si="5"/>
        <v>0</v>
      </c>
      <c r="AK25" s="69">
        <f t="shared" si="5"/>
        <v>0</v>
      </c>
      <c r="AL25" s="69">
        <f t="shared" si="5"/>
        <v>0</v>
      </c>
      <c r="AM25" s="69">
        <f t="shared" si="5"/>
        <v>0</v>
      </c>
      <c r="AN25" s="69">
        <f t="shared" si="5"/>
        <v>0</v>
      </c>
    </row>
    <row r="26" spans="1:40" x14ac:dyDescent="0.2">
      <c r="A26" s="15"/>
      <c r="E26" s="52"/>
      <c r="F26" s="26"/>
      <c r="G26" s="25">
        <f t="shared" si="6"/>
        <v>0</v>
      </c>
      <c r="H26" s="69">
        <f t="shared" si="1"/>
        <v>0</v>
      </c>
      <c r="I26" s="69">
        <f t="shared" si="1"/>
        <v>0</v>
      </c>
      <c r="J26" s="69">
        <f t="shared" si="1"/>
        <v>0</v>
      </c>
      <c r="K26" s="69">
        <f t="shared" si="1"/>
        <v>0</v>
      </c>
      <c r="L26" s="69">
        <f t="shared" si="1"/>
        <v>0</v>
      </c>
      <c r="M26" s="44"/>
      <c r="N26" s="44"/>
      <c r="O26" s="69">
        <f t="shared" si="2"/>
        <v>0</v>
      </c>
      <c r="P26" s="69">
        <f t="shared" si="2"/>
        <v>0</v>
      </c>
      <c r="Q26" s="69">
        <f t="shared" si="2"/>
        <v>0</v>
      </c>
      <c r="R26" s="69">
        <f t="shared" si="2"/>
        <v>0</v>
      </c>
      <c r="S26" s="69">
        <f t="shared" si="2"/>
        <v>0</v>
      </c>
      <c r="T26" s="44"/>
      <c r="U26" s="44"/>
      <c r="V26" s="69">
        <f t="shared" si="3"/>
        <v>0</v>
      </c>
      <c r="W26" s="69">
        <f t="shared" si="3"/>
        <v>0</v>
      </c>
      <c r="X26" s="69">
        <f t="shared" si="3"/>
        <v>0</v>
      </c>
      <c r="Y26" s="69">
        <f t="shared" si="3"/>
        <v>0</v>
      </c>
      <c r="Z26" s="69">
        <f t="shared" si="3"/>
        <v>0</v>
      </c>
      <c r="AA26" s="44"/>
      <c r="AB26" s="44"/>
      <c r="AC26" s="69">
        <f t="shared" si="4"/>
        <v>0</v>
      </c>
      <c r="AD26" s="69">
        <f t="shared" si="4"/>
        <v>0</v>
      </c>
      <c r="AE26" s="69">
        <f t="shared" si="4"/>
        <v>0</v>
      </c>
      <c r="AF26" s="69">
        <f t="shared" si="4"/>
        <v>0</v>
      </c>
      <c r="AG26" s="69">
        <f t="shared" si="4"/>
        <v>0</v>
      </c>
      <c r="AH26" s="44"/>
      <c r="AI26" s="44"/>
      <c r="AJ26" s="69">
        <f t="shared" si="5"/>
        <v>0</v>
      </c>
      <c r="AK26" s="69">
        <f t="shared" si="5"/>
        <v>0</v>
      </c>
      <c r="AL26" s="69">
        <f t="shared" si="5"/>
        <v>0</v>
      </c>
      <c r="AM26" s="69">
        <f t="shared" si="5"/>
        <v>0</v>
      </c>
      <c r="AN26" s="69">
        <f t="shared" si="5"/>
        <v>0</v>
      </c>
    </row>
    <row r="27" spans="1:40" x14ac:dyDescent="0.2">
      <c r="A27" s="15"/>
      <c r="E27" s="52"/>
      <c r="F27" s="26"/>
      <c r="G27" s="25">
        <f t="shared" si="6"/>
        <v>0</v>
      </c>
      <c r="H27" s="69">
        <f t="shared" si="1"/>
        <v>0</v>
      </c>
      <c r="I27" s="69">
        <f t="shared" si="1"/>
        <v>0</v>
      </c>
      <c r="J27" s="69">
        <f t="shared" si="1"/>
        <v>0</v>
      </c>
      <c r="K27" s="69">
        <f t="shared" si="1"/>
        <v>0</v>
      </c>
      <c r="L27" s="69">
        <f t="shared" si="1"/>
        <v>0</v>
      </c>
      <c r="M27" s="44"/>
      <c r="N27" s="44"/>
      <c r="O27" s="69">
        <f t="shared" si="2"/>
        <v>0</v>
      </c>
      <c r="P27" s="69">
        <f t="shared" si="2"/>
        <v>0</v>
      </c>
      <c r="Q27" s="69">
        <f t="shared" si="2"/>
        <v>0</v>
      </c>
      <c r="R27" s="69">
        <f t="shared" si="2"/>
        <v>0</v>
      </c>
      <c r="S27" s="69">
        <f t="shared" si="2"/>
        <v>0</v>
      </c>
      <c r="T27" s="44"/>
      <c r="U27" s="44"/>
      <c r="V27" s="69">
        <f t="shared" si="3"/>
        <v>0</v>
      </c>
      <c r="W27" s="69">
        <f t="shared" si="3"/>
        <v>0</v>
      </c>
      <c r="X27" s="69">
        <f t="shared" si="3"/>
        <v>0</v>
      </c>
      <c r="Y27" s="69">
        <f t="shared" si="3"/>
        <v>0</v>
      </c>
      <c r="Z27" s="69">
        <f t="shared" si="3"/>
        <v>0</v>
      </c>
      <c r="AA27" s="44"/>
      <c r="AB27" s="44"/>
      <c r="AC27" s="69">
        <f t="shared" si="4"/>
        <v>0</v>
      </c>
      <c r="AD27" s="69">
        <f t="shared" si="4"/>
        <v>0</v>
      </c>
      <c r="AE27" s="69">
        <f t="shared" si="4"/>
        <v>0</v>
      </c>
      <c r="AF27" s="69">
        <f t="shared" si="4"/>
        <v>0</v>
      </c>
      <c r="AG27" s="69">
        <f t="shared" si="4"/>
        <v>0</v>
      </c>
      <c r="AH27" s="44"/>
      <c r="AI27" s="44"/>
      <c r="AJ27" s="69">
        <f t="shared" si="5"/>
        <v>0</v>
      </c>
      <c r="AK27" s="69">
        <f t="shared" si="5"/>
        <v>0</v>
      </c>
      <c r="AL27" s="69">
        <f t="shared" si="5"/>
        <v>0</v>
      </c>
      <c r="AM27" s="69">
        <f t="shared" si="5"/>
        <v>0</v>
      </c>
      <c r="AN27" s="69">
        <f t="shared" si="5"/>
        <v>0</v>
      </c>
    </row>
    <row r="28" spans="1:40" x14ac:dyDescent="0.2">
      <c r="A28" s="15"/>
      <c r="E28" s="52"/>
      <c r="F28" s="26"/>
      <c r="G28" s="25">
        <f t="shared" si="6"/>
        <v>0</v>
      </c>
      <c r="H28" s="69">
        <f t="shared" si="1"/>
        <v>0</v>
      </c>
      <c r="I28" s="69">
        <f t="shared" si="1"/>
        <v>0</v>
      </c>
      <c r="J28" s="69">
        <f t="shared" si="1"/>
        <v>0</v>
      </c>
      <c r="K28" s="69">
        <f t="shared" si="1"/>
        <v>0</v>
      </c>
      <c r="L28" s="69">
        <f t="shared" si="1"/>
        <v>0</v>
      </c>
      <c r="M28" s="44"/>
      <c r="N28" s="44"/>
      <c r="O28" s="69">
        <f t="shared" si="2"/>
        <v>0</v>
      </c>
      <c r="P28" s="69">
        <f t="shared" si="2"/>
        <v>0</v>
      </c>
      <c r="Q28" s="69">
        <f t="shared" si="2"/>
        <v>0</v>
      </c>
      <c r="R28" s="69">
        <f t="shared" si="2"/>
        <v>0</v>
      </c>
      <c r="S28" s="69">
        <f t="shared" si="2"/>
        <v>0</v>
      </c>
      <c r="T28" s="44"/>
      <c r="U28" s="44"/>
      <c r="V28" s="69">
        <f t="shared" si="3"/>
        <v>0</v>
      </c>
      <c r="W28" s="69">
        <f t="shared" si="3"/>
        <v>0</v>
      </c>
      <c r="X28" s="69">
        <f t="shared" si="3"/>
        <v>0</v>
      </c>
      <c r="Y28" s="69">
        <f t="shared" si="3"/>
        <v>0</v>
      </c>
      <c r="Z28" s="69">
        <f t="shared" si="3"/>
        <v>0</v>
      </c>
      <c r="AA28" s="44"/>
      <c r="AB28" s="44"/>
      <c r="AC28" s="69">
        <f t="shared" si="4"/>
        <v>0</v>
      </c>
      <c r="AD28" s="69">
        <f t="shared" si="4"/>
        <v>0</v>
      </c>
      <c r="AE28" s="69">
        <f t="shared" si="4"/>
        <v>0</v>
      </c>
      <c r="AF28" s="69">
        <f t="shared" si="4"/>
        <v>0</v>
      </c>
      <c r="AG28" s="69">
        <f t="shared" si="4"/>
        <v>0</v>
      </c>
      <c r="AH28" s="44"/>
      <c r="AI28" s="44"/>
      <c r="AJ28" s="69">
        <f t="shared" si="5"/>
        <v>0</v>
      </c>
      <c r="AK28" s="69">
        <f t="shared" si="5"/>
        <v>0</v>
      </c>
      <c r="AL28" s="69">
        <f t="shared" si="5"/>
        <v>0</v>
      </c>
      <c r="AM28" s="69">
        <f t="shared" si="5"/>
        <v>0</v>
      </c>
      <c r="AN28" s="69">
        <f t="shared" si="5"/>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c r="D37" s="24"/>
      <c r="E37" s="25">
        <f t="shared" ref="E37"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c r="D38" s="24"/>
      <c r="E38" s="25">
        <f t="shared" ref="E38:E69" si="10">SUM(H38:AN38)</f>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c r="D39" s="24"/>
      <c r="E39" s="25">
        <f t="shared" si="10"/>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c r="D40" s="24"/>
      <c r="E40" s="25">
        <f t="shared" si="10"/>
        <v>0</v>
      </c>
      <c r="F40" s="51"/>
      <c r="G40" s="24"/>
      <c r="H40" s="69"/>
      <c r="I40" s="69"/>
      <c r="J40" s="69"/>
      <c r="K40" s="69"/>
      <c r="L40" s="69"/>
      <c r="M40" s="65"/>
      <c r="N40" s="65"/>
      <c r="O40" s="69"/>
      <c r="P40" s="69"/>
      <c r="Q40" s="69"/>
      <c r="R40" s="69"/>
      <c r="S40" s="69"/>
      <c r="T40" s="65"/>
      <c r="U40" s="72"/>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c r="D41" s="24"/>
      <c r="E41" s="25">
        <f t="shared" si="10"/>
        <v>0</v>
      </c>
      <c r="F41" s="51"/>
      <c r="G41" s="24"/>
      <c r="H41" s="69"/>
      <c r="I41" s="69"/>
      <c r="J41" s="69"/>
      <c r="K41" s="69"/>
      <c r="L41" s="69"/>
      <c r="M41" s="65"/>
      <c r="N41" s="65"/>
      <c r="O41" s="69"/>
      <c r="P41" s="69"/>
      <c r="Q41" s="69"/>
      <c r="R41" s="69"/>
      <c r="S41" s="69"/>
      <c r="T41" s="67"/>
      <c r="U41" s="73"/>
      <c r="V41" s="69"/>
      <c r="W41" s="69"/>
      <c r="X41" s="69"/>
      <c r="Y41" s="69"/>
      <c r="Z41" s="69"/>
      <c r="AA41" s="67"/>
      <c r="AB41" s="73"/>
      <c r="AC41" s="69"/>
      <c r="AD41" s="69"/>
      <c r="AE41" s="69"/>
      <c r="AF41" s="69"/>
      <c r="AG41" s="69"/>
      <c r="AH41" s="67"/>
      <c r="AI41" s="67"/>
      <c r="AJ41" s="69"/>
      <c r="AK41" s="69"/>
      <c r="AL41" s="69"/>
      <c r="AM41" s="69"/>
      <c r="AN41" s="69"/>
    </row>
    <row r="42" spans="2:40" x14ac:dyDescent="0.2">
      <c r="B42" s="22">
        <f t="shared" si="9"/>
        <v>6</v>
      </c>
      <c r="C42" s="77"/>
      <c r="D42" s="24"/>
      <c r="E42" s="25">
        <f t="shared" si="10"/>
        <v>0</v>
      </c>
      <c r="F42" s="51"/>
      <c r="G42" s="24"/>
      <c r="H42" s="69"/>
      <c r="I42" s="69"/>
      <c r="J42" s="69"/>
      <c r="K42" s="69"/>
      <c r="L42" s="69"/>
      <c r="M42" s="65"/>
      <c r="N42" s="65"/>
      <c r="O42" s="69"/>
      <c r="P42" s="69"/>
      <c r="Q42" s="69"/>
      <c r="R42" s="69"/>
      <c r="S42" s="69"/>
      <c r="T42" s="67"/>
      <c r="U42" s="73"/>
      <c r="V42" s="69"/>
      <c r="W42" s="69"/>
      <c r="X42" s="69"/>
      <c r="Y42" s="69"/>
      <c r="Z42" s="69"/>
      <c r="AA42" s="67"/>
      <c r="AB42" s="73"/>
      <c r="AC42" s="69"/>
      <c r="AD42" s="69"/>
      <c r="AE42" s="69"/>
      <c r="AF42" s="69"/>
      <c r="AG42" s="69"/>
      <c r="AH42" s="67"/>
      <c r="AI42" s="67"/>
      <c r="AJ42" s="69"/>
      <c r="AK42" s="69"/>
      <c r="AL42" s="69"/>
      <c r="AM42" s="69"/>
      <c r="AN42" s="69"/>
    </row>
    <row r="43" spans="2:40" x14ac:dyDescent="0.2">
      <c r="B43" s="22">
        <f t="shared" si="9"/>
        <v>7</v>
      </c>
      <c r="C43" s="77"/>
      <c r="D43" s="24"/>
      <c r="E43" s="25">
        <f t="shared" si="10"/>
        <v>0</v>
      </c>
      <c r="F43" s="51"/>
      <c r="G43" s="24"/>
      <c r="H43" s="69"/>
      <c r="I43" s="69"/>
      <c r="J43" s="69"/>
      <c r="K43" s="69"/>
      <c r="L43" s="69"/>
      <c r="M43" s="65"/>
      <c r="N43" s="65"/>
      <c r="O43" s="69"/>
      <c r="P43" s="69"/>
      <c r="Q43" s="69"/>
      <c r="R43" s="69"/>
      <c r="S43" s="69"/>
      <c r="T43" s="67"/>
      <c r="U43" s="73"/>
      <c r="V43" s="69"/>
      <c r="W43" s="69"/>
      <c r="X43" s="69"/>
      <c r="Y43" s="69"/>
      <c r="Z43" s="69"/>
      <c r="AA43" s="67"/>
      <c r="AB43" s="73"/>
      <c r="AC43" s="69"/>
      <c r="AD43" s="69"/>
      <c r="AE43" s="69"/>
      <c r="AF43" s="69"/>
      <c r="AG43" s="69"/>
      <c r="AH43" s="67"/>
      <c r="AI43" s="67"/>
      <c r="AJ43" s="69"/>
      <c r="AK43" s="69"/>
      <c r="AL43" s="69"/>
      <c r="AM43" s="69"/>
      <c r="AN43" s="69"/>
    </row>
    <row r="44" spans="2:40" x14ac:dyDescent="0.2">
      <c r="B44" s="22">
        <f t="shared" si="9"/>
        <v>8</v>
      </c>
      <c r="C44" s="77"/>
      <c r="D44" s="24"/>
      <c r="E44" s="25">
        <f t="shared" si="10"/>
        <v>0</v>
      </c>
      <c r="F44" s="51"/>
      <c r="G44" s="24"/>
      <c r="H44" s="69"/>
      <c r="I44" s="69"/>
      <c r="J44" s="69"/>
      <c r="K44" s="69"/>
      <c r="L44" s="69"/>
      <c r="M44" s="65"/>
      <c r="N44" s="65"/>
      <c r="O44" s="69"/>
      <c r="P44" s="69"/>
      <c r="Q44" s="69"/>
      <c r="R44" s="69"/>
      <c r="S44" s="69"/>
      <c r="T44" s="67"/>
      <c r="U44" s="73"/>
      <c r="V44" s="69"/>
      <c r="W44" s="69"/>
      <c r="X44" s="69"/>
      <c r="Y44" s="69"/>
      <c r="Z44" s="69"/>
      <c r="AA44" s="67"/>
      <c r="AB44" s="73"/>
      <c r="AC44" s="69"/>
      <c r="AD44" s="69"/>
      <c r="AE44" s="69"/>
      <c r="AF44" s="69"/>
      <c r="AG44" s="69"/>
      <c r="AH44" s="67"/>
      <c r="AI44" s="67"/>
      <c r="AJ44" s="69"/>
      <c r="AK44" s="69"/>
      <c r="AL44" s="69"/>
      <c r="AM44" s="69"/>
      <c r="AN44" s="69"/>
    </row>
    <row r="45" spans="2:40" x14ac:dyDescent="0.2">
      <c r="B45" s="22">
        <f t="shared" si="9"/>
        <v>9</v>
      </c>
      <c r="C45" s="77"/>
      <c r="D45" s="24"/>
      <c r="E45" s="25">
        <f t="shared" si="10"/>
        <v>0</v>
      </c>
      <c r="F45" s="51"/>
      <c r="G45" s="24"/>
      <c r="H45" s="69"/>
      <c r="I45" s="69"/>
      <c r="J45" s="69"/>
      <c r="K45" s="69"/>
      <c r="L45" s="69"/>
      <c r="M45" s="65"/>
      <c r="N45" s="65"/>
      <c r="O45" s="69"/>
      <c r="P45" s="69"/>
      <c r="Q45" s="69"/>
      <c r="R45" s="69"/>
      <c r="S45" s="69"/>
      <c r="T45" s="67"/>
      <c r="U45" s="73"/>
      <c r="V45" s="69"/>
      <c r="W45" s="69"/>
      <c r="X45" s="69"/>
      <c r="Y45" s="69"/>
      <c r="Z45" s="69"/>
      <c r="AA45" s="67"/>
      <c r="AB45" s="73"/>
      <c r="AC45" s="69"/>
      <c r="AD45" s="69"/>
      <c r="AE45" s="69"/>
      <c r="AF45" s="69"/>
      <c r="AG45" s="69"/>
      <c r="AH45" s="67"/>
      <c r="AI45" s="67"/>
      <c r="AJ45" s="69"/>
      <c r="AK45" s="69"/>
      <c r="AL45" s="69"/>
      <c r="AM45" s="69"/>
      <c r="AN45" s="69"/>
    </row>
    <row r="46" spans="2:40" x14ac:dyDescent="0.2">
      <c r="B46" s="22">
        <f t="shared" si="9"/>
        <v>10</v>
      </c>
      <c r="C46" s="77"/>
      <c r="D46" s="24"/>
      <c r="E46" s="25">
        <f t="shared" si="10"/>
        <v>0</v>
      </c>
      <c r="F46" s="51"/>
      <c r="G46" s="24"/>
      <c r="H46" s="69"/>
      <c r="I46" s="69"/>
      <c r="J46" s="69"/>
      <c r="K46" s="69"/>
      <c r="L46" s="69"/>
      <c r="M46" s="65"/>
      <c r="N46" s="65"/>
      <c r="O46" s="69"/>
      <c r="P46" s="69"/>
      <c r="Q46" s="69"/>
      <c r="R46" s="69"/>
      <c r="S46" s="69"/>
      <c r="T46" s="67"/>
      <c r="U46" s="73"/>
      <c r="V46" s="69"/>
      <c r="W46" s="69"/>
      <c r="X46" s="69"/>
      <c r="Y46" s="69"/>
      <c r="Z46" s="69"/>
      <c r="AA46" s="67"/>
      <c r="AB46" s="73"/>
      <c r="AC46" s="69"/>
      <c r="AD46" s="69"/>
      <c r="AE46" s="69"/>
      <c r="AF46" s="69"/>
      <c r="AG46" s="69"/>
      <c r="AH46" s="67"/>
      <c r="AI46" s="67"/>
      <c r="AJ46" s="69"/>
      <c r="AK46" s="69"/>
      <c r="AL46" s="69"/>
      <c r="AM46" s="69"/>
      <c r="AN46" s="69"/>
    </row>
    <row r="47" spans="2:40" x14ac:dyDescent="0.2">
      <c r="B47" s="22">
        <f t="shared" si="9"/>
        <v>11</v>
      </c>
      <c r="C47" s="77"/>
      <c r="D47" s="24"/>
      <c r="E47" s="25">
        <f t="shared" si="10"/>
        <v>0</v>
      </c>
      <c r="F47" s="51"/>
      <c r="G47" s="24"/>
      <c r="H47" s="69"/>
      <c r="I47" s="69"/>
      <c r="J47" s="69"/>
      <c r="K47" s="69"/>
      <c r="L47" s="69"/>
      <c r="M47" s="65"/>
      <c r="N47" s="65"/>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7"/>
      <c r="D48" s="24"/>
      <c r="E48" s="25">
        <f t="shared" si="10"/>
        <v>0</v>
      </c>
      <c r="F48" s="51"/>
      <c r="G48" s="24"/>
      <c r="H48" s="69"/>
      <c r="I48" s="69"/>
      <c r="J48" s="69"/>
      <c r="K48" s="69"/>
      <c r="L48" s="69"/>
      <c r="M48" s="65"/>
      <c r="N48" s="65"/>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7"/>
      <c r="D49" s="24"/>
      <c r="E49" s="25">
        <f t="shared" si="10"/>
        <v>0</v>
      </c>
      <c r="F49" s="51"/>
      <c r="G49" s="24"/>
      <c r="H49" s="69"/>
      <c r="I49" s="69"/>
      <c r="J49" s="69"/>
      <c r="K49" s="69"/>
      <c r="L49" s="69"/>
      <c r="M49" s="65"/>
      <c r="N49" s="65"/>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7"/>
      <c r="D50" s="24"/>
      <c r="E50" s="25">
        <f t="shared" si="10"/>
        <v>0</v>
      </c>
      <c r="F50" s="51"/>
      <c r="G50" s="24"/>
      <c r="H50" s="69"/>
      <c r="I50" s="69"/>
      <c r="J50" s="69"/>
      <c r="K50" s="69"/>
      <c r="L50" s="69"/>
      <c r="M50" s="65"/>
      <c r="N50" s="65"/>
      <c r="O50" s="69"/>
      <c r="P50" s="69"/>
      <c r="Q50" s="69"/>
      <c r="R50" s="69"/>
      <c r="S50" s="69"/>
      <c r="T50" s="68"/>
      <c r="U50" s="68"/>
      <c r="V50" s="69"/>
      <c r="W50" s="69"/>
      <c r="X50" s="69"/>
      <c r="Y50" s="69"/>
      <c r="Z50" s="69"/>
      <c r="AA50" s="68"/>
      <c r="AB50" s="74"/>
      <c r="AC50" s="69"/>
      <c r="AD50" s="69"/>
      <c r="AE50" s="69"/>
      <c r="AF50" s="69"/>
      <c r="AG50" s="69"/>
      <c r="AH50" s="70"/>
      <c r="AI50" s="68"/>
      <c r="AJ50" s="69"/>
      <c r="AK50" s="69"/>
      <c r="AL50" s="69"/>
      <c r="AM50" s="69"/>
      <c r="AN50" s="69"/>
    </row>
    <row r="51" spans="2:40" x14ac:dyDescent="0.2">
      <c r="B51" s="22">
        <f t="shared" si="9"/>
        <v>15</v>
      </c>
      <c r="C51" s="77"/>
      <c r="D51" s="24"/>
      <c r="E51" s="25">
        <f t="shared" si="10"/>
        <v>0</v>
      </c>
      <c r="F51" s="51"/>
      <c r="G51" s="24"/>
      <c r="H51" s="69"/>
      <c r="I51" s="69"/>
      <c r="J51" s="69"/>
      <c r="K51" s="69"/>
      <c r="L51" s="69"/>
      <c r="M51" s="65"/>
      <c r="N51" s="65"/>
      <c r="O51" s="69"/>
      <c r="P51" s="69"/>
      <c r="Q51" s="69"/>
      <c r="R51" s="69"/>
      <c r="S51" s="69"/>
      <c r="T51" s="68"/>
      <c r="U51" s="68"/>
      <c r="V51" s="69"/>
      <c r="W51" s="69"/>
      <c r="X51" s="69"/>
      <c r="Y51" s="69"/>
      <c r="Z51" s="69"/>
      <c r="AA51" s="68"/>
      <c r="AB51" s="74"/>
      <c r="AC51" s="69"/>
      <c r="AD51" s="69"/>
      <c r="AE51" s="69"/>
      <c r="AF51" s="69"/>
      <c r="AG51" s="69"/>
      <c r="AH51" s="70"/>
      <c r="AI51" s="68"/>
      <c r="AJ51" s="69"/>
      <c r="AK51" s="69"/>
      <c r="AL51" s="69"/>
      <c r="AM51" s="69"/>
      <c r="AN51" s="69"/>
    </row>
    <row r="52" spans="2:40" x14ac:dyDescent="0.2">
      <c r="B52" s="22">
        <f t="shared" si="9"/>
        <v>16</v>
      </c>
      <c r="C52" s="77"/>
      <c r="D52" s="24"/>
      <c r="E52" s="25">
        <f t="shared" si="10"/>
        <v>0</v>
      </c>
      <c r="F52" s="51"/>
      <c r="G52" s="24"/>
      <c r="H52" s="69"/>
      <c r="I52" s="69"/>
      <c r="J52" s="69"/>
      <c r="K52" s="69"/>
      <c r="L52" s="69"/>
      <c r="M52" s="65"/>
      <c r="N52" s="65"/>
      <c r="O52" s="69"/>
      <c r="P52" s="69"/>
      <c r="Q52" s="69"/>
      <c r="R52" s="69"/>
      <c r="S52" s="69"/>
      <c r="T52" s="68"/>
      <c r="U52" s="68"/>
      <c r="V52" s="69"/>
      <c r="W52" s="69"/>
      <c r="X52" s="69"/>
      <c r="Y52" s="69"/>
      <c r="Z52" s="69"/>
      <c r="AA52" s="68"/>
      <c r="AB52" s="74"/>
      <c r="AC52" s="69"/>
      <c r="AD52" s="69"/>
      <c r="AE52" s="69"/>
      <c r="AF52" s="69"/>
      <c r="AG52" s="69"/>
      <c r="AH52" s="70"/>
      <c r="AI52" s="68"/>
      <c r="AJ52" s="69"/>
      <c r="AK52" s="69"/>
      <c r="AL52" s="69"/>
      <c r="AM52" s="69"/>
      <c r="AN52" s="69"/>
    </row>
    <row r="53" spans="2:40" x14ac:dyDescent="0.2">
      <c r="B53" s="22">
        <f t="shared" si="9"/>
        <v>17</v>
      </c>
      <c r="C53" s="77"/>
      <c r="D53" s="24"/>
      <c r="E53" s="25">
        <f t="shared" si="10"/>
        <v>0</v>
      </c>
      <c r="F53" s="51"/>
      <c r="G53" s="24"/>
      <c r="H53" s="69"/>
      <c r="I53" s="69"/>
      <c r="J53" s="69"/>
      <c r="K53" s="69"/>
      <c r="L53" s="69"/>
      <c r="M53" s="65"/>
      <c r="N53" s="65"/>
      <c r="O53" s="69"/>
      <c r="P53" s="69"/>
      <c r="Q53" s="69"/>
      <c r="R53" s="69"/>
      <c r="S53" s="69"/>
      <c r="T53" s="68"/>
      <c r="U53" s="68"/>
      <c r="V53" s="69"/>
      <c r="W53" s="69"/>
      <c r="X53" s="69"/>
      <c r="Y53" s="69"/>
      <c r="Z53" s="69"/>
      <c r="AA53" s="68"/>
      <c r="AB53" s="68"/>
      <c r="AC53" s="69"/>
      <c r="AD53" s="69"/>
      <c r="AE53" s="69"/>
      <c r="AF53" s="69"/>
      <c r="AG53" s="69"/>
      <c r="AH53" s="68"/>
      <c r="AI53" s="68"/>
      <c r="AJ53" s="69"/>
      <c r="AK53" s="69"/>
      <c r="AL53" s="69"/>
      <c r="AM53" s="69"/>
      <c r="AN53" s="69"/>
    </row>
    <row r="54" spans="2:40" x14ac:dyDescent="0.2">
      <c r="B54" s="22">
        <f t="shared" si="9"/>
        <v>18</v>
      </c>
      <c r="C54" s="77"/>
      <c r="D54" s="24"/>
      <c r="E54" s="25">
        <f t="shared" si="10"/>
        <v>0</v>
      </c>
      <c r="F54" s="51"/>
      <c r="G54" s="24"/>
      <c r="H54" s="69"/>
      <c r="I54" s="69"/>
      <c r="J54" s="69"/>
      <c r="K54" s="69"/>
      <c r="L54" s="69"/>
      <c r="M54" s="65"/>
      <c r="N54" s="65"/>
      <c r="O54" s="69"/>
      <c r="P54" s="69"/>
      <c r="Q54" s="69"/>
      <c r="R54" s="69"/>
      <c r="S54" s="69"/>
      <c r="T54" s="68"/>
      <c r="U54" s="68"/>
      <c r="V54" s="69"/>
      <c r="W54" s="69"/>
      <c r="X54" s="69"/>
      <c r="Y54" s="69"/>
      <c r="Z54" s="69"/>
      <c r="AA54" s="68"/>
      <c r="AB54" s="68"/>
      <c r="AC54" s="69"/>
      <c r="AD54" s="69"/>
      <c r="AE54" s="69"/>
      <c r="AF54" s="69"/>
      <c r="AG54" s="69"/>
      <c r="AH54" s="68"/>
      <c r="AI54" s="68"/>
      <c r="AJ54" s="69"/>
      <c r="AK54" s="69"/>
      <c r="AL54" s="69"/>
      <c r="AM54" s="69"/>
      <c r="AN54" s="69"/>
    </row>
    <row r="55" spans="2:40" x14ac:dyDescent="0.2">
      <c r="B55" s="22">
        <f t="shared" si="9"/>
        <v>19</v>
      </c>
      <c r="C55" s="77"/>
      <c r="D55" s="24"/>
      <c r="E55" s="25">
        <f t="shared" si="10"/>
        <v>0</v>
      </c>
      <c r="F55" s="51"/>
      <c r="G55" s="24"/>
      <c r="H55" s="69"/>
      <c r="I55" s="69"/>
      <c r="J55" s="69"/>
      <c r="K55" s="69"/>
      <c r="L55" s="69"/>
      <c r="M55" s="65"/>
      <c r="N55" s="65"/>
      <c r="O55" s="69"/>
      <c r="P55" s="69"/>
      <c r="Q55" s="69"/>
      <c r="R55" s="69"/>
      <c r="S55" s="69"/>
      <c r="T55" s="68"/>
      <c r="U55" s="68"/>
      <c r="V55" s="69"/>
      <c r="W55" s="69"/>
      <c r="X55" s="69"/>
      <c r="Y55" s="69"/>
      <c r="Z55" s="69"/>
      <c r="AA55" s="68"/>
      <c r="AB55" s="68"/>
      <c r="AC55" s="69"/>
      <c r="AD55" s="69"/>
      <c r="AE55" s="69"/>
      <c r="AF55" s="69"/>
      <c r="AG55" s="69"/>
      <c r="AH55" s="68"/>
      <c r="AI55" s="68"/>
      <c r="AJ55" s="69"/>
      <c r="AK55" s="69"/>
      <c r="AL55" s="69"/>
      <c r="AM55" s="69"/>
      <c r="AN55" s="69"/>
    </row>
    <row r="56" spans="2:40" x14ac:dyDescent="0.2">
      <c r="B56" s="22">
        <f t="shared" si="9"/>
        <v>20</v>
      </c>
      <c r="C56" s="77"/>
      <c r="D56" s="24"/>
      <c r="E56" s="25">
        <f t="shared" si="10"/>
        <v>0</v>
      </c>
      <c r="F56" s="51"/>
      <c r="G56" s="24"/>
      <c r="H56" s="69"/>
      <c r="I56" s="69"/>
      <c r="J56" s="69"/>
      <c r="K56" s="69"/>
      <c r="L56" s="69"/>
      <c r="M56" s="65"/>
      <c r="N56" s="65"/>
      <c r="O56" s="69"/>
      <c r="P56" s="69"/>
      <c r="Q56" s="69"/>
      <c r="R56" s="69"/>
      <c r="S56" s="69"/>
      <c r="T56" s="68"/>
      <c r="U56" s="68"/>
      <c r="V56" s="69"/>
      <c r="W56" s="69"/>
      <c r="X56" s="69"/>
      <c r="Y56" s="69"/>
      <c r="Z56" s="69"/>
      <c r="AA56" s="68"/>
      <c r="AB56" s="68"/>
      <c r="AC56" s="69"/>
      <c r="AD56" s="69"/>
      <c r="AE56" s="69"/>
      <c r="AF56" s="69"/>
      <c r="AG56" s="69"/>
      <c r="AH56" s="68"/>
      <c r="AI56" s="68"/>
      <c r="AJ56" s="69"/>
      <c r="AK56" s="69"/>
      <c r="AL56" s="69"/>
      <c r="AM56" s="69"/>
      <c r="AN56" s="69"/>
    </row>
    <row r="57" spans="2:40" x14ac:dyDescent="0.2">
      <c r="B57" s="22">
        <f t="shared" si="9"/>
        <v>21</v>
      </c>
      <c r="C57" s="77"/>
      <c r="D57" s="24"/>
      <c r="E57" s="25">
        <f t="shared" si="10"/>
        <v>0</v>
      </c>
      <c r="F57" s="51"/>
      <c r="G57" s="24"/>
      <c r="H57" s="69"/>
      <c r="I57" s="69"/>
      <c r="J57" s="69"/>
      <c r="K57" s="69"/>
      <c r="L57" s="69"/>
      <c r="M57" s="65"/>
      <c r="N57" s="65"/>
      <c r="O57" s="69"/>
      <c r="P57" s="69"/>
      <c r="Q57" s="69"/>
      <c r="R57" s="69"/>
      <c r="S57" s="69"/>
      <c r="T57" s="68"/>
      <c r="U57" s="68"/>
      <c r="V57" s="69"/>
      <c r="W57" s="69"/>
      <c r="X57" s="69"/>
      <c r="Y57" s="69"/>
      <c r="Z57" s="69"/>
      <c r="AA57" s="68"/>
      <c r="AB57" s="68"/>
      <c r="AC57" s="69"/>
      <c r="AD57" s="69"/>
      <c r="AE57" s="69"/>
      <c r="AF57" s="69"/>
      <c r="AG57" s="69"/>
      <c r="AH57" s="68"/>
      <c r="AI57" s="68"/>
      <c r="AJ57" s="69"/>
      <c r="AK57" s="69"/>
      <c r="AL57" s="69"/>
      <c r="AM57" s="69"/>
      <c r="AN57" s="69"/>
    </row>
    <row r="58" spans="2:40" x14ac:dyDescent="0.2">
      <c r="B58" s="22">
        <f t="shared" si="9"/>
        <v>22</v>
      </c>
      <c r="C58" s="77"/>
      <c r="D58" s="24"/>
      <c r="E58" s="25">
        <f t="shared" si="10"/>
        <v>0</v>
      </c>
      <c r="F58" s="51"/>
      <c r="G58" s="24"/>
      <c r="H58" s="69"/>
      <c r="I58" s="69"/>
      <c r="J58" s="69"/>
      <c r="K58" s="69"/>
      <c r="L58" s="69"/>
      <c r="M58" s="65"/>
      <c r="N58" s="65"/>
      <c r="O58" s="69"/>
      <c r="P58" s="69"/>
      <c r="Q58" s="69"/>
      <c r="R58" s="69"/>
      <c r="S58" s="69"/>
      <c r="T58" s="68"/>
      <c r="U58" s="68"/>
      <c r="V58" s="69"/>
      <c r="W58" s="69"/>
      <c r="X58" s="69"/>
      <c r="Y58" s="69"/>
      <c r="Z58" s="69"/>
      <c r="AA58" s="68"/>
      <c r="AB58" s="68"/>
      <c r="AC58" s="69"/>
      <c r="AD58" s="69"/>
      <c r="AE58" s="69"/>
      <c r="AF58" s="69"/>
      <c r="AG58" s="69"/>
      <c r="AH58" s="68"/>
      <c r="AI58" s="68"/>
      <c r="AJ58" s="69"/>
      <c r="AK58" s="69"/>
      <c r="AL58" s="69"/>
      <c r="AM58" s="69"/>
      <c r="AN58" s="69"/>
    </row>
    <row r="59" spans="2:40" ht="14.25" customHeight="1" x14ac:dyDescent="0.2">
      <c r="B59" s="22">
        <f t="shared" si="9"/>
        <v>23</v>
      </c>
      <c r="C59" s="63"/>
      <c r="D59" s="24"/>
      <c r="E59" s="25">
        <f t="shared" si="10"/>
        <v>0</v>
      </c>
      <c r="F59" s="51"/>
      <c r="G59" s="24"/>
      <c r="H59" s="69"/>
      <c r="I59" s="69"/>
      <c r="J59" s="69"/>
      <c r="K59" s="69"/>
      <c r="L59" s="69"/>
      <c r="M59" s="65"/>
      <c r="N59" s="65"/>
      <c r="O59" s="69"/>
      <c r="P59" s="69"/>
      <c r="Q59" s="69"/>
      <c r="R59" s="69"/>
      <c r="S59" s="69"/>
      <c r="T59" s="68"/>
      <c r="U59" s="68"/>
      <c r="V59" s="69"/>
      <c r="W59" s="69"/>
      <c r="X59" s="69"/>
      <c r="Y59" s="69"/>
      <c r="Z59" s="69"/>
      <c r="AA59" s="68"/>
      <c r="AB59" s="68"/>
      <c r="AC59" s="69"/>
      <c r="AD59" s="69"/>
      <c r="AE59" s="69"/>
      <c r="AF59" s="69"/>
      <c r="AG59" s="69"/>
      <c r="AH59" s="68"/>
      <c r="AI59" s="68"/>
      <c r="AJ59" s="69"/>
      <c r="AK59" s="69"/>
      <c r="AL59" s="69"/>
      <c r="AM59" s="69"/>
      <c r="AN59" s="69"/>
    </row>
    <row r="60" spans="2:40" x14ac:dyDescent="0.2">
      <c r="B60" s="22">
        <f t="shared" si="9"/>
        <v>24</v>
      </c>
      <c r="C60" s="63"/>
      <c r="D60" s="24"/>
      <c r="E60" s="25">
        <f t="shared" si="10"/>
        <v>0</v>
      </c>
      <c r="F60" s="51"/>
      <c r="G60" s="24"/>
      <c r="H60" s="69"/>
      <c r="I60" s="69"/>
      <c r="J60" s="69"/>
      <c r="K60" s="69"/>
      <c r="L60" s="69"/>
      <c r="M60" s="65"/>
      <c r="N60" s="65"/>
      <c r="O60" s="69"/>
      <c r="P60" s="69"/>
      <c r="Q60" s="69"/>
      <c r="R60" s="69"/>
      <c r="S60" s="69"/>
      <c r="T60" s="68"/>
      <c r="U60" s="68"/>
      <c r="V60" s="69"/>
      <c r="W60" s="69"/>
      <c r="X60" s="69"/>
      <c r="Y60" s="69"/>
      <c r="Z60" s="69"/>
      <c r="AA60" s="68"/>
      <c r="AB60" s="68"/>
      <c r="AC60" s="69"/>
      <c r="AD60" s="69"/>
      <c r="AE60" s="69"/>
      <c r="AF60" s="69"/>
      <c r="AG60" s="69"/>
      <c r="AH60" s="68"/>
      <c r="AI60" s="68"/>
      <c r="AJ60" s="69"/>
      <c r="AK60" s="69"/>
      <c r="AL60" s="69"/>
      <c r="AM60" s="69"/>
      <c r="AN60" s="69"/>
    </row>
    <row r="61" spans="2:40" x14ac:dyDescent="0.2">
      <c r="B61" s="22">
        <f t="shared" si="9"/>
        <v>25</v>
      </c>
      <c r="C61" s="63"/>
      <c r="D61" s="24"/>
      <c r="E61" s="25">
        <f t="shared" si="10"/>
        <v>0</v>
      </c>
      <c r="F61" s="51"/>
      <c r="G61" s="24"/>
      <c r="H61" s="69"/>
      <c r="I61" s="69"/>
      <c r="J61" s="69"/>
      <c r="K61" s="69"/>
      <c r="L61" s="69"/>
      <c r="M61" s="65"/>
      <c r="N61" s="65"/>
      <c r="O61" s="69"/>
      <c r="P61" s="69"/>
      <c r="Q61" s="69"/>
      <c r="R61" s="69"/>
      <c r="S61" s="69"/>
      <c r="T61" s="68"/>
      <c r="U61" s="68"/>
      <c r="V61" s="69"/>
      <c r="W61" s="69"/>
      <c r="X61" s="69"/>
      <c r="Y61" s="69"/>
      <c r="Z61" s="69"/>
      <c r="AA61" s="68"/>
      <c r="AB61" s="68"/>
      <c r="AC61" s="69"/>
      <c r="AD61" s="69"/>
      <c r="AE61" s="69"/>
      <c r="AF61" s="69"/>
      <c r="AG61" s="69"/>
      <c r="AH61" s="68"/>
      <c r="AI61" s="68"/>
      <c r="AJ61" s="69"/>
      <c r="AK61" s="69"/>
      <c r="AL61" s="69"/>
      <c r="AM61" s="69"/>
      <c r="AN61" s="69"/>
    </row>
    <row r="62" spans="2:40" x14ac:dyDescent="0.2">
      <c r="B62" s="22">
        <f t="shared" si="9"/>
        <v>26</v>
      </c>
      <c r="C62" s="63"/>
      <c r="D62" s="24"/>
      <c r="E62" s="25">
        <f t="shared" si="10"/>
        <v>0</v>
      </c>
      <c r="F62" s="51"/>
      <c r="G62" s="24"/>
      <c r="H62" s="69"/>
      <c r="I62" s="69"/>
      <c r="J62" s="69"/>
      <c r="K62" s="69"/>
      <c r="L62" s="69"/>
      <c r="M62" s="65"/>
      <c r="N62" s="65"/>
      <c r="O62" s="69"/>
      <c r="P62" s="69"/>
      <c r="Q62" s="69"/>
      <c r="R62" s="69"/>
      <c r="S62" s="69"/>
      <c r="T62" s="68"/>
      <c r="U62" s="68"/>
      <c r="V62" s="69"/>
      <c r="W62" s="69"/>
      <c r="X62" s="69"/>
      <c r="Y62" s="69"/>
      <c r="Z62" s="69"/>
      <c r="AA62" s="68"/>
      <c r="AB62" s="68"/>
      <c r="AC62" s="69"/>
      <c r="AD62" s="69"/>
      <c r="AE62" s="69"/>
      <c r="AF62" s="69"/>
      <c r="AG62" s="69"/>
      <c r="AH62" s="68"/>
      <c r="AI62" s="68"/>
      <c r="AJ62" s="69"/>
      <c r="AK62" s="69"/>
      <c r="AL62" s="69"/>
      <c r="AM62" s="69"/>
      <c r="AN62" s="69"/>
    </row>
    <row r="63" spans="2:40" x14ac:dyDescent="0.2">
      <c r="B63" s="22">
        <f t="shared" si="9"/>
        <v>27</v>
      </c>
      <c r="C63" s="63"/>
      <c r="D63" s="24"/>
      <c r="E63" s="25">
        <f t="shared" si="10"/>
        <v>0</v>
      </c>
      <c r="F63" s="51"/>
      <c r="G63" s="24"/>
      <c r="H63" s="69"/>
      <c r="I63" s="69"/>
      <c r="J63" s="69"/>
      <c r="K63" s="69"/>
      <c r="L63" s="69"/>
      <c r="M63" s="65"/>
      <c r="N63" s="65"/>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63"/>
      <c r="D64" s="24"/>
      <c r="E64" s="25">
        <f t="shared" si="10"/>
        <v>0</v>
      </c>
      <c r="F64" s="51"/>
      <c r="G64" s="24"/>
      <c r="H64" s="69"/>
      <c r="I64" s="69"/>
      <c r="J64" s="69"/>
      <c r="K64" s="69"/>
      <c r="L64" s="69"/>
      <c r="M64" s="65"/>
      <c r="N64" s="65"/>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63"/>
      <c r="D65" s="24"/>
      <c r="E65" s="25">
        <f t="shared" si="10"/>
        <v>0</v>
      </c>
      <c r="F65" s="51"/>
      <c r="G65" s="24"/>
      <c r="H65" s="69"/>
      <c r="I65" s="69"/>
      <c r="J65" s="69"/>
      <c r="K65" s="69"/>
      <c r="L65" s="69"/>
      <c r="M65" s="65"/>
      <c r="N65" s="65"/>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63"/>
      <c r="D66" s="24"/>
      <c r="E66" s="25">
        <f t="shared" si="10"/>
        <v>0</v>
      </c>
      <c r="F66" s="51"/>
      <c r="G66" s="24"/>
      <c r="H66" s="69"/>
      <c r="I66" s="69"/>
      <c r="J66" s="69"/>
      <c r="K66" s="69"/>
      <c r="L66" s="69"/>
      <c r="M66" s="65"/>
      <c r="N66" s="65"/>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ht="15.75" customHeight="1" x14ac:dyDescent="0.2">
      <c r="B67" s="22">
        <f t="shared" si="9"/>
        <v>31</v>
      </c>
      <c r="C67" s="63"/>
      <c r="D67" s="24"/>
      <c r="E67" s="25">
        <f t="shared" si="10"/>
        <v>0</v>
      </c>
      <c r="F67" s="51"/>
      <c r="G67" s="24"/>
      <c r="H67" s="69"/>
      <c r="I67" s="69"/>
      <c r="J67" s="69"/>
      <c r="K67" s="69"/>
      <c r="L67" s="69"/>
      <c r="M67" s="65"/>
      <c r="N67" s="65"/>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ht="15.75" customHeight="1" x14ac:dyDescent="0.2">
      <c r="B68" s="22">
        <f t="shared" si="9"/>
        <v>32</v>
      </c>
      <c r="C68" s="63"/>
      <c r="D68" s="24"/>
      <c r="E68" s="25">
        <f t="shared" si="10"/>
        <v>0</v>
      </c>
      <c r="F68" s="51"/>
      <c r="G68" s="24"/>
      <c r="H68" s="69"/>
      <c r="I68" s="69"/>
      <c r="J68" s="69"/>
      <c r="K68" s="69"/>
      <c r="L68" s="69"/>
      <c r="M68" s="65"/>
      <c r="N68" s="65"/>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si="10"/>
        <v>0</v>
      </c>
      <c r="F69" s="51"/>
      <c r="G69" s="24"/>
      <c r="H69" s="69"/>
      <c r="I69" s="69"/>
      <c r="J69" s="69"/>
      <c r="K69" s="69"/>
      <c r="L69" s="69"/>
      <c r="M69" s="65"/>
      <c r="N69" s="65"/>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ref="E70:E101" si="12">SUM(H70:AN70)</f>
        <v>0</v>
      </c>
      <c r="F70" s="51"/>
      <c r="G70" s="24"/>
      <c r="H70" s="69"/>
      <c r="I70" s="69"/>
      <c r="J70" s="69"/>
      <c r="K70" s="69"/>
      <c r="L70" s="69"/>
      <c r="M70" s="65"/>
      <c r="N70" s="65"/>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11"/>
        <v>35</v>
      </c>
      <c r="C71" s="63"/>
      <c r="D71" s="24"/>
      <c r="E71" s="25">
        <f t="shared" si="12"/>
        <v>0</v>
      </c>
      <c r="F71" s="51"/>
      <c r="G71" s="24"/>
      <c r="H71" s="69"/>
      <c r="I71" s="69"/>
      <c r="J71" s="69"/>
      <c r="K71" s="69"/>
      <c r="L71" s="69"/>
      <c r="M71" s="65"/>
      <c r="N71" s="65"/>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63"/>
      <c r="D72" s="24"/>
      <c r="E72" s="25">
        <f t="shared" si="12"/>
        <v>0</v>
      </c>
      <c r="F72" s="51"/>
      <c r="G72" s="24"/>
      <c r="H72" s="69"/>
      <c r="I72" s="69"/>
      <c r="J72" s="69"/>
      <c r="K72" s="69"/>
      <c r="L72" s="69"/>
      <c r="M72" s="65"/>
      <c r="N72" s="65"/>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63"/>
      <c r="D73" s="24"/>
      <c r="E73" s="25">
        <f t="shared" si="12"/>
        <v>0</v>
      </c>
      <c r="F73" s="51"/>
      <c r="G73" s="24"/>
      <c r="H73" s="69"/>
      <c r="I73" s="69"/>
      <c r="J73" s="69"/>
      <c r="K73" s="69"/>
      <c r="L73" s="69"/>
      <c r="M73" s="65"/>
      <c r="N73" s="65"/>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63"/>
      <c r="D74" s="24"/>
      <c r="E74" s="25">
        <f t="shared" si="12"/>
        <v>0</v>
      </c>
      <c r="F74" s="51"/>
      <c r="G74" s="24"/>
      <c r="H74" s="69"/>
      <c r="I74" s="69"/>
      <c r="J74" s="69"/>
      <c r="K74" s="69"/>
      <c r="L74" s="69"/>
      <c r="M74" s="65"/>
      <c r="N74" s="65"/>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63"/>
      <c r="D75" s="24"/>
      <c r="E75" s="25">
        <f t="shared" si="12"/>
        <v>0</v>
      </c>
      <c r="F75" s="51"/>
      <c r="G75" s="24"/>
      <c r="H75" s="69"/>
      <c r="I75" s="69"/>
      <c r="J75" s="69"/>
      <c r="K75" s="69"/>
      <c r="L75" s="69"/>
      <c r="M75" s="65"/>
      <c r="N75" s="65"/>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63"/>
      <c r="D76" s="24"/>
      <c r="E76" s="25">
        <f t="shared" si="12"/>
        <v>0</v>
      </c>
      <c r="F76" s="51"/>
      <c r="G76" s="24"/>
      <c r="H76" s="69"/>
      <c r="I76" s="69"/>
      <c r="J76" s="69"/>
      <c r="K76" s="69"/>
      <c r="L76" s="69"/>
      <c r="M76" s="65"/>
      <c r="N76" s="65"/>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63"/>
      <c r="D77" s="24"/>
      <c r="E77" s="25">
        <f t="shared" si="12"/>
        <v>0</v>
      </c>
      <c r="F77" s="51"/>
      <c r="G77" s="24"/>
      <c r="H77" s="69"/>
      <c r="I77" s="69"/>
      <c r="J77" s="69"/>
      <c r="K77" s="69"/>
      <c r="L77" s="69"/>
      <c r="M77" s="65"/>
      <c r="N77" s="65"/>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63"/>
      <c r="D78" s="24"/>
      <c r="E78" s="25">
        <f t="shared" si="12"/>
        <v>0</v>
      </c>
      <c r="F78" s="51"/>
      <c r="G78" s="24"/>
      <c r="H78" s="69"/>
      <c r="I78" s="69"/>
      <c r="J78" s="69"/>
      <c r="K78" s="69"/>
      <c r="L78" s="69"/>
      <c r="M78" s="65"/>
      <c r="N78" s="65"/>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63"/>
      <c r="D79" s="24"/>
      <c r="E79" s="25">
        <f t="shared" si="12"/>
        <v>0</v>
      </c>
      <c r="F79" s="51"/>
      <c r="G79" s="24"/>
      <c r="H79" s="69"/>
      <c r="I79" s="69"/>
      <c r="J79" s="69"/>
      <c r="K79" s="69"/>
      <c r="L79" s="69"/>
      <c r="M79" s="65"/>
      <c r="N79" s="65"/>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63"/>
      <c r="D80" s="24"/>
      <c r="E80" s="25">
        <f t="shared" si="12"/>
        <v>0</v>
      </c>
      <c r="F80" s="51"/>
      <c r="G80" s="24"/>
      <c r="H80" s="69"/>
      <c r="I80" s="69"/>
      <c r="J80" s="69"/>
      <c r="K80" s="69"/>
      <c r="L80" s="69"/>
      <c r="M80" s="65"/>
      <c r="N80" s="65"/>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63"/>
      <c r="D81" s="24"/>
      <c r="E81" s="25">
        <f t="shared" si="12"/>
        <v>0</v>
      </c>
      <c r="F81" s="51"/>
      <c r="G81" s="24"/>
      <c r="H81" s="69"/>
      <c r="I81" s="69"/>
      <c r="J81" s="69"/>
      <c r="K81" s="69"/>
      <c r="L81" s="69"/>
      <c r="M81" s="65"/>
      <c r="N81" s="65"/>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1"/>
        <v>46</v>
      </c>
      <c r="C82" s="63"/>
      <c r="D82" s="24"/>
      <c r="E82" s="25">
        <f t="shared" si="12"/>
        <v>0</v>
      </c>
      <c r="F82" s="51"/>
      <c r="G82" s="24"/>
      <c r="H82" s="69"/>
      <c r="I82" s="69"/>
      <c r="J82" s="69"/>
      <c r="K82" s="69"/>
      <c r="L82" s="69"/>
      <c r="M82" s="65"/>
      <c r="N82" s="65"/>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1"/>
        <v>47</v>
      </c>
      <c r="C83" s="63"/>
      <c r="D83" s="24"/>
      <c r="E83" s="25">
        <f t="shared" si="12"/>
        <v>0</v>
      </c>
      <c r="F83" s="51"/>
      <c r="G83" s="24"/>
      <c r="H83" s="69"/>
      <c r="I83" s="69"/>
      <c r="J83" s="69"/>
      <c r="K83" s="69"/>
      <c r="L83" s="69"/>
      <c r="M83" s="65"/>
      <c r="N83" s="65"/>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63"/>
      <c r="D84" s="24"/>
      <c r="E84" s="25">
        <f t="shared" si="12"/>
        <v>0</v>
      </c>
      <c r="F84" s="51"/>
      <c r="G84" s="24"/>
      <c r="H84" s="69"/>
      <c r="I84" s="69"/>
      <c r="J84" s="69"/>
      <c r="K84" s="69"/>
      <c r="L84" s="69"/>
      <c r="M84" s="65"/>
      <c r="N84" s="65"/>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63"/>
      <c r="D85" s="24"/>
      <c r="E85" s="25">
        <f t="shared" si="12"/>
        <v>0</v>
      </c>
      <c r="F85" s="51"/>
      <c r="G85" s="24"/>
      <c r="H85" s="69"/>
      <c r="I85" s="69"/>
      <c r="J85" s="69"/>
      <c r="K85" s="69"/>
      <c r="L85" s="69"/>
      <c r="M85" s="65"/>
      <c r="N85" s="65"/>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63"/>
      <c r="D86" s="24"/>
      <c r="E86" s="25">
        <f t="shared" si="12"/>
        <v>0</v>
      </c>
      <c r="F86" s="51"/>
      <c r="G86" s="24"/>
      <c r="H86" s="69"/>
      <c r="I86" s="69"/>
      <c r="J86" s="69"/>
      <c r="K86" s="69"/>
      <c r="L86" s="69"/>
      <c r="M86" s="65"/>
      <c r="N86" s="65"/>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63"/>
      <c r="D87" s="24"/>
      <c r="E87" s="25">
        <f t="shared" si="12"/>
        <v>0</v>
      </c>
      <c r="F87" s="51"/>
      <c r="G87" s="24"/>
      <c r="H87" s="69"/>
      <c r="I87" s="69"/>
      <c r="J87" s="69"/>
      <c r="K87" s="69"/>
      <c r="L87" s="69"/>
      <c r="M87" s="65"/>
      <c r="N87" s="65"/>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63"/>
      <c r="D88" s="24"/>
      <c r="E88" s="25">
        <f t="shared" si="12"/>
        <v>0</v>
      </c>
      <c r="F88" s="51"/>
      <c r="G88" s="24"/>
      <c r="H88" s="69"/>
      <c r="I88" s="69"/>
      <c r="J88" s="69"/>
      <c r="K88" s="69"/>
      <c r="L88" s="69"/>
      <c r="M88" s="65"/>
      <c r="N88" s="65"/>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63"/>
      <c r="D89" s="24"/>
      <c r="E89" s="25">
        <f t="shared" si="12"/>
        <v>0</v>
      </c>
      <c r="F89" s="51"/>
      <c r="G89" s="24"/>
      <c r="H89" s="69"/>
      <c r="I89" s="69"/>
      <c r="J89" s="69"/>
      <c r="K89" s="69"/>
      <c r="L89" s="69"/>
      <c r="M89" s="65"/>
      <c r="N89" s="65"/>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63"/>
      <c r="D90" s="24"/>
      <c r="E90" s="25">
        <f t="shared" si="12"/>
        <v>0</v>
      </c>
      <c r="F90" s="51"/>
      <c r="G90" s="24"/>
      <c r="H90" s="69"/>
      <c r="I90" s="69"/>
      <c r="J90" s="69"/>
      <c r="K90" s="69"/>
      <c r="L90" s="69"/>
      <c r="M90" s="65"/>
      <c r="N90" s="65"/>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63"/>
      <c r="D91" s="24"/>
      <c r="E91" s="25">
        <f t="shared" si="12"/>
        <v>0</v>
      </c>
      <c r="F91" s="51"/>
      <c r="G91" s="24"/>
      <c r="H91" s="69"/>
      <c r="I91" s="69"/>
      <c r="J91" s="69"/>
      <c r="K91" s="69"/>
      <c r="L91" s="69"/>
      <c r="M91" s="65"/>
      <c r="N91" s="65"/>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63"/>
      <c r="D92" s="24"/>
      <c r="E92" s="25">
        <f t="shared" si="12"/>
        <v>0</v>
      </c>
      <c r="F92" s="51"/>
      <c r="G92" s="24"/>
      <c r="H92" s="69"/>
      <c r="I92" s="69"/>
      <c r="J92" s="69"/>
      <c r="K92" s="69"/>
      <c r="L92" s="69"/>
      <c r="M92" s="65"/>
      <c r="N92" s="65"/>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63"/>
      <c r="D93" s="24"/>
      <c r="E93" s="25">
        <f t="shared" si="12"/>
        <v>0</v>
      </c>
      <c r="F93" s="51"/>
      <c r="G93" s="24"/>
      <c r="H93" s="69"/>
      <c r="I93" s="69"/>
      <c r="J93" s="69"/>
      <c r="K93" s="69"/>
      <c r="L93" s="69"/>
      <c r="M93" s="65"/>
      <c r="N93" s="65"/>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63"/>
      <c r="D94" s="24"/>
      <c r="E94" s="25">
        <f t="shared" si="12"/>
        <v>0</v>
      </c>
      <c r="F94" s="51"/>
      <c r="G94" s="24"/>
      <c r="H94" s="69"/>
      <c r="I94" s="69"/>
      <c r="J94" s="69"/>
      <c r="K94" s="69"/>
      <c r="L94" s="69"/>
      <c r="M94" s="65"/>
      <c r="N94" s="65"/>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63"/>
      <c r="D95" s="24"/>
      <c r="E95" s="25">
        <f t="shared" si="12"/>
        <v>0</v>
      </c>
      <c r="F95" s="51"/>
      <c r="G95" s="24"/>
      <c r="H95" s="69"/>
      <c r="I95" s="69"/>
      <c r="J95" s="69"/>
      <c r="K95" s="69"/>
      <c r="L95" s="69"/>
      <c r="M95" s="65"/>
      <c r="N95" s="65"/>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63"/>
      <c r="D96" s="24"/>
      <c r="E96" s="25">
        <f t="shared" si="12"/>
        <v>0</v>
      </c>
      <c r="F96" s="51"/>
      <c r="G96" s="24"/>
      <c r="H96" s="69"/>
      <c r="I96" s="69"/>
      <c r="J96" s="69"/>
      <c r="K96" s="69"/>
      <c r="L96" s="69"/>
      <c r="M96" s="65"/>
      <c r="N96" s="65"/>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63"/>
      <c r="D97" s="24"/>
      <c r="E97" s="25">
        <f t="shared" si="12"/>
        <v>0</v>
      </c>
      <c r="F97" s="51"/>
      <c r="G97" s="24"/>
      <c r="H97" s="69"/>
      <c r="I97" s="69"/>
      <c r="J97" s="69"/>
      <c r="K97" s="69"/>
      <c r="L97" s="69"/>
      <c r="M97" s="65"/>
      <c r="N97" s="65"/>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63"/>
      <c r="D98" s="24"/>
      <c r="E98" s="25">
        <f t="shared" si="12"/>
        <v>0</v>
      </c>
      <c r="F98" s="51"/>
      <c r="G98" s="24"/>
      <c r="H98" s="69"/>
      <c r="I98" s="69"/>
      <c r="J98" s="69"/>
      <c r="K98" s="69"/>
      <c r="L98" s="69"/>
      <c r="M98" s="65"/>
      <c r="N98" s="65"/>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63"/>
      <c r="D99" s="24"/>
      <c r="E99" s="25">
        <f t="shared" si="12"/>
        <v>0</v>
      </c>
      <c r="F99" s="51"/>
      <c r="G99" s="24"/>
      <c r="H99" s="69"/>
      <c r="I99" s="69"/>
      <c r="J99" s="69"/>
      <c r="K99" s="69"/>
      <c r="L99" s="69"/>
      <c r="M99" s="65"/>
      <c r="N99" s="65"/>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63"/>
      <c r="D100" s="24"/>
      <c r="E100" s="25">
        <f t="shared" si="12"/>
        <v>0</v>
      </c>
      <c r="F100" s="51"/>
      <c r="G100" s="24"/>
      <c r="H100" s="69"/>
      <c r="I100" s="69"/>
      <c r="J100" s="69"/>
      <c r="K100" s="69"/>
      <c r="L100" s="69"/>
      <c r="M100" s="65"/>
      <c r="N100" s="65"/>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63"/>
      <c r="D101" s="24"/>
      <c r="E101" s="25">
        <f t="shared" si="12"/>
        <v>0</v>
      </c>
      <c r="F101" s="51"/>
      <c r="G101" s="24"/>
      <c r="H101" s="69"/>
      <c r="I101" s="69"/>
      <c r="J101" s="69"/>
      <c r="K101" s="69"/>
      <c r="L101" s="69"/>
      <c r="M101" s="65"/>
      <c r="N101" s="65"/>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33" si="13">+B101+1</f>
        <v>66</v>
      </c>
      <c r="C102" s="63"/>
      <c r="D102" s="24"/>
      <c r="E102" s="25">
        <f t="shared" ref="E102:E133" si="14">SUM(H102:AN102)</f>
        <v>0</v>
      </c>
      <c r="F102" s="51"/>
      <c r="G102" s="24"/>
      <c r="H102" s="69"/>
      <c r="I102" s="69"/>
      <c r="J102" s="69"/>
      <c r="K102" s="69"/>
      <c r="L102" s="69"/>
      <c r="M102" s="65"/>
      <c r="N102" s="65"/>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63"/>
      <c r="D103" s="24"/>
      <c r="E103" s="25">
        <f t="shared" si="14"/>
        <v>0</v>
      </c>
      <c r="F103" s="51"/>
      <c r="G103" s="24"/>
      <c r="H103" s="69"/>
      <c r="I103" s="69"/>
      <c r="J103" s="69"/>
      <c r="K103" s="69"/>
      <c r="L103" s="69"/>
      <c r="M103" s="65"/>
      <c r="N103" s="65"/>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63"/>
      <c r="D104" s="24"/>
      <c r="E104" s="25">
        <f t="shared" si="14"/>
        <v>0</v>
      </c>
      <c r="F104" s="51"/>
      <c r="G104" s="24"/>
      <c r="H104" s="69"/>
      <c r="I104" s="69"/>
      <c r="J104" s="69"/>
      <c r="K104" s="69"/>
      <c r="L104" s="69"/>
      <c r="M104" s="65"/>
      <c r="N104" s="65"/>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63"/>
      <c r="D105" s="24"/>
      <c r="E105" s="25">
        <f t="shared" si="14"/>
        <v>0</v>
      </c>
      <c r="F105" s="51"/>
      <c r="G105" s="24"/>
      <c r="H105" s="69"/>
      <c r="I105" s="69"/>
      <c r="J105" s="69"/>
      <c r="K105" s="69"/>
      <c r="L105" s="69"/>
      <c r="M105" s="65"/>
      <c r="N105" s="65"/>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63"/>
      <c r="D106" s="24"/>
      <c r="E106" s="25">
        <f t="shared" si="14"/>
        <v>0</v>
      </c>
      <c r="F106" s="51"/>
      <c r="G106" s="24"/>
      <c r="H106" s="69"/>
      <c r="I106" s="69"/>
      <c r="J106" s="69"/>
      <c r="K106" s="69"/>
      <c r="L106" s="69"/>
      <c r="M106" s="65"/>
      <c r="N106" s="65"/>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63"/>
      <c r="D107" s="24"/>
      <c r="E107" s="25">
        <f t="shared" si="14"/>
        <v>0</v>
      </c>
      <c r="F107" s="51"/>
      <c r="G107" s="24"/>
      <c r="H107" s="69"/>
      <c r="I107" s="69"/>
      <c r="J107" s="69"/>
      <c r="K107" s="69"/>
      <c r="L107" s="69"/>
      <c r="M107" s="65"/>
      <c r="N107" s="65"/>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63"/>
      <c r="D108" s="24"/>
      <c r="E108" s="25">
        <f t="shared" si="14"/>
        <v>0</v>
      </c>
      <c r="F108" s="51"/>
      <c r="G108" s="24"/>
      <c r="H108" s="69"/>
      <c r="I108" s="69"/>
      <c r="J108" s="69"/>
      <c r="K108" s="69"/>
      <c r="L108" s="69"/>
      <c r="M108" s="65"/>
      <c r="N108" s="65"/>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63"/>
      <c r="D109" s="24"/>
      <c r="E109" s="25">
        <f t="shared" si="14"/>
        <v>0</v>
      </c>
      <c r="F109" s="51"/>
      <c r="G109" s="24"/>
      <c r="H109" s="69"/>
      <c r="I109" s="69"/>
      <c r="J109" s="69"/>
      <c r="K109" s="69"/>
      <c r="L109" s="69"/>
      <c r="M109" s="65"/>
      <c r="N109" s="65"/>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63"/>
      <c r="D110" s="24"/>
      <c r="E110" s="25">
        <f t="shared" si="14"/>
        <v>0</v>
      </c>
      <c r="F110" s="51"/>
      <c r="G110" s="24"/>
      <c r="H110" s="69"/>
      <c r="I110" s="69"/>
      <c r="J110" s="69"/>
      <c r="K110" s="69"/>
      <c r="L110" s="69"/>
      <c r="M110" s="65"/>
      <c r="N110" s="65"/>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63"/>
      <c r="D111" s="24"/>
      <c r="E111" s="25">
        <f t="shared" si="14"/>
        <v>0</v>
      </c>
      <c r="F111" s="51"/>
      <c r="G111" s="24"/>
      <c r="H111" s="69"/>
      <c r="I111" s="69"/>
      <c r="J111" s="69"/>
      <c r="K111" s="69"/>
      <c r="L111" s="69"/>
      <c r="M111" s="65"/>
      <c r="N111" s="65"/>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63"/>
      <c r="D112" s="24"/>
      <c r="E112" s="25">
        <f t="shared" si="14"/>
        <v>0</v>
      </c>
      <c r="F112" s="51"/>
      <c r="G112" s="24"/>
      <c r="H112" s="69"/>
      <c r="I112" s="69"/>
      <c r="J112" s="69"/>
      <c r="K112" s="69"/>
      <c r="L112" s="69"/>
      <c r="M112" s="65"/>
      <c r="N112" s="65"/>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63"/>
      <c r="D113" s="24"/>
      <c r="E113" s="25">
        <f t="shared" si="14"/>
        <v>0</v>
      </c>
      <c r="F113" s="51"/>
      <c r="G113" s="24"/>
      <c r="H113" s="69"/>
      <c r="I113" s="69"/>
      <c r="J113" s="69"/>
      <c r="K113" s="69"/>
      <c r="L113" s="69"/>
      <c r="M113" s="65"/>
      <c r="N113" s="65"/>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63"/>
      <c r="D114" s="24"/>
      <c r="E114" s="25">
        <f t="shared" si="14"/>
        <v>0</v>
      </c>
      <c r="F114" s="51"/>
      <c r="G114" s="24"/>
      <c r="H114" s="69"/>
      <c r="I114" s="69"/>
      <c r="J114" s="69"/>
      <c r="K114" s="69"/>
      <c r="L114" s="69"/>
      <c r="M114" s="65"/>
      <c r="N114" s="65"/>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63"/>
      <c r="D115" s="24"/>
      <c r="E115" s="25">
        <f t="shared" si="14"/>
        <v>0</v>
      </c>
      <c r="F115" s="51"/>
      <c r="G115" s="24"/>
      <c r="H115" s="69"/>
      <c r="I115" s="69"/>
      <c r="J115" s="69"/>
      <c r="K115" s="69"/>
      <c r="L115" s="69"/>
      <c r="M115" s="65"/>
      <c r="N115" s="65"/>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3"/>
        <v>80</v>
      </c>
      <c r="C116" s="63"/>
      <c r="D116" s="24"/>
      <c r="E116" s="25">
        <f t="shared" si="14"/>
        <v>0</v>
      </c>
      <c r="F116" s="51"/>
      <c r="G116" s="24"/>
      <c r="H116" s="69"/>
      <c r="I116" s="69"/>
      <c r="J116" s="69"/>
      <c r="K116" s="69"/>
      <c r="L116" s="69"/>
      <c r="M116" s="65"/>
      <c r="N116" s="65"/>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3"/>
        <v>81</v>
      </c>
      <c r="C117" s="63"/>
      <c r="D117" s="24"/>
      <c r="E117" s="25">
        <f t="shared" si="14"/>
        <v>0</v>
      </c>
      <c r="F117" s="51"/>
      <c r="G117" s="24"/>
      <c r="H117" s="69"/>
      <c r="I117" s="69"/>
      <c r="J117" s="69"/>
      <c r="K117" s="69"/>
      <c r="L117" s="69"/>
      <c r="M117" s="65"/>
      <c r="N117" s="65"/>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3"/>
        <v>82</v>
      </c>
      <c r="C118" s="63"/>
      <c r="D118" s="24"/>
      <c r="E118" s="25">
        <f t="shared" si="14"/>
        <v>0</v>
      </c>
      <c r="F118" s="51"/>
      <c r="G118" s="24"/>
      <c r="H118" s="69"/>
      <c r="I118" s="69"/>
      <c r="J118" s="69"/>
      <c r="K118" s="69"/>
      <c r="L118" s="69"/>
      <c r="M118" s="65"/>
      <c r="N118" s="65"/>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3"/>
        <v>83</v>
      </c>
      <c r="C119" s="63"/>
      <c r="D119" s="24"/>
      <c r="E119" s="25">
        <f t="shared" si="14"/>
        <v>0</v>
      </c>
      <c r="F119" s="51"/>
      <c r="G119" s="24"/>
      <c r="H119" s="69"/>
      <c r="I119" s="69"/>
      <c r="J119" s="69"/>
      <c r="K119" s="69"/>
      <c r="L119" s="69"/>
      <c r="M119" s="65"/>
      <c r="N119" s="65"/>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f t="shared" si="13"/>
        <v>84</v>
      </c>
      <c r="C120" s="63"/>
      <c r="D120" s="24"/>
      <c r="E120" s="25">
        <f t="shared" si="14"/>
        <v>0</v>
      </c>
      <c r="F120" s="51"/>
      <c r="G120" s="24"/>
      <c r="H120" s="69"/>
      <c r="I120" s="69"/>
      <c r="J120" s="69"/>
      <c r="K120" s="69"/>
      <c r="L120" s="69"/>
      <c r="M120" s="65"/>
      <c r="N120" s="65"/>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B121" s="22">
        <f t="shared" si="13"/>
        <v>85</v>
      </c>
      <c r="C121" s="63"/>
      <c r="D121" s="24"/>
      <c r="E121" s="25">
        <f t="shared" si="14"/>
        <v>0</v>
      </c>
      <c r="F121" s="51"/>
      <c r="G121" s="24"/>
      <c r="H121" s="69"/>
      <c r="I121" s="69"/>
      <c r="J121" s="69"/>
      <c r="K121" s="69"/>
      <c r="L121" s="69"/>
      <c r="M121" s="65"/>
      <c r="N121" s="65"/>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2:40" x14ac:dyDescent="0.2">
      <c r="B122" s="22">
        <f t="shared" si="13"/>
        <v>86</v>
      </c>
      <c r="C122" s="63"/>
      <c r="D122" s="24"/>
      <c r="E122" s="25">
        <f t="shared" si="14"/>
        <v>0</v>
      </c>
      <c r="F122" s="51"/>
      <c r="G122" s="24"/>
      <c r="H122" s="69"/>
      <c r="I122" s="69"/>
      <c r="J122" s="69"/>
      <c r="K122" s="69"/>
      <c r="L122" s="69"/>
      <c r="M122" s="65"/>
      <c r="N122" s="65"/>
      <c r="O122" s="69"/>
      <c r="P122" s="69"/>
      <c r="Q122" s="69"/>
      <c r="R122" s="69"/>
      <c r="S122" s="69"/>
      <c r="T122" s="68"/>
      <c r="U122" s="68"/>
      <c r="V122" s="69"/>
      <c r="W122" s="69"/>
      <c r="X122" s="69"/>
      <c r="Y122" s="69"/>
      <c r="Z122" s="69"/>
      <c r="AA122" s="68"/>
      <c r="AB122" s="68"/>
      <c r="AC122" s="69"/>
      <c r="AD122" s="69"/>
      <c r="AE122" s="69"/>
      <c r="AF122" s="69"/>
      <c r="AG122" s="69"/>
      <c r="AH122" s="68"/>
      <c r="AI122" s="68"/>
      <c r="AJ122" s="69"/>
      <c r="AK122" s="69"/>
      <c r="AL122" s="69"/>
      <c r="AM122" s="69"/>
      <c r="AN122" s="69"/>
    </row>
    <row r="123" spans="2:40" x14ac:dyDescent="0.2">
      <c r="B123" s="22">
        <f t="shared" si="13"/>
        <v>87</v>
      </c>
      <c r="C123" s="63"/>
      <c r="D123" s="24"/>
      <c r="E123" s="25">
        <f t="shared" si="14"/>
        <v>0</v>
      </c>
      <c r="F123" s="51"/>
      <c r="G123" s="24"/>
      <c r="H123" s="69"/>
      <c r="I123" s="69"/>
      <c r="J123" s="69"/>
      <c r="K123" s="69"/>
      <c r="L123" s="69"/>
      <c r="M123" s="65"/>
      <c r="N123" s="65"/>
      <c r="O123" s="69"/>
      <c r="P123" s="69"/>
      <c r="Q123" s="69"/>
      <c r="R123" s="69"/>
      <c r="S123" s="69"/>
      <c r="T123" s="68"/>
      <c r="U123" s="68"/>
      <c r="V123" s="69"/>
      <c r="W123" s="69"/>
      <c r="X123" s="69"/>
      <c r="Y123" s="69"/>
      <c r="Z123" s="69"/>
      <c r="AA123" s="68"/>
      <c r="AB123" s="68"/>
      <c r="AC123" s="69"/>
      <c r="AD123" s="69"/>
      <c r="AE123" s="69"/>
      <c r="AF123" s="69"/>
      <c r="AG123" s="69"/>
      <c r="AH123" s="68"/>
      <c r="AI123" s="68"/>
      <c r="AJ123" s="69"/>
      <c r="AK123" s="69"/>
      <c r="AL123" s="69"/>
      <c r="AM123" s="69"/>
      <c r="AN123" s="69"/>
    </row>
    <row r="124" spans="2:40" x14ac:dyDescent="0.2">
      <c r="B124" s="22">
        <f t="shared" si="13"/>
        <v>88</v>
      </c>
      <c r="C124" s="63"/>
      <c r="D124" s="24"/>
      <c r="E124" s="25">
        <f t="shared" si="14"/>
        <v>0</v>
      </c>
      <c r="F124" s="51"/>
      <c r="G124" s="24"/>
      <c r="H124" s="69"/>
      <c r="I124" s="69"/>
      <c r="J124" s="69"/>
      <c r="K124" s="69"/>
      <c r="L124" s="69"/>
      <c r="M124" s="65"/>
      <c r="N124" s="65"/>
      <c r="O124" s="69"/>
      <c r="P124" s="69"/>
      <c r="Q124" s="69"/>
      <c r="R124" s="69"/>
      <c r="S124" s="69"/>
      <c r="T124" s="68"/>
      <c r="U124" s="68"/>
      <c r="V124" s="69"/>
      <c r="W124" s="69"/>
      <c r="X124" s="69"/>
      <c r="Y124" s="69"/>
      <c r="Z124" s="69"/>
      <c r="AA124" s="68"/>
      <c r="AB124" s="68"/>
      <c r="AC124" s="69"/>
      <c r="AD124" s="69"/>
      <c r="AE124" s="69"/>
      <c r="AF124" s="69"/>
      <c r="AG124" s="69"/>
      <c r="AH124" s="68"/>
      <c r="AI124" s="68"/>
      <c r="AJ124" s="69"/>
      <c r="AK124" s="69"/>
      <c r="AL124" s="69"/>
      <c r="AM124" s="69"/>
      <c r="AN124" s="69"/>
    </row>
    <row r="125" spans="2:40" x14ac:dyDescent="0.2">
      <c r="B125" s="22">
        <f t="shared" si="13"/>
        <v>89</v>
      </c>
      <c r="C125" s="63"/>
      <c r="D125" s="24"/>
      <c r="E125" s="25">
        <f t="shared" si="14"/>
        <v>0</v>
      </c>
      <c r="F125" s="51"/>
      <c r="G125" s="24"/>
      <c r="H125" s="69"/>
      <c r="I125" s="69"/>
      <c r="J125" s="69"/>
      <c r="K125" s="69"/>
      <c r="L125" s="69"/>
      <c r="M125" s="65"/>
      <c r="N125" s="65"/>
      <c r="O125" s="69"/>
      <c r="P125" s="69"/>
      <c r="Q125" s="69"/>
      <c r="R125" s="69"/>
      <c r="S125" s="69"/>
      <c r="T125" s="68"/>
      <c r="U125" s="68"/>
      <c r="V125" s="69"/>
      <c r="W125" s="69"/>
      <c r="X125" s="69"/>
      <c r="Y125" s="69"/>
      <c r="Z125" s="69"/>
      <c r="AA125" s="68"/>
      <c r="AB125" s="68"/>
      <c r="AC125" s="69"/>
      <c r="AD125" s="69"/>
      <c r="AE125" s="69"/>
      <c r="AF125" s="69"/>
      <c r="AG125" s="69"/>
      <c r="AH125" s="68"/>
      <c r="AI125" s="68"/>
      <c r="AJ125" s="69"/>
      <c r="AK125" s="69"/>
      <c r="AL125" s="69"/>
      <c r="AM125" s="69"/>
      <c r="AN125" s="69"/>
    </row>
    <row r="126" spans="2:40" x14ac:dyDescent="0.2">
      <c r="B126" s="22">
        <f t="shared" si="13"/>
        <v>90</v>
      </c>
      <c r="C126" s="63"/>
      <c r="D126" s="24"/>
      <c r="E126" s="25">
        <f t="shared" si="14"/>
        <v>0</v>
      </c>
      <c r="F126" s="51"/>
      <c r="G126" s="24"/>
      <c r="H126" s="69"/>
      <c r="I126" s="69"/>
      <c r="J126" s="69"/>
      <c r="K126" s="69"/>
      <c r="L126" s="69"/>
      <c r="M126" s="65"/>
      <c r="N126" s="65"/>
      <c r="O126" s="69"/>
      <c r="P126" s="69"/>
      <c r="Q126" s="69"/>
      <c r="R126" s="69"/>
      <c r="S126" s="69"/>
      <c r="T126" s="68"/>
      <c r="U126" s="68"/>
      <c r="V126" s="69"/>
      <c r="W126" s="69"/>
      <c r="X126" s="69"/>
      <c r="Y126" s="69"/>
      <c r="Z126" s="69"/>
      <c r="AA126" s="68"/>
      <c r="AB126" s="68"/>
      <c r="AC126" s="69"/>
      <c r="AD126" s="69"/>
      <c r="AE126" s="69"/>
      <c r="AF126" s="69"/>
      <c r="AG126" s="69"/>
      <c r="AH126" s="68"/>
      <c r="AI126" s="68"/>
      <c r="AJ126" s="69"/>
      <c r="AK126" s="69"/>
      <c r="AL126" s="69"/>
      <c r="AM126" s="69"/>
      <c r="AN126" s="69"/>
    </row>
    <row r="127" spans="2:40" x14ac:dyDescent="0.2">
      <c r="B127" s="22">
        <f t="shared" si="13"/>
        <v>91</v>
      </c>
      <c r="C127" s="63"/>
      <c r="D127" s="24"/>
      <c r="E127" s="25">
        <f t="shared" si="14"/>
        <v>0</v>
      </c>
      <c r="F127" s="51"/>
      <c r="G127" s="24"/>
      <c r="H127" s="69"/>
      <c r="I127" s="69"/>
      <c r="J127" s="69"/>
      <c r="K127" s="69"/>
      <c r="L127" s="69"/>
      <c r="M127" s="65"/>
      <c r="N127" s="65"/>
      <c r="O127" s="69"/>
      <c r="P127" s="69"/>
      <c r="Q127" s="69"/>
      <c r="R127" s="69"/>
      <c r="S127" s="69"/>
      <c r="T127" s="68"/>
      <c r="U127" s="68"/>
      <c r="V127" s="69"/>
      <c r="W127" s="69"/>
      <c r="X127" s="69"/>
      <c r="Y127" s="69"/>
      <c r="Z127" s="69"/>
      <c r="AA127" s="68"/>
      <c r="AB127" s="68"/>
      <c r="AC127" s="69"/>
      <c r="AD127" s="69"/>
      <c r="AE127" s="69"/>
      <c r="AF127" s="69"/>
      <c r="AG127" s="69"/>
      <c r="AH127" s="68"/>
      <c r="AI127" s="68"/>
      <c r="AJ127" s="69"/>
      <c r="AK127" s="69"/>
      <c r="AL127" s="69"/>
      <c r="AM127" s="69"/>
      <c r="AN127" s="69"/>
    </row>
    <row r="128" spans="2:40" x14ac:dyDescent="0.2">
      <c r="B128" s="22">
        <f t="shared" si="13"/>
        <v>92</v>
      </c>
      <c r="C128" s="63"/>
      <c r="D128" s="24"/>
      <c r="E128" s="25">
        <f t="shared" si="14"/>
        <v>0</v>
      </c>
      <c r="F128" s="51"/>
      <c r="G128" s="24"/>
      <c r="H128" s="69"/>
      <c r="I128" s="69"/>
      <c r="J128" s="69"/>
      <c r="K128" s="69"/>
      <c r="L128" s="69"/>
      <c r="M128" s="65"/>
      <c r="N128" s="65"/>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row>
    <row r="129" spans="2:40" x14ac:dyDescent="0.2">
      <c r="B129" s="22">
        <f t="shared" si="13"/>
        <v>93</v>
      </c>
      <c r="C129" s="63"/>
      <c r="D129" s="24"/>
      <c r="E129" s="25">
        <f t="shared" si="14"/>
        <v>0</v>
      </c>
      <c r="F129" s="51"/>
      <c r="G129" s="24"/>
      <c r="H129" s="69"/>
      <c r="I129" s="69"/>
      <c r="J129" s="69"/>
      <c r="K129" s="69"/>
      <c r="L129" s="69"/>
      <c r="M129" s="65"/>
      <c r="N129" s="65"/>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f t="shared" si="13"/>
        <v>94</v>
      </c>
      <c r="C130" s="63"/>
      <c r="D130" s="24"/>
      <c r="E130" s="25">
        <f t="shared" si="14"/>
        <v>0</v>
      </c>
      <c r="F130" s="51"/>
      <c r="G130" s="24"/>
      <c r="H130" s="69"/>
      <c r="I130" s="69"/>
      <c r="J130" s="69"/>
      <c r="K130" s="69"/>
      <c r="L130" s="69"/>
      <c r="M130" s="65"/>
      <c r="N130" s="65"/>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f t="shared" si="13"/>
        <v>95</v>
      </c>
      <c r="C131" s="63"/>
      <c r="D131" s="24"/>
      <c r="E131" s="25">
        <f t="shared" si="14"/>
        <v>0</v>
      </c>
      <c r="F131" s="51"/>
      <c r="G131" s="24"/>
      <c r="H131" s="69"/>
      <c r="I131" s="69"/>
      <c r="J131" s="69"/>
      <c r="K131" s="69"/>
      <c r="L131" s="69"/>
      <c r="M131" s="65"/>
      <c r="N131" s="65"/>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f t="shared" si="13"/>
        <v>96</v>
      </c>
      <c r="C132" s="63"/>
      <c r="D132" s="24"/>
      <c r="E132" s="25">
        <f t="shared" si="14"/>
        <v>0</v>
      </c>
      <c r="F132" s="51"/>
      <c r="G132" s="24"/>
      <c r="H132" s="69"/>
      <c r="I132" s="69"/>
      <c r="J132" s="69"/>
      <c r="K132" s="69"/>
      <c r="L132" s="69"/>
      <c r="M132" s="65"/>
      <c r="N132" s="65"/>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f t="shared" si="13"/>
        <v>97</v>
      </c>
      <c r="C133" s="63"/>
      <c r="D133" s="24"/>
      <c r="E133" s="25">
        <f t="shared" si="14"/>
        <v>0</v>
      </c>
      <c r="F133" s="51"/>
      <c r="G133" s="24"/>
      <c r="H133" s="69"/>
      <c r="I133" s="69"/>
      <c r="J133" s="69"/>
      <c r="K133" s="69"/>
      <c r="L133" s="69"/>
      <c r="M133" s="65"/>
      <c r="N133" s="65"/>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f t="shared" ref="B134:B145" si="15">+B133+1</f>
        <v>98</v>
      </c>
      <c r="C134" s="63"/>
      <c r="D134" s="24"/>
      <c r="E134" s="25">
        <f t="shared" ref="E134:E145" si="16">SUM(H134:AN134)</f>
        <v>0</v>
      </c>
      <c r="F134" s="51"/>
      <c r="G134" s="24"/>
      <c r="H134" s="69"/>
      <c r="I134" s="69"/>
      <c r="J134" s="69"/>
      <c r="K134" s="69"/>
      <c r="L134" s="69"/>
      <c r="M134" s="65"/>
      <c r="N134" s="65"/>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f t="shared" si="15"/>
        <v>99</v>
      </c>
      <c r="C135" s="63"/>
      <c r="D135" s="24"/>
      <c r="E135" s="25">
        <f t="shared" si="16"/>
        <v>0</v>
      </c>
      <c r="F135" s="51"/>
      <c r="G135" s="24"/>
      <c r="H135" s="69"/>
      <c r="I135" s="69"/>
      <c r="J135" s="69"/>
      <c r="K135" s="69"/>
      <c r="L135" s="69"/>
      <c r="M135" s="65"/>
      <c r="N135" s="65"/>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x14ac:dyDescent="0.2">
      <c r="B136" s="22">
        <f t="shared" si="15"/>
        <v>100</v>
      </c>
      <c r="C136" s="63"/>
      <c r="D136" s="24"/>
      <c r="E136" s="25">
        <f t="shared" si="16"/>
        <v>0</v>
      </c>
      <c r="F136" s="51"/>
      <c r="G136" s="24"/>
      <c r="H136" s="69"/>
      <c r="I136" s="69"/>
      <c r="J136" s="69"/>
      <c r="K136" s="69"/>
      <c r="L136" s="69"/>
      <c r="M136" s="65"/>
      <c r="N136" s="65"/>
      <c r="O136" s="69"/>
      <c r="P136" s="69"/>
      <c r="Q136" s="69"/>
      <c r="R136" s="69"/>
      <c r="S136" s="69"/>
      <c r="T136" s="68"/>
      <c r="U136" s="68"/>
      <c r="V136" s="69"/>
      <c r="W136" s="69"/>
      <c r="X136" s="69"/>
      <c r="Y136" s="69"/>
      <c r="Z136" s="69"/>
      <c r="AA136" s="68"/>
      <c r="AB136" s="68"/>
      <c r="AC136" s="69"/>
      <c r="AD136" s="69"/>
      <c r="AE136" s="69"/>
      <c r="AF136" s="69"/>
      <c r="AG136" s="69"/>
      <c r="AH136" s="68"/>
      <c r="AI136" s="68"/>
      <c r="AJ136" s="69"/>
      <c r="AK136" s="69"/>
      <c r="AL136" s="69"/>
      <c r="AM136" s="69"/>
      <c r="AN136" s="69"/>
    </row>
    <row r="137" spans="2:40" x14ac:dyDescent="0.2">
      <c r="B137" s="22">
        <f t="shared" si="15"/>
        <v>101</v>
      </c>
      <c r="C137" s="63"/>
      <c r="D137" s="24"/>
      <c r="E137" s="25">
        <f t="shared" si="16"/>
        <v>0</v>
      </c>
      <c r="F137" s="51"/>
      <c r="G137" s="24"/>
      <c r="H137" s="69"/>
      <c r="I137" s="69"/>
      <c r="J137" s="69"/>
      <c r="K137" s="69"/>
      <c r="L137" s="69"/>
      <c r="M137" s="65"/>
      <c r="N137" s="65"/>
      <c r="O137" s="69"/>
      <c r="P137" s="69"/>
      <c r="Q137" s="69"/>
      <c r="R137" s="69"/>
      <c r="S137" s="69"/>
      <c r="T137" s="68"/>
      <c r="U137" s="68"/>
      <c r="V137" s="69"/>
      <c r="W137" s="69"/>
      <c r="X137" s="69"/>
      <c r="Y137" s="69"/>
      <c r="Z137" s="69"/>
      <c r="AA137" s="68"/>
      <c r="AB137" s="68"/>
      <c r="AC137" s="69"/>
      <c r="AD137" s="69"/>
      <c r="AE137" s="69"/>
      <c r="AF137" s="69"/>
      <c r="AG137" s="69"/>
      <c r="AH137" s="68"/>
      <c r="AI137" s="68"/>
      <c r="AJ137" s="69"/>
      <c r="AK137" s="69"/>
      <c r="AL137" s="69"/>
      <c r="AM137" s="69"/>
      <c r="AN137" s="69"/>
    </row>
    <row r="138" spans="2:40" x14ac:dyDescent="0.2">
      <c r="B138" s="22">
        <f t="shared" si="15"/>
        <v>102</v>
      </c>
      <c r="C138" s="63"/>
      <c r="D138" s="24"/>
      <c r="E138" s="25">
        <f t="shared" si="16"/>
        <v>0</v>
      </c>
      <c r="F138" s="51"/>
      <c r="G138" s="24"/>
      <c r="H138" s="69"/>
      <c r="I138" s="69"/>
      <c r="J138" s="69"/>
      <c r="K138" s="69"/>
      <c r="L138" s="69"/>
      <c r="M138" s="65"/>
      <c r="N138" s="65"/>
      <c r="O138" s="69"/>
      <c r="P138" s="69"/>
      <c r="Q138" s="69"/>
      <c r="R138" s="69"/>
      <c r="S138" s="69"/>
      <c r="T138" s="68"/>
      <c r="U138" s="68"/>
      <c r="V138" s="69"/>
      <c r="W138" s="69"/>
      <c r="X138" s="69"/>
      <c r="Y138" s="69"/>
      <c r="Z138" s="69"/>
      <c r="AA138" s="68"/>
      <c r="AB138" s="68"/>
      <c r="AC138" s="69"/>
      <c r="AD138" s="69"/>
      <c r="AE138" s="69"/>
      <c r="AF138" s="69"/>
      <c r="AG138" s="69"/>
      <c r="AH138" s="68"/>
      <c r="AI138" s="68"/>
      <c r="AJ138" s="69"/>
      <c r="AK138" s="69"/>
      <c r="AL138" s="69"/>
      <c r="AM138" s="69"/>
      <c r="AN138" s="69"/>
    </row>
    <row r="139" spans="2:40" x14ac:dyDescent="0.2">
      <c r="B139" s="22">
        <f t="shared" si="15"/>
        <v>103</v>
      </c>
      <c r="C139" s="63"/>
      <c r="D139" s="24"/>
      <c r="E139" s="25">
        <f t="shared" si="16"/>
        <v>0</v>
      </c>
      <c r="F139" s="51"/>
      <c r="G139" s="24"/>
      <c r="H139" s="69"/>
      <c r="I139" s="69"/>
      <c r="J139" s="69"/>
      <c r="K139" s="69"/>
      <c r="L139" s="69"/>
      <c r="M139" s="65"/>
      <c r="N139" s="65"/>
      <c r="O139" s="69"/>
      <c r="P139" s="69"/>
      <c r="Q139" s="69"/>
      <c r="R139" s="69"/>
      <c r="S139" s="69"/>
      <c r="T139" s="68"/>
      <c r="U139" s="68"/>
      <c r="V139" s="69"/>
      <c r="W139" s="69"/>
      <c r="X139" s="69"/>
      <c r="Y139" s="69"/>
      <c r="Z139" s="69"/>
      <c r="AA139" s="68"/>
      <c r="AB139" s="68"/>
      <c r="AC139" s="69"/>
      <c r="AD139" s="69"/>
      <c r="AE139" s="69"/>
      <c r="AF139" s="69"/>
      <c r="AG139" s="69"/>
      <c r="AH139" s="68"/>
      <c r="AI139" s="68"/>
      <c r="AJ139" s="69"/>
      <c r="AK139" s="69"/>
      <c r="AL139" s="69"/>
      <c r="AM139" s="69"/>
      <c r="AN139" s="69"/>
    </row>
    <row r="140" spans="2:40" x14ac:dyDescent="0.2">
      <c r="B140" s="22">
        <f t="shared" si="15"/>
        <v>104</v>
      </c>
      <c r="C140" s="63"/>
      <c r="D140" s="24"/>
      <c r="E140" s="25">
        <f t="shared" si="16"/>
        <v>0</v>
      </c>
      <c r="F140" s="51"/>
      <c r="G140" s="24"/>
      <c r="H140" s="69"/>
      <c r="I140" s="69"/>
      <c r="J140" s="69"/>
      <c r="K140" s="69"/>
      <c r="L140" s="69"/>
      <c r="M140" s="65"/>
      <c r="N140" s="65"/>
      <c r="O140" s="69"/>
      <c r="P140" s="69"/>
      <c r="Q140" s="69"/>
      <c r="R140" s="69"/>
      <c r="S140" s="69"/>
      <c r="T140" s="68"/>
      <c r="U140" s="68"/>
      <c r="V140" s="69"/>
      <c r="W140" s="69"/>
      <c r="X140" s="69"/>
      <c r="Y140" s="69"/>
      <c r="Z140" s="69"/>
      <c r="AA140" s="68"/>
      <c r="AB140" s="68"/>
      <c r="AC140" s="69"/>
      <c r="AD140" s="69"/>
      <c r="AE140" s="69"/>
      <c r="AF140" s="69"/>
      <c r="AG140" s="69"/>
      <c r="AH140" s="68"/>
      <c r="AI140" s="68"/>
      <c r="AJ140" s="69"/>
      <c r="AK140" s="69"/>
      <c r="AL140" s="69"/>
      <c r="AM140" s="69"/>
      <c r="AN140" s="69"/>
    </row>
    <row r="141" spans="2:40" x14ac:dyDescent="0.2">
      <c r="B141" s="22">
        <f t="shared" si="15"/>
        <v>105</v>
      </c>
      <c r="C141" s="63"/>
      <c r="D141" s="24"/>
      <c r="E141" s="25">
        <f t="shared" si="16"/>
        <v>0</v>
      </c>
      <c r="F141" s="51"/>
      <c r="G141" s="24"/>
      <c r="H141" s="69"/>
      <c r="I141" s="69"/>
      <c r="J141" s="69"/>
      <c r="K141" s="69"/>
      <c r="L141" s="69"/>
      <c r="M141" s="65"/>
      <c r="N141" s="65"/>
      <c r="O141" s="69"/>
      <c r="P141" s="69"/>
      <c r="Q141" s="69"/>
      <c r="R141" s="69"/>
      <c r="S141" s="69"/>
      <c r="T141" s="68"/>
      <c r="U141" s="68"/>
      <c r="V141" s="69"/>
      <c r="W141" s="69"/>
      <c r="X141" s="69"/>
      <c r="Y141" s="69"/>
      <c r="Z141" s="69"/>
      <c r="AA141" s="68"/>
      <c r="AB141" s="68"/>
      <c r="AC141" s="69"/>
      <c r="AD141" s="69"/>
      <c r="AE141" s="69"/>
      <c r="AF141" s="69"/>
      <c r="AG141" s="69"/>
      <c r="AH141" s="68"/>
      <c r="AI141" s="68"/>
      <c r="AJ141" s="69"/>
      <c r="AK141" s="69"/>
      <c r="AL141" s="69"/>
      <c r="AM141" s="69"/>
      <c r="AN141" s="69"/>
    </row>
    <row r="142" spans="2:40" x14ac:dyDescent="0.2">
      <c r="B142" s="22">
        <f t="shared" si="15"/>
        <v>106</v>
      </c>
      <c r="C142" s="63"/>
      <c r="D142" s="24"/>
      <c r="E142" s="25">
        <f t="shared" si="16"/>
        <v>0</v>
      </c>
      <c r="F142" s="51"/>
      <c r="G142" s="24"/>
      <c r="H142" s="69"/>
      <c r="I142" s="69"/>
      <c r="J142" s="69"/>
      <c r="K142" s="69"/>
      <c r="L142" s="69"/>
      <c r="M142" s="65"/>
      <c r="N142" s="65"/>
      <c r="O142" s="69"/>
      <c r="P142" s="69"/>
      <c r="Q142" s="69"/>
      <c r="R142" s="69"/>
      <c r="S142" s="69"/>
      <c r="T142" s="68"/>
      <c r="U142" s="68"/>
      <c r="V142" s="69"/>
      <c r="W142" s="69"/>
      <c r="X142" s="69"/>
      <c r="Y142" s="69"/>
      <c r="Z142" s="69"/>
      <c r="AA142" s="68"/>
      <c r="AB142" s="68"/>
      <c r="AC142" s="69"/>
      <c r="AD142" s="69"/>
      <c r="AE142" s="69"/>
      <c r="AF142" s="69"/>
      <c r="AG142" s="69"/>
      <c r="AH142" s="68"/>
      <c r="AI142" s="68"/>
      <c r="AJ142" s="69"/>
      <c r="AK142" s="69"/>
      <c r="AL142" s="69"/>
      <c r="AM142" s="69"/>
      <c r="AN142" s="69"/>
    </row>
    <row r="143" spans="2:40" x14ac:dyDescent="0.2">
      <c r="B143" s="22">
        <f t="shared" si="15"/>
        <v>107</v>
      </c>
      <c r="C143" s="63"/>
      <c r="D143" s="24"/>
      <c r="E143" s="25">
        <f t="shared" si="16"/>
        <v>0</v>
      </c>
      <c r="F143" s="51"/>
      <c r="G143" s="24"/>
      <c r="H143" s="69"/>
      <c r="I143" s="69"/>
      <c r="J143" s="69"/>
      <c r="K143" s="69"/>
      <c r="L143" s="69"/>
      <c r="M143" s="65"/>
      <c r="N143" s="65"/>
      <c r="O143" s="69"/>
      <c r="P143" s="69"/>
      <c r="Q143" s="69"/>
      <c r="R143" s="69"/>
      <c r="S143" s="69"/>
      <c r="T143" s="68"/>
      <c r="U143" s="68"/>
      <c r="V143" s="69"/>
      <c r="W143" s="69"/>
      <c r="X143" s="69"/>
      <c r="Y143" s="69"/>
      <c r="Z143" s="69"/>
      <c r="AA143" s="68"/>
      <c r="AB143" s="68"/>
      <c r="AC143" s="69"/>
      <c r="AD143" s="69"/>
      <c r="AE143" s="69"/>
      <c r="AF143" s="69"/>
      <c r="AG143" s="69"/>
      <c r="AH143" s="68"/>
      <c r="AI143" s="68"/>
      <c r="AJ143" s="69"/>
      <c r="AK143" s="69"/>
      <c r="AL143" s="69"/>
      <c r="AM143" s="69"/>
      <c r="AN143" s="69"/>
    </row>
    <row r="144" spans="2:40" x14ac:dyDescent="0.2">
      <c r="B144" s="22">
        <f t="shared" si="15"/>
        <v>108</v>
      </c>
      <c r="C144" s="63"/>
      <c r="D144" s="24"/>
      <c r="E144" s="25">
        <f t="shared" si="16"/>
        <v>0</v>
      </c>
      <c r="F144" s="51"/>
      <c r="G144" s="24"/>
      <c r="H144" s="69"/>
      <c r="I144" s="69"/>
      <c r="J144" s="69"/>
      <c r="K144" s="69"/>
      <c r="L144" s="69"/>
      <c r="M144" s="65"/>
      <c r="N144" s="65"/>
      <c r="O144" s="69"/>
      <c r="P144" s="69"/>
      <c r="Q144" s="69"/>
      <c r="R144" s="69"/>
      <c r="S144" s="69"/>
      <c r="T144" s="68"/>
      <c r="U144" s="68"/>
      <c r="V144" s="69"/>
      <c r="W144" s="69"/>
      <c r="X144" s="69"/>
      <c r="Y144" s="69"/>
      <c r="Z144" s="69"/>
      <c r="AA144" s="68"/>
      <c r="AB144" s="68"/>
      <c r="AC144" s="69"/>
      <c r="AD144" s="69"/>
      <c r="AE144" s="69"/>
      <c r="AF144" s="69"/>
      <c r="AG144" s="69"/>
      <c r="AH144" s="68"/>
      <c r="AI144" s="68"/>
      <c r="AJ144" s="69"/>
      <c r="AK144" s="69"/>
      <c r="AL144" s="69"/>
      <c r="AM144" s="69"/>
      <c r="AN144" s="69"/>
    </row>
    <row r="145" spans="2:40" x14ac:dyDescent="0.2">
      <c r="B145" s="22">
        <f t="shared" si="15"/>
        <v>109</v>
      </c>
      <c r="C145" s="63"/>
      <c r="D145" s="24"/>
      <c r="E145" s="25">
        <f t="shared" si="16"/>
        <v>0</v>
      </c>
      <c r="F145" s="51"/>
      <c r="G145" s="24"/>
      <c r="H145" s="69"/>
      <c r="I145" s="69"/>
      <c r="J145" s="69"/>
      <c r="K145" s="69"/>
      <c r="L145" s="69"/>
      <c r="M145" s="65"/>
      <c r="N145" s="65"/>
      <c r="O145" s="69"/>
      <c r="P145" s="69"/>
      <c r="Q145" s="69"/>
      <c r="R145" s="69"/>
      <c r="S145" s="69"/>
      <c r="T145" s="68"/>
      <c r="U145" s="68"/>
      <c r="V145" s="69"/>
      <c r="W145" s="69"/>
      <c r="X145" s="69"/>
      <c r="Y145" s="69"/>
      <c r="Z145" s="69"/>
      <c r="AA145" s="68"/>
      <c r="AB145" s="68"/>
      <c r="AC145" s="69"/>
      <c r="AD145" s="69"/>
      <c r="AE145" s="69"/>
      <c r="AF145" s="69"/>
      <c r="AG145" s="69"/>
      <c r="AH145" s="68"/>
      <c r="AI145" s="68"/>
      <c r="AJ145" s="69"/>
      <c r="AK145" s="69"/>
      <c r="AL145" s="69"/>
      <c r="AM145" s="69"/>
      <c r="AN145" s="69"/>
    </row>
  </sheetData>
  <conditionalFormatting sqref="D37:D145">
    <cfRule type="expression" dxfId="1661" priority="51">
      <formula>AND(D37&lt;&gt;"",COUNTIF($F$16:$F$28,D37)=0)</formula>
    </cfRule>
  </conditionalFormatting>
  <conditionalFormatting sqref="H16:L28">
    <cfRule type="expression" dxfId="1660" priority="13" stopIfTrue="1">
      <formula>H16&gt;$H$8</formula>
    </cfRule>
  </conditionalFormatting>
  <conditionalFormatting sqref="H37:L145 O37:S145 AC37:AG145 AJ37:AN145">
    <cfRule type="cellIs" dxfId="1658" priority="1298" operator="greaterThan">
      <formula>6</formula>
    </cfRule>
    <cfRule type="cellIs" dxfId="1657" priority="1297" operator="greaterThan">
      <formula>0</formula>
    </cfRule>
  </conditionalFormatting>
  <conditionalFormatting sqref="H16:N28">
    <cfRule type="cellIs" dxfId="1655" priority="15" operator="greaterThan">
      <formula>0</formula>
    </cfRule>
  </conditionalFormatting>
  <conditionalFormatting sqref="M10:N11">
    <cfRule type="cellIs" dxfId="1654" priority="50" operator="greaterThan">
      <formula>0</formula>
    </cfRule>
  </conditionalFormatting>
  <conditionalFormatting sqref="O16:S28">
    <cfRule type="expression" dxfId="1653" priority="10" stopIfTrue="1">
      <formula>O16&gt;$H$8</formula>
    </cfRule>
  </conditionalFormatting>
  <conditionalFormatting sqref="O16:U28">
    <cfRule type="cellIs" dxfId="1651" priority="12" operator="greaterThan">
      <formula>0</formula>
    </cfRule>
  </conditionalFormatting>
  <conditionalFormatting sqref="T10:U11">
    <cfRule type="cellIs" dxfId="1650" priority="49" operator="greaterThan">
      <formula>0</formula>
    </cfRule>
  </conditionalFormatting>
  <conditionalFormatting sqref="T50:AB145">
    <cfRule type="cellIs" dxfId="1649" priority="35" operator="greaterThan">
      <formula>0</formula>
    </cfRule>
  </conditionalFormatting>
  <conditionalFormatting sqref="V16:Z28">
    <cfRule type="expression" dxfId="1648" priority="7" stopIfTrue="1">
      <formula>V16&gt;$H$8</formula>
    </cfRule>
  </conditionalFormatting>
  <conditionalFormatting sqref="V37:Z49">
    <cfRule type="cellIs" dxfId="1646" priority="26" operator="greaterThan">
      <formula>0</formula>
    </cfRule>
    <cfRule type="cellIs" dxfId="1645" priority="27" operator="greaterThan">
      <formula>6</formula>
    </cfRule>
  </conditionalFormatting>
  <conditionalFormatting sqref="V50:Z145">
    <cfRule type="cellIs" dxfId="1643" priority="36" operator="greaterThan">
      <formula>6</formula>
    </cfRule>
  </conditionalFormatting>
  <conditionalFormatting sqref="V16:AB28">
    <cfRule type="cellIs" dxfId="1642" priority="9" operator="greaterThan">
      <formula>0</formula>
    </cfRule>
  </conditionalFormatting>
  <conditionalFormatting sqref="AA10:AB11">
    <cfRule type="cellIs" dxfId="1641" priority="48" operator="greaterThan">
      <formula>0</formula>
    </cfRule>
  </conditionalFormatting>
  <conditionalFormatting sqref="AC16:AG28">
    <cfRule type="cellIs" dxfId="1640" priority="6" operator="greaterThan">
      <formula>0</formula>
    </cfRule>
    <cfRule type="expression" dxfId="1638" priority="4" stopIfTrue="1">
      <formula>AC16&gt;$H$8</formula>
    </cfRule>
  </conditionalFormatting>
  <conditionalFormatting sqref="AH10:AI11">
    <cfRule type="cellIs" dxfId="1637" priority="47" operator="greaterThan">
      <formula>0</formula>
    </cfRule>
  </conditionalFormatting>
  <conditionalFormatting sqref="AJ16:AN28">
    <cfRule type="cellIs" dxfId="1636" priority="3" operator="greaterThan">
      <formula>0</formula>
    </cfRule>
    <cfRule type="expression" dxfId="1634" priority="1" stopIfTrue="1">
      <formula>AJ16&gt;$H$8</formula>
    </cfRule>
  </conditionalFormatting>
  <dataValidations count="3">
    <dataValidation type="list" showInputMessage="1" showErrorMessage="1" sqref="D37:D145" xr:uid="{CAED171A-D449-41FC-B782-2B94AFF70962}">
      <formula1>$F$16:$F$29</formula1>
    </dataValidation>
    <dataValidation type="decimal" operator="lessThanOrEqual" allowBlank="1" showInputMessage="1" showErrorMessage="1" sqref="AJ37:AN145 O37:S145 V37:Z145 AC37:AG145 H37:L145" xr:uid="{EFE32AA8-27B2-4320-9A6C-E7752A8370B8}">
      <formula1>H$8</formula1>
    </dataValidation>
    <dataValidation type="list" showInputMessage="1" showErrorMessage="1" sqref="F16:F28" xr:uid="{E0E35C72-DCF6-4878-88DE-D89518C26C11}">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52" id="{A78AD634-EA4F-44E0-BB0B-9D54B4BD3B89}">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63A97F1D-3E05-48AE-907C-014A5DF60E50}">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296" stopIfTrue="1" id="{9579BDEF-33D0-4E7C-BA05-8542AA93FAF3}">
            <xm:f>OR(H$36&lt;Calendario!$F$2,H$36&gt;Calendario!$F$3)</xm:f>
            <x14:dxf>
              <fill>
                <patternFill>
                  <bgColor theme="0" tint="-0.24994659260841701"/>
                </patternFill>
              </fill>
            </x14:dxf>
          </x14:cfRule>
          <xm:sqref>H37:L145 O37:S145 AC37:AG145 AJ37:AN145</xm:sqref>
        </x14:conditionalFormatting>
        <x14:conditionalFormatting xmlns:xm="http://schemas.microsoft.com/office/excel/2006/main">
          <x14:cfRule type="expression" priority="11" stopIfTrue="1" id="{F926E455-1295-4F06-A481-00C798931C33}">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D47EBF85-A550-4DF3-95F0-619D31775C42}">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302" stopIfTrue="1" id="{9C0803D7-0A4D-40C1-B709-C69352015FAC}">
            <xm:f>OR(V$36&lt;Calendario!$F$2,V$36&gt;Calendario!$F$3)</xm:f>
            <x14:dxf>
              <fill>
                <patternFill>
                  <bgColor theme="0" tint="-0.24994659260841701"/>
                </patternFill>
              </fill>
            </x14:dxf>
          </x14:cfRule>
          <xm:sqref>V37:Z145</xm:sqref>
        </x14:conditionalFormatting>
        <x14:conditionalFormatting xmlns:xm="http://schemas.microsoft.com/office/excel/2006/main">
          <x14:cfRule type="expression" priority="5" stopIfTrue="1" id="{10C23D67-476B-4BF0-9F8F-A276A500F00C}">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40377FAA-E4F8-473A-B204-43BB2837A598}">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8AAF84F-15C8-4A07-99CD-F486FFBD1448}">
          <x14:formula1>
            <xm:f>'Listado Proyectos'!$A:$A</xm:f>
          </x14:formula1>
          <xm:sqref>D9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EB72-4AE6-4923-8081-793F87F4D32D}">
  <sheetPr codeName="Hoja69">
    <tabColor rgb="FF006600"/>
  </sheetPr>
  <dimension ref="A2:AN144"/>
  <sheetViews>
    <sheetView workbookViewId="0"/>
  </sheetViews>
  <sheetFormatPr baseColWidth="10" defaultColWidth="11.5" defaultRowHeight="15" x14ac:dyDescent="0.2"/>
  <cols>
    <col min="1" max="1" width="2" bestFit="1" customWidth="1"/>
    <col min="2" max="2" width="27.5" bestFit="1" customWidth="1"/>
    <col min="3" max="3" width="43.5" bestFit="1" customWidth="1"/>
    <col min="4" max="4" width="32.5" bestFit="1" customWidth="1"/>
    <col min="5" max="5" width="11" bestFit="1" customWidth="1"/>
    <col min="6" max="6" width="16.5" bestFit="1" customWidth="1"/>
    <col min="7" max="7" width="20.5"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Glencore_Estrategia de Propiedades CMLB</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Renán Argandoña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127</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505</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185">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68"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ref="E69:E100" si="11">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11"/>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11"/>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11"/>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11"/>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11"/>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11"/>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11"/>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11"/>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11"/>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11"/>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11"/>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11"/>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11"/>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11"/>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11"/>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11"/>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11"/>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11"/>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11"/>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11"/>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11"/>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11"/>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11"/>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11"/>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11"/>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11"/>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11"/>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11"/>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11"/>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11"/>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11"/>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632" priority="25">
      <formula>AND(D37&lt;&gt;"",COUNTIF($F$16:$F$28,D37)=0)</formula>
    </cfRule>
  </conditionalFormatting>
  <conditionalFormatting sqref="H16:L28">
    <cfRule type="expression" dxfId="1631" priority="13" stopIfTrue="1">
      <formula>H16&gt;$H$8</formula>
    </cfRule>
  </conditionalFormatting>
  <conditionalFormatting sqref="H37:L144">
    <cfRule type="cellIs" dxfId="1628" priority="65" operator="greaterThan">
      <formula>6</formula>
    </cfRule>
    <cfRule type="cellIs" dxfId="1627" priority="64" operator="greaterThan">
      <formula>0</formula>
    </cfRule>
  </conditionalFormatting>
  <conditionalFormatting sqref="H16:N28">
    <cfRule type="cellIs" dxfId="1626" priority="15" operator="greaterThan">
      <formula>0</formula>
    </cfRule>
  </conditionalFormatting>
  <conditionalFormatting sqref="M10:N11">
    <cfRule type="cellIs" dxfId="1625" priority="81" operator="greaterThan">
      <formula>0</formula>
    </cfRule>
  </conditionalFormatting>
  <conditionalFormatting sqref="M58:N115 T58:U115 AA58:AB115">
    <cfRule type="cellIs" dxfId="1624" priority="84" operator="greaterThan">
      <formula>0</formula>
    </cfRule>
  </conditionalFormatting>
  <conditionalFormatting sqref="O16:S28">
    <cfRule type="expression" dxfId="1623" priority="10" stopIfTrue="1">
      <formula>O16&gt;$H$8</formula>
    </cfRule>
  </conditionalFormatting>
  <conditionalFormatting sqref="O37:S43 O44:R44">
    <cfRule type="cellIs" dxfId="1621" priority="61" operator="greaterThan">
      <formula>0</formula>
    </cfRule>
    <cfRule type="cellIs" dxfId="1620" priority="62" operator="greaterThan">
      <formula>6</formula>
    </cfRule>
  </conditionalFormatting>
  <conditionalFormatting sqref="O45:S144">
    <cfRule type="cellIs" dxfId="1619" priority="36" operator="greaterThan">
      <formula>0</formula>
    </cfRule>
    <cfRule type="cellIs" dxfId="1618" priority="37" operator="greaterThan">
      <formula>6</formula>
    </cfRule>
  </conditionalFormatting>
  <conditionalFormatting sqref="O16:U28">
    <cfRule type="cellIs" dxfId="1617" priority="12" operator="greaterThan">
      <formula>0</formula>
    </cfRule>
  </conditionalFormatting>
  <conditionalFormatting sqref="T10:U11">
    <cfRule type="cellIs" dxfId="1616" priority="80" operator="greaterThan">
      <formula>0</formula>
    </cfRule>
  </conditionalFormatting>
  <conditionalFormatting sqref="V16:Z28">
    <cfRule type="expression" dxfId="1615" priority="7" stopIfTrue="1">
      <formula>V16&gt;$H$8</formula>
    </cfRule>
  </conditionalFormatting>
  <conditionalFormatting sqref="V37:Z144">
    <cfRule type="cellIs" dxfId="1613" priority="23" operator="greaterThan">
      <formula>0</formula>
    </cfRule>
    <cfRule type="cellIs" dxfId="1612" priority="24" operator="greaterThan">
      <formula>6</formula>
    </cfRule>
  </conditionalFormatting>
  <conditionalFormatting sqref="V16:AB28">
    <cfRule type="cellIs" dxfId="1611" priority="9" operator="greaterThan">
      <formula>0</formula>
    </cfRule>
  </conditionalFormatting>
  <conditionalFormatting sqref="AA10:AB11">
    <cfRule type="cellIs" dxfId="1610" priority="79" operator="greaterThan">
      <formula>0</formula>
    </cfRule>
  </conditionalFormatting>
  <conditionalFormatting sqref="AC16:AG28">
    <cfRule type="cellIs" dxfId="1609" priority="6" operator="greaterThan">
      <formula>0</formula>
    </cfRule>
    <cfRule type="expression" dxfId="1607" priority="4" stopIfTrue="1">
      <formula>AC16&gt;$H$8</formula>
    </cfRule>
  </conditionalFormatting>
  <conditionalFormatting sqref="AC37:AG144">
    <cfRule type="cellIs" dxfId="1606" priority="20" operator="greaterThan">
      <formula>0</formula>
    </cfRule>
    <cfRule type="cellIs" dxfId="1605" priority="21" operator="greaterThan">
      <formula>6</formula>
    </cfRule>
  </conditionalFormatting>
  <conditionalFormatting sqref="AH10:AI11">
    <cfRule type="cellIs" dxfId="1604" priority="78" operator="greaterThan">
      <formula>0</formula>
    </cfRule>
  </conditionalFormatting>
  <conditionalFormatting sqref="AJ16:AN28">
    <cfRule type="cellIs" dxfId="1603" priority="3" operator="greaterThan">
      <formula>0</formula>
    </cfRule>
    <cfRule type="expression" dxfId="1601" priority="1" stopIfTrue="1">
      <formula>AJ16&gt;$H$8</formula>
    </cfRule>
  </conditionalFormatting>
  <conditionalFormatting sqref="AJ37:AN144">
    <cfRule type="cellIs" dxfId="1600" priority="18" operator="greaterThan">
      <formula>6</formula>
    </cfRule>
    <cfRule type="cellIs" dxfId="1599" priority="17" operator="greaterThan">
      <formula>0</formula>
    </cfRule>
  </conditionalFormatting>
  <dataValidations count="3">
    <dataValidation type="list" showInputMessage="1" showErrorMessage="1" sqref="D37:D115" xr:uid="{58BC967E-B692-46F2-8EE8-7E011CFFBE75}">
      <formula1>$F$16:$F$29</formula1>
    </dataValidation>
    <dataValidation type="decimal" operator="lessThanOrEqual" allowBlank="1" showInputMessage="1" showErrorMessage="1" sqref="H37:L144 V37:Z144 O43:R44 AC37:AG144 S43 O37:S42 O45:S144 AJ37:AN144" xr:uid="{E089B443-0695-4101-BE34-6223A6184D80}">
      <formula1>H$8</formula1>
    </dataValidation>
    <dataValidation type="list" showInputMessage="1" showErrorMessage="1" sqref="F16:F28" xr:uid="{2C75AA3C-872C-463F-A2EE-F5E9628E7D3D}">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83" id="{AA8A0C45-4C45-4DC8-847F-C9ACF0435CB7}">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E7ECD591-5FFA-43D4-9C4B-B76B271F2C3B}">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373" stopIfTrue="1" id="{DF99A7BF-7356-47AA-B98E-AE97D38C8915}">
            <xm:f>OR(H$36&lt;Calendario!$F$2,H$36&gt;Calendario!$F$3)</xm:f>
            <x14:dxf>
              <fill>
                <patternFill>
                  <bgColor theme="0" tint="-0.24994659260841701"/>
                </patternFill>
              </fill>
            </x14:dxf>
          </x14:cfRule>
          <xm:sqref>H37:L144 O37:S43 O44:R44 O45:S144 V37:Z144 AC37:AG144 AJ37:AN144</xm:sqref>
        </x14:conditionalFormatting>
        <x14:conditionalFormatting xmlns:xm="http://schemas.microsoft.com/office/excel/2006/main">
          <x14:cfRule type="expression" priority="11" stopIfTrue="1" id="{ED72CA59-A962-4A83-9CFC-63487B20DC5A}">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E3632908-52C4-4C30-AEDC-93E673D329C8}">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D22D0DC5-2244-40BE-B816-CF3529FFE18E}">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880B6593-ACBC-4379-8C7D-8F95D49AB76F}">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C9AB402-0755-4885-938F-449183CF96A5}">
          <x14:formula1>
            <xm:f>'Listado Proyectos'!$A:$A</xm:f>
          </x14:formula1>
          <xm:sqref>D9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273A7-5C87-440E-B82F-2659935CD08D}">
  <sheetPr codeName="Hoja68">
    <tabColor rgb="FFFF0000"/>
  </sheetPr>
  <dimension ref="A2:AN148"/>
  <sheetViews>
    <sheetView workbookViewId="0">
      <selection activeCell="E9" sqref="E9"/>
    </sheetView>
  </sheetViews>
  <sheetFormatPr baseColWidth="10" defaultColWidth="11.5" defaultRowHeight="15" x14ac:dyDescent="0.2"/>
  <cols>
    <col min="2" max="2" width="7.33203125" customWidth="1"/>
    <col min="3" max="3" width="37.5" customWidth="1"/>
    <col min="4" max="4" width="15.33203125" customWidth="1"/>
    <col min="5" max="5" width="8.6640625" customWidth="1"/>
    <col min="6" max="6" width="16.6640625" bestFit="1" customWidth="1"/>
    <col min="7" max="7" width="6.5" customWidth="1"/>
    <col min="8" max="40" width="3.664062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Miskimayo_Evaluación Transporte en Mina</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Gonzalo Díaz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126</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COUNT(_xlfn.UNIQUE(G37:G91,FALSE,FALSE))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D16" s="384" t="s">
        <v>507</v>
      </c>
      <c r="E16" s="52"/>
      <c r="F16" s="26" t="s">
        <v>365</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t="s">
        <v>335</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t="s">
        <v>340</v>
      </c>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57" t="s">
        <v>494</v>
      </c>
      <c r="D24" s="290">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363">
        <f>Calendario!$D$1</f>
        <v>46174</v>
      </c>
      <c r="I36" s="363">
        <f>H36+1</f>
        <v>46175</v>
      </c>
      <c r="J36" s="363">
        <f t="shared" ref="J36:AN36" si="8">I36+1</f>
        <v>46176</v>
      </c>
      <c r="K36" s="363">
        <f t="shared" si="8"/>
        <v>46177</v>
      </c>
      <c r="L36" s="363">
        <f t="shared" si="8"/>
        <v>46178</v>
      </c>
      <c r="M36" s="363">
        <f t="shared" si="8"/>
        <v>46179</v>
      </c>
      <c r="N36" s="363">
        <f t="shared" si="8"/>
        <v>46180</v>
      </c>
      <c r="O36" s="363">
        <f t="shared" si="8"/>
        <v>46181</v>
      </c>
      <c r="P36" s="363">
        <f t="shared" si="8"/>
        <v>46182</v>
      </c>
      <c r="Q36" s="363">
        <f t="shared" si="8"/>
        <v>46183</v>
      </c>
      <c r="R36" s="363">
        <f t="shared" si="8"/>
        <v>46184</v>
      </c>
      <c r="S36" s="363">
        <f t="shared" si="8"/>
        <v>46185</v>
      </c>
      <c r="T36" s="363">
        <f t="shared" si="8"/>
        <v>46186</v>
      </c>
      <c r="U36" s="363">
        <f t="shared" si="8"/>
        <v>46187</v>
      </c>
      <c r="V36" s="363">
        <f t="shared" si="8"/>
        <v>46188</v>
      </c>
      <c r="W36" s="363">
        <f t="shared" si="8"/>
        <v>46189</v>
      </c>
      <c r="X36" s="363">
        <f t="shared" si="8"/>
        <v>46190</v>
      </c>
      <c r="Y36" s="363">
        <f t="shared" si="8"/>
        <v>46191</v>
      </c>
      <c r="Z36" s="363">
        <f t="shared" si="8"/>
        <v>46192</v>
      </c>
      <c r="AA36" s="363">
        <f t="shared" si="8"/>
        <v>46193</v>
      </c>
      <c r="AB36" s="363">
        <f t="shared" si="8"/>
        <v>46194</v>
      </c>
      <c r="AC36" s="363">
        <f t="shared" si="8"/>
        <v>46195</v>
      </c>
      <c r="AD36" s="363">
        <f t="shared" si="8"/>
        <v>46196</v>
      </c>
      <c r="AE36" s="363">
        <f t="shared" si="8"/>
        <v>46197</v>
      </c>
      <c r="AF36" s="363">
        <f t="shared" si="8"/>
        <v>46198</v>
      </c>
      <c r="AG36" s="363">
        <f t="shared" si="8"/>
        <v>46199</v>
      </c>
      <c r="AH36" s="363">
        <f t="shared" si="8"/>
        <v>46200</v>
      </c>
      <c r="AI36" s="363">
        <f t="shared" si="8"/>
        <v>46201</v>
      </c>
      <c r="AJ36" s="363">
        <f t="shared" si="8"/>
        <v>46202</v>
      </c>
      <c r="AK36" s="363">
        <f t="shared" si="8"/>
        <v>46203</v>
      </c>
      <c r="AL36" s="363">
        <f t="shared" si="8"/>
        <v>46204</v>
      </c>
      <c r="AM36" s="363">
        <f t="shared" si="8"/>
        <v>46205</v>
      </c>
      <c r="AN36" s="363">
        <f t="shared" si="8"/>
        <v>46206</v>
      </c>
    </row>
    <row r="37" spans="2:40" x14ac:dyDescent="0.2">
      <c r="B37" s="22">
        <v>1</v>
      </c>
      <c r="C37" s="77"/>
      <c r="D37" s="24"/>
      <c r="E37" s="25">
        <f t="shared" ref="E37:E72"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5"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ht="13.5" customHeight="1" x14ac:dyDescent="0.2">
      <c r="B40" s="22">
        <f t="shared" si="10"/>
        <v>4</v>
      </c>
      <c r="C40" s="9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ht="13.5" customHeight="1" x14ac:dyDescent="0.2">
      <c r="B41" s="22">
        <f t="shared" ref="B41:B46" si="11">+B40+1</f>
        <v>5</v>
      </c>
      <c r="C41" s="77"/>
      <c r="D41" s="24"/>
      <c r="E41" s="25">
        <f>SUM(H41:AN41)</f>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ht="13.5" customHeight="1" x14ac:dyDescent="0.2">
      <c r="B42" s="22">
        <f t="shared" si="11"/>
        <v>6</v>
      </c>
      <c r="C42" s="77"/>
      <c r="D42" s="24"/>
      <c r="E42" s="25">
        <f>SUM(H42:AN42)</f>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1"/>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1"/>
        <v>8</v>
      </c>
      <c r="C44" s="97"/>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1"/>
        <v>9</v>
      </c>
      <c r="C45" s="77"/>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1"/>
        <v>10</v>
      </c>
      <c r="C46" s="97"/>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97"/>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5"/>
      <c r="AB47" s="72"/>
      <c r="AC47" s="69"/>
      <c r="AD47" s="69"/>
      <c r="AE47" s="69"/>
      <c r="AF47" s="69"/>
      <c r="AG47" s="69"/>
      <c r="AH47" s="65"/>
      <c r="AI47" s="65"/>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5"/>
      <c r="AB48" s="72"/>
      <c r="AC48" s="69"/>
      <c r="AD48" s="69"/>
      <c r="AE48" s="69"/>
      <c r="AF48" s="69"/>
      <c r="AG48" s="69"/>
      <c r="AH48" s="65"/>
      <c r="AI48" s="65"/>
      <c r="AJ48" s="69"/>
      <c r="AK48" s="69"/>
      <c r="AL48" s="69"/>
      <c r="AM48" s="69"/>
      <c r="AN48" s="69"/>
    </row>
    <row r="49" spans="2:40" x14ac:dyDescent="0.2">
      <c r="B49" s="22">
        <f t="shared" si="10"/>
        <v>13</v>
      </c>
      <c r="C49" s="77"/>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97"/>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7"/>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97"/>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ht="15.75" customHeight="1" x14ac:dyDescent="0.2">
      <c r="B56" s="22">
        <f>+B55+1</f>
        <v>20</v>
      </c>
      <c r="C56" s="197"/>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ht="15.75" customHeight="1" x14ac:dyDescent="0.2">
      <c r="B57" s="22">
        <f>+B56+1</f>
        <v>21</v>
      </c>
      <c r="C57" s="197"/>
      <c r="D57" s="24"/>
      <c r="E57" s="25">
        <f>SUM(H57:AN57)</f>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ht="15.75" customHeight="1" x14ac:dyDescent="0.2">
      <c r="B58" s="22">
        <f>+B57+1</f>
        <v>22</v>
      </c>
      <c r="C58" s="197"/>
      <c r="D58" s="24"/>
      <c r="E58" s="25">
        <f>SUM(H58:AN58)</f>
        <v>0</v>
      </c>
      <c r="F58" s="51"/>
      <c r="G58" s="24"/>
      <c r="H58" s="69"/>
      <c r="I58" s="69"/>
      <c r="J58" s="69"/>
      <c r="K58" s="69"/>
      <c r="L58" s="69"/>
      <c r="M58" s="67"/>
      <c r="N58" s="67"/>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x14ac:dyDescent="0.2">
      <c r="B59" s="22">
        <f>+B58+1</f>
        <v>23</v>
      </c>
      <c r="C59" s="78"/>
      <c r="D59" s="24"/>
      <c r="E59" s="25">
        <f t="shared" si="9"/>
        <v>0</v>
      </c>
      <c r="F59" s="51"/>
      <c r="G59" s="24"/>
      <c r="H59" s="69"/>
      <c r="I59" s="69"/>
      <c r="J59" s="69"/>
      <c r="K59" s="69"/>
      <c r="L59" s="69"/>
      <c r="M59" s="67"/>
      <c r="N59" s="67"/>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x14ac:dyDescent="0.2">
      <c r="B60" s="22">
        <f t="shared" si="10"/>
        <v>24</v>
      </c>
      <c r="C60" s="78"/>
      <c r="D60" s="24"/>
      <c r="E60" s="25">
        <f t="shared" si="9"/>
        <v>0</v>
      </c>
      <c r="F60" s="51"/>
      <c r="G60" s="24"/>
      <c r="H60" s="69"/>
      <c r="I60" s="69"/>
      <c r="J60" s="69"/>
      <c r="K60" s="69"/>
      <c r="L60" s="69"/>
      <c r="M60" s="67"/>
      <c r="N60" s="67"/>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x14ac:dyDescent="0.2">
      <c r="B61" s="22">
        <f t="shared" si="10"/>
        <v>25</v>
      </c>
      <c r="C61" s="78"/>
      <c r="D61" s="24"/>
      <c r="E61" s="25">
        <f t="shared" si="9"/>
        <v>0</v>
      </c>
      <c r="F61" s="51"/>
      <c r="G61" s="24"/>
      <c r="H61" s="69"/>
      <c r="I61" s="69"/>
      <c r="J61" s="69"/>
      <c r="K61" s="69"/>
      <c r="L61" s="69"/>
      <c r="M61" s="67"/>
      <c r="N61" s="67"/>
      <c r="O61" s="69"/>
      <c r="P61" s="69"/>
      <c r="Q61" s="69"/>
      <c r="R61" s="69"/>
      <c r="S61" s="69"/>
      <c r="T61" s="67"/>
      <c r="U61" s="73"/>
      <c r="V61" s="69"/>
      <c r="W61" s="69"/>
      <c r="X61" s="69"/>
      <c r="Y61" s="69"/>
      <c r="Z61" s="69"/>
      <c r="AA61" s="67"/>
      <c r="AB61" s="73"/>
      <c r="AC61" s="69"/>
      <c r="AD61" s="69"/>
      <c r="AE61" s="69"/>
      <c r="AF61" s="69"/>
      <c r="AG61" s="69"/>
      <c r="AH61" s="67"/>
      <c r="AI61" s="67"/>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74"/>
      <c r="AC63" s="69"/>
      <c r="AD63" s="69"/>
      <c r="AE63" s="69"/>
      <c r="AF63" s="69"/>
      <c r="AG63" s="69"/>
      <c r="AH63" s="70"/>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74"/>
      <c r="AC64" s="69"/>
      <c r="AD64" s="69"/>
      <c r="AE64" s="69"/>
      <c r="AF64" s="69"/>
      <c r="AG64" s="69"/>
      <c r="AH64" s="70"/>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74"/>
      <c r="AC65" s="69"/>
      <c r="AD65" s="69"/>
      <c r="AE65" s="69"/>
      <c r="AF65" s="69"/>
      <c r="AG65" s="69"/>
      <c r="AH65" s="70"/>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74"/>
      <c r="AC66" s="69"/>
      <c r="AD66" s="69"/>
      <c r="AE66" s="69"/>
      <c r="AF66" s="69"/>
      <c r="AG66" s="69"/>
      <c r="AH66" s="70"/>
      <c r="AI66" s="68"/>
      <c r="AJ66" s="69"/>
      <c r="AK66" s="69"/>
      <c r="AL66" s="69"/>
      <c r="AM66" s="69"/>
      <c r="AN66" s="69"/>
    </row>
    <row r="67" spans="2:40" x14ac:dyDescent="0.2">
      <c r="B67" s="22">
        <f t="shared" si="10"/>
        <v>31</v>
      </c>
      <c r="C67" s="78"/>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78"/>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78"/>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78"/>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10"/>
        <v>35</v>
      </c>
      <c r="C71" s="63"/>
      <c r="D71" s="24"/>
      <c r="E71" s="25">
        <f t="shared" si="9"/>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63"/>
      <c r="D72" s="24"/>
      <c r="E72" s="25">
        <f t="shared" si="9"/>
        <v>0</v>
      </c>
      <c r="F72" s="51"/>
      <c r="G72" s="24"/>
      <c r="H72" s="69"/>
      <c r="I72" s="69"/>
      <c r="J72" s="69"/>
      <c r="K72" s="69"/>
      <c r="L72" s="69"/>
      <c r="M72" s="70"/>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63"/>
      <c r="D73" s="24"/>
      <c r="E73" s="25">
        <f t="shared" ref="E73:E104" si="12">SUM(H73:AN73)</f>
        <v>0</v>
      </c>
      <c r="F73" s="51"/>
      <c r="G73" s="24"/>
      <c r="H73" s="69"/>
      <c r="I73" s="69"/>
      <c r="J73" s="69"/>
      <c r="K73" s="69"/>
      <c r="L73" s="69"/>
      <c r="M73" s="70"/>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63"/>
      <c r="D74" s="24"/>
      <c r="E74" s="25">
        <f t="shared" si="12"/>
        <v>0</v>
      </c>
      <c r="F74" s="51"/>
      <c r="G74" s="24"/>
      <c r="H74" s="69"/>
      <c r="I74" s="69"/>
      <c r="J74" s="69"/>
      <c r="K74" s="69"/>
      <c r="L74" s="69"/>
      <c r="M74" s="70"/>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ht="14.25" customHeight="1" x14ac:dyDescent="0.2">
      <c r="B75" s="22">
        <f t="shared" si="10"/>
        <v>39</v>
      </c>
      <c r="C75" s="8"/>
      <c r="D75" s="24"/>
      <c r="E75" s="25">
        <f t="shared" si="12"/>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12"/>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12"/>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12"/>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12"/>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12"/>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12"/>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0"/>
        <v>46</v>
      </c>
      <c r="C82" s="8"/>
      <c r="D82" s="24"/>
      <c r="E82" s="25">
        <f t="shared" si="12"/>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0"/>
        <v>47</v>
      </c>
      <c r="C83" s="8"/>
      <c r="D83" s="24"/>
      <c r="E83" s="25">
        <f t="shared" si="12"/>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12"/>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12"/>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ht="15.75" customHeight="1" x14ac:dyDescent="0.2">
      <c r="B86" s="22">
        <f t="shared" si="10"/>
        <v>50</v>
      </c>
      <c r="C86" s="8"/>
      <c r="D86" s="24"/>
      <c r="E86" s="25">
        <f t="shared" si="12"/>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ht="15.75" customHeight="1" x14ac:dyDescent="0.2">
      <c r="B87" s="22">
        <f t="shared" si="10"/>
        <v>51</v>
      </c>
      <c r="C87" s="8"/>
      <c r="D87" s="24"/>
      <c r="E87" s="25">
        <f t="shared" si="12"/>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12"/>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12"/>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12"/>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12"/>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12"/>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12"/>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12"/>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12"/>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12"/>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12"/>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12"/>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12"/>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12"/>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si="12"/>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0"/>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0"/>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0"/>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0"/>
        <v>69</v>
      </c>
      <c r="C105" s="8"/>
      <c r="D105" s="24"/>
      <c r="E105" s="25">
        <f t="shared" ref="E105:E119" si="13">SUM(H105:AN105)</f>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ref="B106:B119" si="14">+B105+1</f>
        <v>70</v>
      </c>
      <c r="C106" s="8"/>
      <c r="D106" s="24"/>
      <c r="E106" s="25">
        <f t="shared" si="13"/>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4"/>
        <v>71</v>
      </c>
      <c r="C107" s="8"/>
      <c r="D107" s="24"/>
      <c r="E107" s="25">
        <f t="shared" si="13"/>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4"/>
        <v>72</v>
      </c>
      <c r="C108" s="8"/>
      <c r="D108" s="24"/>
      <c r="E108" s="25">
        <f t="shared" si="13"/>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4"/>
        <v>73</v>
      </c>
      <c r="C109" s="8"/>
      <c r="D109" s="24"/>
      <c r="E109" s="25">
        <f t="shared" si="13"/>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4"/>
        <v>74</v>
      </c>
      <c r="C110" s="8"/>
      <c r="D110" s="24"/>
      <c r="E110" s="25">
        <f t="shared" si="13"/>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4"/>
        <v>75</v>
      </c>
      <c r="C111" s="8"/>
      <c r="D111" s="24"/>
      <c r="E111" s="25">
        <f t="shared" si="13"/>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4"/>
        <v>76</v>
      </c>
      <c r="C112" s="8"/>
      <c r="D112" s="24"/>
      <c r="E112" s="25">
        <f t="shared" si="13"/>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4"/>
        <v>77</v>
      </c>
      <c r="C113" s="8"/>
      <c r="D113" s="24"/>
      <c r="E113" s="25">
        <f t="shared" si="13"/>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4"/>
        <v>78</v>
      </c>
      <c r="C114" s="8"/>
      <c r="D114" s="24"/>
      <c r="E114" s="25">
        <f t="shared" si="13"/>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4"/>
        <v>79</v>
      </c>
      <c r="C115" s="8"/>
      <c r="D115" s="24"/>
      <c r="E115" s="25">
        <f t="shared" si="13"/>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4"/>
        <v>80</v>
      </c>
      <c r="C116" s="8"/>
      <c r="D116" s="24"/>
      <c r="E116" s="25">
        <f t="shared" si="13"/>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4"/>
        <v>81</v>
      </c>
      <c r="C117" s="8"/>
      <c r="D117" s="24"/>
      <c r="E117" s="25">
        <f t="shared" si="13"/>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4"/>
        <v>82</v>
      </c>
      <c r="C118" s="8"/>
      <c r="D118" s="24"/>
      <c r="E118" s="25">
        <f t="shared" si="13"/>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4"/>
        <v>83</v>
      </c>
      <c r="C119" s="8"/>
      <c r="D119" s="24"/>
      <c r="E119" s="25">
        <f t="shared" si="13"/>
        <v>0</v>
      </c>
      <c r="F119" s="51"/>
      <c r="G119" s="24"/>
      <c r="H119" s="69"/>
      <c r="I119" s="69"/>
      <c r="J119" s="69"/>
      <c r="K119" s="69"/>
      <c r="L119" s="69"/>
      <c r="M119" s="68"/>
      <c r="N119" s="68"/>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row r="148" spans="8:40" x14ac:dyDescent="0.2">
      <c r="H148" s="69"/>
      <c r="I148" s="69"/>
      <c r="J148" s="69"/>
      <c r="K148" s="69"/>
      <c r="L148" s="69"/>
      <c r="O148" s="69"/>
      <c r="P148" s="69"/>
      <c r="Q148" s="69"/>
      <c r="R148" s="69"/>
      <c r="S148" s="69"/>
      <c r="V148" s="69"/>
      <c r="W148" s="69"/>
      <c r="X148" s="69"/>
      <c r="Y148" s="69"/>
      <c r="Z148" s="69"/>
      <c r="AC148" s="69"/>
      <c r="AD148" s="69"/>
      <c r="AE148" s="69"/>
      <c r="AF148" s="69"/>
      <c r="AG148" s="69"/>
      <c r="AJ148" s="69"/>
      <c r="AK148" s="69"/>
      <c r="AL148" s="69"/>
      <c r="AM148" s="69"/>
      <c r="AN148" s="69"/>
    </row>
  </sheetData>
  <conditionalFormatting sqref="D37:D119">
    <cfRule type="expression" dxfId="1597" priority="68">
      <formula>AND(D37&lt;&gt;"",COUNTIF($F$16:$F$28,D37)=0)</formula>
    </cfRule>
  </conditionalFormatting>
  <conditionalFormatting sqref="H16:L28">
    <cfRule type="expression" dxfId="1596" priority="13" stopIfTrue="1">
      <formula>H16&gt;$H$8</formula>
    </cfRule>
  </conditionalFormatting>
  <conditionalFormatting sqref="H37:L148">
    <cfRule type="cellIs" dxfId="1593" priority="51" operator="greaterThan">
      <formula>6</formula>
    </cfRule>
    <cfRule type="cellIs" dxfId="1592" priority="50" operator="greaterThan">
      <formula>0</formula>
    </cfRule>
  </conditionalFormatting>
  <conditionalFormatting sqref="H16:N28">
    <cfRule type="cellIs" dxfId="1591" priority="15" operator="greaterThan">
      <formula>0</formula>
    </cfRule>
  </conditionalFormatting>
  <conditionalFormatting sqref="M10:N11">
    <cfRule type="cellIs" dxfId="1590" priority="67" operator="greaterThan">
      <formula>0</formula>
    </cfRule>
  </conditionalFormatting>
  <conditionalFormatting sqref="M62:N119 T62:U119 AA62:AB119">
    <cfRule type="cellIs" dxfId="1589" priority="70" operator="greaterThan">
      <formula>0</formula>
    </cfRule>
  </conditionalFormatting>
  <conditionalFormatting sqref="O16:S28">
    <cfRule type="expression" dxfId="1588" priority="10" stopIfTrue="1">
      <formula>O16&gt;$H$8</formula>
    </cfRule>
  </conditionalFormatting>
  <conditionalFormatting sqref="O37:S148">
    <cfRule type="cellIs" dxfId="1586" priority="38" operator="greaterThan">
      <formula>0</formula>
    </cfRule>
    <cfRule type="cellIs" dxfId="1585" priority="39" operator="greaterThan">
      <formula>6</formula>
    </cfRule>
  </conditionalFormatting>
  <conditionalFormatting sqref="O16:U28">
    <cfRule type="cellIs" dxfId="1584" priority="12" operator="greaterThan">
      <formula>0</formula>
    </cfRule>
  </conditionalFormatting>
  <conditionalFormatting sqref="T10:U11">
    <cfRule type="cellIs" dxfId="1583" priority="66" operator="greaterThan">
      <formula>0</formula>
    </cfRule>
  </conditionalFormatting>
  <conditionalFormatting sqref="V16:Z28">
    <cfRule type="expression" dxfId="1581" priority="7" stopIfTrue="1">
      <formula>V16&gt;$H$8</formula>
    </cfRule>
  </conditionalFormatting>
  <conditionalFormatting sqref="V37:Z148">
    <cfRule type="cellIs" dxfId="1580" priority="35" operator="greaterThan">
      <formula>0</formula>
    </cfRule>
    <cfRule type="cellIs" dxfId="1579" priority="36" operator="greaterThan">
      <formula>6</formula>
    </cfRule>
  </conditionalFormatting>
  <conditionalFormatting sqref="V16:AB28">
    <cfRule type="cellIs" dxfId="1578" priority="9" operator="greaterThan">
      <formula>0</formula>
    </cfRule>
  </conditionalFormatting>
  <conditionalFormatting sqref="AA10:AB11">
    <cfRule type="cellIs" dxfId="1577" priority="65" operator="greaterThan">
      <formula>0</formula>
    </cfRule>
  </conditionalFormatting>
  <conditionalFormatting sqref="AC16:AG28">
    <cfRule type="cellIs" dxfId="1576" priority="6" operator="greaterThan">
      <formula>0</formula>
    </cfRule>
    <cfRule type="expression" dxfId="1574" priority="4" stopIfTrue="1">
      <formula>AC16&gt;$H$8</formula>
    </cfRule>
  </conditionalFormatting>
  <conditionalFormatting sqref="AC37:AG148">
    <cfRule type="cellIs" dxfId="1573" priority="32" operator="greaterThan">
      <formula>0</formula>
    </cfRule>
    <cfRule type="cellIs" dxfId="1572" priority="33" operator="greaterThan">
      <formula>6</formula>
    </cfRule>
  </conditionalFormatting>
  <conditionalFormatting sqref="AH10:AI11">
    <cfRule type="cellIs" dxfId="1571" priority="64" operator="greaterThan">
      <formula>0</formula>
    </cfRule>
  </conditionalFormatting>
  <conditionalFormatting sqref="AJ16:AN28">
    <cfRule type="expression" dxfId="1570" priority="1" stopIfTrue="1">
      <formula>AJ16&gt;$H$8</formula>
    </cfRule>
    <cfRule type="cellIs" dxfId="1569" priority="3" operator="greaterThan">
      <formula>0</formula>
    </cfRule>
  </conditionalFormatting>
  <conditionalFormatting sqref="AJ37:AN148">
    <cfRule type="cellIs" dxfId="1567" priority="29" operator="greaterThan">
      <formula>0</formula>
    </cfRule>
    <cfRule type="cellIs" dxfId="1566" priority="30" operator="greaterThan">
      <formula>6</formula>
    </cfRule>
  </conditionalFormatting>
  <dataValidations count="3">
    <dataValidation type="list" showInputMessage="1" showErrorMessage="1" sqref="D37:D119" xr:uid="{057D1B0B-E12F-4DCA-B477-E1527C1EAB2E}">
      <formula1>$F$16:$F$29</formula1>
    </dataValidation>
    <dataValidation type="decimal" operator="lessThanOrEqual" allowBlank="1" showInputMessage="1" showErrorMessage="1" sqref="H37:L148 O37:S148 V37:Z148 AC37:AG148 AJ37:AN148" xr:uid="{2C59D889-877C-4B22-A4ED-94FADEB448EA}">
      <formula1>H$8</formula1>
    </dataValidation>
    <dataValidation type="list" showInputMessage="1" showErrorMessage="1" sqref="F16:F28" xr:uid="{61CB6910-4AEB-40C9-A15E-DB16376F22DC}">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69" id="{FE055409-05EC-4D19-B1FA-B3CC5F7C9C7D}">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5DFB3216-7A4D-434F-9123-C6866666E421}">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382" stopIfTrue="1" id="{8A66FFDC-6A53-4590-9672-D6E12351128F}">
            <xm:f>OR(H$36&lt;Calendario!$F$2,H$36&gt;Calendario!$F$3)</xm:f>
            <x14:dxf>
              <fill>
                <patternFill>
                  <bgColor theme="0" tint="-0.24994659260841701"/>
                </patternFill>
              </fill>
            </x14:dxf>
          </x14:cfRule>
          <xm:sqref>H37:L148 O37:S148 V37:Z148 AC37:AG148 AJ37:AN148</xm:sqref>
        </x14:conditionalFormatting>
        <x14:conditionalFormatting xmlns:xm="http://schemas.microsoft.com/office/excel/2006/main">
          <x14:cfRule type="expression" priority="11" stopIfTrue="1" id="{F11416F6-457F-4E7F-82C7-723BBBD03141}">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421C6B9B-7212-4317-A8ED-0195CC9216B6}">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6F42E413-56BF-416A-AF70-0F97119D9484}">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3347411B-6EB2-48BF-9BC6-7F3FECC52AC1}">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6B67704-374F-4AB9-BC60-4C93CAD8B13C}">
          <x14:formula1>
            <xm:f>'Listado Proyectos'!$A:$A</xm:f>
          </x14:formula1>
          <xm:sqref>D9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D57B-1652-47C1-8982-3D1884CEFD20}">
  <sheetPr codeName="Hoja75">
    <tabColor rgb="FF006600"/>
  </sheetPr>
  <dimension ref="A2:AN142"/>
  <sheetViews>
    <sheetView workbookViewId="0"/>
  </sheetViews>
  <sheetFormatPr baseColWidth="10" defaultColWidth="11.5" defaultRowHeight="15" x14ac:dyDescent="0.2"/>
  <cols>
    <col min="1" max="1" width="1.5" customWidth="1"/>
    <col min="2" max="2" width="3.5" customWidth="1"/>
    <col min="3" max="3" width="36.5" customWidth="1"/>
    <col min="4" max="4" width="29.5" bestFit="1" customWidth="1"/>
    <col min="5" max="5" width="6.5" customWidth="1"/>
    <col min="6" max="6" width="14.5" bestFit="1" customWidth="1"/>
    <col min="7" max="7" width="19.5" bestFit="1" customWidth="1"/>
    <col min="8" max="40" width="2.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Collahuasi_Valor Incorporación Chx.03</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Gonzalo Díaz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129</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COUNT(_xlfn.UNIQUE(G37:G85,FALSE,FALSE))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185"/>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322</v>
      </c>
      <c r="G16" s="25">
        <f t="shared" ref="G16:G28" si="2">SUM(H16:XFD16)</f>
        <v>0</v>
      </c>
      <c r="H16" s="69">
        <f>SUMIFS(H$37:H$1048576,$D$37:$D$1048576,$F16)</f>
        <v>0</v>
      </c>
      <c r="I16" s="69">
        <f t="shared" ref="H16:L28" si="3">SUMIFS(I$37:I$1048576,$D$37:$D$1048576,$F16)</f>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t="s">
        <v>406</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c r="H34" s="285">
        <f>H36</f>
        <v>46174</v>
      </c>
      <c r="I34" s="285">
        <f t="shared" ref="I34:AN34" si="8">I36</f>
        <v>46175</v>
      </c>
      <c r="J34" s="285">
        <f t="shared" si="8"/>
        <v>46176</v>
      </c>
      <c r="K34" s="285">
        <f t="shared" si="8"/>
        <v>46177</v>
      </c>
      <c r="L34" s="285">
        <f t="shared" si="8"/>
        <v>46178</v>
      </c>
      <c r="M34" s="285">
        <f t="shared" si="8"/>
        <v>46179</v>
      </c>
      <c r="N34" s="285">
        <f t="shared" si="8"/>
        <v>46180</v>
      </c>
      <c r="O34" s="285">
        <f t="shared" si="8"/>
        <v>46181</v>
      </c>
      <c r="P34" s="285">
        <f t="shared" si="8"/>
        <v>46182</v>
      </c>
      <c r="Q34" s="285">
        <f t="shared" si="8"/>
        <v>46183</v>
      </c>
      <c r="R34" s="285">
        <f t="shared" si="8"/>
        <v>46184</v>
      </c>
      <c r="S34" s="285">
        <f t="shared" si="8"/>
        <v>46185</v>
      </c>
      <c r="T34" s="285">
        <f t="shared" si="8"/>
        <v>46186</v>
      </c>
      <c r="U34" s="285">
        <f t="shared" si="8"/>
        <v>46187</v>
      </c>
      <c r="V34" s="285">
        <f t="shared" si="8"/>
        <v>46188</v>
      </c>
      <c r="W34" s="285">
        <f t="shared" si="8"/>
        <v>46189</v>
      </c>
      <c r="X34" s="285">
        <f t="shared" si="8"/>
        <v>46190</v>
      </c>
      <c r="Y34" s="285">
        <f t="shared" si="8"/>
        <v>46191</v>
      </c>
      <c r="Z34" s="285">
        <f t="shared" si="8"/>
        <v>46192</v>
      </c>
      <c r="AA34" s="285">
        <f t="shared" si="8"/>
        <v>46193</v>
      </c>
      <c r="AB34" s="285">
        <f t="shared" si="8"/>
        <v>46194</v>
      </c>
      <c r="AC34" s="285">
        <f t="shared" si="8"/>
        <v>46195</v>
      </c>
      <c r="AD34" s="285">
        <f t="shared" si="8"/>
        <v>46196</v>
      </c>
      <c r="AE34" s="285">
        <f t="shared" si="8"/>
        <v>46197</v>
      </c>
      <c r="AF34" s="285">
        <f t="shared" si="8"/>
        <v>46198</v>
      </c>
      <c r="AG34" s="285">
        <f t="shared" si="8"/>
        <v>46199</v>
      </c>
      <c r="AH34" s="285">
        <f t="shared" si="8"/>
        <v>46200</v>
      </c>
      <c r="AI34" s="285">
        <f t="shared" si="8"/>
        <v>46201</v>
      </c>
      <c r="AJ34" s="285">
        <f t="shared" si="8"/>
        <v>46202</v>
      </c>
      <c r="AK34" s="285">
        <f t="shared" si="8"/>
        <v>46203</v>
      </c>
      <c r="AL34" s="285">
        <f t="shared" si="8"/>
        <v>46204</v>
      </c>
      <c r="AM34" s="285">
        <f t="shared" si="8"/>
        <v>46205</v>
      </c>
      <c r="AN34" s="285">
        <f t="shared" si="8"/>
        <v>46206</v>
      </c>
    </row>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9">I36+1</f>
        <v>46176</v>
      </c>
      <c r="K36" s="187">
        <f t="shared" si="9"/>
        <v>46177</v>
      </c>
      <c r="L36" s="187">
        <f t="shared" si="9"/>
        <v>46178</v>
      </c>
      <c r="M36" s="187">
        <f t="shared" si="9"/>
        <v>46179</v>
      </c>
      <c r="N36" s="187">
        <f t="shared" si="9"/>
        <v>46180</v>
      </c>
      <c r="O36" s="187">
        <f t="shared" si="9"/>
        <v>46181</v>
      </c>
      <c r="P36" s="187">
        <f t="shared" si="9"/>
        <v>46182</v>
      </c>
      <c r="Q36" s="187">
        <f t="shared" si="9"/>
        <v>46183</v>
      </c>
      <c r="R36" s="187">
        <f t="shared" si="9"/>
        <v>46184</v>
      </c>
      <c r="S36" s="187">
        <f t="shared" si="9"/>
        <v>46185</v>
      </c>
      <c r="T36" s="187">
        <f t="shared" si="9"/>
        <v>46186</v>
      </c>
      <c r="U36" s="187">
        <f t="shared" si="9"/>
        <v>46187</v>
      </c>
      <c r="V36" s="187">
        <f t="shared" si="9"/>
        <v>46188</v>
      </c>
      <c r="W36" s="187">
        <f t="shared" si="9"/>
        <v>46189</v>
      </c>
      <c r="X36" s="187">
        <f t="shared" si="9"/>
        <v>46190</v>
      </c>
      <c r="Y36" s="187">
        <f t="shared" si="9"/>
        <v>46191</v>
      </c>
      <c r="Z36" s="187">
        <f t="shared" si="9"/>
        <v>46192</v>
      </c>
      <c r="AA36" s="187">
        <f t="shared" si="9"/>
        <v>46193</v>
      </c>
      <c r="AB36" s="187">
        <f t="shared" si="9"/>
        <v>46194</v>
      </c>
      <c r="AC36" s="187">
        <f t="shared" si="9"/>
        <v>46195</v>
      </c>
      <c r="AD36" s="187">
        <f t="shared" si="9"/>
        <v>46196</v>
      </c>
      <c r="AE36" s="187">
        <f t="shared" si="9"/>
        <v>46197</v>
      </c>
      <c r="AF36" s="187">
        <f t="shared" si="9"/>
        <v>46198</v>
      </c>
      <c r="AG36" s="187">
        <f t="shared" si="9"/>
        <v>46199</v>
      </c>
      <c r="AH36" s="187">
        <f t="shared" si="9"/>
        <v>46200</v>
      </c>
      <c r="AI36" s="187">
        <f t="shared" si="9"/>
        <v>46201</v>
      </c>
      <c r="AJ36" s="187">
        <f t="shared" si="9"/>
        <v>46202</v>
      </c>
      <c r="AK36" s="187">
        <f t="shared" si="9"/>
        <v>46203</v>
      </c>
      <c r="AL36" s="187">
        <f t="shared" si="9"/>
        <v>46204</v>
      </c>
      <c r="AM36" s="187">
        <f t="shared" si="9"/>
        <v>46205</v>
      </c>
      <c r="AN36" s="187">
        <f t="shared" si="9"/>
        <v>46206</v>
      </c>
    </row>
    <row r="37" spans="2:40" s="353" customFormat="1" x14ac:dyDescent="0.2">
      <c r="B37" s="355">
        <v>1</v>
      </c>
      <c r="C37" s="258"/>
      <c r="D37" s="356"/>
      <c r="E37" s="354">
        <f t="shared" ref="E37:E98" si="10">SUM(H37:AN37)</f>
        <v>0</v>
      </c>
      <c r="F37" s="60"/>
      <c r="G37" s="61"/>
      <c r="H37" s="276"/>
      <c r="I37" s="276"/>
      <c r="J37" s="276"/>
      <c r="K37" s="276"/>
      <c r="L37" s="276"/>
      <c r="M37" s="277"/>
      <c r="N37" s="277"/>
      <c r="O37" s="276"/>
      <c r="P37" s="276"/>
      <c r="Q37" s="276"/>
      <c r="R37" s="276"/>
      <c r="S37" s="276"/>
      <c r="T37" s="277"/>
      <c r="U37" s="278"/>
      <c r="V37" s="276"/>
      <c r="W37" s="276"/>
      <c r="X37" s="276"/>
      <c r="Y37" s="276"/>
      <c r="Z37" s="276"/>
      <c r="AA37" s="277"/>
      <c r="AB37" s="278"/>
      <c r="AC37" s="276"/>
      <c r="AD37" s="276"/>
      <c r="AE37" s="276"/>
      <c r="AF37" s="276"/>
      <c r="AG37" s="276"/>
      <c r="AH37" s="277"/>
      <c r="AI37" s="277"/>
      <c r="AJ37" s="276"/>
      <c r="AK37" s="276"/>
      <c r="AL37" s="276"/>
      <c r="AM37" s="276"/>
      <c r="AN37" s="276"/>
    </row>
    <row r="38" spans="2:40" s="353" customFormat="1" x14ac:dyDescent="0.2">
      <c r="B38" s="355">
        <f t="shared" ref="B38:B101" si="11">+B37+1</f>
        <v>2</v>
      </c>
      <c r="C38" s="258"/>
      <c r="D38" s="356"/>
      <c r="E38" s="354">
        <f t="shared" si="10"/>
        <v>0</v>
      </c>
      <c r="F38" s="60"/>
      <c r="G38" s="61"/>
      <c r="H38" s="276"/>
      <c r="I38" s="276"/>
      <c r="J38" s="276"/>
      <c r="K38" s="276"/>
      <c r="L38" s="276"/>
      <c r="M38" s="279"/>
      <c r="N38" s="279"/>
      <c r="O38" s="276"/>
      <c r="P38" s="276"/>
      <c r="Q38" s="276"/>
      <c r="R38" s="276"/>
      <c r="S38" s="276"/>
      <c r="T38" s="279"/>
      <c r="U38" s="280"/>
      <c r="V38" s="276"/>
      <c r="W38" s="276"/>
      <c r="X38" s="276"/>
      <c r="Y38" s="276"/>
      <c r="Z38" s="276"/>
      <c r="AA38" s="279"/>
      <c r="AB38" s="280"/>
      <c r="AC38" s="276"/>
      <c r="AD38" s="276"/>
      <c r="AE38" s="276"/>
      <c r="AF38" s="276"/>
      <c r="AG38" s="276"/>
      <c r="AH38" s="279"/>
      <c r="AI38" s="279"/>
      <c r="AJ38" s="276"/>
      <c r="AK38" s="276"/>
      <c r="AL38" s="276"/>
      <c r="AM38" s="276"/>
      <c r="AN38" s="276"/>
    </row>
    <row r="39" spans="2:40" s="353" customFormat="1" x14ac:dyDescent="0.2">
      <c r="B39" s="355">
        <f t="shared" si="11"/>
        <v>3</v>
      </c>
      <c r="C39" s="258"/>
      <c r="D39" s="356"/>
      <c r="E39" s="354">
        <f t="shared" si="10"/>
        <v>0</v>
      </c>
      <c r="F39" s="60"/>
      <c r="G39" s="61"/>
      <c r="H39" s="276"/>
      <c r="I39" s="276"/>
      <c r="J39" s="276"/>
      <c r="K39" s="276"/>
      <c r="L39" s="276"/>
      <c r="M39" s="279"/>
      <c r="N39" s="279"/>
      <c r="O39" s="276"/>
      <c r="P39" s="276"/>
      <c r="Q39" s="276"/>
      <c r="R39" s="276"/>
      <c r="S39" s="276"/>
      <c r="T39" s="279"/>
      <c r="U39" s="280"/>
      <c r="V39" s="276"/>
      <c r="W39" s="276"/>
      <c r="X39" s="276"/>
      <c r="Y39" s="276"/>
      <c r="Z39" s="276"/>
      <c r="AA39" s="279"/>
      <c r="AB39" s="280"/>
      <c r="AC39" s="276"/>
      <c r="AD39" s="276"/>
      <c r="AE39" s="276"/>
      <c r="AF39" s="276"/>
      <c r="AG39" s="276"/>
      <c r="AH39" s="279"/>
      <c r="AI39" s="279"/>
      <c r="AJ39" s="276"/>
      <c r="AK39" s="276"/>
      <c r="AL39" s="276"/>
      <c r="AM39" s="276"/>
      <c r="AN39" s="276"/>
    </row>
    <row r="40" spans="2:40" s="353" customFormat="1" x14ac:dyDescent="0.2">
      <c r="B40" s="355">
        <f t="shared" si="11"/>
        <v>4</v>
      </c>
      <c r="C40" s="258"/>
      <c r="D40" s="356"/>
      <c r="E40" s="354">
        <f t="shared" si="10"/>
        <v>0</v>
      </c>
      <c r="F40" s="60"/>
      <c r="G40" s="61"/>
      <c r="H40" s="276"/>
      <c r="I40" s="276"/>
      <c r="J40" s="276"/>
      <c r="K40" s="276"/>
      <c r="L40" s="276"/>
      <c r="M40" s="279"/>
      <c r="N40" s="279"/>
      <c r="O40" s="276"/>
      <c r="P40" s="276"/>
      <c r="Q40" s="276"/>
      <c r="R40" s="276"/>
      <c r="S40" s="276"/>
      <c r="T40" s="279"/>
      <c r="U40" s="280"/>
      <c r="V40" s="276"/>
      <c r="W40" s="276"/>
      <c r="X40" s="276"/>
      <c r="Y40" s="276"/>
      <c r="Z40" s="276"/>
      <c r="AA40" s="279"/>
      <c r="AB40" s="280"/>
      <c r="AC40" s="276"/>
      <c r="AD40" s="276"/>
      <c r="AE40" s="276"/>
      <c r="AF40" s="276"/>
      <c r="AG40" s="276"/>
      <c r="AH40" s="279"/>
      <c r="AI40" s="279"/>
      <c r="AJ40" s="276"/>
      <c r="AK40" s="276"/>
      <c r="AL40" s="276"/>
      <c r="AM40" s="276"/>
      <c r="AN40" s="276"/>
    </row>
    <row r="41" spans="2:40" s="353" customFormat="1" x14ac:dyDescent="0.2">
      <c r="B41" s="355">
        <f t="shared" si="11"/>
        <v>5</v>
      </c>
      <c r="C41" s="258"/>
      <c r="D41" s="356"/>
      <c r="E41" s="354">
        <f t="shared" si="10"/>
        <v>0</v>
      </c>
      <c r="F41" s="60"/>
      <c r="G41" s="61"/>
      <c r="H41" s="276"/>
      <c r="I41" s="276"/>
      <c r="J41" s="276"/>
      <c r="K41" s="276"/>
      <c r="L41" s="276"/>
      <c r="M41" s="279"/>
      <c r="N41" s="279"/>
      <c r="O41" s="276"/>
      <c r="P41" s="276"/>
      <c r="Q41" s="276"/>
      <c r="R41" s="276"/>
      <c r="S41" s="276"/>
      <c r="T41" s="279"/>
      <c r="U41" s="280"/>
      <c r="V41" s="276"/>
      <c r="W41" s="276"/>
      <c r="X41" s="276"/>
      <c r="Y41" s="276"/>
      <c r="Z41" s="276"/>
      <c r="AA41" s="279"/>
      <c r="AB41" s="280"/>
      <c r="AC41" s="276"/>
      <c r="AD41" s="276"/>
      <c r="AE41" s="276"/>
      <c r="AF41" s="276"/>
      <c r="AG41" s="276"/>
      <c r="AH41" s="279"/>
      <c r="AI41" s="279"/>
      <c r="AJ41" s="276"/>
      <c r="AK41" s="276"/>
      <c r="AL41" s="276"/>
      <c r="AM41" s="276"/>
      <c r="AN41" s="276"/>
    </row>
    <row r="42" spans="2:40" s="353" customFormat="1" x14ac:dyDescent="0.2">
      <c r="B42" s="355">
        <f t="shared" si="11"/>
        <v>6</v>
      </c>
      <c r="C42" s="258"/>
      <c r="D42" s="356"/>
      <c r="E42" s="354">
        <f t="shared" si="10"/>
        <v>0</v>
      </c>
      <c r="F42" s="60"/>
      <c r="G42" s="61"/>
      <c r="H42" s="276"/>
      <c r="I42" s="276"/>
      <c r="J42" s="276"/>
      <c r="K42" s="276"/>
      <c r="L42" s="276"/>
      <c r="M42" s="279"/>
      <c r="N42" s="279"/>
      <c r="O42" s="276"/>
      <c r="P42" s="276"/>
      <c r="Q42" s="276"/>
      <c r="R42" s="276"/>
      <c r="S42" s="276"/>
      <c r="T42" s="279"/>
      <c r="U42" s="280"/>
      <c r="V42" s="276"/>
      <c r="W42" s="276"/>
      <c r="X42" s="276"/>
      <c r="Y42" s="276"/>
      <c r="Z42" s="276"/>
      <c r="AA42" s="279"/>
      <c r="AB42" s="280"/>
      <c r="AC42" s="276"/>
      <c r="AD42" s="276"/>
      <c r="AE42" s="276"/>
      <c r="AF42" s="276"/>
      <c r="AG42" s="276"/>
      <c r="AH42" s="279"/>
      <c r="AI42" s="279"/>
      <c r="AJ42" s="276"/>
      <c r="AK42" s="276"/>
      <c r="AL42" s="276"/>
      <c r="AM42" s="276"/>
      <c r="AN42" s="276"/>
    </row>
    <row r="43" spans="2:40" s="353" customFormat="1" x14ac:dyDescent="0.2">
      <c r="B43" s="355">
        <f t="shared" si="11"/>
        <v>7</v>
      </c>
      <c r="C43" s="258"/>
      <c r="D43" s="356"/>
      <c r="E43" s="354">
        <f t="shared" si="10"/>
        <v>0</v>
      </c>
      <c r="F43" s="60"/>
      <c r="G43" s="61"/>
      <c r="H43" s="276"/>
      <c r="I43" s="276"/>
      <c r="J43" s="276"/>
      <c r="K43" s="276"/>
      <c r="L43" s="276"/>
      <c r="M43" s="279"/>
      <c r="N43" s="279"/>
      <c r="O43" s="276"/>
      <c r="P43" s="276"/>
      <c r="Q43" s="276"/>
      <c r="R43" s="276"/>
      <c r="S43" s="276"/>
      <c r="T43" s="279"/>
      <c r="U43" s="280"/>
      <c r="V43" s="276"/>
      <c r="W43" s="276"/>
      <c r="X43" s="276"/>
      <c r="Y43" s="276"/>
      <c r="Z43" s="276"/>
      <c r="AA43" s="279"/>
      <c r="AB43" s="280"/>
      <c r="AC43" s="276"/>
      <c r="AD43" s="276"/>
      <c r="AE43" s="276"/>
      <c r="AF43" s="276"/>
      <c r="AG43" s="276"/>
      <c r="AH43" s="279"/>
      <c r="AI43" s="279"/>
      <c r="AJ43" s="276"/>
      <c r="AK43" s="276"/>
      <c r="AL43" s="276"/>
      <c r="AM43" s="276"/>
      <c r="AN43" s="276"/>
    </row>
    <row r="44" spans="2:40" s="353" customFormat="1" x14ac:dyDescent="0.2">
      <c r="B44" s="357">
        <f t="shared" si="11"/>
        <v>8</v>
      </c>
      <c r="C44" s="258"/>
      <c r="D44" s="356"/>
      <c r="E44" s="354">
        <f t="shared" si="10"/>
        <v>0</v>
      </c>
      <c r="F44" s="60"/>
      <c r="G44" s="61"/>
      <c r="H44" s="276"/>
      <c r="I44" s="276"/>
      <c r="J44" s="276"/>
      <c r="K44" s="276"/>
      <c r="L44" s="276"/>
      <c r="M44" s="279"/>
      <c r="N44" s="279"/>
      <c r="O44" s="276"/>
      <c r="P44" s="276"/>
      <c r="Q44" s="276"/>
      <c r="R44" s="276"/>
      <c r="S44" s="276"/>
      <c r="T44" s="279"/>
      <c r="U44" s="280"/>
      <c r="V44" s="276"/>
      <c r="W44" s="276"/>
      <c r="X44" s="276"/>
      <c r="Y44" s="276"/>
      <c r="Z44" s="276"/>
      <c r="AA44" s="279"/>
      <c r="AB44" s="280"/>
      <c r="AC44" s="276"/>
      <c r="AD44" s="276"/>
      <c r="AE44" s="276"/>
      <c r="AF44" s="276"/>
      <c r="AG44" s="276"/>
      <c r="AH44" s="279"/>
      <c r="AI44" s="279"/>
      <c r="AJ44" s="276"/>
      <c r="AK44" s="276"/>
      <c r="AL44" s="276"/>
      <c r="AM44" s="276"/>
      <c r="AN44" s="276"/>
    </row>
    <row r="45" spans="2:40" s="353" customFormat="1" x14ac:dyDescent="0.2">
      <c r="B45" s="357">
        <f t="shared" si="11"/>
        <v>9</v>
      </c>
      <c r="C45" s="258"/>
      <c r="D45" s="356"/>
      <c r="E45" s="354">
        <f t="shared" si="10"/>
        <v>0</v>
      </c>
      <c r="F45" s="60"/>
      <c r="G45" s="61"/>
      <c r="H45" s="276"/>
      <c r="I45" s="276"/>
      <c r="J45" s="276"/>
      <c r="K45" s="276"/>
      <c r="L45" s="276"/>
      <c r="M45" s="279"/>
      <c r="N45" s="279"/>
      <c r="O45" s="276"/>
      <c r="P45" s="276"/>
      <c r="Q45" s="276"/>
      <c r="R45" s="276"/>
      <c r="S45" s="276"/>
      <c r="T45" s="279"/>
      <c r="U45" s="280"/>
      <c r="V45" s="276"/>
      <c r="W45" s="276"/>
      <c r="X45" s="276"/>
      <c r="Y45" s="276"/>
      <c r="Z45" s="276"/>
      <c r="AA45" s="279"/>
      <c r="AB45" s="280"/>
      <c r="AC45" s="276"/>
      <c r="AD45" s="276"/>
      <c r="AE45" s="276"/>
      <c r="AF45" s="276"/>
      <c r="AG45" s="276"/>
      <c r="AH45" s="279"/>
      <c r="AI45" s="279"/>
      <c r="AJ45" s="276"/>
      <c r="AK45" s="276"/>
      <c r="AL45" s="276"/>
      <c r="AM45" s="276"/>
      <c r="AN45" s="276"/>
    </row>
    <row r="46" spans="2:40" s="353" customFormat="1" x14ac:dyDescent="0.2">
      <c r="B46" s="357">
        <f t="shared" si="11"/>
        <v>10</v>
      </c>
      <c r="C46" s="258"/>
      <c r="D46" s="356"/>
      <c r="E46" s="354">
        <f t="shared" si="10"/>
        <v>0</v>
      </c>
      <c r="F46" s="60"/>
      <c r="G46" s="61"/>
      <c r="H46" s="276"/>
      <c r="I46" s="276"/>
      <c r="J46" s="276"/>
      <c r="K46" s="276"/>
      <c r="L46" s="276"/>
      <c r="M46" s="279"/>
      <c r="N46" s="279"/>
      <c r="O46" s="276"/>
      <c r="P46" s="276"/>
      <c r="Q46" s="276"/>
      <c r="R46" s="276"/>
      <c r="S46" s="276"/>
      <c r="T46" s="279"/>
      <c r="U46" s="280"/>
      <c r="V46" s="276"/>
      <c r="W46" s="276"/>
      <c r="X46" s="276"/>
      <c r="Y46" s="276"/>
      <c r="Z46" s="276"/>
      <c r="AA46" s="279"/>
      <c r="AB46" s="280"/>
      <c r="AC46" s="276"/>
      <c r="AD46" s="276"/>
      <c r="AE46" s="276"/>
      <c r="AF46" s="276"/>
      <c r="AG46" s="276"/>
      <c r="AH46" s="279"/>
      <c r="AI46" s="279"/>
      <c r="AJ46" s="276"/>
      <c r="AK46" s="276"/>
      <c r="AL46" s="276"/>
      <c r="AM46" s="276"/>
      <c r="AN46" s="276"/>
    </row>
    <row r="47" spans="2:40" s="353" customFormat="1" x14ac:dyDescent="0.2">
      <c r="B47" s="357">
        <f t="shared" si="11"/>
        <v>11</v>
      </c>
      <c r="C47" s="258"/>
      <c r="D47" s="356"/>
      <c r="E47" s="354">
        <f t="shared" si="10"/>
        <v>0</v>
      </c>
      <c r="F47" s="60"/>
      <c r="G47" s="61"/>
      <c r="H47" s="276"/>
      <c r="I47" s="276"/>
      <c r="J47" s="276"/>
      <c r="K47" s="276"/>
      <c r="L47" s="276"/>
      <c r="M47" s="279"/>
      <c r="N47" s="279"/>
      <c r="O47" s="276"/>
      <c r="P47" s="276"/>
      <c r="Q47" s="276"/>
      <c r="R47" s="276"/>
      <c r="S47" s="276"/>
      <c r="T47" s="279"/>
      <c r="U47" s="280"/>
      <c r="V47" s="276"/>
      <c r="W47" s="276"/>
      <c r="X47" s="276"/>
      <c r="Y47" s="276"/>
      <c r="Z47" s="276"/>
      <c r="AA47" s="279"/>
      <c r="AB47" s="280"/>
      <c r="AC47" s="276"/>
      <c r="AD47" s="276"/>
      <c r="AE47" s="276"/>
      <c r="AF47" s="276"/>
      <c r="AG47" s="276"/>
      <c r="AH47" s="279"/>
      <c r="AI47" s="279"/>
      <c r="AJ47" s="276"/>
      <c r="AK47" s="276"/>
      <c r="AL47" s="276"/>
      <c r="AM47" s="276"/>
      <c r="AN47" s="276"/>
    </row>
    <row r="48" spans="2:40" s="353" customFormat="1" x14ac:dyDescent="0.2">
      <c r="B48" s="357">
        <f t="shared" si="11"/>
        <v>12</v>
      </c>
      <c r="C48" s="258"/>
      <c r="D48" s="356"/>
      <c r="E48" s="354">
        <f>SUM(H48:AN48)</f>
        <v>0</v>
      </c>
      <c r="F48" s="60"/>
      <c r="G48" s="61"/>
      <c r="H48" s="276"/>
      <c r="I48" s="276"/>
      <c r="J48" s="276"/>
      <c r="K48" s="276"/>
      <c r="L48" s="276"/>
      <c r="M48" s="279"/>
      <c r="N48" s="279"/>
      <c r="O48" s="276"/>
      <c r="P48" s="276"/>
      <c r="Q48" s="276"/>
      <c r="R48" s="276"/>
      <c r="S48" s="276"/>
      <c r="T48" s="279"/>
      <c r="U48" s="280"/>
      <c r="V48" s="276"/>
      <c r="W48" s="276"/>
      <c r="X48" s="276"/>
      <c r="Y48" s="276"/>
      <c r="Z48" s="276"/>
      <c r="AA48" s="279"/>
      <c r="AB48" s="280"/>
      <c r="AC48" s="276"/>
      <c r="AD48" s="276"/>
      <c r="AE48" s="276"/>
      <c r="AF48" s="276"/>
      <c r="AG48" s="276"/>
      <c r="AH48" s="279"/>
      <c r="AI48" s="279"/>
      <c r="AJ48" s="276"/>
      <c r="AK48" s="276"/>
      <c r="AL48" s="276"/>
      <c r="AM48" s="276"/>
      <c r="AN48" s="276"/>
    </row>
    <row r="49" spans="2:40" s="353" customFormat="1" x14ac:dyDescent="0.2">
      <c r="B49" s="357">
        <f t="shared" si="11"/>
        <v>13</v>
      </c>
      <c r="C49" s="258"/>
      <c r="D49" s="356"/>
      <c r="E49" s="354">
        <f t="shared" si="10"/>
        <v>0</v>
      </c>
      <c r="F49" s="60"/>
      <c r="G49" s="61"/>
      <c r="H49" s="276"/>
      <c r="I49" s="276"/>
      <c r="J49" s="276"/>
      <c r="K49" s="276"/>
      <c r="L49" s="276"/>
      <c r="M49" s="279"/>
      <c r="N49" s="279"/>
      <c r="O49" s="276"/>
      <c r="P49" s="276"/>
      <c r="Q49" s="276"/>
      <c r="R49" s="276"/>
      <c r="S49" s="276"/>
      <c r="T49" s="279"/>
      <c r="U49" s="280"/>
      <c r="V49" s="276"/>
      <c r="W49" s="276"/>
      <c r="X49" s="276"/>
      <c r="Y49" s="276"/>
      <c r="Z49" s="276"/>
      <c r="AA49" s="279"/>
      <c r="AB49" s="280"/>
      <c r="AC49" s="276"/>
      <c r="AD49" s="276"/>
      <c r="AE49" s="276"/>
      <c r="AF49" s="276"/>
      <c r="AG49" s="276"/>
      <c r="AH49" s="279"/>
      <c r="AI49" s="279"/>
      <c r="AJ49" s="276"/>
      <c r="AK49" s="276"/>
      <c r="AL49" s="276"/>
      <c r="AM49" s="276"/>
      <c r="AN49" s="276"/>
    </row>
    <row r="50" spans="2:40" s="353" customFormat="1" x14ac:dyDescent="0.2">
      <c r="B50" s="357">
        <f t="shared" si="11"/>
        <v>14</v>
      </c>
      <c r="C50" s="258"/>
      <c r="D50" s="356"/>
      <c r="E50" s="354">
        <f t="shared" si="10"/>
        <v>0</v>
      </c>
      <c r="F50" s="60"/>
      <c r="G50" s="61"/>
      <c r="H50" s="276"/>
      <c r="I50" s="276"/>
      <c r="J50" s="276"/>
      <c r="K50" s="276"/>
      <c r="L50" s="276"/>
      <c r="M50" s="279"/>
      <c r="N50" s="279"/>
      <c r="O50" s="276"/>
      <c r="P50" s="276"/>
      <c r="Q50" s="276"/>
      <c r="R50" s="276"/>
      <c r="S50" s="276"/>
      <c r="T50" s="279"/>
      <c r="U50" s="280"/>
      <c r="V50" s="276"/>
      <c r="W50" s="276"/>
      <c r="X50" s="276"/>
      <c r="Y50" s="276"/>
      <c r="Z50" s="276"/>
      <c r="AA50" s="279"/>
      <c r="AB50" s="280"/>
      <c r="AC50" s="276"/>
      <c r="AD50" s="276"/>
      <c r="AE50" s="276"/>
      <c r="AF50" s="276"/>
      <c r="AG50" s="276"/>
      <c r="AH50" s="279"/>
      <c r="AI50" s="279"/>
      <c r="AJ50" s="276"/>
      <c r="AK50" s="276"/>
      <c r="AL50" s="276"/>
      <c r="AM50" s="276"/>
      <c r="AN50" s="276"/>
    </row>
    <row r="51" spans="2:40" s="353" customFormat="1" x14ac:dyDescent="0.2">
      <c r="B51" s="357">
        <f t="shared" si="11"/>
        <v>15</v>
      </c>
      <c r="C51" s="258"/>
      <c r="D51" s="356"/>
      <c r="E51" s="354">
        <f t="shared" si="10"/>
        <v>0</v>
      </c>
      <c r="F51" s="60"/>
      <c r="G51" s="61"/>
      <c r="H51" s="276"/>
      <c r="I51" s="276"/>
      <c r="J51" s="276"/>
      <c r="K51" s="276"/>
      <c r="L51" s="276"/>
      <c r="M51" s="279"/>
      <c r="N51" s="279"/>
      <c r="O51" s="276"/>
      <c r="P51" s="276"/>
      <c r="Q51" s="276"/>
      <c r="R51" s="276"/>
      <c r="S51" s="276"/>
      <c r="T51" s="279"/>
      <c r="U51" s="280"/>
      <c r="V51" s="276"/>
      <c r="W51" s="276"/>
      <c r="X51" s="276"/>
      <c r="Y51" s="276"/>
      <c r="Z51" s="276"/>
      <c r="AA51" s="279"/>
      <c r="AB51" s="280"/>
      <c r="AC51" s="276"/>
      <c r="AD51" s="276"/>
      <c r="AE51" s="276"/>
      <c r="AF51" s="276"/>
      <c r="AG51" s="276"/>
      <c r="AH51" s="279"/>
      <c r="AI51" s="279"/>
      <c r="AJ51" s="276"/>
      <c r="AK51" s="276"/>
      <c r="AL51" s="276"/>
      <c r="AM51" s="276"/>
      <c r="AN51" s="276"/>
    </row>
    <row r="52" spans="2:40" s="353" customFormat="1" x14ac:dyDescent="0.2">
      <c r="B52" s="357">
        <f t="shared" si="11"/>
        <v>16</v>
      </c>
      <c r="C52" s="258"/>
      <c r="D52" s="356"/>
      <c r="E52" s="354">
        <f t="shared" si="10"/>
        <v>0</v>
      </c>
      <c r="F52" s="60"/>
      <c r="G52" s="61"/>
      <c r="H52" s="276"/>
      <c r="I52" s="276"/>
      <c r="J52" s="276"/>
      <c r="K52" s="276"/>
      <c r="L52" s="276"/>
      <c r="M52" s="279"/>
      <c r="N52" s="279"/>
      <c r="O52" s="276"/>
      <c r="P52" s="276"/>
      <c r="Q52" s="276"/>
      <c r="R52" s="276"/>
      <c r="S52" s="276"/>
      <c r="T52" s="279"/>
      <c r="U52" s="280"/>
      <c r="V52" s="276"/>
      <c r="W52" s="276"/>
      <c r="X52" s="276"/>
      <c r="Y52" s="276"/>
      <c r="Z52" s="276"/>
      <c r="AA52" s="279"/>
      <c r="AB52" s="280"/>
      <c r="AC52" s="276"/>
      <c r="AD52" s="276"/>
      <c r="AE52" s="276"/>
      <c r="AF52" s="276"/>
      <c r="AG52" s="276"/>
      <c r="AH52" s="279"/>
      <c r="AI52" s="279"/>
      <c r="AJ52" s="276"/>
      <c r="AK52" s="276"/>
      <c r="AL52" s="276"/>
      <c r="AM52" s="276"/>
      <c r="AN52" s="276"/>
    </row>
    <row r="53" spans="2:40" s="353" customFormat="1" x14ac:dyDescent="0.2">
      <c r="B53" s="357">
        <f t="shared" si="11"/>
        <v>17</v>
      </c>
      <c r="C53" s="258"/>
      <c r="D53" s="356"/>
      <c r="E53" s="354">
        <f t="shared" si="10"/>
        <v>0</v>
      </c>
      <c r="F53" s="60"/>
      <c r="G53" s="61"/>
      <c r="H53" s="276"/>
      <c r="I53" s="276"/>
      <c r="J53" s="276"/>
      <c r="K53" s="276"/>
      <c r="L53" s="276"/>
      <c r="M53" s="279"/>
      <c r="N53" s="279"/>
      <c r="O53" s="276"/>
      <c r="P53" s="276"/>
      <c r="Q53" s="276"/>
      <c r="R53" s="276"/>
      <c r="S53" s="276"/>
      <c r="T53" s="279"/>
      <c r="U53" s="280"/>
      <c r="V53" s="276"/>
      <c r="W53" s="276"/>
      <c r="X53" s="276"/>
      <c r="Y53" s="276"/>
      <c r="Z53" s="276"/>
      <c r="AA53" s="279"/>
      <c r="AB53" s="280"/>
      <c r="AC53" s="276"/>
      <c r="AD53" s="276"/>
      <c r="AE53" s="276"/>
      <c r="AF53" s="276"/>
      <c r="AG53" s="276"/>
      <c r="AH53" s="279"/>
      <c r="AI53" s="279"/>
      <c r="AJ53" s="276"/>
      <c r="AK53" s="276"/>
      <c r="AL53" s="276"/>
      <c r="AM53" s="276"/>
      <c r="AN53" s="276"/>
    </row>
    <row r="54" spans="2:40" s="353" customFormat="1" x14ac:dyDescent="0.2">
      <c r="B54" s="357">
        <f t="shared" si="11"/>
        <v>18</v>
      </c>
      <c r="C54" s="258"/>
      <c r="D54" s="356"/>
      <c r="E54" s="354">
        <f t="shared" si="10"/>
        <v>0</v>
      </c>
      <c r="F54" s="60"/>
      <c r="G54" s="61"/>
      <c r="H54" s="276"/>
      <c r="I54" s="276"/>
      <c r="J54" s="276"/>
      <c r="K54" s="276"/>
      <c r="L54" s="276"/>
      <c r="M54" s="279"/>
      <c r="N54" s="279"/>
      <c r="O54" s="276"/>
      <c r="P54" s="276"/>
      <c r="Q54" s="276"/>
      <c r="R54" s="276"/>
      <c r="S54" s="276"/>
      <c r="T54" s="279"/>
      <c r="U54" s="280"/>
      <c r="V54" s="276"/>
      <c r="W54" s="276"/>
      <c r="X54" s="276"/>
      <c r="Y54" s="276"/>
      <c r="Z54" s="276"/>
      <c r="AA54" s="279"/>
      <c r="AB54" s="280"/>
      <c r="AC54" s="276"/>
      <c r="AD54" s="276"/>
      <c r="AE54" s="276"/>
      <c r="AF54" s="276"/>
      <c r="AG54" s="276"/>
      <c r="AH54" s="279"/>
      <c r="AI54" s="279"/>
      <c r="AJ54" s="276"/>
      <c r="AK54" s="276"/>
      <c r="AL54" s="276"/>
      <c r="AM54" s="276"/>
      <c r="AN54" s="276"/>
    </row>
    <row r="55" spans="2:40" s="353" customFormat="1" x14ac:dyDescent="0.2">
      <c r="B55" s="357">
        <f t="shared" si="11"/>
        <v>19</v>
      </c>
      <c r="C55" s="258"/>
      <c r="D55" s="356"/>
      <c r="E55" s="354">
        <f t="shared" si="10"/>
        <v>0</v>
      </c>
      <c r="F55" s="60"/>
      <c r="G55" s="61"/>
      <c r="H55" s="276"/>
      <c r="I55" s="276"/>
      <c r="J55" s="276"/>
      <c r="K55" s="276"/>
      <c r="L55" s="276"/>
      <c r="M55" s="279"/>
      <c r="N55" s="279"/>
      <c r="O55" s="276"/>
      <c r="P55" s="276"/>
      <c r="Q55" s="276"/>
      <c r="R55" s="276"/>
      <c r="S55" s="276"/>
      <c r="T55" s="279"/>
      <c r="U55" s="280"/>
      <c r="V55" s="276"/>
      <c r="W55" s="276"/>
      <c r="X55" s="276"/>
      <c r="Y55" s="276"/>
      <c r="Z55" s="276"/>
      <c r="AA55" s="279"/>
      <c r="AB55" s="280"/>
      <c r="AC55" s="276"/>
      <c r="AD55" s="276"/>
      <c r="AE55" s="276"/>
      <c r="AF55" s="276"/>
      <c r="AG55" s="276"/>
      <c r="AH55" s="279"/>
      <c r="AI55" s="279"/>
      <c r="AJ55" s="276"/>
      <c r="AK55" s="276"/>
      <c r="AL55" s="276"/>
      <c r="AM55" s="276"/>
      <c r="AN55" s="276"/>
    </row>
    <row r="56" spans="2:40" s="353" customFormat="1" x14ac:dyDescent="0.2">
      <c r="B56" s="357">
        <f t="shared" si="11"/>
        <v>20</v>
      </c>
      <c r="C56" s="258"/>
      <c r="D56" s="356"/>
      <c r="E56" s="354">
        <f t="shared" ref="E56" si="12">SUM(H56:AN56)</f>
        <v>0</v>
      </c>
      <c r="F56" s="60"/>
      <c r="G56" s="61"/>
      <c r="H56" s="276"/>
      <c r="I56" s="276"/>
      <c r="J56" s="276"/>
      <c r="K56" s="276"/>
      <c r="L56" s="276"/>
      <c r="M56" s="279"/>
      <c r="N56" s="279"/>
      <c r="O56" s="276"/>
      <c r="P56" s="276"/>
      <c r="Q56" s="276"/>
      <c r="R56" s="276"/>
      <c r="S56" s="276"/>
      <c r="T56" s="279"/>
      <c r="U56" s="280"/>
      <c r="V56" s="276"/>
      <c r="W56" s="276"/>
      <c r="X56" s="276"/>
      <c r="Y56" s="276"/>
      <c r="Z56" s="276"/>
      <c r="AA56" s="279"/>
      <c r="AB56" s="280"/>
      <c r="AC56" s="276"/>
      <c r="AD56" s="276"/>
      <c r="AE56" s="276"/>
      <c r="AF56" s="276"/>
      <c r="AG56" s="276"/>
      <c r="AH56" s="279"/>
      <c r="AI56" s="279"/>
      <c r="AJ56" s="276"/>
      <c r="AK56" s="276"/>
      <c r="AL56" s="276"/>
      <c r="AM56" s="276"/>
      <c r="AN56" s="276"/>
    </row>
    <row r="57" spans="2:40" s="353" customFormat="1" x14ac:dyDescent="0.2">
      <c r="B57" s="357">
        <f t="shared" si="11"/>
        <v>21</v>
      </c>
      <c r="C57" s="258"/>
      <c r="D57" s="356"/>
      <c r="E57" s="354">
        <f t="shared" si="10"/>
        <v>0</v>
      </c>
      <c r="F57" s="60"/>
      <c r="G57" s="61"/>
      <c r="H57" s="276"/>
      <c r="I57" s="276"/>
      <c r="J57" s="276"/>
      <c r="K57" s="276"/>
      <c r="L57" s="276"/>
      <c r="M57" s="279"/>
      <c r="N57" s="279"/>
      <c r="O57" s="276"/>
      <c r="P57" s="276"/>
      <c r="Q57" s="276"/>
      <c r="R57" s="276"/>
      <c r="S57" s="276"/>
      <c r="T57" s="279"/>
      <c r="U57" s="280"/>
      <c r="V57" s="276"/>
      <c r="W57" s="276"/>
      <c r="X57" s="276"/>
      <c r="Y57" s="276"/>
      <c r="Z57" s="276"/>
      <c r="AA57" s="279"/>
      <c r="AB57" s="280"/>
      <c r="AC57" s="276"/>
      <c r="AD57" s="276"/>
      <c r="AE57" s="276"/>
      <c r="AF57" s="276"/>
      <c r="AG57" s="276"/>
      <c r="AH57" s="279"/>
      <c r="AI57" s="279"/>
      <c r="AJ57" s="276"/>
      <c r="AK57" s="276"/>
      <c r="AL57" s="276"/>
      <c r="AM57" s="276"/>
      <c r="AN57" s="276"/>
    </row>
    <row r="58" spans="2:40" x14ac:dyDescent="0.2">
      <c r="B58" s="75">
        <f t="shared" si="11"/>
        <v>22</v>
      </c>
      <c r="C58" s="258"/>
      <c r="D58" s="259"/>
      <c r="E58" s="25">
        <f t="shared" si="10"/>
        <v>0</v>
      </c>
      <c r="F58" s="51"/>
      <c r="G58" s="24"/>
      <c r="H58" s="69"/>
      <c r="I58" s="69"/>
      <c r="J58" s="69"/>
      <c r="K58" s="69"/>
      <c r="L58" s="69"/>
      <c r="M58" s="67"/>
      <c r="N58" s="67"/>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x14ac:dyDescent="0.2">
      <c r="B59" s="75">
        <f t="shared" si="11"/>
        <v>23</v>
      </c>
      <c r="C59" s="258"/>
      <c r="D59" s="259"/>
      <c r="E59" s="25">
        <f t="shared" si="10"/>
        <v>0</v>
      </c>
      <c r="F59" s="51"/>
      <c r="G59" s="24"/>
      <c r="H59" s="69"/>
      <c r="I59" s="69"/>
      <c r="J59" s="69"/>
      <c r="K59" s="69"/>
      <c r="L59" s="69"/>
      <c r="M59" s="67"/>
      <c r="N59" s="67"/>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x14ac:dyDescent="0.2">
      <c r="B60" s="75">
        <f t="shared" si="11"/>
        <v>24</v>
      </c>
      <c r="C60" s="258"/>
      <c r="D60" s="259"/>
      <c r="E60" s="25">
        <f t="shared" si="10"/>
        <v>0</v>
      </c>
      <c r="F60" s="51"/>
      <c r="G60" s="24"/>
      <c r="H60" s="69"/>
      <c r="I60" s="69"/>
      <c r="J60" s="69"/>
      <c r="K60" s="69"/>
      <c r="L60" s="69"/>
      <c r="M60" s="67"/>
      <c r="N60" s="67"/>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x14ac:dyDescent="0.2">
      <c r="B61" s="75">
        <f t="shared" si="11"/>
        <v>25</v>
      </c>
      <c r="C61" s="258"/>
      <c r="D61" s="259"/>
      <c r="E61" s="25">
        <f t="shared" si="10"/>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75">
        <f t="shared" si="11"/>
        <v>26</v>
      </c>
      <c r="C62" s="258"/>
      <c r="D62" s="259"/>
      <c r="E62" s="25">
        <f t="shared" si="10"/>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75">
        <f t="shared" si="11"/>
        <v>27</v>
      </c>
      <c r="C63" s="258"/>
      <c r="D63" s="259"/>
      <c r="E63" s="25">
        <f t="shared" si="10"/>
        <v>0</v>
      </c>
      <c r="F63" s="51"/>
      <c r="G63" s="24"/>
      <c r="H63" s="69"/>
      <c r="I63" s="69"/>
      <c r="J63" s="69"/>
      <c r="K63" s="69"/>
      <c r="L63" s="69"/>
      <c r="M63" s="70"/>
      <c r="N63" s="68"/>
      <c r="O63" s="69"/>
      <c r="P63" s="69"/>
      <c r="Q63" s="69"/>
      <c r="R63" s="69"/>
      <c r="S63" s="69"/>
      <c r="T63" s="68"/>
      <c r="U63" s="68"/>
      <c r="V63" s="69"/>
      <c r="W63" s="69"/>
      <c r="X63" s="69"/>
      <c r="Y63" s="69"/>
      <c r="Z63" s="69"/>
      <c r="AA63" s="68"/>
      <c r="AB63" s="74"/>
      <c r="AC63" s="69"/>
      <c r="AD63" s="69"/>
      <c r="AE63" s="69"/>
      <c r="AF63" s="69"/>
      <c r="AG63" s="69"/>
      <c r="AH63" s="70"/>
      <c r="AI63" s="68"/>
      <c r="AJ63" s="69"/>
      <c r="AK63" s="69"/>
      <c r="AL63" s="69"/>
      <c r="AM63" s="69"/>
      <c r="AN63" s="69"/>
    </row>
    <row r="64" spans="2:40" x14ac:dyDescent="0.2">
      <c r="B64" s="75">
        <f t="shared" si="11"/>
        <v>28</v>
      </c>
      <c r="C64" s="258"/>
      <c r="D64" s="259"/>
      <c r="E64" s="25">
        <f t="shared" si="10"/>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75">
        <f t="shared" si="11"/>
        <v>29</v>
      </c>
      <c r="C65" s="258"/>
      <c r="D65" s="259"/>
      <c r="E65" s="25">
        <f t="shared" si="10"/>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75">
        <f t="shared" si="11"/>
        <v>30</v>
      </c>
      <c r="C66" s="258"/>
      <c r="D66" s="259"/>
      <c r="E66" s="25">
        <f t="shared" si="10"/>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75">
        <f t="shared" si="11"/>
        <v>31</v>
      </c>
      <c r="C67" s="258"/>
      <c r="D67" s="259"/>
      <c r="E67" s="25">
        <f t="shared" si="10"/>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75">
        <f t="shared" si="11"/>
        <v>32</v>
      </c>
      <c r="C68" s="258"/>
      <c r="D68" s="259"/>
      <c r="E68" s="25">
        <f t="shared" si="10"/>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75">
        <f t="shared" si="11"/>
        <v>33</v>
      </c>
      <c r="C69" s="258"/>
      <c r="D69" s="259"/>
      <c r="E69" s="25">
        <f t="shared" si="10"/>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75">
        <f t="shared" si="11"/>
        <v>34</v>
      </c>
      <c r="C70" s="288"/>
      <c r="D70" s="259"/>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75">
        <f t="shared" si="11"/>
        <v>35</v>
      </c>
      <c r="C71" s="288"/>
      <c r="D71" s="259"/>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75">
        <f t="shared" si="11"/>
        <v>36</v>
      </c>
      <c r="C72" s="258"/>
      <c r="D72" s="259"/>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75">
        <f t="shared" si="11"/>
        <v>37</v>
      </c>
      <c r="C73" s="258"/>
      <c r="D73" s="259"/>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75">
        <f t="shared" si="11"/>
        <v>38</v>
      </c>
      <c r="C74" s="258"/>
      <c r="D74" s="259"/>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75">
        <f t="shared" si="11"/>
        <v>39</v>
      </c>
      <c r="C75" s="258"/>
      <c r="D75" s="259"/>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75">
        <f t="shared" si="11"/>
        <v>40</v>
      </c>
      <c r="C76" s="258"/>
      <c r="D76" s="259"/>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75">
        <f t="shared" si="11"/>
        <v>41</v>
      </c>
      <c r="C77" s="258"/>
      <c r="D77" s="259"/>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75">
        <f t="shared" si="11"/>
        <v>42</v>
      </c>
      <c r="C78" s="258"/>
      <c r="D78" s="259"/>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75">
        <f t="shared" si="11"/>
        <v>43</v>
      </c>
      <c r="C79" s="258"/>
      <c r="D79" s="259"/>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ht="15.75" customHeight="1" x14ac:dyDescent="0.2">
      <c r="B80" s="75">
        <f t="shared" si="11"/>
        <v>44</v>
      </c>
      <c r="C80" s="258"/>
      <c r="D80" s="259"/>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ht="15.75" customHeight="1" x14ac:dyDescent="0.2">
      <c r="B81" s="75">
        <f t="shared" si="11"/>
        <v>45</v>
      </c>
      <c r="C81" s="258"/>
      <c r="D81" s="259"/>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75">
        <f t="shared" si="11"/>
        <v>46</v>
      </c>
      <c r="C82" s="258"/>
      <c r="D82" s="259"/>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75">
        <f t="shared" si="11"/>
        <v>47</v>
      </c>
      <c r="C83" s="258"/>
      <c r="D83" s="259"/>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75">
        <f t="shared" si="11"/>
        <v>48</v>
      </c>
      <c r="C84" s="288"/>
      <c r="D84" s="259"/>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75">
        <f t="shared" si="11"/>
        <v>49</v>
      </c>
      <c r="C85" s="288"/>
      <c r="D85" s="259"/>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75">
        <f t="shared" si="11"/>
        <v>50</v>
      </c>
      <c r="C86" s="289"/>
      <c r="D86" s="259"/>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75">
        <f t="shared" si="11"/>
        <v>51</v>
      </c>
      <c r="C87" s="258"/>
      <c r="D87" s="259"/>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75">
        <f t="shared" si="11"/>
        <v>52</v>
      </c>
      <c r="C88" s="258"/>
      <c r="D88" s="259"/>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75">
        <f t="shared" si="11"/>
        <v>53</v>
      </c>
      <c r="C89" s="258"/>
      <c r="D89" s="259"/>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75">
        <f t="shared" si="11"/>
        <v>54</v>
      </c>
      <c r="C90" s="258"/>
      <c r="D90" s="259"/>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75">
        <f t="shared" si="11"/>
        <v>55</v>
      </c>
      <c r="C91" s="258"/>
      <c r="D91" s="259"/>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75">
        <f t="shared" si="11"/>
        <v>56</v>
      </c>
      <c r="C92" s="258"/>
      <c r="D92" s="259"/>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75">
        <f t="shared" si="11"/>
        <v>57</v>
      </c>
      <c r="C93" s="258"/>
      <c r="D93" s="259"/>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75">
        <f t="shared" si="11"/>
        <v>58</v>
      </c>
      <c r="C94" s="258"/>
      <c r="D94" s="259"/>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75">
        <f t="shared" si="11"/>
        <v>59</v>
      </c>
      <c r="C95" s="289"/>
      <c r="D95" s="259"/>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75">
        <f t="shared" si="11"/>
        <v>60</v>
      </c>
      <c r="C96" s="258"/>
      <c r="D96" s="259"/>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75">
        <f t="shared" si="11"/>
        <v>61</v>
      </c>
      <c r="C97" s="258"/>
      <c r="D97" s="259"/>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75">
        <f t="shared" si="11"/>
        <v>62</v>
      </c>
      <c r="C98" s="258"/>
      <c r="D98" s="259"/>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75">
        <f t="shared" si="11"/>
        <v>63</v>
      </c>
      <c r="C99" s="258"/>
      <c r="D99" s="259"/>
      <c r="E99" s="25">
        <f t="shared" ref="E99:E113" si="13">SUM(H99:AN99)</f>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75">
        <f t="shared" si="11"/>
        <v>64</v>
      </c>
      <c r="C100" s="258"/>
      <c r="D100" s="259"/>
      <c r="E100" s="25">
        <f t="shared" si="13"/>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75">
        <f t="shared" si="11"/>
        <v>65</v>
      </c>
      <c r="C101" s="258"/>
      <c r="D101" s="259"/>
      <c r="E101" s="25">
        <f t="shared" si="13"/>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75">
        <f t="shared" ref="B102:B109" si="14">+B101+1</f>
        <v>66</v>
      </c>
      <c r="C102" s="258"/>
      <c r="D102" s="259"/>
      <c r="E102" s="25">
        <f t="shared" si="13"/>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75">
        <f t="shared" si="14"/>
        <v>67</v>
      </c>
      <c r="C103" s="258"/>
      <c r="D103" s="259"/>
      <c r="E103" s="25">
        <f t="shared" si="13"/>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75">
        <f t="shared" si="14"/>
        <v>68</v>
      </c>
      <c r="C104" s="258"/>
      <c r="D104" s="259"/>
      <c r="E104" s="25">
        <f t="shared" si="13"/>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75">
        <f t="shared" si="14"/>
        <v>69</v>
      </c>
      <c r="C105" s="258"/>
      <c r="D105" s="259"/>
      <c r="E105" s="25">
        <f t="shared" si="13"/>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75">
        <f t="shared" si="14"/>
        <v>70</v>
      </c>
      <c r="C106" s="258"/>
      <c r="D106" s="259"/>
      <c r="E106" s="25">
        <f t="shared" si="13"/>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75">
        <f t="shared" si="14"/>
        <v>71</v>
      </c>
      <c r="C107" s="258"/>
      <c r="D107" s="259"/>
      <c r="E107" s="25">
        <f t="shared" si="13"/>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75">
        <f t="shared" si="14"/>
        <v>72</v>
      </c>
      <c r="C108" s="258"/>
      <c r="D108" s="259"/>
      <c r="E108" s="25">
        <f t="shared" si="13"/>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75">
        <f t="shared" si="14"/>
        <v>73</v>
      </c>
      <c r="C109" s="258"/>
      <c r="D109" s="259"/>
      <c r="E109" s="25">
        <f t="shared" si="13"/>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75"/>
      <c r="C110" s="258"/>
      <c r="D110" s="259"/>
      <c r="E110" s="25">
        <f t="shared" si="13"/>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75"/>
      <c r="C111" s="258"/>
      <c r="D111" s="259"/>
      <c r="E111" s="25">
        <f t="shared" si="13"/>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75"/>
      <c r="C112" s="258"/>
      <c r="D112" s="259"/>
      <c r="E112" s="25">
        <f t="shared" si="13"/>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75"/>
      <c r="C113" s="258"/>
      <c r="D113" s="259"/>
      <c r="E113" s="25">
        <f t="shared" si="13"/>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75"/>
      <c r="C114" s="258"/>
      <c r="D114" s="259"/>
      <c r="H114" s="257"/>
      <c r="I114" s="257"/>
      <c r="J114" s="257"/>
      <c r="K114" s="257"/>
      <c r="L114" s="257"/>
      <c r="O114" s="257"/>
      <c r="P114" s="257"/>
      <c r="Q114" s="257"/>
      <c r="R114" s="257"/>
      <c r="S114" s="257"/>
      <c r="V114" s="257"/>
      <c r="W114" s="257"/>
      <c r="X114" s="257"/>
      <c r="Y114" s="257"/>
      <c r="Z114" s="257"/>
      <c r="AC114" s="257"/>
      <c r="AD114" s="257"/>
      <c r="AE114" s="257"/>
      <c r="AF114" s="257"/>
      <c r="AG114" s="257"/>
      <c r="AJ114" s="257"/>
      <c r="AK114" s="257"/>
      <c r="AL114" s="257"/>
      <c r="AM114" s="257"/>
      <c r="AN114" s="257"/>
    </row>
    <row r="115" spans="2:40" x14ac:dyDescent="0.2">
      <c r="H115" s="257"/>
      <c r="I115" s="257"/>
      <c r="J115" s="257"/>
      <c r="K115" s="257"/>
      <c r="L115" s="257"/>
      <c r="O115" s="257"/>
      <c r="P115" s="257"/>
      <c r="Q115" s="257"/>
      <c r="R115" s="257"/>
      <c r="S115" s="257"/>
      <c r="V115" s="257"/>
      <c r="W115" s="257"/>
      <c r="X115" s="257"/>
      <c r="Y115" s="257"/>
      <c r="Z115" s="257"/>
      <c r="AC115" s="257"/>
      <c r="AD115" s="257"/>
      <c r="AE115" s="257"/>
      <c r="AF115" s="257"/>
      <c r="AG115" s="257"/>
      <c r="AJ115" s="257"/>
      <c r="AK115" s="257"/>
      <c r="AL115" s="257"/>
      <c r="AM115" s="257"/>
      <c r="AN115" s="257"/>
    </row>
    <row r="116" spans="2:40" x14ac:dyDescent="0.2">
      <c r="H116" s="257"/>
      <c r="I116" s="257"/>
      <c r="J116" s="257"/>
      <c r="K116" s="257"/>
      <c r="L116" s="257"/>
      <c r="O116" s="257"/>
      <c r="P116" s="257"/>
      <c r="Q116" s="257"/>
      <c r="R116" s="257"/>
      <c r="S116" s="257"/>
      <c r="V116" s="257"/>
      <c r="W116" s="257"/>
      <c r="X116" s="257"/>
      <c r="Y116" s="257"/>
      <c r="Z116" s="257"/>
      <c r="AC116" s="257"/>
      <c r="AD116" s="257"/>
      <c r="AE116" s="257"/>
      <c r="AF116" s="257"/>
      <c r="AG116" s="257"/>
      <c r="AJ116" s="257"/>
      <c r="AK116" s="257"/>
      <c r="AL116" s="257"/>
      <c r="AM116" s="257"/>
      <c r="AN116" s="257"/>
    </row>
    <row r="117" spans="2:40" x14ac:dyDescent="0.2">
      <c r="H117" s="257"/>
      <c r="I117" s="257"/>
      <c r="J117" s="257"/>
      <c r="K117" s="257"/>
      <c r="L117" s="257"/>
      <c r="O117" s="257"/>
      <c r="P117" s="257"/>
      <c r="Q117" s="257"/>
      <c r="R117" s="257"/>
      <c r="S117" s="257"/>
      <c r="V117" s="257"/>
      <c r="W117" s="257"/>
      <c r="X117" s="257"/>
      <c r="Y117" s="257"/>
      <c r="Z117" s="257"/>
      <c r="AC117" s="257"/>
      <c r="AD117" s="257"/>
      <c r="AE117" s="257"/>
      <c r="AF117" s="257"/>
      <c r="AG117" s="257"/>
      <c r="AJ117" s="257"/>
      <c r="AK117" s="257"/>
      <c r="AL117" s="257"/>
      <c r="AM117" s="257"/>
      <c r="AN117" s="257"/>
    </row>
    <row r="118" spans="2:40" x14ac:dyDescent="0.2">
      <c r="H118" s="257"/>
      <c r="I118" s="257"/>
      <c r="J118" s="257"/>
      <c r="K118" s="257"/>
      <c r="L118" s="257"/>
      <c r="O118" s="257"/>
      <c r="P118" s="257"/>
      <c r="Q118" s="257"/>
      <c r="R118" s="257"/>
      <c r="S118" s="257"/>
      <c r="V118" s="257"/>
      <c r="W118" s="257"/>
      <c r="X118" s="257"/>
      <c r="Y118" s="257"/>
      <c r="Z118" s="257"/>
      <c r="AC118" s="257"/>
      <c r="AD118" s="257"/>
      <c r="AE118" s="257"/>
      <c r="AF118" s="257"/>
      <c r="AG118" s="257"/>
      <c r="AJ118" s="257"/>
      <c r="AK118" s="257"/>
      <c r="AL118" s="257"/>
      <c r="AM118" s="257"/>
      <c r="AN118" s="257"/>
    </row>
    <row r="119" spans="2:40" x14ac:dyDescent="0.2">
      <c r="H119" s="257"/>
      <c r="I119" s="257"/>
      <c r="J119" s="257"/>
      <c r="K119" s="257"/>
      <c r="L119" s="257"/>
      <c r="O119" s="257"/>
      <c r="P119" s="257"/>
      <c r="Q119" s="257"/>
      <c r="R119" s="257"/>
      <c r="S119" s="257"/>
      <c r="V119" s="257"/>
      <c r="W119" s="257"/>
      <c r="X119" s="257"/>
      <c r="Y119" s="257"/>
      <c r="Z119" s="257"/>
      <c r="AC119" s="257"/>
      <c r="AD119" s="257"/>
      <c r="AE119" s="257"/>
      <c r="AF119" s="257"/>
      <c r="AG119" s="257"/>
      <c r="AJ119" s="257"/>
      <c r="AK119" s="257"/>
      <c r="AL119" s="257"/>
      <c r="AM119" s="257"/>
      <c r="AN119" s="257"/>
    </row>
    <row r="120" spans="2:40" x14ac:dyDescent="0.2">
      <c r="H120" s="257"/>
      <c r="I120" s="257"/>
      <c r="J120" s="257"/>
      <c r="K120" s="257"/>
      <c r="L120" s="257"/>
      <c r="O120" s="257"/>
      <c r="P120" s="257"/>
      <c r="Q120" s="257"/>
      <c r="R120" s="257"/>
      <c r="S120" s="257"/>
      <c r="V120" s="257"/>
      <c r="W120" s="257"/>
      <c r="X120" s="257"/>
      <c r="Y120" s="257"/>
      <c r="Z120" s="257"/>
      <c r="AC120" s="257"/>
      <c r="AD120" s="257"/>
      <c r="AE120" s="257"/>
      <c r="AF120" s="257"/>
      <c r="AG120" s="257"/>
      <c r="AJ120" s="257"/>
      <c r="AK120" s="257"/>
      <c r="AL120" s="257"/>
      <c r="AM120" s="257"/>
      <c r="AN120" s="257"/>
    </row>
    <row r="121" spans="2:40" x14ac:dyDescent="0.2">
      <c r="H121" s="257"/>
      <c r="I121" s="257"/>
      <c r="J121" s="257"/>
      <c r="K121" s="257"/>
      <c r="L121" s="257"/>
      <c r="O121" s="257"/>
      <c r="P121" s="257"/>
      <c r="Q121" s="257"/>
      <c r="R121" s="257"/>
      <c r="S121" s="257"/>
      <c r="V121" s="257"/>
      <c r="W121" s="257"/>
      <c r="X121" s="257"/>
      <c r="Y121" s="257"/>
      <c r="Z121" s="257"/>
      <c r="AC121" s="257"/>
      <c r="AD121" s="257"/>
      <c r="AE121" s="257"/>
      <c r="AF121" s="257"/>
      <c r="AG121" s="257"/>
      <c r="AJ121" s="257"/>
      <c r="AK121" s="257"/>
      <c r="AL121" s="257"/>
      <c r="AM121" s="257"/>
      <c r="AN121" s="257"/>
    </row>
    <row r="122" spans="2:40" x14ac:dyDescent="0.2">
      <c r="H122" s="257"/>
      <c r="I122" s="257"/>
      <c r="J122" s="257"/>
      <c r="K122" s="257"/>
      <c r="L122" s="257"/>
      <c r="O122" s="257"/>
      <c r="P122" s="257"/>
      <c r="Q122" s="257"/>
      <c r="R122" s="257"/>
      <c r="S122" s="257"/>
      <c r="V122" s="257"/>
      <c r="W122" s="257"/>
      <c r="X122" s="257"/>
      <c r="Y122" s="257"/>
      <c r="Z122" s="257"/>
      <c r="AC122" s="257"/>
      <c r="AD122" s="257"/>
      <c r="AE122" s="257"/>
      <c r="AF122" s="257"/>
      <c r="AG122" s="257"/>
      <c r="AJ122" s="257"/>
      <c r="AK122" s="257"/>
      <c r="AL122" s="257"/>
      <c r="AM122" s="257"/>
      <c r="AN122" s="257"/>
    </row>
    <row r="123" spans="2:40" x14ac:dyDescent="0.2">
      <c r="H123" s="257"/>
      <c r="I123" s="257"/>
      <c r="J123" s="257"/>
      <c r="K123" s="257"/>
      <c r="L123" s="257"/>
      <c r="O123" s="257"/>
      <c r="P123" s="257"/>
      <c r="Q123" s="257"/>
      <c r="R123" s="257"/>
      <c r="S123" s="257"/>
      <c r="V123" s="257"/>
      <c r="W123" s="257"/>
      <c r="X123" s="257"/>
      <c r="Y123" s="257"/>
      <c r="Z123" s="257"/>
      <c r="AC123" s="257"/>
      <c r="AD123" s="257"/>
      <c r="AE123" s="257"/>
      <c r="AF123" s="257"/>
      <c r="AG123" s="257"/>
      <c r="AJ123" s="257"/>
      <c r="AK123" s="257"/>
      <c r="AL123" s="257"/>
      <c r="AM123" s="257"/>
      <c r="AN123" s="257"/>
    </row>
    <row r="124" spans="2:40" x14ac:dyDescent="0.2">
      <c r="H124" s="257"/>
      <c r="I124" s="257"/>
      <c r="J124" s="257"/>
      <c r="K124" s="257"/>
      <c r="L124" s="257"/>
      <c r="O124" s="257"/>
      <c r="P124" s="257"/>
      <c r="Q124" s="257"/>
      <c r="R124" s="257"/>
      <c r="S124" s="257"/>
      <c r="V124" s="257"/>
      <c r="W124" s="257"/>
      <c r="X124" s="257"/>
      <c r="Y124" s="257"/>
      <c r="Z124" s="257"/>
      <c r="AC124" s="257"/>
      <c r="AD124" s="257"/>
      <c r="AE124" s="257"/>
      <c r="AF124" s="257"/>
      <c r="AG124" s="257"/>
      <c r="AJ124" s="257"/>
      <c r="AK124" s="257"/>
      <c r="AL124" s="257"/>
      <c r="AM124" s="257"/>
      <c r="AN124" s="257"/>
    </row>
    <row r="125" spans="2:40" x14ac:dyDescent="0.2">
      <c r="H125" s="257"/>
      <c r="I125" s="257"/>
      <c r="J125" s="257"/>
      <c r="K125" s="257"/>
      <c r="L125" s="257"/>
      <c r="O125" s="257"/>
      <c r="P125" s="257"/>
      <c r="Q125" s="257"/>
      <c r="R125" s="257"/>
      <c r="S125" s="257"/>
      <c r="V125" s="257"/>
      <c r="W125" s="257"/>
      <c r="X125" s="257"/>
      <c r="Y125" s="257"/>
      <c r="Z125" s="257"/>
      <c r="AC125" s="257"/>
      <c r="AD125" s="257"/>
      <c r="AE125" s="257"/>
      <c r="AF125" s="257"/>
      <c r="AG125" s="257"/>
      <c r="AJ125" s="257"/>
      <c r="AK125" s="257"/>
      <c r="AL125" s="257"/>
      <c r="AM125" s="257"/>
      <c r="AN125" s="257"/>
    </row>
    <row r="126" spans="2:40" x14ac:dyDescent="0.2">
      <c r="H126" s="257"/>
      <c r="I126" s="257"/>
      <c r="J126" s="257"/>
      <c r="K126" s="257"/>
      <c r="L126" s="257"/>
      <c r="O126" s="257"/>
      <c r="P126" s="257"/>
      <c r="Q126" s="257"/>
      <c r="R126" s="257"/>
      <c r="S126" s="257"/>
      <c r="V126" s="257"/>
      <c r="W126" s="257"/>
      <c r="X126" s="257"/>
      <c r="Y126" s="257"/>
      <c r="Z126" s="257"/>
      <c r="AC126" s="257"/>
      <c r="AD126" s="257"/>
      <c r="AE126" s="257"/>
      <c r="AF126" s="257"/>
      <c r="AG126" s="257"/>
      <c r="AJ126" s="257"/>
      <c r="AK126" s="257"/>
      <c r="AL126" s="257"/>
      <c r="AM126" s="257"/>
      <c r="AN126" s="257"/>
    </row>
    <row r="127" spans="2:40" x14ac:dyDescent="0.2">
      <c r="H127" s="257"/>
      <c r="I127" s="257"/>
      <c r="J127" s="257"/>
      <c r="K127" s="257"/>
      <c r="L127" s="257"/>
      <c r="O127" s="257"/>
      <c r="P127" s="257"/>
      <c r="Q127" s="257"/>
      <c r="R127" s="257"/>
      <c r="S127" s="257"/>
      <c r="V127" s="257"/>
      <c r="W127" s="257"/>
      <c r="X127" s="257"/>
      <c r="Y127" s="257"/>
      <c r="Z127" s="257"/>
      <c r="AC127" s="257"/>
      <c r="AD127" s="257"/>
      <c r="AE127" s="257"/>
      <c r="AF127" s="257"/>
      <c r="AG127" s="257"/>
      <c r="AJ127" s="257"/>
      <c r="AK127" s="257"/>
      <c r="AL127" s="257"/>
      <c r="AM127" s="257"/>
      <c r="AN127" s="257"/>
    </row>
    <row r="128" spans="2:40" x14ac:dyDescent="0.2">
      <c r="H128" s="257"/>
      <c r="I128" s="257"/>
      <c r="J128" s="257"/>
      <c r="K128" s="257"/>
      <c r="L128" s="257"/>
      <c r="O128" s="257"/>
      <c r="P128" s="257"/>
      <c r="Q128" s="257"/>
      <c r="R128" s="257"/>
      <c r="S128" s="257"/>
      <c r="V128" s="257"/>
      <c r="W128" s="257"/>
      <c r="X128" s="257"/>
      <c r="Y128" s="257"/>
      <c r="Z128" s="257"/>
      <c r="AC128" s="257"/>
      <c r="AD128" s="257"/>
      <c r="AE128" s="257"/>
      <c r="AF128" s="257"/>
      <c r="AG128" s="257"/>
      <c r="AJ128" s="257"/>
      <c r="AK128" s="257"/>
      <c r="AL128" s="257"/>
      <c r="AM128" s="257"/>
      <c r="AN128" s="257"/>
    </row>
    <row r="129" spans="8:40" x14ac:dyDescent="0.2">
      <c r="H129" s="257"/>
      <c r="I129" s="257"/>
      <c r="J129" s="257"/>
      <c r="K129" s="257"/>
      <c r="L129" s="257"/>
      <c r="O129" s="257"/>
      <c r="P129" s="257"/>
      <c r="Q129" s="257"/>
      <c r="R129" s="257"/>
      <c r="S129" s="257"/>
      <c r="V129" s="257"/>
      <c r="W129" s="257"/>
      <c r="X129" s="257"/>
      <c r="Y129" s="257"/>
      <c r="Z129" s="257"/>
      <c r="AC129" s="257"/>
      <c r="AD129" s="257"/>
      <c r="AE129" s="257"/>
      <c r="AF129" s="257"/>
      <c r="AG129" s="257"/>
      <c r="AJ129" s="257"/>
      <c r="AK129" s="257"/>
      <c r="AL129" s="257"/>
      <c r="AM129" s="257"/>
      <c r="AN129" s="257"/>
    </row>
    <row r="130" spans="8:40" x14ac:dyDescent="0.2">
      <c r="H130" s="257"/>
      <c r="I130" s="257"/>
      <c r="J130" s="257"/>
      <c r="K130" s="257"/>
      <c r="L130" s="257"/>
      <c r="O130" s="257"/>
      <c r="P130" s="257"/>
      <c r="Q130" s="257"/>
      <c r="R130" s="257"/>
      <c r="S130" s="257"/>
      <c r="V130" s="257"/>
      <c r="W130" s="257"/>
      <c r="X130" s="257"/>
      <c r="Y130" s="257"/>
      <c r="Z130" s="257"/>
      <c r="AC130" s="257"/>
      <c r="AD130" s="257"/>
      <c r="AE130" s="257"/>
      <c r="AF130" s="257"/>
      <c r="AG130" s="257"/>
      <c r="AJ130" s="257"/>
      <c r="AK130" s="257"/>
      <c r="AL130" s="257"/>
      <c r="AM130" s="257"/>
      <c r="AN130" s="257"/>
    </row>
    <row r="131" spans="8:40" x14ac:dyDescent="0.2">
      <c r="H131" s="257"/>
      <c r="I131" s="257"/>
      <c r="J131" s="257"/>
      <c r="K131" s="257"/>
      <c r="L131" s="257"/>
      <c r="O131" s="257"/>
      <c r="P131" s="257"/>
      <c r="Q131" s="257"/>
      <c r="R131" s="257"/>
      <c r="S131" s="257"/>
      <c r="V131" s="257"/>
      <c r="W131" s="257"/>
      <c r="X131" s="257"/>
      <c r="Y131" s="257"/>
      <c r="Z131" s="257"/>
      <c r="AC131" s="257"/>
      <c r="AD131" s="257"/>
      <c r="AE131" s="257"/>
      <c r="AF131" s="257"/>
      <c r="AG131" s="257"/>
      <c r="AJ131" s="257"/>
      <c r="AK131" s="257"/>
      <c r="AL131" s="257"/>
      <c r="AM131" s="257"/>
      <c r="AN131" s="257"/>
    </row>
    <row r="132" spans="8:40" x14ac:dyDescent="0.2">
      <c r="H132" s="257"/>
      <c r="I132" s="257"/>
      <c r="J132" s="257"/>
      <c r="K132" s="257"/>
      <c r="L132" s="257"/>
      <c r="O132" s="257"/>
      <c r="P132" s="257"/>
      <c r="Q132" s="257"/>
      <c r="R132" s="257"/>
      <c r="S132" s="257"/>
      <c r="V132" s="257"/>
      <c r="W132" s="257"/>
      <c r="X132" s="257"/>
      <c r="Y132" s="257"/>
      <c r="Z132" s="257"/>
      <c r="AC132" s="257"/>
      <c r="AD132" s="257"/>
      <c r="AE132" s="257"/>
      <c r="AF132" s="257"/>
      <c r="AG132" s="257"/>
      <c r="AJ132" s="257"/>
      <c r="AK132" s="257"/>
      <c r="AL132" s="257"/>
      <c r="AM132" s="257"/>
      <c r="AN132" s="257"/>
    </row>
    <row r="133" spans="8:40" x14ac:dyDescent="0.2">
      <c r="H133" s="257"/>
      <c r="I133" s="257"/>
      <c r="J133" s="257"/>
      <c r="K133" s="257"/>
      <c r="L133" s="257"/>
      <c r="O133" s="257"/>
      <c r="P133" s="257"/>
      <c r="Q133" s="257"/>
      <c r="R133" s="257"/>
      <c r="S133" s="257"/>
      <c r="V133" s="257"/>
      <c r="W133" s="257"/>
      <c r="X133" s="257"/>
      <c r="Y133" s="257"/>
      <c r="Z133" s="257"/>
      <c r="AC133" s="257"/>
      <c r="AD133" s="257"/>
      <c r="AE133" s="257"/>
      <c r="AF133" s="257"/>
      <c r="AG133" s="257"/>
      <c r="AJ133" s="257"/>
      <c r="AK133" s="257"/>
      <c r="AL133" s="257"/>
      <c r="AM133" s="257"/>
      <c r="AN133" s="257"/>
    </row>
    <row r="134" spans="8:40" x14ac:dyDescent="0.2">
      <c r="H134" s="257"/>
      <c r="I134" s="257"/>
      <c r="J134" s="257"/>
      <c r="K134" s="257"/>
      <c r="L134" s="257"/>
      <c r="O134" s="257"/>
      <c r="P134" s="257"/>
      <c r="Q134" s="257"/>
      <c r="R134" s="257"/>
      <c r="S134" s="257"/>
      <c r="V134" s="257"/>
      <c r="W134" s="257"/>
      <c r="X134" s="257"/>
      <c r="Y134" s="257"/>
      <c r="Z134" s="257"/>
      <c r="AC134" s="257"/>
      <c r="AD134" s="257"/>
      <c r="AE134" s="257"/>
      <c r="AF134" s="257"/>
      <c r="AG134" s="257"/>
      <c r="AJ134" s="257"/>
      <c r="AK134" s="257"/>
      <c r="AL134" s="257"/>
      <c r="AM134" s="257"/>
      <c r="AN134" s="257"/>
    </row>
    <row r="135" spans="8:40" x14ac:dyDescent="0.2">
      <c r="H135" s="257"/>
      <c r="I135" s="257"/>
      <c r="J135" s="257"/>
      <c r="K135" s="257"/>
      <c r="L135" s="257"/>
      <c r="O135" s="257"/>
      <c r="P135" s="257"/>
      <c r="Q135" s="257"/>
      <c r="R135" s="257"/>
      <c r="S135" s="257"/>
      <c r="V135" s="257"/>
      <c r="W135" s="257"/>
      <c r="X135" s="257"/>
      <c r="Y135" s="257"/>
      <c r="Z135" s="257"/>
      <c r="AC135" s="257"/>
      <c r="AD135" s="257"/>
      <c r="AE135" s="257"/>
      <c r="AF135" s="257"/>
      <c r="AG135" s="257"/>
      <c r="AJ135" s="257"/>
      <c r="AK135" s="257"/>
      <c r="AL135" s="257"/>
      <c r="AM135" s="257"/>
      <c r="AN135" s="257"/>
    </row>
    <row r="136" spans="8:40" x14ac:dyDescent="0.2">
      <c r="H136" s="257"/>
      <c r="I136" s="257"/>
      <c r="J136" s="257"/>
      <c r="K136" s="257"/>
      <c r="L136" s="257"/>
      <c r="O136" s="257"/>
      <c r="P136" s="257"/>
      <c r="Q136" s="257"/>
      <c r="R136" s="257"/>
      <c r="S136" s="257"/>
      <c r="V136" s="257"/>
      <c r="W136" s="257"/>
      <c r="X136" s="257"/>
      <c r="Y136" s="257"/>
      <c r="Z136" s="257"/>
      <c r="AC136" s="257"/>
      <c r="AD136" s="257"/>
      <c r="AE136" s="257"/>
      <c r="AF136" s="257"/>
      <c r="AG136" s="257"/>
      <c r="AJ136" s="257"/>
      <c r="AK136" s="257"/>
      <c r="AL136" s="257"/>
      <c r="AM136" s="257"/>
      <c r="AN136" s="257"/>
    </row>
    <row r="137" spans="8:40" x14ac:dyDescent="0.2">
      <c r="H137" s="257"/>
      <c r="I137" s="257"/>
      <c r="J137" s="257"/>
      <c r="K137" s="257"/>
      <c r="L137" s="257"/>
      <c r="O137" s="257"/>
      <c r="P137" s="257"/>
      <c r="Q137" s="257"/>
      <c r="R137" s="257"/>
      <c r="S137" s="257"/>
      <c r="V137" s="257"/>
      <c r="W137" s="257"/>
      <c r="X137" s="257"/>
      <c r="Y137" s="257"/>
      <c r="Z137" s="257"/>
      <c r="AC137" s="257"/>
      <c r="AD137" s="257"/>
      <c r="AE137" s="257"/>
      <c r="AF137" s="257"/>
      <c r="AG137" s="257"/>
      <c r="AJ137" s="257"/>
      <c r="AK137" s="257"/>
      <c r="AL137" s="257"/>
      <c r="AM137" s="257"/>
      <c r="AN137" s="257"/>
    </row>
    <row r="138" spans="8:40" x14ac:dyDescent="0.2">
      <c r="H138" s="257"/>
      <c r="I138" s="257"/>
      <c r="J138" s="257"/>
      <c r="K138" s="257"/>
      <c r="L138" s="257"/>
      <c r="O138" s="257"/>
      <c r="P138" s="257"/>
      <c r="Q138" s="257"/>
      <c r="R138" s="257"/>
      <c r="S138" s="257"/>
      <c r="V138" s="257"/>
      <c r="W138" s="257"/>
      <c r="X138" s="257"/>
      <c r="Y138" s="257"/>
      <c r="Z138" s="257"/>
      <c r="AC138" s="257"/>
      <c r="AD138" s="257"/>
      <c r="AE138" s="257"/>
      <c r="AF138" s="257"/>
      <c r="AG138" s="257"/>
      <c r="AJ138" s="257"/>
      <c r="AK138" s="257"/>
      <c r="AL138" s="257"/>
      <c r="AM138" s="257"/>
      <c r="AN138" s="257"/>
    </row>
    <row r="139" spans="8:40" x14ac:dyDescent="0.2">
      <c r="H139" s="257"/>
      <c r="I139" s="257"/>
      <c r="J139" s="257"/>
      <c r="K139" s="257"/>
      <c r="L139" s="257"/>
      <c r="O139" s="257"/>
      <c r="P139" s="257"/>
      <c r="Q139" s="257"/>
      <c r="R139" s="257"/>
      <c r="S139" s="257"/>
      <c r="V139" s="257"/>
      <c r="W139" s="257"/>
      <c r="X139" s="257"/>
      <c r="Y139" s="257"/>
      <c r="Z139" s="257"/>
      <c r="AC139" s="257"/>
      <c r="AD139" s="257"/>
      <c r="AE139" s="257"/>
      <c r="AF139" s="257"/>
      <c r="AG139" s="257"/>
      <c r="AJ139" s="257"/>
      <c r="AK139" s="257"/>
      <c r="AL139" s="257"/>
      <c r="AM139" s="257"/>
      <c r="AN139" s="257"/>
    </row>
    <row r="140" spans="8:40" x14ac:dyDescent="0.2">
      <c r="H140" s="257"/>
      <c r="I140" s="257"/>
      <c r="J140" s="257"/>
      <c r="K140" s="257"/>
      <c r="L140" s="257"/>
      <c r="O140" s="257"/>
      <c r="P140" s="257"/>
      <c r="Q140" s="257"/>
      <c r="R140" s="257"/>
      <c r="S140" s="257"/>
      <c r="V140" s="257"/>
      <c r="W140" s="257"/>
      <c r="X140" s="257"/>
      <c r="Y140" s="257"/>
      <c r="Z140" s="257"/>
      <c r="AC140" s="257"/>
      <c r="AD140" s="257"/>
      <c r="AE140" s="257"/>
      <c r="AF140" s="257"/>
      <c r="AG140" s="257"/>
      <c r="AJ140" s="257"/>
      <c r="AK140" s="257"/>
      <c r="AL140" s="257"/>
      <c r="AM140" s="257"/>
      <c r="AN140" s="257"/>
    </row>
    <row r="141" spans="8:40" x14ac:dyDescent="0.2">
      <c r="H141" s="257"/>
      <c r="I141" s="257"/>
      <c r="J141" s="257"/>
      <c r="K141" s="257"/>
      <c r="L141" s="257"/>
      <c r="O141" s="257"/>
      <c r="P141" s="257"/>
      <c r="Q141" s="257"/>
      <c r="R141" s="257"/>
      <c r="S141" s="257"/>
      <c r="V141" s="257"/>
      <c r="W141" s="257"/>
      <c r="X141" s="257"/>
      <c r="Y141" s="257"/>
      <c r="Z141" s="257"/>
      <c r="AC141" s="257"/>
      <c r="AD141" s="257"/>
      <c r="AE141" s="257"/>
      <c r="AF141" s="257"/>
      <c r="AG141" s="257"/>
      <c r="AJ141" s="257"/>
      <c r="AK141" s="257"/>
      <c r="AL141" s="257"/>
      <c r="AM141" s="257"/>
      <c r="AN141" s="257"/>
    </row>
    <row r="142" spans="8:40" x14ac:dyDescent="0.2">
      <c r="H142" s="257"/>
      <c r="I142" s="257"/>
      <c r="J142" s="257"/>
      <c r="K142" s="257"/>
      <c r="L142" s="257"/>
      <c r="O142" s="257"/>
      <c r="P142" s="257"/>
      <c r="Q142" s="257"/>
      <c r="R142" s="257"/>
      <c r="S142" s="257"/>
      <c r="V142" s="257"/>
      <c r="W142" s="257"/>
      <c r="X142" s="257"/>
      <c r="Y142" s="257"/>
      <c r="Z142" s="257"/>
      <c r="AC142" s="257"/>
      <c r="AD142" s="257"/>
      <c r="AE142" s="257"/>
      <c r="AF142" s="257"/>
      <c r="AG142" s="257"/>
      <c r="AJ142" s="257"/>
      <c r="AK142" s="257"/>
      <c r="AL142" s="257"/>
      <c r="AM142" s="257"/>
      <c r="AN142" s="257"/>
    </row>
  </sheetData>
  <conditionalFormatting sqref="D37:D114">
    <cfRule type="expression" dxfId="1564" priority="16">
      <formula>AND(D37&lt;&gt;"",COUNTIF($F$16:$F$28,D37)=0)</formula>
    </cfRule>
  </conditionalFormatting>
  <conditionalFormatting sqref="H16:L28">
    <cfRule type="expression" dxfId="1563" priority="13" stopIfTrue="1">
      <formula>H16&gt;$H$8</formula>
    </cfRule>
  </conditionalFormatting>
  <conditionalFormatting sqref="H37:L142 O37:S142 V37:Z142 AJ37:AN142">
    <cfRule type="cellIs" dxfId="1560" priority="60" operator="greaterThan">
      <formula>0</formula>
    </cfRule>
    <cfRule type="cellIs" dxfId="1559" priority="61" operator="greaterThan">
      <formula>6</formula>
    </cfRule>
  </conditionalFormatting>
  <conditionalFormatting sqref="H16:N28">
    <cfRule type="cellIs" dxfId="1558" priority="15" operator="greaterThan">
      <formula>0</formula>
    </cfRule>
  </conditionalFormatting>
  <conditionalFormatting sqref="M10:N11">
    <cfRule type="cellIs" dxfId="1557" priority="65" operator="greaterThan">
      <formula>0</formula>
    </cfRule>
  </conditionalFormatting>
  <conditionalFormatting sqref="M59:N113 T59:U113 AA59:AB113">
    <cfRule type="cellIs" dxfId="1556" priority="57" operator="greaterThan">
      <formula>0</formula>
    </cfRule>
  </conditionalFormatting>
  <conditionalFormatting sqref="O16:S28">
    <cfRule type="expression" dxfId="1555" priority="10" stopIfTrue="1">
      <formula>O16&gt;$H$8</formula>
    </cfRule>
  </conditionalFormatting>
  <conditionalFormatting sqref="O16:U28">
    <cfRule type="cellIs" dxfId="1553" priority="12" operator="greaterThan">
      <formula>0</formula>
    </cfRule>
  </conditionalFormatting>
  <conditionalFormatting sqref="T10:U11">
    <cfRule type="cellIs" dxfId="1552" priority="64" operator="greaterThan">
      <formula>0</formula>
    </cfRule>
  </conditionalFormatting>
  <conditionalFormatting sqref="V16:Z28">
    <cfRule type="expression" dxfId="1551" priority="7" stopIfTrue="1">
      <formula>V16&gt;$H$8</formula>
    </cfRule>
  </conditionalFormatting>
  <conditionalFormatting sqref="V16:AB28">
    <cfRule type="cellIs" dxfId="1549" priority="9" operator="greaterThan">
      <formula>0</formula>
    </cfRule>
  </conditionalFormatting>
  <conditionalFormatting sqref="AA10:AB11">
    <cfRule type="cellIs" dxfId="1548" priority="63" operator="greaterThan">
      <formula>0</formula>
    </cfRule>
  </conditionalFormatting>
  <conditionalFormatting sqref="AC16:AG28">
    <cfRule type="cellIs" dxfId="1547" priority="6" operator="greaterThan">
      <formula>0</formula>
    </cfRule>
    <cfRule type="expression" dxfId="1545" priority="4" stopIfTrue="1">
      <formula>AC16&gt;$H$8</formula>
    </cfRule>
  </conditionalFormatting>
  <conditionalFormatting sqref="AC37:AG142">
    <cfRule type="cellIs" dxfId="1544" priority="39" operator="greaterThan">
      <formula>0</formula>
    </cfRule>
    <cfRule type="cellIs" dxfId="1543" priority="40" operator="greaterThan">
      <formula>6</formula>
    </cfRule>
  </conditionalFormatting>
  <conditionalFormatting sqref="AH10:AI11">
    <cfRule type="cellIs" dxfId="1542" priority="62" operator="greaterThan">
      <formula>0</formula>
    </cfRule>
  </conditionalFormatting>
  <conditionalFormatting sqref="AJ16:AN28">
    <cfRule type="cellIs" dxfId="1541" priority="3" operator="greaterThan">
      <formula>0</formula>
    </cfRule>
    <cfRule type="expression" dxfId="1539" priority="1" stopIfTrue="1">
      <formula>AJ16&gt;$H$8</formula>
    </cfRule>
  </conditionalFormatting>
  <dataValidations count="3">
    <dataValidation type="list" showInputMessage="1" showErrorMessage="1" sqref="D37:D114" xr:uid="{3ECD9CFB-B374-4790-8EF8-C4AE599624ED}">
      <formula1>$F$16:$F$29</formula1>
    </dataValidation>
    <dataValidation type="decimal" operator="lessThanOrEqual" allowBlank="1" showInputMessage="1" showErrorMessage="1" sqref="V37:Z142 O37:S142 AJ37:AN142 AC37:AG142 H37:L142" xr:uid="{15E3F8B0-49F7-417A-959A-1A2890BA8B60}">
      <formula1>H$8</formula1>
    </dataValidation>
    <dataValidation type="list" showInputMessage="1" showErrorMessage="1" sqref="F16:F28" xr:uid="{8239AE0A-A4A8-4838-8AD3-D283362BD007}">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67" id="{92110C28-803E-4F7C-88FE-D207706D1750}">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91034DDF-08E1-4658-8B1F-A201935E3FDA}">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402" stopIfTrue="1" id="{21A62218-5899-4D15-B079-BD4BD4427ECF}">
            <xm:f>OR(H$36&lt;Calendario!$F$2,H$36&gt;Calendario!$F$3)</xm:f>
            <x14:dxf>
              <fill>
                <patternFill>
                  <bgColor theme="0" tint="-0.24994659260841701"/>
                </patternFill>
              </fill>
            </x14:dxf>
          </x14:cfRule>
          <xm:sqref>H37:L142 O37:S142 V37:Z142 AJ37:AN142 AC37:AG142</xm:sqref>
        </x14:conditionalFormatting>
        <x14:conditionalFormatting xmlns:xm="http://schemas.microsoft.com/office/excel/2006/main">
          <x14:cfRule type="expression" priority="11" stopIfTrue="1" id="{EA38F340-1DB2-463A-A81A-31461908A0F5}">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F099A018-10D6-48D4-9386-F32982B24367}">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D8D2954D-1943-473F-A53C-D0DB27038110}">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04B656D5-9E68-4582-A670-77C23D815D4E}">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359273A-771C-4ADF-A8C8-F4D2E611B3DE}">
          <x14:formula1>
            <xm:f>'Listado Proyectos'!$A:$A</xm:f>
          </x14:formula1>
          <xm:sqref>D9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6C44-A6EF-4B59-BF6B-5E9AA0C9641F}">
  <sheetPr codeName="Hoja76">
    <tabColor rgb="FF006600"/>
  </sheetPr>
  <dimension ref="A2:AN148"/>
  <sheetViews>
    <sheetView workbookViewId="0"/>
  </sheetViews>
  <sheetFormatPr baseColWidth="10" defaultColWidth="11.5" defaultRowHeight="15" x14ac:dyDescent="0.2"/>
  <cols>
    <col min="2" max="2" width="28.5" bestFit="1" customWidth="1"/>
    <col min="3" max="3" width="84.5" bestFit="1" customWidth="1"/>
    <col min="4" max="4" width="42.5" bestFit="1" customWidth="1"/>
    <col min="5" max="6" width="24.5" customWidth="1"/>
    <col min="7" max="7" width="20" bestFit="1" customWidth="1"/>
    <col min="8" max="12" width="8.5" style="28" customWidth="1"/>
    <col min="13"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ERG_Parámetros estabilidad taludes</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Claudio Hernandez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130</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226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COUNT(_xlfn.UNIQUE(G37:G91,FALSE,FALSE))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185"/>
      <c r="E15" s="21"/>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ht="16" x14ac:dyDescent="0.2">
      <c r="A16" s="15"/>
      <c r="C16" s="16"/>
      <c r="E16" s="52"/>
      <c r="F16" s="26"/>
      <c r="G16" s="376">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ht="16" x14ac:dyDescent="0.2">
      <c r="A17" s="15"/>
      <c r="B17" s="141" t="s">
        <v>491</v>
      </c>
      <c r="C17" s="141" t="s">
        <v>492</v>
      </c>
      <c r="D17" s="141" t="s">
        <v>493</v>
      </c>
      <c r="E17" s="52"/>
      <c r="F17" s="26"/>
      <c r="G17" s="376">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ht="16" x14ac:dyDescent="0.2">
      <c r="A18" s="15"/>
      <c r="B18" s="139"/>
      <c r="C18" s="139"/>
      <c r="D18" s="140"/>
      <c r="E18" s="52"/>
      <c r="F18" s="26"/>
      <c r="G18" s="376">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ht="16" x14ac:dyDescent="0.2">
      <c r="A19" s="15"/>
      <c r="B19" s="137"/>
      <c r="C19" s="137"/>
      <c r="D19" s="54"/>
      <c r="E19" s="52"/>
      <c r="F19" s="26"/>
      <c r="G19" s="376">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ht="16" x14ac:dyDescent="0.2">
      <c r="A20" s="15"/>
      <c r="B20" s="137"/>
      <c r="C20" s="137"/>
      <c r="D20" s="66"/>
      <c r="E20" s="52"/>
      <c r="F20" s="26"/>
      <c r="G20" s="376">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ht="35.75" customHeight="1" x14ac:dyDescent="0.25">
      <c r="B37" s="22" t="s">
        <v>508</v>
      </c>
      <c r="C37" s="373"/>
      <c r="D37" s="24"/>
      <c r="E37" s="25">
        <f t="shared" ref="E37:E104" si="9">SUM(H37:AN37)</f>
        <v>0</v>
      </c>
      <c r="F37" s="51"/>
      <c r="G37" s="24"/>
      <c r="H37" s="69"/>
      <c r="I37" s="69"/>
      <c r="J37" s="69"/>
      <c r="K37" s="69"/>
      <c r="L37" s="64"/>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ht="35.75" customHeight="1" x14ac:dyDescent="0.25">
      <c r="B38" s="22">
        <v>2</v>
      </c>
      <c r="C38" s="373"/>
      <c r="D38" s="24"/>
      <c r="E38" s="25">
        <f t="shared" ref="E38" si="10">SUM(H38:AN38)</f>
        <v>0</v>
      </c>
      <c r="F38" s="51"/>
      <c r="G38" s="24"/>
      <c r="H38" s="69"/>
      <c r="I38" s="69"/>
      <c r="J38" s="69"/>
      <c r="K38" s="69"/>
      <c r="L38" s="65"/>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ht="35.75" customHeight="1" x14ac:dyDescent="0.25">
      <c r="B39" s="22">
        <v>5</v>
      </c>
      <c r="C39" s="373"/>
      <c r="D39" s="24"/>
      <c r="E39" s="25">
        <f t="shared" ref="E39:E42" si="11">SUM(H39:AN39)</f>
        <v>0</v>
      </c>
      <c r="F39" s="51"/>
      <c r="G39" s="24"/>
      <c r="H39" s="79"/>
      <c r="I39" s="79"/>
      <c r="J39" s="79"/>
      <c r="K39" s="79"/>
      <c r="L39" s="65"/>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ht="35.75" customHeight="1" x14ac:dyDescent="0.25">
      <c r="B40" s="22">
        <v>6</v>
      </c>
      <c r="C40" s="373"/>
      <c r="D40" s="24"/>
      <c r="E40" s="25">
        <f t="shared" si="11"/>
        <v>0</v>
      </c>
      <c r="F40" s="51"/>
      <c r="G40" s="24"/>
      <c r="H40" s="69"/>
      <c r="I40" s="69"/>
      <c r="J40" s="69"/>
      <c r="K40" s="69"/>
      <c r="L40" s="67"/>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ht="35.75" customHeight="1" x14ac:dyDescent="0.25">
      <c r="B41" s="22">
        <v>7</v>
      </c>
      <c r="C41" s="373"/>
      <c r="D41" s="24"/>
      <c r="E41" s="25">
        <f t="shared" si="11"/>
        <v>0</v>
      </c>
      <c r="F41" s="51"/>
      <c r="G41" s="24"/>
      <c r="H41" s="69"/>
      <c r="I41" s="69"/>
      <c r="J41" s="69"/>
      <c r="K41" s="69"/>
      <c r="L41" s="67"/>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ht="35.75" customHeight="1" x14ac:dyDescent="0.25">
      <c r="B42" s="22">
        <v>8</v>
      </c>
      <c r="C42" s="373"/>
      <c r="D42" s="24"/>
      <c r="E42" s="25">
        <f t="shared" si="11"/>
        <v>0</v>
      </c>
      <c r="F42" s="51"/>
      <c r="G42" s="24"/>
      <c r="H42" s="69"/>
      <c r="I42" s="69"/>
      <c r="J42" s="69"/>
      <c r="K42" s="69"/>
      <c r="L42" s="67"/>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ht="33.5" customHeight="1" x14ac:dyDescent="0.25">
      <c r="B43" s="22">
        <v>9</v>
      </c>
      <c r="C43" s="373"/>
      <c r="D43" s="24"/>
      <c r="E43" s="25">
        <f t="shared" si="9"/>
        <v>0</v>
      </c>
      <c r="F43" s="51"/>
      <c r="G43" s="24"/>
      <c r="H43" s="69"/>
      <c r="I43" s="69"/>
      <c r="J43" s="69"/>
      <c r="K43" s="69"/>
      <c r="L43" s="67"/>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ht="42.5" customHeight="1" x14ac:dyDescent="0.25">
      <c r="B44" s="22">
        <v>10</v>
      </c>
      <c r="C44" s="373"/>
      <c r="D44" s="24"/>
      <c r="E44" s="25">
        <f t="shared" si="9"/>
        <v>0</v>
      </c>
      <c r="F44" s="51"/>
      <c r="G44" s="24"/>
      <c r="H44" s="69"/>
      <c r="I44" s="69"/>
      <c r="J44" s="69"/>
      <c r="K44" s="69"/>
      <c r="L44" s="67"/>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ht="19" x14ac:dyDescent="0.25">
      <c r="B45" s="22">
        <v>11</v>
      </c>
      <c r="C45" s="373"/>
      <c r="D45" s="24"/>
      <c r="E45" s="25">
        <f t="shared" si="9"/>
        <v>0</v>
      </c>
      <c r="F45" s="51"/>
      <c r="G45" s="24"/>
      <c r="H45" s="69"/>
      <c r="I45" s="69"/>
      <c r="J45" s="69"/>
      <c r="K45" s="69"/>
      <c r="L45" s="67"/>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ht="19" x14ac:dyDescent="0.25">
      <c r="B46" s="22">
        <v>12</v>
      </c>
      <c r="C46" s="373"/>
      <c r="D46" s="24"/>
      <c r="E46" s="25">
        <f t="shared" si="9"/>
        <v>0</v>
      </c>
      <c r="F46" s="51"/>
      <c r="G46" s="24"/>
      <c r="H46" s="69"/>
      <c r="I46" s="69"/>
      <c r="J46" s="69"/>
      <c r="K46" s="69"/>
      <c r="L46" s="67"/>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ht="19" x14ac:dyDescent="0.25">
      <c r="B47" s="22">
        <v>13</v>
      </c>
      <c r="C47" s="373"/>
      <c r="D47" s="24"/>
      <c r="E47" s="25">
        <f t="shared" si="9"/>
        <v>0</v>
      </c>
      <c r="F47" s="51"/>
      <c r="G47" s="24"/>
      <c r="H47" s="69"/>
      <c r="I47" s="69"/>
      <c r="J47" s="69"/>
      <c r="K47" s="69"/>
      <c r="L47" s="67"/>
      <c r="M47" s="67"/>
      <c r="N47" s="67"/>
      <c r="O47" s="69"/>
      <c r="P47" s="69"/>
      <c r="Q47" s="69"/>
      <c r="R47" s="69"/>
      <c r="S47" s="69"/>
      <c r="T47" s="67"/>
      <c r="U47" s="73"/>
      <c r="V47" s="69"/>
      <c r="W47" s="69"/>
      <c r="X47" s="69"/>
      <c r="Y47" s="69"/>
      <c r="Z47" s="69"/>
      <c r="AA47" s="65"/>
      <c r="AB47" s="72"/>
      <c r="AC47" s="69"/>
      <c r="AD47" s="69"/>
      <c r="AE47" s="69"/>
      <c r="AF47" s="69"/>
      <c r="AG47" s="69"/>
      <c r="AH47" s="65"/>
      <c r="AI47" s="65"/>
      <c r="AJ47" s="69"/>
      <c r="AK47" s="69"/>
      <c r="AL47" s="69"/>
      <c r="AM47" s="69"/>
      <c r="AN47" s="69"/>
    </row>
    <row r="48" spans="2:40" ht="19" x14ac:dyDescent="0.25">
      <c r="B48" s="22">
        <v>14</v>
      </c>
      <c r="C48" s="373"/>
      <c r="D48" s="24"/>
      <c r="E48" s="25">
        <f t="shared" ref="E48:E52" si="12">SUM(H48:AN48)</f>
        <v>0</v>
      </c>
      <c r="F48" s="51"/>
      <c r="G48" s="24"/>
      <c r="H48" s="69"/>
      <c r="I48" s="69"/>
      <c r="J48" s="69"/>
      <c r="K48" s="69"/>
      <c r="L48" s="67"/>
      <c r="M48" s="67"/>
      <c r="N48" s="67"/>
      <c r="O48" s="69"/>
      <c r="P48" s="69"/>
      <c r="Q48" s="69"/>
      <c r="R48" s="69"/>
      <c r="S48" s="69"/>
      <c r="T48" s="67"/>
      <c r="U48" s="73"/>
      <c r="V48" s="69"/>
      <c r="W48" s="69"/>
      <c r="X48" s="69"/>
      <c r="Y48" s="69"/>
      <c r="Z48" s="69"/>
      <c r="AA48" s="65"/>
      <c r="AB48" s="72"/>
      <c r="AC48" s="69"/>
      <c r="AD48" s="69"/>
      <c r="AE48" s="69"/>
      <c r="AF48" s="69"/>
      <c r="AG48" s="69"/>
      <c r="AH48" s="65"/>
      <c r="AI48" s="65"/>
      <c r="AJ48" s="69"/>
      <c r="AK48" s="69"/>
      <c r="AL48" s="69"/>
      <c r="AM48" s="69"/>
      <c r="AN48" s="69"/>
    </row>
    <row r="49" spans="2:40" ht="19" x14ac:dyDescent="0.25">
      <c r="B49" s="22">
        <v>15</v>
      </c>
      <c r="C49" s="373"/>
      <c r="D49" s="24"/>
      <c r="E49" s="25">
        <f t="shared" si="12"/>
        <v>0</v>
      </c>
      <c r="F49" s="51"/>
      <c r="G49" s="24"/>
      <c r="H49" s="69"/>
      <c r="I49" s="69"/>
      <c r="J49" s="69"/>
      <c r="K49" s="69"/>
      <c r="L49" s="67"/>
      <c r="M49" s="67"/>
      <c r="N49" s="67"/>
      <c r="O49" s="69"/>
      <c r="P49" s="69"/>
      <c r="Q49" s="69"/>
      <c r="R49" s="69"/>
      <c r="S49" s="69"/>
      <c r="T49" s="67"/>
      <c r="U49" s="73"/>
      <c r="V49" s="69"/>
      <c r="W49" s="69"/>
      <c r="X49" s="69"/>
      <c r="Y49" s="69"/>
      <c r="Z49" s="69"/>
      <c r="AA49" s="65"/>
      <c r="AB49" s="72"/>
      <c r="AC49" s="69"/>
      <c r="AD49" s="69"/>
      <c r="AE49" s="69"/>
      <c r="AF49" s="69"/>
      <c r="AG49" s="69"/>
      <c r="AH49" s="65"/>
      <c r="AI49" s="65"/>
      <c r="AJ49" s="69"/>
      <c r="AK49" s="69"/>
      <c r="AL49" s="69"/>
      <c r="AM49" s="69"/>
      <c r="AN49" s="69"/>
    </row>
    <row r="50" spans="2:40" ht="39.5" customHeight="1" x14ac:dyDescent="0.25">
      <c r="B50" s="22">
        <v>16</v>
      </c>
      <c r="C50" s="373"/>
      <c r="D50" s="24"/>
      <c r="E50" s="25">
        <f t="shared" si="12"/>
        <v>0</v>
      </c>
      <c r="F50" s="51"/>
      <c r="G50" s="24"/>
      <c r="H50" s="69"/>
      <c r="I50" s="69"/>
      <c r="J50" s="69"/>
      <c r="K50" s="69"/>
      <c r="L50" s="67"/>
      <c r="M50" s="67"/>
      <c r="N50" s="67"/>
      <c r="O50" s="69"/>
      <c r="P50" s="69"/>
      <c r="Q50" s="69"/>
      <c r="R50" s="69"/>
      <c r="S50" s="69"/>
      <c r="T50" s="67"/>
      <c r="U50" s="73"/>
      <c r="V50" s="69"/>
      <c r="W50" s="69"/>
      <c r="X50" s="69"/>
      <c r="Y50" s="69"/>
      <c r="Z50" s="69"/>
      <c r="AA50" s="65"/>
      <c r="AB50" s="72"/>
      <c r="AC50" s="69"/>
      <c r="AD50" s="69"/>
      <c r="AE50" s="69"/>
      <c r="AF50" s="69"/>
      <c r="AG50" s="69"/>
      <c r="AH50" s="65"/>
      <c r="AI50" s="65"/>
      <c r="AJ50" s="69"/>
      <c r="AK50" s="69"/>
      <c r="AL50" s="69"/>
      <c r="AM50" s="69"/>
      <c r="AN50" s="69"/>
    </row>
    <row r="51" spans="2:40" ht="39.5" customHeight="1" x14ac:dyDescent="0.25">
      <c r="B51" s="22">
        <v>17</v>
      </c>
      <c r="C51" s="373"/>
      <c r="D51" s="24"/>
      <c r="E51" s="25">
        <f t="shared" si="12"/>
        <v>0</v>
      </c>
      <c r="F51" s="51"/>
      <c r="G51" s="24"/>
      <c r="H51" s="69"/>
      <c r="I51" s="69"/>
      <c r="J51" s="69"/>
      <c r="K51" s="69"/>
      <c r="L51" s="67"/>
      <c r="M51" s="67"/>
      <c r="N51" s="67"/>
      <c r="O51" s="69"/>
      <c r="P51" s="69"/>
      <c r="Q51" s="69"/>
      <c r="R51" s="69"/>
      <c r="S51" s="69"/>
      <c r="T51" s="67"/>
      <c r="U51" s="73"/>
      <c r="V51" s="69"/>
      <c r="W51" s="69"/>
      <c r="X51" s="69"/>
      <c r="Y51" s="69"/>
      <c r="Z51" s="69"/>
      <c r="AA51" s="65"/>
      <c r="AB51" s="72"/>
      <c r="AC51" s="69"/>
      <c r="AD51" s="69"/>
      <c r="AE51" s="69"/>
      <c r="AF51" s="69"/>
      <c r="AG51" s="69"/>
      <c r="AH51" s="65"/>
      <c r="AI51" s="65"/>
      <c r="AJ51" s="69"/>
      <c r="AK51" s="69"/>
      <c r="AL51" s="69"/>
      <c r="AM51" s="69"/>
      <c r="AN51" s="69"/>
    </row>
    <row r="52" spans="2:40" ht="39.5" customHeight="1" x14ac:dyDescent="0.25">
      <c r="B52" s="22">
        <v>18</v>
      </c>
      <c r="C52" s="373"/>
      <c r="D52" s="24"/>
      <c r="E52" s="25">
        <f t="shared" si="12"/>
        <v>0</v>
      </c>
      <c r="F52" s="51"/>
      <c r="G52" s="24"/>
      <c r="H52" s="69"/>
      <c r="I52" s="69"/>
      <c r="J52" s="69"/>
      <c r="K52" s="69"/>
      <c r="L52" s="67"/>
      <c r="M52" s="67"/>
      <c r="N52" s="67"/>
      <c r="O52" s="69"/>
      <c r="P52" s="69"/>
      <c r="Q52" s="69"/>
      <c r="R52" s="69"/>
      <c r="S52" s="69"/>
      <c r="T52" s="67"/>
      <c r="U52" s="73"/>
      <c r="V52" s="69"/>
      <c r="W52" s="69"/>
      <c r="X52" s="69"/>
      <c r="Y52" s="69"/>
      <c r="Z52" s="69"/>
      <c r="AA52" s="65"/>
      <c r="AB52" s="72"/>
      <c r="AC52" s="69"/>
      <c r="AD52" s="69"/>
      <c r="AE52" s="69"/>
      <c r="AF52" s="69"/>
      <c r="AG52" s="69"/>
      <c r="AH52" s="65"/>
      <c r="AI52" s="65"/>
      <c r="AJ52" s="69"/>
      <c r="AK52" s="69"/>
      <c r="AL52" s="69"/>
      <c r="AM52" s="69"/>
      <c r="AN52" s="69"/>
    </row>
    <row r="53" spans="2:40" ht="39.5" customHeight="1" x14ac:dyDescent="0.25">
      <c r="B53" s="22">
        <v>19</v>
      </c>
      <c r="C53" s="373"/>
      <c r="D53" s="24"/>
      <c r="E53" s="25">
        <f t="shared" si="9"/>
        <v>0</v>
      </c>
      <c r="F53" s="51"/>
      <c r="G53" s="24"/>
      <c r="H53" s="69"/>
      <c r="I53" s="69"/>
      <c r="J53" s="69"/>
      <c r="K53" s="69"/>
      <c r="L53" s="67"/>
      <c r="M53" s="67"/>
      <c r="N53" s="67"/>
      <c r="O53" s="69"/>
      <c r="P53" s="69"/>
      <c r="Q53" s="69"/>
      <c r="R53" s="69"/>
      <c r="S53" s="69"/>
      <c r="T53" s="67"/>
      <c r="U53" s="73"/>
      <c r="V53" s="69"/>
      <c r="W53" s="69"/>
      <c r="X53" s="69"/>
      <c r="Y53" s="69"/>
      <c r="Z53" s="69"/>
      <c r="AA53" s="65"/>
      <c r="AB53" s="72"/>
      <c r="AC53" s="69"/>
      <c r="AD53" s="69"/>
      <c r="AE53" s="69"/>
      <c r="AF53" s="69"/>
      <c r="AG53" s="69"/>
      <c r="AH53" s="65"/>
      <c r="AI53" s="65"/>
      <c r="AJ53" s="69"/>
      <c r="AK53" s="69"/>
      <c r="AL53" s="69"/>
      <c r="AM53" s="69"/>
      <c r="AN53" s="69"/>
    </row>
    <row r="54" spans="2:40" ht="39.5" customHeight="1" x14ac:dyDescent="0.25">
      <c r="B54" s="22">
        <v>20</v>
      </c>
      <c r="C54" s="373"/>
      <c r="D54" s="24"/>
      <c r="E54" s="25">
        <f t="shared" si="9"/>
        <v>0</v>
      </c>
      <c r="F54" s="51"/>
      <c r="G54" s="24"/>
      <c r="H54" s="69"/>
      <c r="I54" s="69"/>
      <c r="J54" s="69"/>
      <c r="K54" s="69"/>
      <c r="L54" s="67"/>
      <c r="M54" s="67"/>
      <c r="N54" s="67"/>
      <c r="O54" s="69"/>
      <c r="P54" s="69"/>
      <c r="Q54" s="69"/>
      <c r="R54" s="69"/>
      <c r="S54" s="69"/>
      <c r="T54" s="67"/>
      <c r="U54" s="73"/>
      <c r="V54" s="69"/>
      <c r="W54" s="69"/>
      <c r="X54" s="69"/>
      <c r="Y54" s="69"/>
      <c r="Z54" s="69"/>
      <c r="AA54" s="65"/>
      <c r="AB54" s="72"/>
      <c r="AC54" s="69"/>
      <c r="AD54" s="69"/>
      <c r="AE54" s="69"/>
      <c r="AF54" s="69"/>
      <c r="AG54" s="69"/>
      <c r="AH54" s="65"/>
      <c r="AI54" s="65"/>
      <c r="AJ54" s="69"/>
      <c r="AK54" s="69"/>
      <c r="AL54" s="69"/>
      <c r="AM54" s="69"/>
      <c r="AN54" s="69"/>
    </row>
    <row r="55" spans="2:40" ht="39.5" customHeight="1" x14ac:dyDescent="0.25">
      <c r="B55" s="22">
        <v>21</v>
      </c>
      <c r="C55" s="374"/>
      <c r="D55" s="24"/>
      <c r="E55" s="25">
        <f t="shared" si="9"/>
        <v>0</v>
      </c>
      <c r="F55" s="51"/>
      <c r="G55" s="24"/>
      <c r="H55" s="69"/>
      <c r="I55" s="69"/>
      <c r="J55" s="69"/>
      <c r="K55" s="69"/>
      <c r="L55" s="67"/>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ht="39.5" customHeight="1" x14ac:dyDescent="0.25">
      <c r="B56" s="22">
        <v>22</v>
      </c>
      <c r="C56" s="374"/>
      <c r="D56" s="24"/>
      <c r="E56" s="25">
        <f t="shared" si="9"/>
        <v>0</v>
      </c>
      <c r="F56" s="51"/>
      <c r="G56" s="24"/>
      <c r="H56" s="69"/>
      <c r="I56" s="69"/>
      <c r="J56" s="69"/>
      <c r="K56" s="69"/>
      <c r="L56" s="67"/>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ht="39.5" customHeight="1" x14ac:dyDescent="0.25">
      <c r="B57" s="22">
        <v>23</v>
      </c>
      <c r="C57" s="374"/>
      <c r="D57" s="24"/>
      <c r="E57" s="25">
        <f t="shared" ref="E57:E60" si="13">SUM(H57:AN57)</f>
        <v>0</v>
      </c>
      <c r="F57" s="51"/>
      <c r="G57" s="24"/>
      <c r="H57" s="69"/>
      <c r="I57" s="69"/>
      <c r="J57" s="69"/>
      <c r="K57" s="69"/>
      <c r="L57" s="67"/>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ht="18.75" customHeight="1" x14ac:dyDescent="0.25">
      <c r="B58" s="22">
        <v>24</v>
      </c>
      <c r="C58" s="374"/>
      <c r="D58" s="24"/>
      <c r="E58" s="25">
        <f t="shared" si="13"/>
        <v>0</v>
      </c>
      <c r="F58" s="51"/>
      <c r="G58" s="24"/>
      <c r="H58" s="69"/>
      <c r="I58" s="69"/>
      <c r="J58" s="69"/>
      <c r="K58" s="69"/>
      <c r="L58" s="67"/>
      <c r="M58" s="67"/>
      <c r="N58" s="67"/>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ht="19" x14ac:dyDescent="0.25">
      <c r="B59" s="22">
        <v>25</v>
      </c>
      <c r="C59" s="374"/>
      <c r="D59" s="24"/>
      <c r="E59" s="25">
        <f t="shared" si="13"/>
        <v>0</v>
      </c>
      <c r="F59" s="51"/>
      <c r="G59" s="24"/>
      <c r="H59" s="69"/>
      <c r="I59" s="69"/>
      <c r="J59" s="69"/>
      <c r="K59" s="69"/>
      <c r="L59" s="67"/>
      <c r="M59" s="67"/>
      <c r="N59" s="67"/>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ht="19" x14ac:dyDescent="0.25">
      <c r="B60" s="22">
        <v>26</v>
      </c>
      <c r="C60" s="374"/>
      <c r="D60" s="24"/>
      <c r="E60" s="25">
        <f t="shared" si="13"/>
        <v>0</v>
      </c>
      <c r="F60" s="51"/>
      <c r="G60" s="24"/>
      <c r="H60" s="69"/>
      <c r="I60" s="69"/>
      <c r="J60" s="69"/>
      <c r="K60" s="69"/>
      <c r="L60" s="67"/>
      <c r="M60" s="67"/>
      <c r="N60" s="67"/>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ht="19" x14ac:dyDescent="0.25">
      <c r="B61" s="22">
        <v>27</v>
      </c>
      <c r="C61" s="374"/>
      <c r="D61" s="24"/>
      <c r="E61" s="25">
        <f t="shared" si="9"/>
        <v>0</v>
      </c>
      <c r="F61" s="51"/>
      <c r="G61" s="24"/>
      <c r="H61" s="69"/>
      <c r="I61" s="69"/>
      <c r="J61" s="69"/>
      <c r="K61" s="69"/>
      <c r="L61" s="67"/>
      <c r="M61" s="67"/>
      <c r="N61" s="67"/>
      <c r="O61" s="69"/>
      <c r="P61" s="69"/>
      <c r="Q61" s="69"/>
      <c r="R61" s="69"/>
      <c r="S61" s="69"/>
      <c r="T61" s="67"/>
      <c r="U61" s="73"/>
      <c r="V61" s="69"/>
      <c r="W61" s="69"/>
      <c r="X61" s="69"/>
      <c r="Y61" s="69"/>
      <c r="Z61" s="69"/>
      <c r="AA61" s="67"/>
      <c r="AB61" s="73"/>
      <c r="AC61" s="69"/>
      <c r="AD61" s="69"/>
      <c r="AE61" s="69"/>
      <c r="AF61" s="69"/>
      <c r="AG61" s="69"/>
      <c r="AH61" s="67"/>
      <c r="AI61" s="67"/>
      <c r="AJ61" s="69"/>
      <c r="AK61" s="69"/>
      <c r="AL61" s="69"/>
      <c r="AM61" s="69"/>
      <c r="AN61" s="69"/>
    </row>
    <row r="62" spans="2:40" ht="19" x14ac:dyDescent="0.25">
      <c r="B62" s="22">
        <v>28</v>
      </c>
      <c r="C62" s="374"/>
      <c r="D62" s="24"/>
      <c r="E62" s="25">
        <f t="shared" si="9"/>
        <v>0</v>
      </c>
      <c r="F62" s="51"/>
      <c r="G62" s="24"/>
      <c r="H62" s="69"/>
      <c r="I62" s="69"/>
      <c r="J62" s="69"/>
      <c r="K62" s="69"/>
      <c r="L62" s="67"/>
      <c r="M62" s="67"/>
      <c r="N62" s="67"/>
      <c r="O62" s="69"/>
      <c r="P62" s="69"/>
      <c r="Q62" s="69"/>
      <c r="R62" s="69"/>
      <c r="S62" s="69"/>
      <c r="T62" s="67"/>
      <c r="U62" s="73"/>
      <c r="V62" s="69"/>
      <c r="W62" s="69"/>
      <c r="X62" s="69"/>
      <c r="Y62" s="69"/>
      <c r="Z62" s="69"/>
      <c r="AA62" s="67"/>
      <c r="AB62" s="73"/>
      <c r="AC62" s="69"/>
      <c r="AD62" s="69"/>
      <c r="AE62" s="69"/>
      <c r="AF62" s="69"/>
      <c r="AG62" s="69"/>
      <c r="AH62" s="67"/>
      <c r="AI62" s="67"/>
      <c r="AJ62" s="69"/>
      <c r="AK62" s="69"/>
      <c r="AL62" s="69"/>
      <c r="AM62" s="69"/>
      <c r="AN62" s="69"/>
    </row>
    <row r="63" spans="2:40" ht="19" x14ac:dyDescent="0.25">
      <c r="B63" s="22">
        <v>29</v>
      </c>
      <c r="C63" s="375"/>
      <c r="D63" s="24"/>
      <c r="E63" s="25">
        <f t="shared" si="9"/>
        <v>0</v>
      </c>
      <c r="F63" s="51"/>
      <c r="G63" s="24"/>
      <c r="H63" s="69"/>
      <c r="I63" s="69"/>
      <c r="J63" s="69"/>
      <c r="K63" s="69"/>
      <c r="L63" s="70"/>
      <c r="M63" s="70"/>
      <c r="N63" s="68"/>
      <c r="O63" s="69"/>
      <c r="P63" s="69"/>
      <c r="Q63" s="69"/>
      <c r="R63" s="69"/>
      <c r="S63" s="69"/>
      <c r="T63" s="68"/>
      <c r="U63" s="68"/>
      <c r="V63" s="69"/>
      <c r="W63" s="69"/>
      <c r="X63" s="69"/>
      <c r="Y63" s="69"/>
      <c r="Z63" s="69"/>
      <c r="AA63" s="68"/>
      <c r="AB63" s="74"/>
      <c r="AC63" s="69"/>
      <c r="AD63" s="69"/>
      <c r="AE63" s="69"/>
      <c r="AF63" s="69"/>
      <c r="AG63" s="69"/>
      <c r="AH63" s="70"/>
      <c r="AI63" s="68"/>
      <c r="AJ63" s="69"/>
      <c r="AK63" s="69"/>
      <c r="AL63" s="69"/>
      <c r="AM63" s="69"/>
      <c r="AN63" s="69"/>
    </row>
    <row r="64" spans="2:40" x14ac:dyDescent="0.2">
      <c r="B64" s="22">
        <v>30</v>
      </c>
      <c r="C64" s="78"/>
      <c r="D64" s="24"/>
      <c r="E64" s="25">
        <f t="shared" si="9"/>
        <v>0</v>
      </c>
      <c r="F64" s="51"/>
      <c r="G64" s="24"/>
      <c r="H64" s="69"/>
      <c r="I64" s="69"/>
      <c r="J64" s="69"/>
      <c r="K64" s="69"/>
      <c r="L64" s="70"/>
      <c r="M64" s="70"/>
      <c r="N64" s="68"/>
      <c r="O64" s="69"/>
      <c r="P64" s="69"/>
      <c r="Q64" s="69"/>
      <c r="R64" s="69"/>
      <c r="S64" s="69"/>
      <c r="T64" s="68"/>
      <c r="U64" s="68"/>
      <c r="V64" s="69"/>
      <c r="W64" s="69"/>
      <c r="X64" s="69"/>
      <c r="Y64" s="69"/>
      <c r="Z64" s="69"/>
      <c r="AA64" s="68"/>
      <c r="AB64" s="74"/>
      <c r="AC64" s="69"/>
      <c r="AD64" s="69"/>
      <c r="AE64" s="69"/>
      <c r="AF64" s="69"/>
      <c r="AG64" s="69"/>
      <c r="AH64" s="70"/>
      <c r="AI64" s="68"/>
      <c r="AJ64" s="69"/>
      <c r="AK64" s="69"/>
      <c r="AL64" s="69"/>
      <c r="AM64" s="69"/>
      <c r="AN64" s="69"/>
    </row>
    <row r="65" spans="2:40" x14ac:dyDescent="0.2">
      <c r="B65" s="22">
        <v>31</v>
      </c>
      <c r="C65" s="78"/>
      <c r="D65" s="24"/>
      <c r="E65" s="25">
        <f t="shared" si="9"/>
        <v>0</v>
      </c>
      <c r="F65" s="51"/>
      <c r="G65" s="24"/>
      <c r="H65" s="69"/>
      <c r="I65" s="69"/>
      <c r="J65" s="69"/>
      <c r="K65" s="69"/>
      <c r="L65" s="70"/>
      <c r="M65" s="70"/>
      <c r="N65" s="68"/>
      <c r="O65" s="69"/>
      <c r="P65" s="69"/>
      <c r="Q65" s="69"/>
      <c r="R65" s="69"/>
      <c r="S65" s="69"/>
      <c r="T65" s="68"/>
      <c r="U65" s="68"/>
      <c r="V65" s="69"/>
      <c r="W65" s="69"/>
      <c r="X65" s="69"/>
      <c r="Y65" s="69"/>
      <c r="Z65" s="69"/>
      <c r="AA65" s="68"/>
      <c r="AB65" s="74"/>
      <c r="AC65" s="69"/>
      <c r="AD65" s="69"/>
      <c r="AE65" s="69"/>
      <c r="AF65" s="69"/>
      <c r="AG65" s="69"/>
      <c r="AH65" s="70"/>
      <c r="AI65" s="68"/>
      <c r="AJ65" s="69"/>
      <c r="AK65" s="69"/>
      <c r="AL65" s="69"/>
      <c r="AM65" s="69"/>
      <c r="AN65" s="69"/>
    </row>
    <row r="66" spans="2:40" x14ac:dyDescent="0.2">
      <c r="B66" s="22">
        <v>32</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74"/>
      <c r="AC66" s="69"/>
      <c r="AD66" s="69"/>
      <c r="AE66" s="69"/>
      <c r="AF66" s="69"/>
      <c r="AG66" s="69"/>
      <c r="AH66" s="70"/>
      <c r="AI66" s="68"/>
      <c r="AJ66" s="69"/>
      <c r="AK66" s="69"/>
      <c r="AL66" s="69"/>
      <c r="AM66" s="69"/>
      <c r="AN66" s="69"/>
    </row>
    <row r="67" spans="2:40" x14ac:dyDescent="0.2">
      <c r="B67" s="22">
        <v>33</v>
      </c>
      <c r="C67" s="78"/>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v>34</v>
      </c>
      <c r="C68" s="78"/>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v>35</v>
      </c>
      <c r="C69" s="78"/>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v>36</v>
      </c>
      <c r="C70" s="78"/>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v>37</v>
      </c>
      <c r="C71" s="63"/>
      <c r="D71" s="24"/>
      <c r="E71" s="25">
        <f t="shared" si="9"/>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v>38</v>
      </c>
      <c r="C72" s="63"/>
      <c r="D72" s="24"/>
      <c r="E72" s="25">
        <f t="shared" si="9"/>
        <v>0</v>
      </c>
      <c r="F72" s="51"/>
      <c r="G72" s="24"/>
      <c r="H72" s="69"/>
      <c r="I72" s="69"/>
      <c r="J72" s="69"/>
      <c r="K72" s="69"/>
      <c r="L72" s="69"/>
      <c r="M72" s="70"/>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v>39</v>
      </c>
      <c r="C73" s="63"/>
      <c r="D73" s="24"/>
      <c r="E73" s="25">
        <f t="shared" si="9"/>
        <v>0</v>
      </c>
      <c r="F73" s="51"/>
      <c r="G73" s="24"/>
      <c r="H73" s="69"/>
      <c r="I73" s="69"/>
      <c r="J73" s="69"/>
      <c r="K73" s="69"/>
      <c r="L73" s="69"/>
      <c r="M73" s="70"/>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v>40</v>
      </c>
      <c r="C74" s="63"/>
      <c r="D74" s="24"/>
      <c r="E74" s="25">
        <f t="shared" si="9"/>
        <v>0</v>
      </c>
      <c r="F74" s="51"/>
      <c r="G74" s="24"/>
      <c r="H74" s="69"/>
      <c r="I74" s="69"/>
      <c r="J74" s="69"/>
      <c r="K74" s="69"/>
      <c r="L74" s="69"/>
      <c r="M74" s="70"/>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ht="14.25" customHeight="1" x14ac:dyDescent="0.2">
      <c r="B75" s="22">
        <v>41</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v>42</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v>43</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v>44</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v>45</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v>46</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v>47</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v>48</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v>49</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v>50</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v>51</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ht="15.75" customHeight="1" x14ac:dyDescent="0.2">
      <c r="B86" s="22">
        <v>52</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ht="15.75" customHeight="1" x14ac:dyDescent="0.2">
      <c r="B87" s="22">
        <v>53</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v>54</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v>55</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v>56</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v>57</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v>58</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v>59</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v>60</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v>61</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v>62</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v>63</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v>64</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v>65</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v>66</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v>67</v>
      </c>
      <c r="C101" s="8"/>
      <c r="D101" s="24"/>
      <c r="E101" s="25">
        <f t="shared" si="9"/>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v>68</v>
      </c>
      <c r="C102" s="8"/>
      <c r="D102" s="24"/>
      <c r="E102" s="25">
        <f t="shared" si="9"/>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v>69</v>
      </c>
      <c r="C103" s="8"/>
      <c r="D103" s="24"/>
      <c r="E103" s="25">
        <f t="shared" si="9"/>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v>70</v>
      </c>
      <c r="C104" s="8"/>
      <c r="D104" s="24"/>
      <c r="E104" s="25">
        <f t="shared" si="9"/>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v>71</v>
      </c>
      <c r="C105" s="8"/>
      <c r="D105" s="24"/>
      <c r="E105" s="25">
        <f t="shared" ref="E105:E119" si="14">SUM(H105:AN105)</f>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v>72</v>
      </c>
      <c r="C106" s="8"/>
      <c r="D106" s="24"/>
      <c r="E106" s="25">
        <f t="shared" si="14"/>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v>73</v>
      </c>
      <c r="C107" s="8"/>
      <c r="D107" s="24"/>
      <c r="E107" s="25">
        <f t="shared" si="14"/>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v>74</v>
      </c>
      <c r="C108" s="8"/>
      <c r="D108" s="24"/>
      <c r="E108" s="25">
        <f t="shared" si="14"/>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v>75</v>
      </c>
      <c r="C109" s="8"/>
      <c r="D109" s="24"/>
      <c r="E109" s="25">
        <f t="shared" si="14"/>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v>76</v>
      </c>
      <c r="C110" s="8"/>
      <c r="D110" s="24"/>
      <c r="E110" s="25">
        <f t="shared" si="14"/>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v>77</v>
      </c>
      <c r="C111" s="8"/>
      <c r="D111" s="24"/>
      <c r="E111" s="25">
        <f t="shared" si="14"/>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v>78</v>
      </c>
      <c r="C112" s="8"/>
      <c r="D112" s="24"/>
      <c r="E112" s="25">
        <f t="shared" si="14"/>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v>79</v>
      </c>
      <c r="C113" s="8"/>
      <c r="D113" s="24"/>
      <c r="E113" s="25">
        <f t="shared" si="14"/>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v>80</v>
      </c>
      <c r="C114" s="8"/>
      <c r="D114" s="24"/>
      <c r="E114" s="25">
        <f t="shared" si="14"/>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v>81</v>
      </c>
      <c r="C115" s="8"/>
      <c r="D115" s="24"/>
      <c r="E115" s="25">
        <f t="shared" si="14"/>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v>82</v>
      </c>
      <c r="C116" s="8"/>
      <c r="D116" s="24"/>
      <c r="E116" s="25">
        <f t="shared" si="14"/>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v>83</v>
      </c>
      <c r="C117" s="8"/>
      <c r="D117" s="24"/>
      <c r="E117" s="25">
        <f t="shared" si="14"/>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v>84</v>
      </c>
      <c r="C118" s="8"/>
      <c r="D118" s="24"/>
      <c r="E118" s="25">
        <f t="shared" si="14"/>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v>85</v>
      </c>
      <c r="C119" s="8"/>
      <c r="D119" s="24"/>
      <c r="E119" s="25">
        <f t="shared" si="14"/>
        <v>0</v>
      </c>
      <c r="F119" s="51"/>
      <c r="G119" s="24"/>
      <c r="H119" s="69"/>
      <c r="I119" s="69"/>
      <c r="J119" s="69"/>
      <c r="K119" s="69"/>
      <c r="L119" s="69"/>
      <c r="M119" s="68"/>
      <c r="N119" s="68"/>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row r="148" spans="8:40" x14ac:dyDescent="0.2">
      <c r="H148" s="69"/>
      <c r="I148" s="69"/>
      <c r="J148" s="69"/>
      <c r="K148" s="69"/>
      <c r="L148" s="69"/>
      <c r="O148" s="69"/>
      <c r="P148" s="69"/>
      <c r="Q148" s="69"/>
      <c r="R148" s="69"/>
      <c r="S148" s="69"/>
      <c r="V148" s="69"/>
      <c r="W148" s="69"/>
      <c r="X148" s="69"/>
      <c r="Y148" s="69"/>
      <c r="Z148" s="69"/>
      <c r="AC148" s="69"/>
      <c r="AD148" s="69"/>
      <c r="AE148" s="69"/>
      <c r="AF148" s="69"/>
      <c r="AG148" s="69"/>
      <c r="AJ148" s="69"/>
      <c r="AK148" s="69"/>
      <c r="AL148" s="69"/>
      <c r="AM148" s="69"/>
      <c r="AN148" s="69"/>
    </row>
  </sheetData>
  <conditionalFormatting sqref="D37:D119">
    <cfRule type="expression" dxfId="1537" priority="134">
      <formula>AND(D37&lt;&gt;"",COUNTIF($F$16:$F$28,D37)=0)</formula>
    </cfRule>
  </conditionalFormatting>
  <conditionalFormatting sqref="H16:L28">
    <cfRule type="expression" dxfId="1535" priority="106" stopIfTrue="1">
      <formula>H16&gt;$H$8</formula>
    </cfRule>
  </conditionalFormatting>
  <conditionalFormatting sqref="H66:L148 H37:K65 O37:S148 V37:Z148 AC37:AG148 AJ37:AN148">
    <cfRule type="cellIs" dxfId="1534" priority="129" operator="greaterThan">
      <formula>6</formula>
    </cfRule>
  </conditionalFormatting>
  <conditionalFormatting sqref="H66:L148">
    <cfRule type="cellIs" dxfId="1533" priority="128" operator="greaterThan">
      <formula>0</formula>
    </cfRule>
  </conditionalFormatting>
  <conditionalFormatting sqref="H16:N28 O37:S148 V37:Z148 H37:K65 AC37:AG148 AJ37:AN148">
    <cfRule type="cellIs" dxfId="1532" priority="108" operator="greaterThan">
      <formula>0</formula>
    </cfRule>
  </conditionalFormatting>
  <conditionalFormatting sqref="L61:L65">
    <cfRule type="cellIs" dxfId="1531" priority="12" operator="greaterThan">
      <formula>0</formula>
    </cfRule>
  </conditionalFormatting>
  <conditionalFormatting sqref="M10:N11">
    <cfRule type="cellIs" dxfId="1530" priority="133" operator="greaterThan">
      <formula>0</formula>
    </cfRule>
  </conditionalFormatting>
  <conditionalFormatting sqref="M61:N119 T61:U119 AA61:AB119">
    <cfRule type="cellIs" dxfId="1529" priority="1" operator="greaterThan">
      <formula>0</formula>
    </cfRule>
  </conditionalFormatting>
  <conditionalFormatting sqref="O16:S28">
    <cfRule type="cellIs" dxfId="1527" priority="41" operator="greaterThan">
      <formula>6</formula>
    </cfRule>
  </conditionalFormatting>
  <conditionalFormatting sqref="O39:S39">
    <cfRule type="cellIs" dxfId="1525" priority="6" operator="greaterThan">
      <formula>0</formula>
    </cfRule>
    <cfRule type="cellIs" dxfId="1524" priority="7" operator="greaterThan">
      <formula>6</formula>
    </cfRule>
  </conditionalFormatting>
  <conditionalFormatting sqref="O41:S41">
    <cfRule type="cellIs" dxfId="1521" priority="589" operator="greaterThan">
      <formula>6</formula>
    </cfRule>
    <cfRule type="cellIs" dxfId="1520" priority="588" operator="greaterThan">
      <formula>0</formula>
    </cfRule>
  </conditionalFormatting>
  <conditionalFormatting sqref="O42:S43">
    <cfRule type="cellIs" dxfId="1519" priority="3" operator="greaterThan">
      <formula>0</formula>
    </cfRule>
    <cfRule type="cellIs" dxfId="1518" priority="4" operator="greaterThan">
      <formula>6</formula>
    </cfRule>
  </conditionalFormatting>
  <conditionalFormatting sqref="O42:S45">
    <cfRule type="cellIs" dxfId="1515" priority="71" operator="greaterThan">
      <formula>6</formula>
    </cfRule>
    <cfRule type="cellIs" dxfId="1514" priority="70" operator="greaterThan">
      <formula>0</formula>
    </cfRule>
  </conditionalFormatting>
  <conditionalFormatting sqref="O42:S46">
    <cfRule type="cellIs" dxfId="1512" priority="62" operator="greaterThan">
      <formula>6</formula>
    </cfRule>
    <cfRule type="cellIs" dxfId="1511" priority="61" operator="greaterThan">
      <formula>0</formula>
    </cfRule>
  </conditionalFormatting>
  <conditionalFormatting sqref="O16:AB28">
    <cfRule type="cellIs" dxfId="1510" priority="37" operator="greaterThan">
      <formula>0</formula>
    </cfRule>
  </conditionalFormatting>
  <conditionalFormatting sqref="T10:U11">
    <cfRule type="cellIs" dxfId="1509" priority="132" operator="greaterThan">
      <formula>0</formula>
    </cfRule>
  </conditionalFormatting>
  <conditionalFormatting sqref="V16:Z28">
    <cfRule type="cellIs" dxfId="1506" priority="35" operator="greaterThan">
      <formula>6</formula>
    </cfRule>
    <cfRule type="cellIs" dxfId="1505" priority="34" operator="greaterThan">
      <formula>0</formula>
    </cfRule>
    <cfRule type="cellIs" dxfId="1503" priority="32" operator="greaterThan">
      <formula>6</formula>
    </cfRule>
    <cfRule type="cellIs" dxfId="1502" priority="31" operator="greaterThan">
      <formula>0</formula>
    </cfRule>
    <cfRule type="cellIs" dxfId="1501" priority="38" operator="greaterThan">
      <formula>6</formula>
    </cfRule>
  </conditionalFormatting>
  <conditionalFormatting sqref="V42:Z45">
    <cfRule type="cellIs" dxfId="1500" priority="55" operator="greaterThan">
      <formula>0</formula>
    </cfRule>
    <cfRule type="cellIs" dxfId="1499" priority="56" operator="greaterThan">
      <formula>6</formula>
    </cfRule>
  </conditionalFormatting>
  <conditionalFormatting sqref="V42:Z46">
    <cfRule type="cellIs" dxfId="1497" priority="46" operator="greaterThan">
      <formula>0</formula>
    </cfRule>
    <cfRule type="cellIs" dxfId="1496" priority="47" operator="greaterThan">
      <formula>6</formula>
    </cfRule>
  </conditionalFormatting>
  <conditionalFormatting sqref="AA10:AB11">
    <cfRule type="cellIs" dxfId="1494" priority="131" operator="greaterThan">
      <formula>0</formula>
    </cfRule>
  </conditionalFormatting>
  <conditionalFormatting sqref="AC16:AG20">
    <cfRule type="cellIs" dxfId="1493" priority="14" operator="greaterThan">
      <formula>6</formula>
    </cfRule>
    <cfRule type="cellIs" dxfId="1491" priority="13" operator="greaterThan">
      <formula>0</formula>
    </cfRule>
    <cfRule type="cellIs" dxfId="1489" priority="17" operator="greaterThan">
      <formula>6</formula>
    </cfRule>
    <cfRule type="cellIs" dxfId="1488" priority="16" operator="greaterThan">
      <formula>0</formula>
    </cfRule>
  </conditionalFormatting>
  <conditionalFormatting sqref="AC16:AG28">
    <cfRule type="cellIs" dxfId="1486" priority="20" operator="greaterThan">
      <formula>6</formula>
    </cfRule>
    <cfRule type="cellIs" dxfId="1485" priority="19" operator="greaterThan">
      <formula>0</formula>
    </cfRule>
  </conditionalFormatting>
  <conditionalFormatting sqref="AC21:AG28">
    <cfRule type="cellIs" dxfId="1482" priority="29" operator="greaterThan">
      <formula>6</formula>
    </cfRule>
    <cfRule type="cellIs" dxfId="1481" priority="28" operator="greaterThan">
      <formula>0</formula>
    </cfRule>
    <cfRule type="cellIs" dxfId="1479" priority="26" operator="greaterThan">
      <formula>6</formula>
    </cfRule>
    <cfRule type="cellIs" dxfId="1478" priority="25" operator="greaterThan">
      <formula>0</formula>
    </cfRule>
  </conditionalFormatting>
  <conditionalFormatting sqref="AH10:AI11">
    <cfRule type="cellIs" dxfId="1477" priority="130" operator="greaterThan">
      <formula>0</formula>
    </cfRule>
  </conditionalFormatting>
  <conditionalFormatting sqref="AJ16:AN28">
    <cfRule type="cellIs" dxfId="1476" priority="96" operator="greaterThan">
      <formula>0</formula>
    </cfRule>
    <cfRule type="expression" dxfId="1475" priority="94" stopIfTrue="1">
      <formula>AJ16&gt;$H$8</formula>
    </cfRule>
  </conditionalFormatting>
  <dataValidations count="4">
    <dataValidation type="decimal" operator="lessThanOrEqual" allowBlank="1" showInputMessage="1" showErrorMessage="1" sqref="L66:L148 H37:K38 H40:K148 V37:Z148 AC37:AG148 AJ37:AN148 O37:S148" xr:uid="{158B1810-CD6C-4BBA-9A59-6F35EDE9E1DF}">
      <formula1>H$8</formula1>
    </dataValidation>
    <dataValidation type="list" showInputMessage="1" showErrorMessage="1" sqref="F16:F28" xr:uid="{890DDC27-A763-41E4-A99C-5FB2BFFE1BCA}">
      <formula1>NombresProfesionales</formula1>
    </dataValidation>
    <dataValidation type="decimal" operator="lessThanOrEqual" allowBlank="1" showInputMessage="1" showErrorMessage="1" sqref="Q39:S39" xr:uid="{1538347D-3816-4C6B-BCEA-90286FD9F2A2}">
      <formula1>J$8</formula1>
    </dataValidation>
    <dataValidation type="list" showInputMessage="1" showErrorMessage="1" sqref="D37:D119" xr:uid="{E25B4C8E-97E2-4E55-915A-1B044114BB92}">
      <formula1>$F$16:$F$29</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135" id="{E52838F8-47AD-4CA7-BE64-17204782905A}">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07" stopIfTrue="1" id="{2194196F-041D-49F7-8521-05830395CF57}">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42" stopIfTrue="1" id="{A9420BFF-7D33-467E-8F84-135F29299C88}">
            <xm:f>OR(O$36&lt;Calendario!$F$2,O$36&gt;Calendario!$F$3)</xm:f>
            <x14:dxf>
              <fill>
                <patternFill>
                  <bgColor theme="0" tint="-0.24994659260841701"/>
                </patternFill>
              </fill>
            </x14:dxf>
          </x14:cfRule>
          <xm:sqref>O16:S28</xm:sqref>
        </x14:conditionalFormatting>
        <x14:conditionalFormatting xmlns:xm="http://schemas.microsoft.com/office/excel/2006/main">
          <x14:cfRule type="expression" priority="1505" stopIfTrue="1" id="{D6A07526-4706-45FC-B74E-58F01B9AB46A}">
            <xm:f>OR(H$36&lt;Calendario!$F$2,H$36&gt;Calendario!$F$3)</xm:f>
            <x14:dxf>
              <fill>
                <patternFill>
                  <bgColor theme="0" tint="-0.24994659260841701"/>
                </patternFill>
              </fill>
            </x14:dxf>
          </x14:cfRule>
          <xm:sqref>O37:S148 H37:K65 V37:Z148 AC37:AG148 AJ37:AN148 H66:L148</xm:sqref>
        </x14:conditionalFormatting>
        <x14:conditionalFormatting xmlns:xm="http://schemas.microsoft.com/office/excel/2006/main">
          <x14:cfRule type="expression" priority="8" stopIfTrue="1" id="{D5150ABF-FFD1-4544-B3F6-4DF9DDDC58D8}">
            <xm:f>OR(H$36&lt;Calendario!$F$2,H$36&gt;Calendario!$F$3)</xm:f>
            <x14:dxf>
              <fill>
                <patternFill>
                  <bgColor theme="0" tint="-0.24994659260841701"/>
                </patternFill>
              </fill>
            </x14:dxf>
          </x14:cfRule>
          <xm:sqref>O39:S39</xm:sqref>
        </x14:conditionalFormatting>
        <x14:conditionalFormatting xmlns:xm="http://schemas.microsoft.com/office/excel/2006/main">
          <x14:cfRule type="expression" priority="1512" stopIfTrue="1" id="{61F55032-2506-45F2-B5EF-AC33FC5A6127}">
            <xm:f>OR(H$36&lt;Calendario!$F$2,H$36&gt;Calendario!$F$3)</xm:f>
            <x14:dxf>
              <fill>
                <patternFill>
                  <bgColor theme="0" tint="-0.24994659260841701"/>
                </patternFill>
              </fill>
            </x14:dxf>
          </x14:cfRule>
          <xm:sqref>O41:S41</xm:sqref>
        </x14:conditionalFormatting>
        <x14:conditionalFormatting xmlns:xm="http://schemas.microsoft.com/office/excel/2006/main">
          <x14:cfRule type="expression" priority="5" stopIfTrue="1" id="{1AB9C832-3208-4644-A214-D6E5B1053C6C}">
            <xm:f>OR(H$36&lt;Calendario!$F$2,H$36&gt;Calendario!$F$3)</xm:f>
            <x14:dxf>
              <fill>
                <patternFill>
                  <bgColor theme="0" tint="-0.24994659260841701"/>
                </patternFill>
              </fill>
            </x14:dxf>
          </x14:cfRule>
          <xm:sqref>O42:S43</xm:sqref>
        </x14:conditionalFormatting>
        <x14:conditionalFormatting xmlns:xm="http://schemas.microsoft.com/office/excel/2006/main">
          <x14:cfRule type="expression" priority="72" stopIfTrue="1" id="{73075E12-A222-4B0D-A52F-935175B70002}">
            <xm:f>OR(H$36&lt;Calendario!$F$2,H$36&gt;Calendario!$F$3)</xm:f>
            <x14:dxf>
              <fill>
                <patternFill>
                  <bgColor theme="0" tint="-0.24994659260841701"/>
                </patternFill>
              </fill>
            </x14:dxf>
          </x14:cfRule>
          <xm:sqref>O42:S45</xm:sqref>
        </x14:conditionalFormatting>
        <x14:conditionalFormatting xmlns:xm="http://schemas.microsoft.com/office/excel/2006/main">
          <x14:cfRule type="expression" priority="63" stopIfTrue="1" id="{49EC718E-3FA3-4518-8D54-FEE1169AD0BD}">
            <xm:f>OR(H$36&lt;Calendario!$F$2,H$36&gt;Calendario!$F$3)</xm:f>
            <x14:dxf>
              <fill>
                <patternFill>
                  <bgColor theme="0" tint="-0.24994659260841701"/>
                </patternFill>
              </fill>
            </x14:dxf>
          </x14:cfRule>
          <xm:sqref>O42:S46</xm:sqref>
        </x14:conditionalFormatting>
        <x14:conditionalFormatting xmlns:xm="http://schemas.microsoft.com/office/excel/2006/main">
          <x14:cfRule type="expression" priority="39" stopIfTrue="1" id="{978AD0E2-72F9-4377-9925-BB292F1AB3CA}">
            <xm:f>OR(V$36&lt;Calendario!$F$2,V$36&gt;Calendario!$F$3)</xm:f>
            <x14:dxf>
              <fill>
                <patternFill>
                  <bgColor theme="0" tint="-0.24994659260841701"/>
                </patternFill>
              </fill>
            </x14:dxf>
          </x14:cfRule>
          <x14:cfRule type="expression" priority="36" stopIfTrue="1" id="{C1114FDE-95B0-42AC-AF80-FFBEFF307FD9}">
            <xm:f>OR(O$36&lt;Calendario!$F$2,O$36&gt;Calendario!$F$3)</xm:f>
            <x14:dxf>
              <fill>
                <patternFill>
                  <bgColor theme="0" tint="-0.24994659260841701"/>
                </patternFill>
              </fill>
            </x14:dxf>
          </x14:cfRule>
          <x14:cfRule type="expression" priority="33" stopIfTrue="1" id="{AFD6490F-EF5E-4A13-B525-CEA83939558F}">
            <xm:f>OR(O$36&lt;Calendario!$F$2,O$36&gt;Calendario!$F$3)</xm:f>
            <x14:dxf>
              <fill>
                <patternFill>
                  <bgColor theme="0" tint="-0.24994659260841701"/>
                </patternFill>
              </fill>
            </x14:dxf>
          </x14:cfRule>
          <xm:sqref>V16:Z28</xm:sqref>
        </x14:conditionalFormatting>
        <x14:conditionalFormatting xmlns:xm="http://schemas.microsoft.com/office/excel/2006/main">
          <x14:cfRule type="expression" priority="57" stopIfTrue="1" id="{6B19DCF4-8CFE-4192-A8CC-434850A6D603}">
            <xm:f>OR(O$36&lt;Calendario!$F$2,O$36&gt;Calendario!$F$3)</xm:f>
            <x14:dxf>
              <fill>
                <patternFill>
                  <bgColor theme="0" tint="-0.24994659260841701"/>
                </patternFill>
              </fill>
            </x14:dxf>
          </x14:cfRule>
          <xm:sqref>V42:Z45</xm:sqref>
        </x14:conditionalFormatting>
        <x14:conditionalFormatting xmlns:xm="http://schemas.microsoft.com/office/excel/2006/main">
          <x14:cfRule type="expression" priority="48" stopIfTrue="1" id="{B9D5014C-670E-4017-9D99-39B49F209B93}">
            <xm:f>OR(O$36&lt;Calendario!$F$2,O$36&gt;Calendario!$F$3)</xm:f>
            <x14:dxf>
              <fill>
                <patternFill>
                  <bgColor theme="0" tint="-0.24994659260841701"/>
                </patternFill>
              </fill>
            </x14:dxf>
          </x14:cfRule>
          <xm:sqref>V42:Z46</xm:sqref>
        </x14:conditionalFormatting>
        <x14:conditionalFormatting xmlns:xm="http://schemas.microsoft.com/office/excel/2006/main">
          <x14:cfRule type="expression" priority="21" stopIfTrue="1" id="{864A9C0E-2BC1-4CF6-9024-8E5BA46EBCE6}">
            <xm:f>OR(AC$36&lt;Calendario!$F$2,AC$36&gt;Calendario!$F$3)</xm:f>
            <x14:dxf>
              <fill>
                <patternFill>
                  <bgColor theme="0" tint="-0.24994659260841701"/>
                </patternFill>
              </fill>
            </x14:dxf>
          </x14:cfRule>
          <x14:cfRule type="expression" priority="18" stopIfTrue="1" id="{DEFC1CC1-CBB9-4865-B314-46F9A9AC2ACC}">
            <xm:f>OR(V$36&lt;Calendario!$F$2,V$36&gt;Calendario!$F$3)</xm:f>
            <x14:dxf>
              <fill>
                <patternFill>
                  <bgColor theme="0" tint="-0.24994659260841701"/>
                </patternFill>
              </fill>
            </x14:dxf>
          </x14:cfRule>
          <x14:cfRule type="expression" priority="15" stopIfTrue="1" id="{6E2485C3-73F4-4F09-8E82-40B6B5266658}">
            <xm:f>OR(V$36&lt;Calendario!$F$2,V$36&gt;Calendario!$F$3)</xm:f>
            <x14:dxf>
              <fill>
                <patternFill>
                  <bgColor theme="0" tint="-0.24994659260841701"/>
                </patternFill>
              </fill>
            </x14:dxf>
          </x14:cfRule>
          <xm:sqref>AC16:AG20</xm:sqref>
        </x14:conditionalFormatting>
        <x14:conditionalFormatting xmlns:xm="http://schemas.microsoft.com/office/excel/2006/main">
          <x14:cfRule type="expression" priority="24" stopIfTrue="1" id="{2B370542-84D6-43DD-AC9D-9A4A5AC89571}">
            <xm:f>OR(V$36&lt;Calendario!$F$2,V$36&gt;Calendario!$F$3)</xm:f>
            <x14:dxf>
              <fill>
                <patternFill>
                  <bgColor theme="0" tint="-0.24994659260841701"/>
                </patternFill>
              </fill>
            </x14:dxf>
          </x14:cfRule>
          <x14:cfRule type="expression" priority="30" stopIfTrue="1" id="{0143414A-4655-4D8A-8A9F-4B136E5528F7}">
            <xm:f>OR(AC$36&lt;Calendario!$F$2,AC$36&gt;Calendario!$F$3)</xm:f>
            <x14:dxf>
              <fill>
                <patternFill>
                  <bgColor theme="0" tint="-0.24994659260841701"/>
                </patternFill>
              </fill>
            </x14:dxf>
          </x14:cfRule>
          <x14:cfRule type="expression" priority="27" stopIfTrue="1" id="{E1296ED6-DCB4-4A5B-9179-150B013AE48A}">
            <xm:f>OR(V$36&lt;Calendario!$F$2,V$36&gt;Calendario!$F$3)</xm:f>
            <x14:dxf>
              <fill>
                <patternFill>
                  <bgColor theme="0" tint="-0.24994659260841701"/>
                </patternFill>
              </fill>
            </x14:dxf>
          </x14:cfRule>
          <xm:sqref>AC21:AG28</xm:sqref>
        </x14:conditionalFormatting>
        <x14:conditionalFormatting xmlns:xm="http://schemas.microsoft.com/office/excel/2006/main">
          <x14:cfRule type="expression" priority="95" stopIfTrue="1" id="{9E509614-B3A9-447F-A92B-F9C0A9DE6306}">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882EBC1-1252-4150-BB2A-2EF05A802BC6}">
          <x14:formula1>
            <xm:f>'Listado Proyectos'!$A:$A</xm:f>
          </x14:formula1>
          <xm:sqref>D9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658B-133E-498C-92C0-071374620BE0}">
  <sheetPr>
    <tabColor rgb="FF006600"/>
  </sheetPr>
  <dimension ref="A2:AN144"/>
  <sheetViews>
    <sheetView workbookViewId="0"/>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SPM_FS Labores Subterraneas 2da MEIA</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Jorman Barrera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105</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340</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215</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t="s">
        <v>340</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0"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9"/>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9"/>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2">+B101+1</f>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472" priority="36">
      <formula>AND(D37&lt;&gt;"",COUNTIF($F$16:$F$28,D37)=0)</formula>
    </cfRule>
  </conditionalFormatting>
  <conditionalFormatting sqref="H16:L28">
    <cfRule type="expression" dxfId="1471" priority="19" stopIfTrue="1">
      <formula>H16&gt;$H$8</formula>
    </cfRule>
  </conditionalFormatting>
  <conditionalFormatting sqref="H37:L144">
    <cfRule type="cellIs" dxfId="1468" priority="30" operator="greaterThan">
      <formula>0</formula>
    </cfRule>
    <cfRule type="cellIs" dxfId="1467" priority="31" operator="greaterThan">
      <formula>6</formula>
    </cfRule>
  </conditionalFormatting>
  <conditionalFormatting sqref="H16:N28">
    <cfRule type="cellIs" dxfId="1466" priority="21" operator="greaterThan">
      <formula>0</formula>
    </cfRule>
  </conditionalFormatting>
  <conditionalFormatting sqref="M10:N11">
    <cfRule type="cellIs" dxfId="1465" priority="35" operator="greaterThan">
      <formula>0</formula>
    </cfRule>
  </conditionalFormatting>
  <conditionalFormatting sqref="M58:N115 T58:U115 AA58:AB115">
    <cfRule type="cellIs" dxfId="1464" priority="38" operator="greaterThan">
      <formula>0</formula>
    </cfRule>
  </conditionalFormatting>
  <conditionalFormatting sqref="O16:S28">
    <cfRule type="expression" dxfId="1463" priority="16" stopIfTrue="1">
      <formula>O16&gt;$H$8</formula>
    </cfRule>
  </conditionalFormatting>
  <conditionalFormatting sqref="O37:S144">
    <cfRule type="cellIs" dxfId="1461" priority="29" operator="greaterThan">
      <formula>6</formula>
    </cfRule>
    <cfRule type="cellIs" dxfId="1460" priority="28" operator="greaterThan">
      <formula>0</formula>
    </cfRule>
  </conditionalFormatting>
  <conditionalFormatting sqref="O49:S49">
    <cfRule type="cellIs" dxfId="1459" priority="5" operator="greaterThan">
      <formula>0</formula>
    </cfRule>
    <cfRule type="cellIs" dxfId="1458" priority="6" operator="greaterThan">
      <formula>6</formula>
    </cfRule>
  </conditionalFormatting>
  <conditionalFormatting sqref="O16:U28">
    <cfRule type="cellIs" dxfId="1457" priority="18" operator="greaterThan">
      <formula>0</formula>
    </cfRule>
  </conditionalFormatting>
  <conditionalFormatting sqref="T10:U11">
    <cfRule type="cellIs" dxfId="1456" priority="34" operator="greaterThan">
      <formula>0</formula>
    </cfRule>
  </conditionalFormatting>
  <conditionalFormatting sqref="V16:Z28">
    <cfRule type="expression" dxfId="1454" priority="13" stopIfTrue="1">
      <formula>V16&gt;$H$8</formula>
    </cfRule>
  </conditionalFormatting>
  <conditionalFormatting sqref="V37:Z144">
    <cfRule type="cellIs" dxfId="1453" priority="26" operator="greaterThan">
      <formula>0</formula>
    </cfRule>
    <cfRule type="cellIs" dxfId="1452" priority="27" operator="greaterThan">
      <formula>6</formula>
    </cfRule>
  </conditionalFormatting>
  <conditionalFormatting sqref="V49:Z49">
    <cfRule type="cellIs" dxfId="1451" priority="4" operator="greaterThan">
      <formula>6</formula>
    </cfRule>
    <cfRule type="cellIs" dxfId="1450" priority="3" operator="greaterThan">
      <formula>0</formula>
    </cfRule>
  </conditionalFormatting>
  <conditionalFormatting sqref="V16:AB28">
    <cfRule type="cellIs" dxfId="1449" priority="15" operator="greaterThan">
      <formula>0</formula>
    </cfRule>
  </conditionalFormatting>
  <conditionalFormatting sqref="AA10:AB11">
    <cfRule type="cellIs" dxfId="1448" priority="33" operator="greaterThan">
      <formula>0</formula>
    </cfRule>
  </conditionalFormatting>
  <conditionalFormatting sqref="AC16:AG28">
    <cfRule type="cellIs" dxfId="1447" priority="12" operator="greaterThan">
      <formula>0</formula>
    </cfRule>
    <cfRule type="expression" dxfId="1445" priority="10" stopIfTrue="1">
      <formula>AC16&gt;$H$8</formula>
    </cfRule>
  </conditionalFormatting>
  <conditionalFormatting sqref="AC37:AG144">
    <cfRule type="cellIs" dxfId="1444" priority="24" operator="greaterThan">
      <formula>0</formula>
    </cfRule>
    <cfRule type="cellIs" dxfId="1443" priority="25" operator="greaterThan">
      <formula>6</formula>
    </cfRule>
  </conditionalFormatting>
  <conditionalFormatting sqref="AC49:AG49">
    <cfRule type="cellIs" dxfId="1442" priority="1" operator="greaterThan">
      <formula>0</formula>
    </cfRule>
    <cfRule type="cellIs" dxfId="1441" priority="2" operator="greaterThan">
      <formula>6</formula>
    </cfRule>
  </conditionalFormatting>
  <conditionalFormatting sqref="AH10:AI11">
    <cfRule type="cellIs" dxfId="1440" priority="32" operator="greaterThan">
      <formula>0</formula>
    </cfRule>
  </conditionalFormatting>
  <conditionalFormatting sqref="AJ16:AN28">
    <cfRule type="cellIs" dxfId="1439" priority="9" operator="greaterThan">
      <formula>0</formula>
    </cfRule>
    <cfRule type="expression" dxfId="1437" priority="7" stopIfTrue="1">
      <formula>AJ16&gt;$H$8</formula>
    </cfRule>
  </conditionalFormatting>
  <conditionalFormatting sqref="AJ37:AN144">
    <cfRule type="cellIs" dxfId="1436" priority="22" operator="greaterThan">
      <formula>0</formula>
    </cfRule>
    <cfRule type="cellIs" dxfId="1435" priority="23" operator="greaterThan">
      <formula>6</formula>
    </cfRule>
  </conditionalFormatting>
  <dataValidations count="3">
    <dataValidation type="list" showInputMessage="1" showErrorMessage="1" sqref="F16:F28" xr:uid="{227D70D5-7498-41EC-AEB4-093992EC5442}">
      <formula1>NombresProfesionales</formula1>
    </dataValidation>
    <dataValidation type="list" showInputMessage="1" showErrorMessage="1" sqref="D37:D115" xr:uid="{B7D3FF52-CE08-4E8E-BD1F-924CDA27D986}">
      <formula1>$F$16:$F$29</formula1>
    </dataValidation>
    <dataValidation type="decimal" operator="lessThanOrEqual" allowBlank="1" showInputMessage="1" showErrorMessage="1" sqref="H37:L144 AJ37:AN144 O37:S144 V37:Z144 AC37:AG144" xr:uid="{E1743E0E-1FBB-4321-9D75-DE72CFA2E170}">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7" id="{1D453511-B60A-4A0D-92AB-C90685916045}">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0" stopIfTrue="1" id="{55FC7E74-EE2B-432B-AB6B-37D0097E56B7}">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9" stopIfTrue="1" id="{A0746986-DA65-4D1E-8ABC-23D2CA330A59}">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7" stopIfTrue="1" id="{5E818C7D-630A-47FC-8546-FB2B985E9E95}">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4" stopIfTrue="1" id="{1F3DB5EE-137B-4117-864C-CF364C2EB9F4}">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1" stopIfTrue="1" id="{F36A7BAF-E9E1-4D83-83DA-0D7E7E6C8A08}">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8" stopIfTrue="1" id="{A5072B53-329D-4A18-81E2-232E2969894C}">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29592EB-3CC6-49B8-ABD9-E2D6A7DC9670}">
          <x14:formula1>
            <xm:f>'Listado Proyectos'!$A:$A</xm:f>
          </x14:formula1>
          <xm:sqref>D9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93BA-CBAD-4E6D-89A2-547C1A2AC24C}">
  <sheetPr codeName="Hoja80">
    <tabColor rgb="FFFF0000"/>
  </sheetPr>
  <dimension ref="A2:AN147"/>
  <sheetViews>
    <sheetView workbookViewId="0">
      <selection activeCell="E9" sqref="E9"/>
    </sheetView>
  </sheetViews>
  <sheetFormatPr baseColWidth="10" defaultColWidth="11.5" defaultRowHeight="15" x14ac:dyDescent="0.2"/>
  <cols>
    <col min="2" max="2" width="20.5" customWidth="1"/>
    <col min="3" max="3" width="40.5" customWidth="1"/>
    <col min="4" max="4" width="32.5" bestFit="1" customWidth="1"/>
    <col min="5" max="5" width="9.5" customWidth="1"/>
    <col min="6" max="6" width="18.5" bestFit="1" customWidth="1"/>
    <col min="7" max="7" width="56.5" bestFit="1" customWidth="1"/>
    <col min="8" max="8" width="9" style="28" customWidth="1"/>
    <col min="9"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Hochschild_FS Metodos de Minado Tesoro</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Jorman Barrera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134</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340</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COUNT(_xlfn.UNIQUE(G37:G90,FALSE,FALSE))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215</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t="s">
        <v>340</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t="s">
        <v>271</v>
      </c>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t="s">
        <v>455</v>
      </c>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t="s">
        <v>204</v>
      </c>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t="s">
        <v>368</v>
      </c>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t="s">
        <v>302</v>
      </c>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t="s">
        <v>335</v>
      </c>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t="s">
        <v>236</v>
      </c>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130"/>
      <c r="D37" s="24"/>
      <c r="E37" s="25">
        <f t="shared" ref="E37:E103"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4" si="10">+B37+1</f>
        <v>2</v>
      </c>
      <c r="C38" s="130"/>
      <c r="D38" s="24"/>
      <c r="E38" s="25">
        <f>SUM(H38:AN38)</f>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130"/>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130"/>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130"/>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130"/>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130"/>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130"/>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130"/>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130"/>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130"/>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130"/>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130"/>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130"/>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130"/>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130"/>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130"/>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130"/>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130"/>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130"/>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130"/>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130"/>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130"/>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130"/>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130"/>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130"/>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130"/>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130"/>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130"/>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130"/>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130"/>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130"/>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+B68+1</f>
        <v>33</v>
      </c>
      <c r="C69" s="130"/>
      <c r="D69" s="24"/>
      <c r="E69" s="25">
        <f>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+B68+1</f>
        <v>33</v>
      </c>
      <c r="C70" s="130"/>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+B70+1</f>
        <v>34</v>
      </c>
      <c r="C71" s="130"/>
      <c r="D71" s="24"/>
      <c r="E71" s="25">
        <f>SUM(H71:AN71)</f>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+B70+1</f>
        <v>34</v>
      </c>
      <c r="C72" s="130"/>
      <c r="D72" s="24"/>
      <c r="E72" s="25">
        <f t="shared" si="9"/>
        <v>0</v>
      </c>
      <c r="F72" s="51"/>
      <c r="G72" s="24"/>
      <c r="H72" s="69"/>
      <c r="I72" s="69"/>
      <c r="J72" s="69"/>
      <c r="K72" s="69"/>
      <c r="L72" s="69"/>
      <c r="M72" s="70"/>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ht="14.25" customHeight="1" x14ac:dyDescent="0.2">
      <c r="B73" s="22">
        <f t="shared" si="10"/>
        <v>35</v>
      </c>
      <c r="C73" s="130"/>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36</v>
      </c>
      <c r="C74" s="130"/>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+B74+1</f>
        <v>37</v>
      </c>
      <c r="C75" s="130"/>
      <c r="D75" s="24"/>
      <c r="E75" s="25">
        <f>SUM(H75:AN75)</f>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+B74+1</f>
        <v>37</v>
      </c>
      <c r="C76" s="130"/>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38</v>
      </c>
      <c r="C77" s="130"/>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39</v>
      </c>
      <c r="C78" s="130"/>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40</v>
      </c>
      <c r="C79" s="130"/>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41</v>
      </c>
      <c r="C80" s="130"/>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42</v>
      </c>
      <c r="C81" s="130"/>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0"/>
        <v>43</v>
      </c>
      <c r="C82" s="130"/>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0"/>
        <v>44</v>
      </c>
      <c r="C83" s="130"/>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45</v>
      </c>
      <c r="C84" s="130"/>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ht="15.75" customHeight="1" x14ac:dyDescent="0.2">
      <c r="B85" s="22">
        <f t="shared" si="10"/>
        <v>46</v>
      </c>
      <c r="C85" s="130"/>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ht="15.75" customHeight="1" x14ac:dyDescent="0.2">
      <c r="B86" s="22">
        <f t="shared" si="10"/>
        <v>47</v>
      </c>
      <c r="C86" s="130"/>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48</v>
      </c>
      <c r="C87" s="130"/>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49</v>
      </c>
      <c r="C88" s="130"/>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50</v>
      </c>
      <c r="C89" s="130"/>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51</v>
      </c>
      <c r="C90" s="130"/>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52</v>
      </c>
      <c r="C91" s="130"/>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53</v>
      </c>
      <c r="C92" s="130"/>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54</v>
      </c>
      <c r="C93" s="130"/>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55</v>
      </c>
      <c r="C94" s="130"/>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56</v>
      </c>
      <c r="C95" s="130"/>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57</v>
      </c>
      <c r="C96" s="130"/>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58</v>
      </c>
      <c r="C97" s="130"/>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59</v>
      </c>
      <c r="C98" s="130"/>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60</v>
      </c>
      <c r="C99" s="130"/>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61</v>
      </c>
      <c r="C100" s="130"/>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62</v>
      </c>
      <c r="C101" s="130"/>
      <c r="D101" s="24"/>
      <c r="E101" s="25">
        <f t="shared" si="9"/>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0"/>
        <v>63</v>
      </c>
      <c r="C102" s="130"/>
      <c r="D102" s="24"/>
      <c r="E102" s="25">
        <f t="shared" si="9"/>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0"/>
        <v>64</v>
      </c>
      <c r="C103" s="130"/>
      <c r="D103" s="24"/>
      <c r="E103" s="25">
        <f t="shared" si="9"/>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0"/>
        <v>65</v>
      </c>
      <c r="C104" s="130"/>
      <c r="D104" s="24"/>
      <c r="E104" s="25">
        <f t="shared" ref="E104:E118" si="11">SUM(H104:AN104)</f>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ref="B105:B118" si="12">+B104+1</f>
        <v>66</v>
      </c>
      <c r="C105" s="130"/>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67</v>
      </c>
      <c r="C106" s="130"/>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68</v>
      </c>
      <c r="C107" s="130"/>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69</v>
      </c>
      <c r="C108" s="130"/>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70</v>
      </c>
      <c r="C109" s="130"/>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71</v>
      </c>
      <c r="C110" s="130"/>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72</v>
      </c>
      <c r="C111" s="130"/>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73</v>
      </c>
      <c r="C112" s="130"/>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74</v>
      </c>
      <c r="C113" s="130"/>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75</v>
      </c>
      <c r="C114" s="130"/>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76</v>
      </c>
      <c r="C115" s="130"/>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2"/>
        <v>77</v>
      </c>
      <c r="C116" s="130"/>
      <c r="D116" s="24"/>
      <c r="E116" s="25">
        <f t="shared" si="11"/>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2"/>
        <v>78</v>
      </c>
      <c r="C117" s="130"/>
      <c r="D117" s="24"/>
      <c r="E117" s="25">
        <f t="shared" si="11"/>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2"/>
        <v>79</v>
      </c>
      <c r="C118" s="130"/>
      <c r="D118" s="24"/>
      <c r="E118" s="25">
        <f t="shared" si="11"/>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sheetData>
  <conditionalFormatting sqref="D37:D118">
    <cfRule type="expression" dxfId="1433" priority="43">
      <formula>AND(D37&lt;&gt;"",COUNTIF($F$16:$F$28,D37)=0)</formula>
    </cfRule>
  </conditionalFormatting>
  <conditionalFormatting sqref="H16:L28">
    <cfRule type="expression" dxfId="1432" priority="15" stopIfTrue="1">
      <formula>H16&gt;$H$8</formula>
    </cfRule>
  </conditionalFormatting>
  <conditionalFormatting sqref="H37:L147">
    <cfRule type="cellIs" dxfId="1429" priority="38" operator="greaterThan">
      <formula>6</formula>
    </cfRule>
    <cfRule type="cellIs" dxfId="1428" priority="37" operator="greaterThan">
      <formula>0</formula>
    </cfRule>
  </conditionalFormatting>
  <conditionalFormatting sqref="H16:N28">
    <cfRule type="cellIs" dxfId="1427" priority="17" operator="greaterThan">
      <formula>0</formula>
    </cfRule>
  </conditionalFormatting>
  <conditionalFormatting sqref="M10:N11">
    <cfRule type="cellIs" dxfId="1426" priority="42" operator="greaterThan">
      <formula>0</formula>
    </cfRule>
  </conditionalFormatting>
  <conditionalFormatting sqref="M58:N118 T58:U118 AA58:AB118">
    <cfRule type="cellIs" dxfId="1425" priority="45" operator="greaterThan">
      <formula>0</formula>
    </cfRule>
  </conditionalFormatting>
  <conditionalFormatting sqref="O16:S28">
    <cfRule type="expression" dxfId="1424" priority="12" stopIfTrue="1">
      <formula>O16&gt;$H$8</formula>
    </cfRule>
  </conditionalFormatting>
  <conditionalFormatting sqref="O37:S147">
    <cfRule type="cellIs" dxfId="1422" priority="29" operator="greaterThan">
      <formula>6</formula>
    </cfRule>
    <cfRule type="cellIs" dxfId="1421" priority="28" operator="greaterThan">
      <formula>0</formula>
    </cfRule>
  </conditionalFormatting>
  <conditionalFormatting sqref="O54:S55">
    <cfRule type="cellIs" dxfId="1420" priority="1" operator="greaterThan">
      <formula>0</formula>
    </cfRule>
    <cfRule type="cellIs" dxfId="1419" priority="2" operator="greaterThan">
      <formula>6</formula>
    </cfRule>
  </conditionalFormatting>
  <conditionalFormatting sqref="O16:U28">
    <cfRule type="cellIs" dxfId="1418" priority="14" operator="greaterThan">
      <formula>0</formula>
    </cfRule>
  </conditionalFormatting>
  <conditionalFormatting sqref="T10:U11">
    <cfRule type="cellIs" dxfId="1417" priority="41" operator="greaterThan">
      <formula>0</formula>
    </cfRule>
  </conditionalFormatting>
  <conditionalFormatting sqref="V16:Z28">
    <cfRule type="expression" dxfId="1415" priority="9" stopIfTrue="1">
      <formula>V16&gt;$H$8</formula>
    </cfRule>
  </conditionalFormatting>
  <conditionalFormatting sqref="V37:Z147">
    <cfRule type="cellIs" dxfId="1414" priority="25" operator="greaterThan">
      <formula>0</formula>
    </cfRule>
    <cfRule type="cellIs" dxfId="1413" priority="26" operator="greaterThan">
      <formula>6</formula>
    </cfRule>
  </conditionalFormatting>
  <conditionalFormatting sqref="V16:AB28">
    <cfRule type="cellIs" dxfId="1412" priority="11" operator="greaterThan">
      <formula>0</formula>
    </cfRule>
  </conditionalFormatting>
  <conditionalFormatting sqref="AA10:AB11">
    <cfRule type="cellIs" dxfId="1411" priority="40" operator="greaterThan">
      <formula>0</formula>
    </cfRule>
  </conditionalFormatting>
  <conditionalFormatting sqref="AC16:AG28">
    <cfRule type="cellIs" dxfId="1410" priority="8" operator="greaterThan">
      <formula>0</formula>
    </cfRule>
    <cfRule type="expression" dxfId="1408" priority="6" stopIfTrue="1">
      <formula>AC16&gt;$H$8</formula>
    </cfRule>
  </conditionalFormatting>
  <conditionalFormatting sqref="AC37:AG147">
    <cfRule type="cellIs" dxfId="1407" priority="22" operator="greaterThan">
      <formula>0</formula>
    </cfRule>
    <cfRule type="cellIs" dxfId="1406" priority="23" operator="greaterThan">
      <formula>6</formula>
    </cfRule>
  </conditionalFormatting>
  <conditionalFormatting sqref="AH10:AI11">
    <cfRule type="cellIs" dxfId="1405" priority="39" operator="greaterThan">
      <formula>0</formula>
    </cfRule>
  </conditionalFormatting>
  <conditionalFormatting sqref="AJ16:AN28">
    <cfRule type="cellIs" dxfId="1404" priority="5" operator="greaterThan">
      <formula>0</formula>
    </cfRule>
    <cfRule type="expression" dxfId="1402" priority="3" stopIfTrue="1">
      <formula>AJ16&gt;$H$8</formula>
    </cfRule>
  </conditionalFormatting>
  <conditionalFormatting sqref="AJ37:AN147">
    <cfRule type="cellIs" dxfId="1401" priority="20" operator="greaterThan">
      <formula>6</formula>
    </cfRule>
    <cfRule type="cellIs" dxfId="1400" priority="19" operator="greaterThan">
      <formula>0</formula>
    </cfRule>
  </conditionalFormatting>
  <dataValidations count="3">
    <dataValidation type="list" showInputMessage="1" showErrorMessage="1" sqref="D37:D118" xr:uid="{4807415B-5693-4888-94FF-89E755F96AA7}">
      <formula1>$F$16:$F$29</formula1>
    </dataValidation>
    <dataValidation type="decimal" operator="lessThanOrEqual" allowBlank="1" showInputMessage="1" showErrorMessage="1" sqref="AC37:AG147 O37:S147 AJ37:AN147 V37:Z147 H37:L147" xr:uid="{0255B37A-5AAA-4CC9-B08B-6EB62AD429DC}">
      <formula1>H$8</formula1>
    </dataValidation>
    <dataValidation type="list" showInputMessage="1" showErrorMessage="1" sqref="F16:F28" xr:uid="{E082CA00-FDF0-40D0-BB30-0406EA27E069}">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44" id="{7D17514A-F8A1-4FE6-8D7C-44D48A15D880}">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6" stopIfTrue="1" id="{2A0AF159-0408-42D9-9604-34FA218A6D9D}">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445" stopIfTrue="1" id="{84159713-5F80-487F-8A61-2772C7C212FC}">
            <xm:f>OR(H$36&lt;Calendario!$F$2,H$36&gt;Calendario!$F$3)</xm:f>
            <x14:dxf>
              <fill>
                <patternFill>
                  <bgColor theme="0" tint="-0.24994659260841701"/>
                </patternFill>
              </fill>
            </x14:dxf>
          </x14:cfRule>
          <xm:sqref>H37:L147 O37:S147 V37:Z147 AC37:AG147 AJ37:AN147</xm:sqref>
        </x14:conditionalFormatting>
        <x14:conditionalFormatting xmlns:xm="http://schemas.microsoft.com/office/excel/2006/main">
          <x14:cfRule type="expression" priority="13" stopIfTrue="1" id="{F05D9691-C45C-4DC7-B0BD-A4D97BB364AA}">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0" stopIfTrue="1" id="{C7C0C07A-3104-466F-84A2-6A6CF3C1BF3F}">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7" stopIfTrue="1" id="{2513DF69-EC4C-48F8-A961-478D5450D6A6}">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4" stopIfTrue="1" id="{67B96161-1333-4A02-A64E-9582E17EBA73}">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63B43BE-A166-4861-982F-9C22AF57685A}">
          <x14:formula1>
            <xm:f>'Listado Proyectos'!$A:$A</xm:f>
          </x14:formula1>
          <xm:sqref>D9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CE62-1D93-431C-B808-7027F96D8AE5}">
  <sheetPr codeName="Hoja65">
    <tabColor rgb="FF006600"/>
  </sheetPr>
  <dimension ref="A2:AN174"/>
  <sheetViews>
    <sheetView workbookViewId="0">
      <selection activeCell="D16" sqref="D16"/>
    </sheetView>
  </sheetViews>
  <sheetFormatPr baseColWidth="10" defaultColWidth="11.5" defaultRowHeight="15" x14ac:dyDescent="0.2"/>
  <cols>
    <col min="1" max="1" width="2.5" bestFit="1" customWidth="1"/>
    <col min="2" max="2" width="15" customWidth="1"/>
    <col min="3" max="3" width="33.5" bestFit="1" customWidth="1"/>
    <col min="4" max="4" width="22.5" bestFit="1" customWidth="1"/>
    <col min="5" max="5" width="11" bestFit="1" customWidth="1"/>
    <col min="6" max="6" width="18.5" bestFit="1" customWidth="1"/>
    <col min="7" max="7" width="20.5" bestFit="1" customWidth="1"/>
    <col min="8" max="14" width="6.5" style="28" customWidth="1"/>
    <col min="15" max="15" width="7.5" style="28" bestFit="1" customWidth="1"/>
    <col min="16"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Resolution_General Review</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9"/>
      <c r="Z6" s="39"/>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122</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66">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90">
        <f>COUNT(_xlfn.UNIQUE(G37:G173,FALSE,FALSE))</f>
        <v>0</v>
      </c>
      <c r="E13" s="16"/>
      <c r="F13" s="16"/>
      <c r="G13" s="16"/>
      <c r="H13" s="36"/>
      <c r="I13" s="36"/>
      <c r="J13" s="36"/>
      <c r="K13" s="36"/>
      <c r="L13" s="36"/>
      <c r="M13" s="36"/>
      <c r="N13" s="37"/>
      <c r="O13" s="38"/>
      <c r="P13" s="36"/>
      <c r="Q13" s="36"/>
      <c r="R13" s="36"/>
      <c r="S13" s="39"/>
      <c r="T13" s="39"/>
      <c r="U13" s="40"/>
      <c r="V13" s="40"/>
      <c r="W13" s="39"/>
      <c r="X13" s="39"/>
      <c r="Y13" s="39"/>
      <c r="Z13" s="39"/>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455</v>
      </c>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317</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t="s">
        <v>388</v>
      </c>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200"/>
      <c r="F19" s="26" t="s">
        <v>441</v>
      </c>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t="s">
        <v>215</v>
      </c>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200"/>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57" t="s">
        <v>494</v>
      </c>
      <c r="D24" s="13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6"/>
      <c r="P29" s="36"/>
      <c r="Q29" s="36"/>
      <c r="R29" s="36"/>
      <c r="S29" s="39"/>
      <c r="T29" s="39"/>
      <c r="U29" s="40"/>
      <c r="V29" s="40"/>
      <c r="W29" s="39"/>
      <c r="X29" s="39"/>
      <c r="Y29" s="39"/>
      <c r="Z29" s="39"/>
      <c r="AA29" s="38"/>
      <c r="AB29" s="38"/>
      <c r="AC29" s="38"/>
      <c r="AD29" s="38"/>
      <c r="AE29" s="38"/>
      <c r="AF29" s="36"/>
      <c r="AG29" s="38"/>
      <c r="AH29" s="38"/>
      <c r="AI29" s="38"/>
      <c r="AJ29" s="38"/>
      <c r="AK29" s="38"/>
      <c r="AL29" s="36"/>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 si="9">+B37+1</f>
        <v>2</v>
      </c>
      <c r="C38" s="77"/>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ref="B39" si="10">+B38+1</f>
        <v>3</v>
      </c>
      <c r="C39" s="77"/>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ref="B40:B71" si="11">+B39+1</f>
        <v>4</v>
      </c>
      <c r="C40" s="77"/>
      <c r="D40" s="24"/>
      <c r="E40" s="25">
        <f t="shared" si="8"/>
        <v>0</v>
      </c>
      <c r="F40" s="51"/>
      <c r="G40" s="24"/>
      <c r="H40" s="69"/>
      <c r="I40" s="69"/>
      <c r="J40" s="69"/>
      <c r="K40" s="69"/>
      <c r="L40" s="69"/>
      <c r="M40" s="65"/>
      <c r="N40" s="65"/>
      <c r="O40" s="69"/>
      <c r="P40" s="69"/>
      <c r="Q40" s="69"/>
      <c r="R40" s="69"/>
      <c r="S40" s="69"/>
      <c r="T40" s="67"/>
      <c r="U40" s="73"/>
      <c r="V40" s="69"/>
      <c r="W40" s="69"/>
      <c r="X40" s="69"/>
      <c r="Y40" s="69"/>
      <c r="Z40" s="69"/>
      <c r="AA40" s="67"/>
      <c r="AB40" s="73"/>
      <c r="AC40" s="69"/>
      <c r="AD40" s="69"/>
      <c r="AE40" s="69"/>
      <c r="AF40" s="69"/>
      <c r="AG40" s="69"/>
      <c r="AH40" s="67"/>
      <c r="AI40" s="67"/>
      <c r="AJ40" s="69"/>
      <c r="AK40" s="69"/>
      <c r="AL40" s="69"/>
      <c r="AM40" s="69"/>
      <c r="AN40" s="69"/>
    </row>
    <row r="41" spans="2:40" x14ac:dyDescent="0.2">
      <c r="B41" s="22">
        <f t="shared" si="11"/>
        <v>5</v>
      </c>
      <c r="C41" s="77"/>
      <c r="D41" s="24"/>
      <c r="E41" s="25">
        <f t="shared" si="8"/>
        <v>0</v>
      </c>
      <c r="F41" s="51"/>
      <c r="G41" s="24"/>
      <c r="H41" s="69"/>
      <c r="I41" s="69"/>
      <c r="J41" s="69"/>
      <c r="K41" s="69"/>
      <c r="L41" s="69"/>
      <c r="M41" s="65"/>
      <c r="N41" s="65"/>
      <c r="O41" s="69"/>
      <c r="P41" s="69"/>
      <c r="Q41" s="69"/>
      <c r="R41" s="69"/>
      <c r="S41" s="69"/>
      <c r="T41" s="67"/>
      <c r="U41" s="73"/>
      <c r="V41" s="69"/>
      <c r="W41" s="69"/>
      <c r="X41" s="69"/>
      <c r="Y41" s="69"/>
      <c r="Z41" s="69"/>
      <c r="AA41" s="67"/>
      <c r="AB41" s="73"/>
      <c r="AC41" s="69"/>
      <c r="AD41" s="69"/>
      <c r="AE41" s="69"/>
      <c r="AF41" s="69"/>
      <c r="AG41" s="69"/>
      <c r="AH41" s="67"/>
      <c r="AI41" s="67"/>
      <c r="AJ41" s="69"/>
      <c r="AK41" s="69"/>
      <c r="AL41" s="69"/>
      <c r="AM41" s="69"/>
      <c r="AN41" s="69"/>
    </row>
    <row r="42" spans="2:40" x14ac:dyDescent="0.2">
      <c r="B42" s="22">
        <f t="shared" si="11"/>
        <v>6</v>
      </c>
      <c r="C42" s="77"/>
      <c r="D42" s="24"/>
      <c r="E42" s="25">
        <f t="shared" si="8"/>
        <v>0</v>
      </c>
      <c r="F42" s="51"/>
      <c r="G42" s="24"/>
      <c r="H42" s="69"/>
      <c r="I42" s="69"/>
      <c r="J42" s="69"/>
      <c r="K42" s="69"/>
      <c r="L42" s="69"/>
      <c r="M42" s="65"/>
      <c r="N42" s="65"/>
      <c r="O42" s="69"/>
      <c r="P42" s="69"/>
      <c r="Q42" s="69"/>
      <c r="R42" s="69"/>
      <c r="S42" s="69"/>
      <c r="T42" s="67"/>
      <c r="U42" s="73"/>
      <c r="V42" s="69"/>
      <c r="W42" s="69"/>
      <c r="X42" s="69"/>
      <c r="Y42" s="69"/>
      <c r="Z42" s="69"/>
      <c r="AA42" s="67"/>
      <c r="AB42" s="73"/>
      <c r="AC42" s="69"/>
      <c r="AD42" s="69"/>
      <c r="AE42" s="69"/>
      <c r="AF42" s="69"/>
      <c r="AG42" s="69"/>
      <c r="AH42" s="67"/>
      <c r="AI42" s="67"/>
      <c r="AJ42" s="69"/>
      <c r="AK42" s="69"/>
      <c r="AL42" s="69"/>
      <c r="AM42" s="69"/>
      <c r="AN42" s="69"/>
    </row>
    <row r="43" spans="2:40" x14ac:dyDescent="0.2">
      <c r="B43" s="22">
        <f t="shared" si="11"/>
        <v>7</v>
      </c>
      <c r="C43" s="77"/>
      <c r="D43" s="24"/>
      <c r="E43" s="25">
        <f t="shared" si="8"/>
        <v>0</v>
      </c>
      <c r="F43" s="51"/>
      <c r="G43" s="24"/>
      <c r="H43" s="69"/>
      <c r="I43" s="69"/>
      <c r="J43" s="69"/>
      <c r="K43" s="69"/>
      <c r="L43" s="69"/>
      <c r="M43" s="65"/>
      <c r="N43" s="65"/>
      <c r="O43" s="69"/>
      <c r="P43" s="69"/>
      <c r="Q43" s="69"/>
      <c r="R43" s="69"/>
      <c r="S43" s="69"/>
      <c r="T43" s="67"/>
      <c r="U43" s="73"/>
      <c r="V43" s="69"/>
      <c r="W43" s="69"/>
      <c r="X43" s="69"/>
      <c r="Y43" s="69"/>
      <c r="Z43" s="69"/>
      <c r="AA43" s="67"/>
      <c r="AB43" s="73"/>
      <c r="AC43" s="69"/>
      <c r="AD43" s="69"/>
      <c r="AE43" s="69"/>
      <c r="AF43" s="69"/>
      <c r="AG43" s="69"/>
      <c r="AH43" s="67"/>
      <c r="AI43" s="67"/>
      <c r="AJ43" s="69"/>
      <c r="AK43" s="69"/>
      <c r="AL43" s="69"/>
      <c r="AM43" s="69"/>
      <c r="AN43" s="69"/>
    </row>
    <row r="44" spans="2:40" x14ac:dyDescent="0.2">
      <c r="B44" s="22">
        <f t="shared" si="11"/>
        <v>8</v>
      </c>
      <c r="C44" s="77"/>
      <c r="D44" s="24"/>
      <c r="E44" s="25">
        <f t="shared" si="8"/>
        <v>0</v>
      </c>
      <c r="F44" s="51"/>
      <c r="G44" s="24"/>
      <c r="H44" s="69"/>
      <c r="I44" s="69"/>
      <c r="J44" s="69"/>
      <c r="K44" s="69"/>
      <c r="L44" s="69"/>
      <c r="M44" s="65"/>
      <c r="N44" s="65"/>
      <c r="O44" s="69"/>
      <c r="P44" s="69"/>
      <c r="Q44" s="69"/>
      <c r="R44" s="69"/>
      <c r="S44" s="69"/>
      <c r="T44" s="67"/>
      <c r="U44" s="73"/>
      <c r="V44" s="69"/>
      <c r="W44" s="69"/>
      <c r="X44" s="69"/>
      <c r="Y44" s="69"/>
      <c r="Z44" s="69"/>
      <c r="AA44" s="67"/>
      <c r="AB44" s="73"/>
      <c r="AC44" s="69"/>
      <c r="AD44" s="69"/>
      <c r="AE44" s="69"/>
      <c r="AF44" s="69"/>
      <c r="AG44" s="69"/>
      <c r="AH44" s="67"/>
      <c r="AI44" s="67"/>
      <c r="AJ44" s="69"/>
      <c r="AK44" s="69"/>
      <c r="AL44" s="69"/>
      <c r="AM44" s="69"/>
      <c r="AN44" s="69"/>
    </row>
    <row r="45" spans="2:40" x14ac:dyDescent="0.2">
      <c r="B45" s="22">
        <f t="shared" si="11"/>
        <v>9</v>
      </c>
      <c r="C45" s="77"/>
      <c r="D45" s="24"/>
      <c r="E45" s="25">
        <f t="shared" si="8"/>
        <v>0</v>
      </c>
      <c r="F45" s="51"/>
      <c r="G45" s="24"/>
      <c r="H45" s="69"/>
      <c r="I45" s="69"/>
      <c r="J45" s="69"/>
      <c r="K45" s="69"/>
      <c r="L45" s="69"/>
      <c r="M45" s="65"/>
      <c r="N45" s="65"/>
      <c r="O45" s="69"/>
      <c r="P45" s="69"/>
      <c r="Q45" s="69"/>
      <c r="R45" s="69"/>
      <c r="S45" s="69"/>
      <c r="T45" s="67"/>
      <c r="U45" s="73"/>
      <c r="V45" s="69"/>
      <c r="W45" s="69"/>
      <c r="X45" s="69"/>
      <c r="Y45" s="69"/>
      <c r="Z45" s="69"/>
      <c r="AA45" s="67"/>
      <c r="AB45" s="73"/>
      <c r="AC45" s="69"/>
      <c r="AD45" s="69"/>
      <c r="AE45" s="69"/>
      <c r="AF45" s="69"/>
      <c r="AG45" s="69"/>
      <c r="AH45" s="67"/>
      <c r="AI45" s="67"/>
      <c r="AJ45" s="69"/>
      <c r="AK45" s="69"/>
      <c r="AL45" s="69"/>
      <c r="AM45" s="69"/>
      <c r="AN45" s="69"/>
    </row>
    <row r="46" spans="2:40" x14ac:dyDescent="0.2">
      <c r="B46" s="22">
        <f t="shared" si="11"/>
        <v>10</v>
      </c>
      <c r="C46" s="77"/>
      <c r="D46" s="24"/>
      <c r="E46" s="25">
        <f t="shared" si="8"/>
        <v>0</v>
      </c>
      <c r="F46" s="51"/>
      <c r="G46" s="24"/>
      <c r="H46" s="69"/>
      <c r="I46" s="69"/>
      <c r="J46" s="69"/>
      <c r="K46" s="69"/>
      <c r="L46" s="69"/>
      <c r="M46" s="65"/>
      <c r="N46" s="65"/>
      <c r="O46" s="69"/>
      <c r="P46" s="69"/>
      <c r="Q46" s="69"/>
      <c r="R46" s="69"/>
      <c r="S46" s="69"/>
      <c r="T46" s="67"/>
      <c r="U46" s="73"/>
      <c r="V46" s="69"/>
      <c r="W46" s="69"/>
      <c r="X46" s="69"/>
      <c r="Y46" s="69"/>
      <c r="Z46" s="69"/>
      <c r="AA46" s="67"/>
      <c r="AB46" s="73"/>
      <c r="AC46" s="69"/>
      <c r="AD46" s="69"/>
      <c r="AE46" s="69"/>
      <c r="AF46" s="69"/>
      <c r="AG46" s="69"/>
      <c r="AH46" s="67"/>
      <c r="AI46" s="67"/>
      <c r="AJ46" s="69"/>
      <c r="AK46" s="69"/>
      <c r="AL46" s="69"/>
      <c r="AM46" s="69"/>
      <c r="AN46" s="69"/>
    </row>
    <row r="47" spans="2:40" x14ac:dyDescent="0.2">
      <c r="B47" s="22">
        <f t="shared" si="11"/>
        <v>11</v>
      </c>
      <c r="C47" s="77"/>
      <c r="D47" s="24"/>
      <c r="E47" s="25">
        <f t="shared" si="8"/>
        <v>0</v>
      </c>
      <c r="F47" s="51"/>
      <c r="G47" s="24"/>
      <c r="H47" s="69"/>
      <c r="I47" s="69"/>
      <c r="J47" s="69"/>
      <c r="K47" s="69"/>
      <c r="L47" s="69"/>
      <c r="M47" s="65"/>
      <c r="N47" s="65"/>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1"/>
        <v>12</v>
      </c>
      <c r="C48" s="77"/>
      <c r="D48" s="24"/>
      <c r="E48" s="25">
        <f t="shared" si="8"/>
        <v>0</v>
      </c>
      <c r="F48" s="51"/>
      <c r="G48" s="24"/>
      <c r="H48" s="69"/>
      <c r="I48" s="69"/>
      <c r="J48" s="69"/>
      <c r="K48" s="69"/>
      <c r="L48" s="69"/>
      <c r="M48" s="65"/>
      <c r="N48" s="65"/>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1"/>
        <v>13</v>
      </c>
      <c r="C49" s="77"/>
      <c r="D49" s="24"/>
      <c r="E49" s="25">
        <f t="shared" si="8"/>
        <v>0</v>
      </c>
      <c r="F49" s="51"/>
      <c r="G49" s="24"/>
      <c r="H49" s="69"/>
      <c r="I49" s="69"/>
      <c r="J49" s="69"/>
      <c r="K49" s="69"/>
      <c r="L49" s="69"/>
      <c r="M49" s="65"/>
      <c r="N49" s="65"/>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1"/>
        <v>14</v>
      </c>
      <c r="C50" s="77"/>
      <c r="D50" s="24"/>
      <c r="E50" s="25">
        <f t="shared" si="8"/>
        <v>0</v>
      </c>
      <c r="F50" s="51"/>
      <c r="G50" s="24"/>
      <c r="H50" s="69"/>
      <c r="I50" s="69"/>
      <c r="J50" s="69"/>
      <c r="K50" s="69"/>
      <c r="L50" s="69"/>
      <c r="M50" s="65"/>
      <c r="N50" s="65"/>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1"/>
        <v>15</v>
      </c>
      <c r="C51" s="77"/>
      <c r="D51" s="24"/>
      <c r="E51" s="25">
        <f t="shared" si="8"/>
        <v>0</v>
      </c>
      <c r="F51" s="51"/>
      <c r="G51" s="24"/>
      <c r="H51" s="69"/>
      <c r="I51" s="69"/>
      <c r="J51" s="69"/>
      <c r="K51" s="69"/>
      <c r="L51" s="69"/>
      <c r="M51" s="65"/>
      <c r="N51" s="65"/>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1"/>
        <v>16</v>
      </c>
      <c r="C52" s="77"/>
      <c r="D52" s="24"/>
      <c r="E52" s="25">
        <f t="shared" si="8"/>
        <v>0</v>
      </c>
      <c r="F52" s="51"/>
      <c r="G52" s="24"/>
      <c r="H52" s="69"/>
      <c r="I52" s="69"/>
      <c r="J52" s="69"/>
      <c r="K52" s="69"/>
      <c r="L52" s="69"/>
      <c r="M52" s="65"/>
      <c r="N52" s="65"/>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1"/>
        <v>17</v>
      </c>
      <c r="C53" s="77"/>
      <c r="D53" s="24"/>
      <c r="E53" s="25">
        <f t="shared" si="8"/>
        <v>0</v>
      </c>
      <c r="F53" s="51"/>
      <c r="G53" s="24"/>
      <c r="H53" s="69"/>
      <c r="I53" s="69"/>
      <c r="J53" s="69"/>
      <c r="K53" s="69"/>
      <c r="L53" s="69"/>
      <c r="M53" s="65"/>
      <c r="N53" s="65"/>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1"/>
        <v>18</v>
      </c>
      <c r="C54" s="77"/>
      <c r="D54" s="24"/>
      <c r="E54" s="25">
        <f t="shared" si="8"/>
        <v>0</v>
      </c>
      <c r="F54" s="51"/>
      <c r="G54" s="24"/>
      <c r="H54" s="69"/>
      <c r="I54" s="69"/>
      <c r="J54" s="69"/>
      <c r="K54" s="69"/>
      <c r="L54" s="69"/>
      <c r="M54" s="65"/>
      <c r="N54" s="65"/>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1"/>
        <v>19</v>
      </c>
      <c r="C55" s="77"/>
      <c r="D55" s="24"/>
      <c r="E55" s="25">
        <f t="shared" si="8"/>
        <v>0</v>
      </c>
      <c r="F55" s="51"/>
      <c r="G55" s="24"/>
      <c r="H55" s="69"/>
      <c r="I55" s="69"/>
      <c r="J55" s="69"/>
      <c r="K55" s="69"/>
      <c r="L55" s="69"/>
      <c r="M55" s="65"/>
      <c r="N55" s="65"/>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1"/>
        <v>20</v>
      </c>
      <c r="C56" s="77"/>
      <c r="D56" s="24"/>
      <c r="E56" s="25">
        <f t="shared" si="8"/>
        <v>0</v>
      </c>
      <c r="F56" s="51"/>
      <c r="G56" s="24"/>
      <c r="H56" s="69"/>
      <c r="I56" s="69"/>
      <c r="J56" s="69"/>
      <c r="K56" s="69"/>
      <c r="L56" s="69"/>
      <c r="M56" s="65"/>
      <c r="N56" s="65"/>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1"/>
        <v>21</v>
      </c>
      <c r="C57" s="77"/>
      <c r="D57" s="24"/>
      <c r="E57" s="25">
        <f t="shared" si="8"/>
        <v>0</v>
      </c>
      <c r="F57" s="51"/>
      <c r="G57" s="24"/>
      <c r="H57" s="69"/>
      <c r="I57" s="69"/>
      <c r="J57" s="69"/>
      <c r="K57" s="69"/>
      <c r="L57" s="69"/>
      <c r="M57" s="65"/>
      <c r="N57" s="65"/>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1"/>
        <v>22</v>
      </c>
      <c r="C58" s="77"/>
      <c r="D58" s="24"/>
      <c r="E58" s="25">
        <f t="shared" si="8"/>
        <v>0</v>
      </c>
      <c r="F58" s="51"/>
      <c r="G58" s="24"/>
      <c r="H58" s="69"/>
      <c r="I58" s="69"/>
      <c r="J58" s="69"/>
      <c r="K58" s="69"/>
      <c r="L58" s="69"/>
      <c r="M58" s="65"/>
      <c r="N58" s="65"/>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x14ac:dyDescent="0.2">
      <c r="B59" s="22">
        <f t="shared" si="11"/>
        <v>23</v>
      </c>
      <c r="C59" s="77"/>
      <c r="D59" s="24"/>
      <c r="E59" s="25">
        <f t="shared" si="8"/>
        <v>0</v>
      </c>
      <c r="F59" s="51"/>
      <c r="G59" s="24"/>
      <c r="H59" s="69"/>
      <c r="I59" s="69"/>
      <c r="J59" s="69"/>
      <c r="K59" s="69"/>
      <c r="L59" s="69"/>
      <c r="M59" s="65"/>
      <c r="N59" s="65"/>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x14ac:dyDescent="0.2">
      <c r="B60" s="22">
        <f t="shared" si="11"/>
        <v>24</v>
      </c>
      <c r="C60" s="77"/>
      <c r="D60" s="24"/>
      <c r="E60" s="25">
        <f t="shared" si="8"/>
        <v>0</v>
      </c>
      <c r="F60" s="51"/>
      <c r="G60" s="24"/>
      <c r="H60" s="69"/>
      <c r="I60" s="69"/>
      <c r="J60" s="69"/>
      <c r="K60" s="69"/>
      <c r="L60" s="69"/>
      <c r="M60" s="65"/>
      <c r="N60" s="65"/>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s="113" customFormat="1" x14ac:dyDescent="0.2">
      <c r="B61" s="22">
        <f t="shared" si="11"/>
        <v>25</v>
      </c>
      <c r="C61" s="77"/>
      <c r="D61" s="24"/>
      <c r="E61" s="25">
        <f t="shared" si="8"/>
        <v>0</v>
      </c>
      <c r="F61" s="114"/>
      <c r="G61" s="142"/>
      <c r="H61" s="69"/>
      <c r="I61" s="69"/>
      <c r="J61" s="69"/>
      <c r="K61" s="69"/>
      <c r="L61" s="69"/>
      <c r="M61" s="171"/>
      <c r="N61" s="171"/>
      <c r="O61" s="69"/>
      <c r="P61" s="69"/>
      <c r="Q61" s="69"/>
      <c r="R61" s="69"/>
      <c r="S61" s="69"/>
      <c r="T61" s="171"/>
      <c r="U61" s="172"/>
      <c r="V61" s="69"/>
      <c r="W61" s="69"/>
      <c r="X61" s="69"/>
      <c r="Y61" s="69"/>
      <c r="Z61" s="69"/>
      <c r="AA61" s="171"/>
      <c r="AB61" s="172"/>
      <c r="AC61" s="69"/>
      <c r="AD61" s="69"/>
      <c r="AE61" s="69"/>
      <c r="AF61" s="69"/>
      <c r="AG61" s="69"/>
      <c r="AH61" s="171"/>
      <c r="AI61" s="171"/>
      <c r="AJ61" s="69"/>
      <c r="AK61" s="69"/>
      <c r="AL61" s="69"/>
      <c r="AM61" s="69"/>
      <c r="AN61" s="69"/>
    </row>
    <row r="62" spans="2:40" s="113" customFormat="1" x14ac:dyDescent="0.2">
      <c r="B62" s="22">
        <f t="shared" si="11"/>
        <v>26</v>
      </c>
      <c r="C62" s="77"/>
      <c r="D62" s="24"/>
      <c r="E62" s="25">
        <f t="shared" si="8"/>
        <v>0</v>
      </c>
      <c r="F62" s="114"/>
      <c r="G62" s="142"/>
      <c r="H62" s="69"/>
      <c r="I62" s="69"/>
      <c r="J62" s="69"/>
      <c r="K62" s="69"/>
      <c r="L62" s="69"/>
      <c r="M62" s="171"/>
      <c r="N62" s="171"/>
      <c r="O62" s="69"/>
      <c r="P62" s="69"/>
      <c r="Q62" s="69"/>
      <c r="R62" s="69"/>
      <c r="S62" s="69"/>
      <c r="T62" s="171"/>
      <c r="U62" s="172"/>
      <c r="V62" s="69"/>
      <c r="W62" s="69"/>
      <c r="X62" s="69"/>
      <c r="Y62" s="69"/>
      <c r="Z62" s="69"/>
      <c r="AA62" s="171"/>
      <c r="AB62" s="172"/>
      <c r="AC62" s="69"/>
      <c r="AD62" s="69"/>
      <c r="AE62" s="69"/>
      <c r="AF62" s="69"/>
      <c r="AG62" s="69"/>
      <c r="AH62" s="171"/>
      <c r="AI62" s="171"/>
      <c r="AJ62" s="69"/>
      <c r="AK62" s="69"/>
      <c r="AL62" s="69"/>
      <c r="AM62" s="69"/>
      <c r="AN62" s="69"/>
    </row>
    <row r="63" spans="2:40" s="113" customFormat="1" x14ac:dyDescent="0.2">
      <c r="B63" s="22">
        <f t="shared" si="11"/>
        <v>27</v>
      </c>
      <c r="C63" s="77"/>
      <c r="D63" s="24"/>
      <c r="E63" s="25">
        <f t="shared" si="8"/>
        <v>0</v>
      </c>
      <c r="F63" s="114"/>
      <c r="G63" s="142"/>
      <c r="H63" s="69"/>
      <c r="I63" s="69"/>
      <c r="J63" s="69"/>
      <c r="K63" s="69"/>
      <c r="L63" s="69"/>
      <c r="M63" s="171"/>
      <c r="N63" s="171"/>
      <c r="O63" s="69"/>
      <c r="P63" s="69"/>
      <c r="Q63" s="69"/>
      <c r="R63" s="69"/>
      <c r="S63" s="69"/>
      <c r="T63" s="173"/>
      <c r="U63" s="173"/>
      <c r="V63" s="69"/>
      <c r="W63" s="69"/>
      <c r="X63" s="69"/>
      <c r="Y63" s="69"/>
      <c r="Z63" s="69"/>
      <c r="AA63" s="173"/>
      <c r="AB63" s="174"/>
      <c r="AC63" s="69"/>
      <c r="AD63" s="69"/>
      <c r="AE63" s="69"/>
      <c r="AF63" s="69"/>
      <c r="AG63" s="69"/>
      <c r="AH63" s="175"/>
      <c r="AI63" s="173"/>
      <c r="AJ63" s="69"/>
      <c r="AK63" s="69"/>
      <c r="AL63" s="69"/>
      <c r="AM63" s="69"/>
      <c r="AN63" s="69"/>
    </row>
    <row r="64" spans="2:40" s="113" customFormat="1" x14ac:dyDescent="0.2">
      <c r="B64" s="22">
        <f t="shared" si="11"/>
        <v>28</v>
      </c>
      <c r="C64" s="77"/>
      <c r="D64" s="24"/>
      <c r="E64" s="25">
        <f t="shared" si="8"/>
        <v>0</v>
      </c>
      <c r="F64" s="114"/>
      <c r="G64" s="142"/>
      <c r="H64" s="69"/>
      <c r="I64" s="69"/>
      <c r="J64" s="69"/>
      <c r="K64" s="69"/>
      <c r="L64" s="69"/>
      <c r="M64" s="171"/>
      <c r="N64" s="171"/>
      <c r="O64" s="69"/>
      <c r="P64" s="69"/>
      <c r="Q64" s="69"/>
      <c r="R64" s="69"/>
      <c r="S64" s="69"/>
      <c r="T64" s="173"/>
      <c r="U64" s="173"/>
      <c r="V64" s="69"/>
      <c r="W64" s="69"/>
      <c r="X64" s="69"/>
      <c r="Y64" s="69"/>
      <c r="Z64" s="69"/>
      <c r="AA64" s="173"/>
      <c r="AB64" s="174"/>
      <c r="AC64" s="69"/>
      <c r="AD64" s="69"/>
      <c r="AE64" s="69"/>
      <c r="AF64" s="69"/>
      <c r="AG64" s="69"/>
      <c r="AH64" s="175"/>
      <c r="AI64" s="173"/>
      <c r="AJ64" s="69"/>
      <c r="AK64" s="69"/>
      <c r="AL64" s="69"/>
      <c r="AM64" s="69"/>
      <c r="AN64" s="69"/>
    </row>
    <row r="65" spans="2:40" s="113" customFormat="1" x14ac:dyDescent="0.2">
      <c r="B65" s="22">
        <f t="shared" si="11"/>
        <v>29</v>
      </c>
      <c r="C65" s="77"/>
      <c r="D65" s="24"/>
      <c r="E65" s="25">
        <f t="shared" si="8"/>
        <v>0</v>
      </c>
      <c r="F65" s="114"/>
      <c r="G65" s="142"/>
      <c r="H65" s="69"/>
      <c r="I65" s="69"/>
      <c r="J65" s="69"/>
      <c r="K65" s="69"/>
      <c r="L65" s="69"/>
      <c r="M65" s="171"/>
      <c r="N65" s="171"/>
      <c r="O65" s="69"/>
      <c r="P65" s="69"/>
      <c r="Q65" s="69"/>
      <c r="R65" s="69"/>
      <c r="S65" s="69"/>
      <c r="T65" s="173"/>
      <c r="U65" s="173"/>
      <c r="V65" s="69"/>
      <c r="W65" s="69"/>
      <c r="X65" s="69"/>
      <c r="Y65" s="69"/>
      <c r="Z65" s="69"/>
      <c r="AA65" s="173"/>
      <c r="AB65" s="173"/>
      <c r="AC65" s="69"/>
      <c r="AD65" s="69"/>
      <c r="AE65" s="69"/>
      <c r="AF65" s="69"/>
      <c r="AG65" s="69"/>
      <c r="AH65" s="173"/>
      <c r="AI65" s="173"/>
      <c r="AJ65" s="69"/>
      <c r="AK65" s="69"/>
      <c r="AL65" s="69"/>
      <c r="AM65" s="69"/>
      <c r="AN65" s="69"/>
    </row>
    <row r="66" spans="2:40" s="113" customFormat="1" x14ac:dyDescent="0.2">
      <c r="B66" s="22">
        <f t="shared" si="11"/>
        <v>30</v>
      </c>
      <c r="C66" s="77"/>
      <c r="D66" s="24"/>
      <c r="E66" s="25">
        <f t="shared" si="8"/>
        <v>0</v>
      </c>
      <c r="F66" s="114"/>
      <c r="G66" s="142"/>
      <c r="H66" s="69"/>
      <c r="I66" s="69"/>
      <c r="J66" s="69"/>
      <c r="K66" s="69"/>
      <c r="L66" s="69"/>
      <c r="M66" s="171"/>
      <c r="N66" s="171"/>
      <c r="O66" s="69"/>
      <c r="P66" s="69"/>
      <c r="Q66" s="69"/>
      <c r="R66" s="69"/>
      <c r="S66" s="69"/>
      <c r="T66" s="173"/>
      <c r="U66" s="173"/>
      <c r="V66" s="69"/>
      <c r="W66" s="69"/>
      <c r="X66" s="69"/>
      <c r="Y66" s="69"/>
      <c r="Z66" s="69"/>
      <c r="AA66" s="173"/>
      <c r="AB66" s="173"/>
      <c r="AC66" s="69"/>
      <c r="AD66" s="69"/>
      <c r="AE66" s="69"/>
      <c r="AF66" s="69"/>
      <c r="AG66" s="69"/>
      <c r="AH66" s="173"/>
      <c r="AI66" s="173"/>
      <c r="AJ66" s="69"/>
      <c r="AK66" s="69"/>
      <c r="AL66" s="69"/>
      <c r="AM66" s="69"/>
      <c r="AN66" s="69"/>
    </row>
    <row r="67" spans="2:40" s="113" customFormat="1" x14ac:dyDescent="0.2">
      <c r="B67" s="22">
        <f t="shared" si="11"/>
        <v>31</v>
      </c>
      <c r="C67" s="77"/>
      <c r="D67" s="24"/>
      <c r="E67" s="25">
        <f t="shared" si="8"/>
        <v>0</v>
      </c>
      <c r="F67" s="114"/>
      <c r="G67" s="142"/>
      <c r="H67" s="69"/>
      <c r="I67" s="69"/>
      <c r="J67" s="69"/>
      <c r="K67" s="69"/>
      <c r="L67" s="69"/>
      <c r="M67" s="171"/>
      <c r="N67" s="171"/>
      <c r="O67" s="69"/>
      <c r="P67" s="69"/>
      <c r="Q67" s="69"/>
      <c r="R67" s="69"/>
      <c r="S67" s="69"/>
      <c r="T67" s="173"/>
      <c r="U67" s="173"/>
      <c r="V67" s="69"/>
      <c r="W67" s="69"/>
      <c r="X67" s="69"/>
      <c r="Y67" s="69"/>
      <c r="Z67" s="69"/>
      <c r="AA67" s="173"/>
      <c r="AB67" s="173"/>
      <c r="AC67" s="69"/>
      <c r="AD67" s="69"/>
      <c r="AE67" s="69"/>
      <c r="AF67" s="69"/>
      <c r="AG67" s="69"/>
      <c r="AH67" s="173"/>
      <c r="AI67" s="173"/>
      <c r="AJ67" s="69"/>
      <c r="AK67" s="69"/>
      <c r="AL67" s="69"/>
      <c r="AM67" s="69"/>
      <c r="AN67" s="69"/>
    </row>
    <row r="68" spans="2:40" s="113" customFormat="1" x14ac:dyDescent="0.2">
      <c r="B68" s="22">
        <f t="shared" si="11"/>
        <v>32</v>
      </c>
      <c r="C68" s="77"/>
      <c r="D68" s="24"/>
      <c r="E68" s="25">
        <f t="shared" si="8"/>
        <v>0</v>
      </c>
      <c r="F68" s="114"/>
      <c r="G68" s="142"/>
      <c r="H68" s="69"/>
      <c r="I68" s="69"/>
      <c r="J68" s="69"/>
      <c r="K68" s="69"/>
      <c r="L68" s="69"/>
      <c r="M68" s="171"/>
      <c r="N68" s="171"/>
      <c r="O68" s="69"/>
      <c r="P68" s="69"/>
      <c r="Q68" s="69"/>
      <c r="R68" s="69"/>
      <c r="S68" s="69"/>
      <c r="T68" s="173"/>
      <c r="U68" s="173"/>
      <c r="V68" s="69"/>
      <c r="W68" s="69"/>
      <c r="X68" s="69"/>
      <c r="Y68" s="69"/>
      <c r="Z68" s="69"/>
      <c r="AA68" s="173"/>
      <c r="AB68" s="173"/>
      <c r="AC68" s="69"/>
      <c r="AD68" s="69"/>
      <c r="AE68" s="69"/>
      <c r="AF68" s="69"/>
      <c r="AG68" s="69"/>
      <c r="AH68" s="173"/>
      <c r="AI68" s="173"/>
      <c r="AJ68" s="69"/>
      <c r="AK68" s="69"/>
      <c r="AL68" s="69"/>
      <c r="AM68" s="69"/>
      <c r="AN68" s="69"/>
    </row>
    <row r="69" spans="2:40" s="113" customFormat="1" x14ac:dyDescent="0.2">
      <c r="B69" s="22">
        <f t="shared" si="11"/>
        <v>33</v>
      </c>
      <c r="C69" s="77"/>
      <c r="D69" s="24"/>
      <c r="E69" s="25">
        <f t="shared" ref="E69:E100" si="12">SUM(H69:AN69)</f>
        <v>0</v>
      </c>
      <c r="F69" s="114"/>
      <c r="G69" s="142"/>
      <c r="H69" s="69"/>
      <c r="I69" s="69"/>
      <c r="J69" s="69"/>
      <c r="K69" s="69"/>
      <c r="L69" s="69"/>
      <c r="M69" s="171"/>
      <c r="N69" s="171"/>
      <c r="O69" s="69"/>
      <c r="P69" s="69"/>
      <c r="Q69" s="69"/>
      <c r="R69" s="69"/>
      <c r="S69" s="69"/>
      <c r="T69" s="173"/>
      <c r="U69" s="173"/>
      <c r="V69" s="69"/>
      <c r="W69" s="69"/>
      <c r="X69" s="69"/>
      <c r="Y69" s="69"/>
      <c r="Z69" s="69"/>
      <c r="AA69" s="173"/>
      <c r="AB69" s="173"/>
      <c r="AC69" s="69"/>
      <c r="AD69" s="69"/>
      <c r="AE69" s="69"/>
      <c r="AF69" s="69"/>
      <c r="AG69" s="69"/>
      <c r="AH69" s="173"/>
      <c r="AI69" s="173"/>
      <c r="AJ69" s="69"/>
      <c r="AK69" s="69"/>
      <c r="AL69" s="69"/>
      <c r="AM69" s="69"/>
      <c r="AN69" s="69"/>
    </row>
    <row r="70" spans="2:40" s="113" customFormat="1" x14ac:dyDescent="0.2">
      <c r="B70" s="22">
        <f t="shared" si="11"/>
        <v>34</v>
      </c>
      <c r="C70" s="77"/>
      <c r="D70" s="24"/>
      <c r="E70" s="25">
        <f t="shared" si="12"/>
        <v>0</v>
      </c>
      <c r="F70" s="114"/>
      <c r="G70" s="142"/>
      <c r="H70" s="69"/>
      <c r="I70" s="69"/>
      <c r="J70" s="69"/>
      <c r="K70" s="69"/>
      <c r="L70" s="69"/>
      <c r="M70" s="171"/>
      <c r="N70" s="171"/>
      <c r="O70" s="69"/>
      <c r="P70" s="69"/>
      <c r="Q70" s="69"/>
      <c r="R70" s="69"/>
      <c r="S70" s="69"/>
      <c r="T70" s="173"/>
      <c r="U70" s="173"/>
      <c r="V70" s="69"/>
      <c r="W70" s="69"/>
      <c r="X70" s="69"/>
      <c r="Y70" s="69"/>
      <c r="Z70" s="69"/>
      <c r="AA70" s="173"/>
      <c r="AB70" s="173"/>
      <c r="AC70" s="69"/>
      <c r="AD70" s="69"/>
      <c r="AE70" s="69"/>
      <c r="AF70" s="69"/>
      <c r="AG70" s="69"/>
      <c r="AH70" s="173"/>
      <c r="AI70" s="173"/>
      <c r="AJ70" s="69"/>
      <c r="AK70" s="69"/>
      <c r="AL70" s="69"/>
      <c r="AM70" s="69"/>
      <c r="AN70" s="69"/>
    </row>
    <row r="71" spans="2:40" s="113" customFormat="1" x14ac:dyDescent="0.2">
      <c r="B71" s="22">
        <f t="shared" si="11"/>
        <v>35</v>
      </c>
      <c r="C71" s="77"/>
      <c r="D71" s="77"/>
      <c r="E71" s="25">
        <f t="shared" si="12"/>
        <v>0</v>
      </c>
      <c r="F71" s="114"/>
      <c r="G71" s="142"/>
      <c r="H71" s="69"/>
      <c r="I71" s="69"/>
      <c r="J71" s="69"/>
      <c r="K71" s="69"/>
      <c r="L71" s="69"/>
      <c r="M71" s="171"/>
      <c r="N71" s="171"/>
      <c r="O71" s="69"/>
      <c r="P71" s="69"/>
      <c r="Q71" s="69"/>
      <c r="R71" s="69"/>
      <c r="S71" s="69"/>
      <c r="T71" s="173"/>
      <c r="U71" s="173"/>
      <c r="V71" s="69"/>
      <c r="W71" s="69"/>
      <c r="X71" s="69"/>
      <c r="Y71" s="69"/>
      <c r="Z71" s="69"/>
      <c r="AA71" s="173"/>
      <c r="AB71" s="173"/>
      <c r="AC71" s="69"/>
      <c r="AD71" s="69"/>
      <c r="AE71" s="69"/>
      <c r="AF71" s="69"/>
      <c r="AG71" s="69"/>
      <c r="AH71" s="173"/>
      <c r="AI71" s="173"/>
      <c r="AJ71" s="69"/>
      <c r="AK71" s="69"/>
      <c r="AL71" s="69"/>
      <c r="AM71" s="69"/>
      <c r="AN71" s="69"/>
    </row>
    <row r="72" spans="2:40" s="113" customFormat="1" x14ac:dyDescent="0.2">
      <c r="B72" s="22">
        <f t="shared" ref="B72:B103" si="13">+B71+1</f>
        <v>36</v>
      </c>
      <c r="C72" s="77"/>
      <c r="D72" s="77"/>
      <c r="E72" s="25">
        <f t="shared" si="12"/>
        <v>0</v>
      </c>
      <c r="F72" s="114"/>
      <c r="G72" s="142"/>
      <c r="H72" s="69"/>
      <c r="I72" s="69"/>
      <c r="J72" s="69"/>
      <c r="K72" s="69"/>
      <c r="L72" s="69"/>
      <c r="M72" s="171"/>
      <c r="N72" s="171"/>
      <c r="O72" s="69"/>
      <c r="P72" s="69"/>
      <c r="Q72" s="69"/>
      <c r="R72" s="69"/>
      <c r="S72" s="69"/>
      <c r="T72" s="173"/>
      <c r="U72" s="173"/>
      <c r="V72" s="69"/>
      <c r="W72" s="69"/>
      <c r="X72" s="69"/>
      <c r="Y72" s="69"/>
      <c r="Z72" s="69"/>
      <c r="AA72" s="173"/>
      <c r="AB72" s="173"/>
      <c r="AC72" s="69"/>
      <c r="AD72" s="69"/>
      <c r="AE72" s="69"/>
      <c r="AF72" s="69"/>
      <c r="AG72" s="69"/>
      <c r="AH72" s="173"/>
      <c r="AI72" s="173"/>
      <c r="AJ72" s="69"/>
      <c r="AK72" s="69"/>
      <c r="AL72" s="69"/>
      <c r="AM72" s="69"/>
      <c r="AN72" s="69"/>
    </row>
    <row r="73" spans="2:40" s="113" customFormat="1" x14ac:dyDescent="0.2">
      <c r="B73" s="22">
        <f t="shared" si="13"/>
        <v>37</v>
      </c>
      <c r="C73" s="77"/>
      <c r="D73" s="77"/>
      <c r="E73" s="25">
        <f t="shared" si="12"/>
        <v>0</v>
      </c>
      <c r="F73" s="114"/>
      <c r="G73" s="142"/>
      <c r="H73" s="69"/>
      <c r="I73" s="69"/>
      <c r="J73" s="69"/>
      <c r="K73" s="69"/>
      <c r="L73" s="69"/>
      <c r="M73" s="171"/>
      <c r="N73" s="171"/>
      <c r="O73" s="69"/>
      <c r="P73" s="69"/>
      <c r="Q73" s="69"/>
      <c r="R73" s="69"/>
      <c r="S73" s="69"/>
      <c r="T73" s="173"/>
      <c r="U73" s="173"/>
      <c r="V73" s="69"/>
      <c r="W73" s="69"/>
      <c r="X73" s="69"/>
      <c r="Y73" s="69"/>
      <c r="Z73" s="69"/>
      <c r="AA73" s="173"/>
      <c r="AB73" s="173"/>
      <c r="AC73" s="69"/>
      <c r="AD73" s="69"/>
      <c r="AE73" s="69"/>
      <c r="AF73" s="69"/>
      <c r="AG73" s="69"/>
      <c r="AH73" s="173"/>
      <c r="AI73" s="173"/>
      <c r="AJ73" s="69"/>
      <c r="AK73" s="69"/>
      <c r="AL73" s="69"/>
      <c r="AM73" s="69"/>
      <c r="AN73" s="69"/>
    </row>
    <row r="74" spans="2:40" s="113" customFormat="1" x14ac:dyDescent="0.2">
      <c r="B74" s="22">
        <f t="shared" si="13"/>
        <v>38</v>
      </c>
      <c r="C74" s="77"/>
      <c r="D74" s="77"/>
      <c r="E74" s="25">
        <f t="shared" si="12"/>
        <v>0</v>
      </c>
      <c r="F74" s="114"/>
      <c r="G74" s="142"/>
      <c r="H74" s="69"/>
      <c r="I74" s="69"/>
      <c r="J74" s="69"/>
      <c r="K74" s="69"/>
      <c r="L74" s="69"/>
      <c r="M74" s="171"/>
      <c r="N74" s="171"/>
      <c r="O74" s="69"/>
      <c r="P74" s="69"/>
      <c r="Q74" s="69"/>
      <c r="R74" s="69"/>
      <c r="S74" s="69"/>
      <c r="T74" s="173"/>
      <c r="U74" s="173"/>
      <c r="V74" s="69"/>
      <c r="W74" s="69"/>
      <c r="X74" s="69"/>
      <c r="Y74" s="69"/>
      <c r="Z74" s="69"/>
      <c r="AA74" s="173"/>
      <c r="AB74" s="173"/>
      <c r="AC74" s="69"/>
      <c r="AD74" s="69"/>
      <c r="AE74" s="69"/>
      <c r="AF74" s="69"/>
      <c r="AG74" s="69"/>
      <c r="AH74" s="173"/>
      <c r="AI74" s="173"/>
      <c r="AJ74" s="69"/>
      <c r="AK74" s="69"/>
      <c r="AL74" s="69"/>
      <c r="AM74" s="69"/>
      <c r="AN74" s="69"/>
    </row>
    <row r="75" spans="2:40" s="113" customFormat="1" x14ac:dyDescent="0.2">
      <c r="B75" s="22">
        <f t="shared" si="13"/>
        <v>39</v>
      </c>
      <c r="C75" s="77"/>
      <c r="D75" s="77"/>
      <c r="E75" s="25">
        <f t="shared" si="12"/>
        <v>0</v>
      </c>
      <c r="F75" s="114"/>
      <c r="G75" s="142"/>
      <c r="H75" s="69"/>
      <c r="I75" s="69"/>
      <c r="J75" s="69"/>
      <c r="K75" s="69"/>
      <c r="L75" s="69"/>
      <c r="M75" s="171"/>
      <c r="N75" s="171"/>
      <c r="O75" s="69"/>
      <c r="P75" s="69"/>
      <c r="Q75" s="69"/>
      <c r="R75" s="69"/>
      <c r="S75" s="69"/>
      <c r="T75" s="173"/>
      <c r="U75" s="173"/>
      <c r="V75" s="69"/>
      <c r="W75" s="69"/>
      <c r="X75" s="69"/>
      <c r="Y75" s="69"/>
      <c r="Z75" s="69"/>
      <c r="AA75" s="173"/>
      <c r="AB75" s="173"/>
      <c r="AC75" s="69"/>
      <c r="AD75" s="69"/>
      <c r="AE75" s="69"/>
      <c r="AF75" s="69"/>
      <c r="AG75" s="69"/>
      <c r="AH75" s="173"/>
      <c r="AI75" s="173"/>
      <c r="AJ75" s="69"/>
      <c r="AK75" s="69"/>
      <c r="AL75" s="69"/>
      <c r="AM75" s="69"/>
      <c r="AN75" s="69"/>
    </row>
    <row r="76" spans="2:40" s="113" customFormat="1" x14ac:dyDescent="0.2">
      <c r="B76" s="22">
        <f t="shared" si="13"/>
        <v>40</v>
      </c>
      <c r="C76" s="77"/>
      <c r="D76" s="77"/>
      <c r="E76" s="25">
        <f t="shared" si="12"/>
        <v>0</v>
      </c>
      <c r="F76" s="114"/>
      <c r="G76" s="142"/>
      <c r="H76" s="69"/>
      <c r="I76" s="69"/>
      <c r="J76" s="69"/>
      <c r="K76" s="69"/>
      <c r="L76" s="69"/>
      <c r="M76" s="171"/>
      <c r="N76" s="171"/>
      <c r="O76" s="69"/>
      <c r="P76" s="69"/>
      <c r="Q76" s="69"/>
      <c r="R76" s="69"/>
      <c r="S76" s="69"/>
      <c r="T76" s="173"/>
      <c r="U76" s="173"/>
      <c r="V76" s="69"/>
      <c r="W76" s="69"/>
      <c r="X76" s="69"/>
      <c r="Y76" s="69"/>
      <c r="Z76" s="69"/>
      <c r="AA76" s="173"/>
      <c r="AB76" s="173"/>
      <c r="AC76" s="69"/>
      <c r="AD76" s="69"/>
      <c r="AE76" s="69"/>
      <c r="AF76" s="69"/>
      <c r="AG76" s="69"/>
      <c r="AH76" s="173"/>
      <c r="AI76" s="173"/>
      <c r="AJ76" s="69"/>
      <c r="AK76" s="69"/>
      <c r="AL76" s="69"/>
      <c r="AM76" s="69"/>
      <c r="AN76" s="69"/>
    </row>
    <row r="77" spans="2:40" s="113" customFormat="1" x14ac:dyDescent="0.2">
      <c r="B77" s="22">
        <f t="shared" si="13"/>
        <v>41</v>
      </c>
      <c r="C77" s="77"/>
      <c r="D77" s="77"/>
      <c r="E77" s="25">
        <f t="shared" si="12"/>
        <v>0</v>
      </c>
      <c r="F77" s="114"/>
      <c r="G77" s="142"/>
      <c r="H77" s="69"/>
      <c r="I77" s="69"/>
      <c r="J77" s="69"/>
      <c r="K77" s="69"/>
      <c r="L77" s="69"/>
      <c r="M77" s="171"/>
      <c r="N77" s="171"/>
      <c r="O77" s="69"/>
      <c r="P77" s="69"/>
      <c r="Q77" s="69"/>
      <c r="R77" s="69"/>
      <c r="S77" s="69"/>
      <c r="T77" s="173"/>
      <c r="U77" s="173"/>
      <c r="V77" s="69"/>
      <c r="W77" s="69"/>
      <c r="X77" s="69"/>
      <c r="Y77" s="69"/>
      <c r="Z77" s="69"/>
      <c r="AA77" s="173"/>
      <c r="AB77" s="173"/>
      <c r="AC77" s="69"/>
      <c r="AD77" s="69"/>
      <c r="AE77" s="69"/>
      <c r="AF77" s="69"/>
      <c r="AG77" s="69"/>
      <c r="AH77" s="173"/>
      <c r="AI77" s="173"/>
      <c r="AJ77" s="69"/>
      <c r="AK77" s="69"/>
      <c r="AL77" s="69"/>
      <c r="AM77" s="69"/>
      <c r="AN77" s="69"/>
    </row>
    <row r="78" spans="2:40" x14ac:dyDescent="0.2">
      <c r="B78" s="22">
        <f t="shared" si="13"/>
        <v>42</v>
      </c>
      <c r="C78" s="77"/>
      <c r="D78" s="24"/>
      <c r="E78" s="25">
        <f t="shared" si="12"/>
        <v>0</v>
      </c>
      <c r="F78" s="51"/>
      <c r="G78" s="24"/>
      <c r="H78" s="69"/>
      <c r="I78" s="69"/>
      <c r="J78" s="69"/>
      <c r="K78" s="69"/>
      <c r="L78" s="69"/>
      <c r="M78" s="65"/>
      <c r="N78" s="65"/>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3"/>
        <v>43</v>
      </c>
      <c r="C79" s="77"/>
      <c r="D79" s="24"/>
      <c r="E79" s="25">
        <f t="shared" si="12"/>
        <v>0</v>
      </c>
      <c r="F79" s="51"/>
      <c r="G79" s="24"/>
      <c r="H79" s="69"/>
      <c r="I79" s="69"/>
      <c r="J79" s="69"/>
      <c r="K79" s="69"/>
      <c r="L79" s="69"/>
      <c r="M79" s="65"/>
      <c r="N79" s="65"/>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ht="14.25" customHeight="1" x14ac:dyDescent="0.2">
      <c r="B80" s="22">
        <f t="shared" si="13"/>
        <v>44</v>
      </c>
      <c r="C80" s="77"/>
      <c r="D80" s="24"/>
      <c r="E80" s="25">
        <f t="shared" si="12"/>
        <v>0</v>
      </c>
      <c r="F80" s="51"/>
      <c r="G80" s="24"/>
      <c r="H80" s="69"/>
      <c r="I80" s="69"/>
      <c r="J80" s="69"/>
      <c r="K80" s="69"/>
      <c r="L80" s="69"/>
      <c r="M80" s="65"/>
      <c r="N80" s="65"/>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3"/>
        <v>45</v>
      </c>
      <c r="C81" s="77"/>
      <c r="D81" s="24"/>
      <c r="E81" s="25">
        <f t="shared" si="12"/>
        <v>0</v>
      </c>
      <c r="F81" s="51"/>
      <c r="G81" s="24"/>
      <c r="H81" s="69"/>
      <c r="I81" s="69"/>
      <c r="J81" s="69"/>
      <c r="K81" s="69"/>
      <c r="L81" s="69"/>
      <c r="M81" s="65"/>
      <c r="N81" s="65"/>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3"/>
        <v>46</v>
      </c>
      <c r="C82" s="77"/>
      <c r="D82" s="24"/>
      <c r="E82" s="25">
        <f t="shared" si="12"/>
        <v>0</v>
      </c>
      <c r="F82" s="51"/>
      <c r="G82" s="24"/>
      <c r="H82" s="69"/>
      <c r="I82" s="69"/>
      <c r="J82" s="69"/>
      <c r="K82" s="69"/>
      <c r="L82" s="69"/>
      <c r="M82" s="65"/>
      <c r="N82" s="65"/>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3"/>
        <v>47</v>
      </c>
      <c r="C83" s="77"/>
      <c r="D83" s="24"/>
      <c r="E83" s="25">
        <f t="shared" si="12"/>
        <v>0</v>
      </c>
      <c r="F83" s="51"/>
      <c r="G83" s="24"/>
      <c r="H83" s="69"/>
      <c r="I83" s="69"/>
      <c r="J83" s="69"/>
      <c r="K83" s="69"/>
      <c r="L83" s="69"/>
      <c r="M83" s="65"/>
      <c r="N83" s="65"/>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3"/>
        <v>48</v>
      </c>
      <c r="C84" s="63"/>
      <c r="D84" s="24"/>
      <c r="E84" s="25">
        <f t="shared" si="12"/>
        <v>0</v>
      </c>
      <c r="F84" s="51"/>
      <c r="G84" s="24"/>
      <c r="H84" s="69"/>
      <c r="I84" s="69"/>
      <c r="J84" s="69"/>
      <c r="K84" s="69"/>
      <c r="L84" s="69"/>
      <c r="M84" s="65"/>
      <c r="N84" s="65"/>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3"/>
        <v>49</v>
      </c>
      <c r="C85" s="63"/>
      <c r="D85" s="24"/>
      <c r="E85" s="25">
        <f t="shared" si="12"/>
        <v>0</v>
      </c>
      <c r="F85" s="51"/>
      <c r="G85" s="24"/>
      <c r="H85" s="69"/>
      <c r="I85" s="69"/>
      <c r="J85" s="69"/>
      <c r="K85" s="69"/>
      <c r="L85" s="69"/>
      <c r="M85" s="65"/>
      <c r="N85" s="65"/>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3"/>
        <v>50</v>
      </c>
      <c r="C86" s="63"/>
      <c r="D86" s="24"/>
      <c r="E86" s="25">
        <f t="shared" si="12"/>
        <v>0</v>
      </c>
      <c r="F86" s="51"/>
      <c r="G86" s="24"/>
      <c r="H86" s="69"/>
      <c r="I86" s="69"/>
      <c r="J86" s="69"/>
      <c r="K86" s="69"/>
      <c r="L86" s="69"/>
      <c r="M86" s="65"/>
      <c r="N86" s="65"/>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3"/>
        <v>51</v>
      </c>
      <c r="C87" s="63"/>
      <c r="D87" s="24"/>
      <c r="E87" s="25">
        <f t="shared" si="12"/>
        <v>0</v>
      </c>
      <c r="F87" s="51"/>
      <c r="G87" s="24"/>
      <c r="H87" s="69"/>
      <c r="I87" s="69"/>
      <c r="J87" s="69"/>
      <c r="K87" s="69"/>
      <c r="L87" s="69"/>
      <c r="M87" s="65"/>
      <c r="N87" s="65"/>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3"/>
        <v>52</v>
      </c>
      <c r="C88" s="63"/>
      <c r="D88" s="24"/>
      <c r="E88" s="25">
        <f t="shared" si="12"/>
        <v>0</v>
      </c>
      <c r="F88" s="51"/>
      <c r="G88" s="24"/>
      <c r="H88" s="69"/>
      <c r="I88" s="69"/>
      <c r="J88" s="69"/>
      <c r="K88" s="69"/>
      <c r="L88" s="69"/>
      <c r="M88" s="65"/>
      <c r="N88" s="65"/>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3"/>
        <v>53</v>
      </c>
      <c r="C89" s="63"/>
      <c r="D89" s="24"/>
      <c r="E89" s="25">
        <f t="shared" si="12"/>
        <v>0</v>
      </c>
      <c r="F89" s="51"/>
      <c r="G89" s="24"/>
      <c r="H89" s="69"/>
      <c r="I89" s="69"/>
      <c r="J89" s="69"/>
      <c r="K89" s="69"/>
      <c r="L89" s="69"/>
      <c r="M89" s="65"/>
      <c r="N89" s="65"/>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3"/>
        <v>54</v>
      </c>
      <c r="C90" s="63"/>
      <c r="D90" s="24"/>
      <c r="E90" s="25">
        <f t="shared" si="12"/>
        <v>0</v>
      </c>
      <c r="F90" s="51"/>
      <c r="G90" s="24"/>
      <c r="H90" s="69"/>
      <c r="I90" s="69"/>
      <c r="J90" s="69"/>
      <c r="K90" s="69"/>
      <c r="L90" s="69"/>
      <c r="M90" s="65"/>
      <c r="N90" s="65"/>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3"/>
        <v>55</v>
      </c>
      <c r="C91" s="63"/>
      <c r="D91" s="24"/>
      <c r="E91" s="25">
        <f t="shared" si="12"/>
        <v>0</v>
      </c>
      <c r="F91" s="51"/>
      <c r="G91" s="24"/>
      <c r="H91" s="69"/>
      <c r="I91" s="69"/>
      <c r="J91" s="69"/>
      <c r="K91" s="69"/>
      <c r="L91" s="69"/>
      <c r="M91" s="65"/>
      <c r="N91" s="65"/>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ht="15.75" customHeight="1" x14ac:dyDescent="0.2">
      <c r="B92" s="22">
        <f t="shared" si="13"/>
        <v>56</v>
      </c>
      <c r="C92" s="63"/>
      <c r="D92" s="24"/>
      <c r="E92" s="25">
        <f t="shared" si="12"/>
        <v>0</v>
      </c>
      <c r="F92" s="51"/>
      <c r="G92" s="24"/>
      <c r="H92" s="69"/>
      <c r="I92" s="69"/>
      <c r="J92" s="69"/>
      <c r="K92" s="69"/>
      <c r="L92" s="69"/>
      <c r="M92" s="65"/>
      <c r="N92" s="65"/>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ht="15.75" customHeight="1" x14ac:dyDescent="0.2">
      <c r="B93" s="22">
        <f t="shared" si="13"/>
        <v>57</v>
      </c>
      <c r="C93" s="63"/>
      <c r="D93" s="24"/>
      <c r="E93" s="25">
        <f t="shared" si="12"/>
        <v>0</v>
      </c>
      <c r="F93" s="51"/>
      <c r="G93" s="24"/>
      <c r="H93" s="69"/>
      <c r="I93" s="69"/>
      <c r="J93" s="69"/>
      <c r="K93" s="69"/>
      <c r="L93" s="69"/>
      <c r="M93" s="65"/>
      <c r="N93" s="65"/>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ht="15.75" customHeight="1" x14ac:dyDescent="0.2">
      <c r="B94" s="22">
        <f t="shared" si="13"/>
        <v>58</v>
      </c>
      <c r="C94" s="63"/>
      <c r="D94" s="24"/>
      <c r="E94" s="25">
        <f t="shared" si="12"/>
        <v>0</v>
      </c>
      <c r="F94" s="51"/>
      <c r="G94" s="24"/>
      <c r="H94" s="69"/>
      <c r="I94" s="69"/>
      <c r="J94" s="69"/>
      <c r="K94" s="69"/>
      <c r="L94" s="69"/>
      <c r="M94" s="65"/>
      <c r="N94" s="65"/>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ht="15.75" customHeight="1" x14ac:dyDescent="0.2">
      <c r="B95" s="22">
        <f t="shared" si="13"/>
        <v>59</v>
      </c>
      <c r="C95" s="63"/>
      <c r="D95" s="24"/>
      <c r="E95" s="25">
        <f t="shared" si="12"/>
        <v>0</v>
      </c>
      <c r="F95" s="51"/>
      <c r="G95" s="24"/>
      <c r="H95" s="69"/>
      <c r="I95" s="69"/>
      <c r="J95" s="69"/>
      <c r="K95" s="69"/>
      <c r="L95" s="69"/>
      <c r="M95" s="65"/>
      <c r="N95" s="65"/>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ht="15.75" customHeight="1" x14ac:dyDescent="0.2">
      <c r="B96" s="22">
        <f t="shared" si="13"/>
        <v>60</v>
      </c>
      <c r="C96" s="63"/>
      <c r="D96" s="24"/>
      <c r="E96" s="25">
        <f t="shared" si="12"/>
        <v>0</v>
      </c>
      <c r="F96" s="51"/>
      <c r="G96" s="24"/>
      <c r="H96" s="69"/>
      <c r="I96" s="69"/>
      <c r="J96" s="69"/>
      <c r="K96" s="69"/>
      <c r="L96" s="69"/>
      <c r="M96" s="65"/>
      <c r="N96" s="65"/>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3"/>
        <v>61</v>
      </c>
      <c r="C97" s="63"/>
      <c r="D97" s="24"/>
      <c r="E97" s="25">
        <f t="shared" si="12"/>
        <v>0</v>
      </c>
      <c r="F97" s="51"/>
      <c r="G97" s="24"/>
      <c r="H97" s="69"/>
      <c r="I97" s="69"/>
      <c r="J97" s="69"/>
      <c r="K97" s="69"/>
      <c r="L97" s="69"/>
      <c r="M97" s="65"/>
      <c r="N97" s="65"/>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3"/>
        <v>62</v>
      </c>
      <c r="C98" s="63"/>
      <c r="D98" s="24"/>
      <c r="E98" s="25">
        <f t="shared" si="12"/>
        <v>0</v>
      </c>
      <c r="F98" s="51"/>
      <c r="G98" s="24"/>
      <c r="H98" s="69"/>
      <c r="I98" s="69"/>
      <c r="J98" s="69"/>
      <c r="K98" s="69"/>
      <c r="L98" s="69"/>
      <c r="M98" s="65"/>
      <c r="N98" s="65"/>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3"/>
        <v>63</v>
      </c>
      <c r="C99" s="63"/>
      <c r="D99" s="24"/>
      <c r="E99" s="25">
        <f t="shared" si="12"/>
        <v>0</v>
      </c>
      <c r="F99" s="51"/>
      <c r="G99" s="24"/>
      <c r="H99" s="69"/>
      <c r="I99" s="69"/>
      <c r="J99" s="69"/>
      <c r="K99" s="69"/>
      <c r="L99" s="69"/>
      <c r="M99" s="65"/>
      <c r="N99" s="65"/>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3"/>
        <v>64</v>
      </c>
      <c r="C100" s="63"/>
      <c r="D100" s="24"/>
      <c r="E100" s="25">
        <f t="shared" si="12"/>
        <v>0</v>
      </c>
      <c r="F100" s="51"/>
      <c r="G100" s="24"/>
      <c r="H100" s="69"/>
      <c r="I100" s="69"/>
      <c r="J100" s="69"/>
      <c r="K100" s="69"/>
      <c r="L100" s="69"/>
      <c r="M100" s="65"/>
      <c r="N100" s="65"/>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3"/>
        <v>65</v>
      </c>
      <c r="C101" s="63"/>
      <c r="D101" s="24"/>
      <c r="E101" s="25">
        <f t="shared" ref="E101:E132" si="14">SUM(H101:AN101)</f>
        <v>0</v>
      </c>
      <c r="F101" s="51"/>
      <c r="G101" s="24"/>
      <c r="H101" s="69"/>
      <c r="I101" s="69"/>
      <c r="J101" s="69"/>
      <c r="K101" s="69"/>
      <c r="L101" s="69"/>
      <c r="M101" s="65"/>
      <c r="N101" s="65"/>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3"/>
        <v>66</v>
      </c>
      <c r="C102" s="63"/>
      <c r="D102" s="24"/>
      <c r="E102" s="25">
        <f t="shared" si="14"/>
        <v>0</v>
      </c>
      <c r="F102" s="51"/>
      <c r="G102" s="24"/>
      <c r="H102" s="69"/>
      <c r="I102" s="69"/>
      <c r="J102" s="69"/>
      <c r="K102" s="69"/>
      <c r="L102" s="69"/>
      <c r="M102" s="65"/>
      <c r="N102" s="65"/>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63"/>
      <c r="D103" s="24"/>
      <c r="E103" s="25">
        <f t="shared" si="14"/>
        <v>0</v>
      </c>
      <c r="F103" s="51"/>
      <c r="G103" s="24"/>
      <c r="H103" s="69"/>
      <c r="I103" s="69"/>
      <c r="J103" s="69"/>
      <c r="K103" s="69"/>
      <c r="L103" s="69"/>
      <c r="M103" s="65"/>
      <c r="N103" s="65"/>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ref="B104:B135" si="15">+B103+1</f>
        <v>68</v>
      </c>
      <c r="C104" s="63"/>
      <c r="D104" s="24"/>
      <c r="E104" s="25">
        <f t="shared" si="14"/>
        <v>0</v>
      </c>
      <c r="F104" s="51"/>
      <c r="G104" s="24"/>
      <c r="H104" s="69"/>
      <c r="I104" s="69"/>
      <c r="J104" s="69"/>
      <c r="K104" s="69"/>
      <c r="L104" s="69"/>
      <c r="M104" s="65"/>
      <c r="N104" s="65"/>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5"/>
        <v>69</v>
      </c>
      <c r="C105" s="63"/>
      <c r="D105" s="24"/>
      <c r="E105" s="25">
        <f t="shared" si="14"/>
        <v>0</v>
      </c>
      <c r="F105" s="51"/>
      <c r="G105" s="24"/>
      <c r="H105" s="69"/>
      <c r="I105" s="69"/>
      <c r="J105" s="69"/>
      <c r="K105" s="69"/>
      <c r="L105" s="69"/>
      <c r="M105" s="65"/>
      <c r="N105" s="65"/>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5"/>
        <v>70</v>
      </c>
      <c r="C106" s="63"/>
      <c r="D106" s="24"/>
      <c r="E106" s="25">
        <f t="shared" si="14"/>
        <v>0</v>
      </c>
      <c r="F106" s="51"/>
      <c r="G106" s="24"/>
      <c r="H106" s="69"/>
      <c r="I106" s="69"/>
      <c r="J106" s="69"/>
      <c r="K106" s="69"/>
      <c r="L106" s="69"/>
      <c r="M106" s="65"/>
      <c r="N106" s="65"/>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5"/>
        <v>71</v>
      </c>
      <c r="C107" s="63"/>
      <c r="D107" s="24"/>
      <c r="E107" s="25">
        <f t="shared" si="14"/>
        <v>0</v>
      </c>
      <c r="F107" s="51"/>
      <c r="G107" s="24"/>
      <c r="H107" s="69"/>
      <c r="I107" s="69"/>
      <c r="J107" s="69"/>
      <c r="K107" s="69"/>
      <c r="L107" s="69"/>
      <c r="M107" s="65"/>
      <c r="N107" s="65"/>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5"/>
        <v>72</v>
      </c>
      <c r="C108" s="63"/>
      <c r="D108" s="24"/>
      <c r="E108" s="25">
        <f t="shared" si="14"/>
        <v>0</v>
      </c>
      <c r="F108" s="51"/>
      <c r="G108" s="24"/>
      <c r="H108" s="69"/>
      <c r="I108" s="69"/>
      <c r="J108" s="69"/>
      <c r="K108" s="69"/>
      <c r="L108" s="69"/>
      <c r="M108" s="65"/>
      <c r="N108" s="65"/>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5"/>
        <v>73</v>
      </c>
      <c r="C109" s="63"/>
      <c r="D109" s="24"/>
      <c r="E109" s="25">
        <f t="shared" si="14"/>
        <v>0</v>
      </c>
      <c r="F109" s="51"/>
      <c r="G109" s="24"/>
      <c r="H109" s="69"/>
      <c r="I109" s="69"/>
      <c r="J109" s="69"/>
      <c r="K109" s="69"/>
      <c r="L109" s="69"/>
      <c r="M109" s="65"/>
      <c r="N109" s="65"/>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5"/>
        <v>74</v>
      </c>
      <c r="C110" s="63"/>
      <c r="D110" s="24"/>
      <c r="E110" s="25">
        <f t="shared" si="14"/>
        <v>0</v>
      </c>
      <c r="F110" s="51"/>
      <c r="G110" s="24"/>
      <c r="H110" s="69"/>
      <c r="I110" s="69"/>
      <c r="J110" s="69"/>
      <c r="K110" s="69"/>
      <c r="L110" s="69"/>
      <c r="M110" s="65"/>
      <c r="N110" s="65"/>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5"/>
        <v>75</v>
      </c>
      <c r="C111" s="63"/>
      <c r="D111" s="24"/>
      <c r="E111" s="25">
        <f t="shared" si="14"/>
        <v>0</v>
      </c>
      <c r="F111" s="51"/>
      <c r="G111" s="24"/>
      <c r="H111" s="69"/>
      <c r="I111" s="69"/>
      <c r="J111" s="69"/>
      <c r="K111" s="69"/>
      <c r="L111" s="69"/>
      <c r="M111" s="65"/>
      <c r="N111" s="65"/>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5"/>
        <v>76</v>
      </c>
      <c r="C112" s="63"/>
      <c r="D112" s="24"/>
      <c r="E112" s="25">
        <f t="shared" si="14"/>
        <v>0</v>
      </c>
      <c r="F112" s="51"/>
      <c r="G112" s="24"/>
      <c r="H112" s="69"/>
      <c r="I112" s="69"/>
      <c r="J112" s="69"/>
      <c r="K112" s="69"/>
      <c r="L112" s="69"/>
      <c r="M112" s="65"/>
      <c r="N112" s="65"/>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5"/>
        <v>77</v>
      </c>
      <c r="C113" s="63"/>
      <c r="D113" s="24"/>
      <c r="E113" s="25">
        <f t="shared" si="14"/>
        <v>0</v>
      </c>
      <c r="F113" s="51"/>
      <c r="G113" s="24"/>
      <c r="H113" s="69"/>
      <c r="I113" s="69"/>
      <c r="J113" s="69"/>
      <c r="K113" s="69"/>
      <c r="L113" s="69"/>
      <c r="M113" s="65"/>
      <c r="N113" s="65"/>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5"/>
        <v>78</v>
      </c>
      <c r="C114" s="63"/>
      <c r="D114" s="24"/>
      <c r="E114" s="25">
        <f t="shared" si="14"/>
        <v>0</v>
      </c>
      <c r="F114" s="51"/>
      <c r="G114" s="24"/>
      <c r="H114" s="69"/>
      <c r="I114" s="69"/>
      <c r="J114" s="69"/>
      <c r="K114" s="69"/>
      <c r="L114" s="69"/>
      <c r="M114" s="65"/>
      <c r="N114" s="65"/>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5"/>
        <v>79</v>
      </c>
      <c r="C115" s="63"/>
      <c r="D115" s="24"/>
      <c r="E115" s="25">
        <f t="shared" si="14"/>
        <v>0</v>
      </c>
      <c r="F115" s="51"/>
      <c r="G115" s="24"/>
      <c r="H115" s="69"/>
      <c r="I115" s="69"/>
      <c r="J115" s="69"/>
      <c r="K115" s="69"/>
      <c r="L115" s="69"/>
      <c r="M115" s="65"/>
      <c r="N115" s="65"/>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5"/>
        <v>80</v>
      </c>
      <c r="C116" s="63"/>
      <c r="D116" s="24"/>
      <c r="E116" s="25">
        <f t="shared" si="14"/>
        <v>0</v>
      </c>
      <c r="F116" s="51"/>
      <c r="G116" s="24"/>
      <c r="H116" s="69"/>
      <c r="I116" s="69"/>
      <c r="J116" s="69"/>
      <c r="K116" s="69"/>
      <c r="L116" s="69"/>
      <c r="M116" s="65"/>
      <c r="N116" s="65"/>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5"/>
        <v>81</v>
      </c>
      <c r="C117" s="63"/>
      <c r="D117" s="24"/>
      <c r="E117" s="25">
        <f t="shared" si="14"/>
        <v>0</v>
      </c>
      <c r="F117" s="51"/>
      <c r="G117" s="24"/>
      <c r="H117" s="69"/>
      <c r="I117" s="69"/>
      <c r="J117" s="69"/>
      <c r="K117" s="69"/>
      <c r="L117" s="69"/>
      <c r="M117" s="65"/>
      <c r="N117" s="65"/>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5"/>
        <v>82</v>
      </c>
      <c r="C118" s="63"/>
      <c r="D118" s="24"/>
      <c r="E118" s="25">
        <f t="shared" si="14"/>
        <v>0</v>
      </c>
      <c r="F118" s="51"/>
      <c r="G118" s="24"/>
      <c r="H118" s="69"/>
      <c r="I118" s="69"/>
      <c r="J118" s="69"/>
      <c r="K118" s="69"/>
      <c r="L118" s="69"/>
      <c r="M118" s="65"/>
      <c r="N118" s="65"/>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5"/>
        <v>83</v>
      </c>
      <c r="C119" s="63"/>
      <c r="D119" s="24"/>
      <c r="E119" s="25">
        <f t="shared" si="14"/>
        <v>0</v>
      </c>
      <c r="F119" s="51"/>
      <c r="G119" s="24"/>
      <c r="H119" s="69"/>
      <c r="I119" s="69"/>
      <c r="J119" s="69"/>
      <c r="K119" s="69"/>
      <c r="L119" s="69"/>
      <c r="M119" s="65"/>
      <c r="N119" s="65"/>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f t="shared" si="15"/>
        <v>84</v>
      </c>
      <c r="C120" s="63"/>
      <c r="D120" s="24"/>
      <c r="E120" s="25">
        <f t="shared" si="14"/>
        <v>0</v>
      </c>
      <c r="F120" s="51"/>
      <c r="G120" s="24"/>
      <c r="H120" s="69"/>
      <c r="I120" s="69"/>
      <c r="J120" s="69"/>
      <c r="K120" s="69"/>
      <c r="L120" s="69"/>
      <c r="M120" s="65"/>
      <c r="N120" s="65"/>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B121" s="22">
        <f t="shared" si="15"/>
        <v>85</v>
      </c>
      <c r="C121" s="63"/>
      <c r="D121" s="24"/>
      <c r="E121" s="25">
        <f t="shared" si="14"/>
        <v>0</v>
      </c>
      <c r="F121" s="51"/>
      <c r="G121" s="24"/>
      <c r="H121" s="69"/>
      <c r="I121" s="69"/>
      <c r="J121" s="69"/>
      <c r="K121" s="69"/>
      <c r="L121" s="69"/>
      <c r="M121" s="65"/>
      <c r="N121" s="65"/>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2:40" x14ac:dyDescent="0.2">
      <c r="B122" s="22">
        <f t="shared" si="15"/>
        <v>86</v>
      </c>
      <c r="C122" s="63"/>
      <c r="D122" s="24"/>
      <c r="E122" s="25">
        <f t="shared" si="14"/>
        <v>0</v>
      </c>
      <c r="F122" s="51"/>
      <c r="G122" s="24"/>
      <c r="H122" s="69"/>
      <c r="I122" s="69"/>
      <c r="J122" s="69"/>
      <c r="K122" s="69"/>
      <c r="L122" s="69"/>
      <c r="M122" s="65"/>
      <c r="N122" s="65"/>
      <c r="O122" s="69"/>
      <c r="P122" s="69"/>
      <c r="Q122" s="69"/>
      <c r="R122" s="69"/>
      <c r="S122" s="69"/>
      <c r="T122" s="68"/>
      <c r="U122" s="68"/>
      <c r="V122" s="69"/>
      <c r="W122" s="69"/>
      <c r="X122" s="69"/>
      <c r="Y122" s="69"/>
      <c r="Z122" s="69"/>
      <c r="AA122" s="68"/>
      <c r="AB122" s="68"/>
      <c r="AC122" s="69"/>
      <c r="AD122" s="69"/>
      <c r="AE122" s="69"/>
      <c r="AF122" s="69"/>
      <c r="AG122" s="69"/>
      <c r="AH122" s="68"/>
      <c r="AI122" s="68"/>
      <c r="AJ122" s="69"/>
      <c r="AK122" s="69"/>
      <c r="AL122" s="69"/>
      <c r="AM122" s="69"/>
      <c r="AN122" s="69"/>
    </row>
    <row r="123" spans="2:40" x14ac:dyDescent="0.2">
      <c r="B123" s="22">
        <f t="shared" si="15"/>
        <v>87</v>
      </c>
      <c r="C123" s="63"/>
      <c r="D123" s="24"/>
      <c r="E123" s="25">
        <f t="shared" si="14"/>
        <v>0</v>
      </c>
      <c r="F123" s="51"/>
      <c r="G123" s="24"/>
      <c r="H123" s="69"/>
      <c r="I123" s="69"/>
      <c r="J123" s="69"/>
      <c r="K123" s="69"/>
      <c r="L123" s="69"/>
      <c r="M123" s="65"/>
      <c r="N123" s="65"/>
      <c r="O123" s="69"/>
      <c r="P123" s="69"/>
      <c r="Q123" s="69"/>
      <c r="R123" s="69"/>
      <c r="S123" s="69"/>
      <c r="T123" s="68"/>
      <c r="U123" s="68"/>
      <c r="V123" s="69"/>
      <c r="W123" s="69"/>
      <c r="X123" s="69"/>
      <c r="Y123" s="69"/>
      <c r="Z123" s="69"/>
      <c r="AA123" s="68"/>
      <c r="AB123" s="68"/>
      <c r="AC123" s="69"/>
      <c r="AD123" s="69"/>
      <c r="AE123" s="69"/>
      <c r="AF123" s="69"/>
      <c r="AG123" s="69"/>
      <c r="AH123" s="68"/>
      <c r="AI123" s="68"/>
      <c r="AJ123" s="69"/>
      <c r="AK123" s="69"/>
      <c r="AL123" s="69"/>
      <c r="AM123" s="69"/>
      <c r="AN123" s="69"/>
    </row>
    <row r="124" spans="2:40" x14ac:dyDescent="0.2">
      <c r="B124" s="22">
        <f t="shared" si="15"/>
        <v>88</v>
      </c>
      <c r="C124" s="63"/>
      <c r="D124" s="24"/>
      <c r="E124" s="25">
        <f t="shared" si="14"/>
        <v>0</v>
      </c>
      <c r="F124" s="51"/>
      <c r="G124" s="24"/>
      <c r="H124" s="69"/>
      <c r="I124" s="69"/>
      <c r="J124" s="69"/>
      <c r="K124" s="69"/>
      <c r="L124" s="69"/>
      <c r="M124" s="65"/>
      <c r="N124" s="65"/>
      <c r="O124" s="69"/>
      <c r="P124" s="69"/>
      <c r="Q124" s="69"/>
      <c r="R124" s="69"/>
      <c r="S124" s="69"/>
      <c r="T124" s="68"/>
      <c r="U124" s="68"/>
      <c r="V124" s="69"/>
      <c r="W124" s="69"/>
      <c r="X124" s="69"/>
      <c r="Y124" s="69"/>
      <c r="Z124" s="69"/>
      <c r="AA124" s="68"/>
      <c r="AB124" s="68"/>
      <c r="AC124" s="69"/>
      <c r="AD124" s="69"/>
      <c r="AE124" s="69"/>
      <c r="AF124" s="69"/>
      <c r="AG124" s="69"/>
      <c r="AH124" s="68"/>
      <c r="AI124" s="68"/>
      <c r="AJ124" s="69"/>
      <c r="AK124" s="69"/>
      <c r="AL124" s="69"/>
      <c r="AM124" s="69"/>
      <c r="AN124" s="69"/>
    </row>
    <row r="125" spans="2:40" x14ac:dyDescent="0.2">
      <c r="B125" s="22">
        <f t="shared" si="15"/>
        <v>89</v>
      </c>
      <c r="C125" s="63"/>
      <c r="D125" s="24"/>
      <c r="E125" s="25">
        <f t="shared" si="14"/>
        <v>0</v>
      </c>
      <c r="F125" s="51"/>
      <c r="G125" s="24"/>
      <c r="H125" s="69"/>
      <c r="I125" s="69"/>
      <c r="J125" s="69"/>
      <c r="K125" s="69"/>
      <c r="L125" s="69"/>
      <c r="M125" s="65"/>
      <c r="N125" s="65"/>
      <c r="O125" s="69"/>
      <c r="P125" s="69"/>
      <c r="Q125" s="69"/>
      <c r="R125" s="69"/>
      <c r="S125" s="69"/>
      <c r="T125" s="68"/>
      <c r="U125" s="68"/>
      <c r="V125" s="69"/>
      <c r="W125" s="69"/>
      <c r="X125" s="69"/>
      <c r="Y125" s="69"/>
      <c r="Z125" s="69"/>
      <c r="AA125" s="68"/>
      <c r="AB125" s="68"/>
      <c r="AC125" s="69"/>
      <c r="AD125" s="69"/>
      <c r="AE125" s="69"/>
      <c r="AF125" s="69"/>
      <c r="AG125" s="69"/>
      <c r="AH125" s="68"/>
      <c r="AI125" s="68"/>
      <c r="AJ125" s="69"/>
      <c r="AK125" s="69"/>
      <c r="AL125" s="69"/>
      <c r="AM125" s="69"/>
      <c r="AN125" s="69"/>
    </row>
    <row r="126" spans="2:40" x14ac:dyDescent="0.2">
      <c r="B126" s="22">
        <f t="shared" si="15"/>
        <v>90</v>
      </c>
      <c r="C126" s="63"/>
      <c r="D126" s="24"/>
      <c r="E126" s="25">
        <f t="shared" si="14"/>
        <v>0</v>
      </c>
      <c r="F126" s="51"/>
      <c r="G126" s="24"/>
      <c r="H126" s="69"/>
      <c r="I126" s="69"/>
      <c r="J126" s="69"/>
      <c r="K126" s="69"/>
      <c r="L126" s="69"/>
      <c r="M126" s="65"/>
      <c r="N126" s="65"/>
      <c r="O126" s="69"/>
      <c r="P126" s="69"/>
      <c r="Q126" s="69"/>
      <c r="R126" s="69"/>
      <c r="S126" s="69"/>
      <c r="T126" s="68"/>
      <c r="U126" s="68"/>
      <c r="V126" s="69"/>
      <c r="W126" s="69"/>
      <c r="X126" s="69"/>
      <c r="Y126" s="69"/>
      <c r="Z126" s="69"/>
      <c r="AA126" s="68"/>
      <c r="AB126" s="68"/>
      <c r="AC126" s="69"/>
      <c r="AD126" s="69"/>
      <c r="AE126" s="69"/>
      <c r="AF126" s="69"/>
      <c r="AG126" s="69"/>
      <c r="AH126" s="68"/>
      <c r="AI126" s="68"/>
      <c r="AJ126" s="69"/>
      <c r="AK126" s="69"/>
      <c r="AL126" s="69"/>
      <c r="AM126" s="69"/>
      <c r="AN126" s="69"/>
    </row>
    <row r="127" spans="2:40" x14ac:dyDescent="0.2">
      <c r="B127" s="22">
        <f t="shared" si="15"/>
        <v>91</v>
      </c>
      <c r="C127" s="63"/>
      <c r="D127" s="24"/>
      <c r="E127" s="25">
        <f t="shared" si="14"/>
        <v>0</v>
      </c>
      <c r="F127" s="51"/>
      <c r="G127" s="24"/>
      <c r="H127" s="69"/>
      <c r="I127" s="69"/>
      <c r="J127" s="69"/>
      <c r="K127" s="69"/>
      <c r="L127" s="69"/>
      <c r="M127" s="65"/>
      <c r="N127" s="65"/>
      <c r="O127" s="69"/>
      <c r="P127" s="69"/>
      <c r="Q127" s="69"/>
      <c r="R127" s="69"/>
      <c r="S127" s="69"/>
      <c r="T127" s="68"/>
      <c r="U127" s="68"/>
      <c r="V127" s="69"/>
      <c r="W127" s="69"/>
      <c r="X127" s="69"/>
      <c r="Y127" s="69"/>
      <c r="Z127" s="69"/>
      <c r="AA127" s="68"/>
      <c r="AB127" s="68"/>
      <c r="AC127" s="69"/>
      <c r="AD127" s="69"/>
      <c r="AE127" s="69"/>
      <c r="AF127" s="69"/>
      <c r="AG127" s="69"/>
      <c r="AH127" s="68"/>
      <c r="AI127" s="68"/>
      <c r="AJ127" s="69"/>
      <c r="AK127" s="69"/>
      <c r="AL127" s="69"/>
      <c r="AM127" s="69"/>
      <c r="AN127" s="69"/>
    </row>
    <row r="128" spans="2:40" x14ac:dyDescent="0.2">
      <c r="B128" s="22">
        <f t="shared" si="15"/>
        <v>92</v>
      </c>
      <c r="C128" s="63"/>
      <c r="D128" s="24"/>
      <c r="E128" s="25">
        <f t="shared" si="14"/>
        <v>0</v>
      </c>
      <c r="F128" s="51"/>
      <c r="G128" s="24"/>
      <c r="H128" s="69"/>
      <c r="I128" s="69"/>
      <c r="J128" s="69"/>
      <c r="K128" s="69"/>
      <c r="L128" s="69"/>
      <c r="M128" s="65"/>
      <c r="N128" s="65"/>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row>
    <row r="129" spans="2:40" x14ac:dyDescent="0.2">
      <c r="B129" s="22">
        <f t="shared" si="15"/>
        <v>93</v>
      </c>
      <c r="C129" s="63"/>
      <c r="D129" s="24"/>
      <c r="E129" s="25">
        <f t="shared" si="14"/>
        <v>0</v>
      </c>
      <c r="F129" s="51"/>
      <c r="G129" s="24"/>
      <c r="H129" s="69"/>
      <c r="I129" s="69"/>
      <c r="J129" s="69"/>
      <c r="K129" s="69"/>
      <c r="L129" s="69"/>
      <c r="M129" s="65"/>
      <c r="N129" s="65"/>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f t="shared" si="15"/>
        <v>94</v>
      </c>
      <c r="C130" s="63"/>
      <c r="D130" s="24"/>
      <c r="E130" s="25">
        <f t="shared" si="14"/>
        <v>0</v>
      </c>
      <c r="F130" s="51"/>
      <c r="G130" s="24"/>
      <c r="H130" s="69"/>
      <c r="I130" s="69"/>
      <c r="J130" s="69"/>
      <c r="K130" s="69"/>
      <c r="L130" s="69"/>
      <c r="M130" s="65"/>
      <c r="N130" s="65"/>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f t="shared" si="15"/>
        <v>95</v>
      </c>
      <c r="C131" s="63"/>
      <c r="D131" s="24"/>
      <c r="E131" s="25">
        <f t="shared" si="14"/>
        <v>0</v>
      </c>
      <c r="F131" s="51"/>
      <c r="G131" s="24"/>
      <c r="H131" s="69"/>
      <c r="I131" s="69"/>
      <c r="J131" s="69"/>
      <c r="K131" s="69"/>
      <c r="L131" s="69"/>
      <c r="M131" s="65"/>
      <c r="N131" s="65"/>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f t="shared" si="15"/>
        <v>96</v>
      </c>
      <c r="C132" s="63"/>
      <c r="D132" s="24"/>
      <c r="E132" s="25">
        <f t="shared" si="14"/>
        <v>0</v>
      </c>
      <c r="F132" s="51"/>
      <c r="G132" s="24"/>
      <c r="H132" s="69"/>
      <c r="I132" s="69"/>
      <c r="J132" s="69"/>
      <c r="K132" s="69"/>
      <c r="L132" s="69"/>
      <c r="M132" s="65"/>
      <c r="N132" s="65"/>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f t="shared" si="15"/>
        <v>97</v>
      </c>
      <c r="C133" s="63"/>
      <c r="D133" s="24"/>
      <c r="E133" s="25">
        <f t="shared" ref="E133:E164" si="16">SUM(H133:AN133)</f>
        <v>0</v>
      </c>
      <c r="F133" s="51"/>
      <c r="G133" s="24"/>
      <c r="H133" s="69"/>
      <c r="I133" s="69"/>
      <c r="J133" s="69"/>
      <c r="K133" s="69"/>
      <c r="L133" s="69"/>
      <c r="M133" s="65"/>
      <c r="N133" s="65"/>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f t="shared" si="15"/>
        <v>98</v>
      </c>
      <c r="C134" s="63"/>
      <c r="D134" s="24"/>
      <c r="E134" s="25">
        <f t="shared" si="16"/>
        <v>0</v>
      </c>
      <c r="F134" s="51"/>
      <c r="G134" s="24"/>
      <c r="H134" s="69"/>
      <c r="I134" s="69"/>
      <c r="J134" s="69"/>
      <c r="K134" s="69"/>
      <c r="L134" s="69"/>
      <c r="M134" s="65"/>
      <c r="N134" s="65"/>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f t="shared" si="15"/>
        <v>99</v>
      </c>
      <c r="C135" s="63"/>
      <c r="D135" s="24"/>
      <c r="E135" s="25">
        <f t="shared" si="16"/>
        <v>0</v>
      </c>
      <c r="F135" s="51"/>
      <c r="G135" s="24"/>
      <c r="H135" s="69"/>
      <c r="I135" s="69"/>
      <c r="J135" s="69"/>
      <c r="K135" s="69"/>
      <c r="L135" s="69"/>
      <c r="M135" s="65"/>
      <c r="N135" s="65"/>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x14ac:dyDescent="0.2">
      <c r="B136" s="22">
        <f t="shared" ref="B136:B167" si="17">+B135+1</f>
        <v>100</v>
      </c>
      <c r="C136" s="63"/>
      <c r="D136" s="24"/>
      <c r="E136" s="25">
        <f t="shared" si="16"/>
        <v>0</v>
      </c>
      <c r="F136" s="51"/>
      <c r="G136" s="24"/>
      <c r="H136" s="69"/>
      <c r="I136" s="69"/>
      <c r="J136" s="69"/>
      <c r="K136" s="69"/>
      <c r="L136" s="69"/>
      <c r="M136" s="65"/>
      <c r="N136" s="65"/>
      <c r="O136" s="69"/>
      <c r="P136" s="69"/>
      <c r="Q136" s="69"/>
      <c r="R136" s="69"/>
      <c r="S136" s="69"/>
      <c r="T136" s="68"/>
      <c r="U136" s="68"/>
      <c r="V136" s="69"/>
      <c r="W136" s="69"/>
      <c r="X136" s="69"/>
      <c r="Y136" s="69"/>
      <c r="Z136" s="69"/>
      <c r="AA136" s="68"/>
      <c r="AB136" s="68"/>
      <c r="AC136" s="69"/>
      <c r="AD136" s="69"/>
      <c r="AE136" s="69"/>
      <c r="AF136" s="69"/>
      <c r="AG136" s="69"/>
      <c r="AH136" s="68"/>
      <c r="AI136" s="68"/>
      <c r="AJ136" s="69"/>
      <c r="AK136" s="69"/>
      <c r="AL136" s="69"/>
      <c r="AM136" s="69"/>
      <c r="AN136" s="69"/>
    </row>
    <row r="137" spans="2:40" x14ac:dyDescent="0.2">
      <c r="B137" s="22">
        <f t="shared" si="17"/>
        <v>101</v>
      </c>
      <c r="C137" s="63"/>
      <c r="D137" s="24"/>
      <c r="E137" s="25">
        <f t="shared" si="16"/>
        <v>0</v>
      </c>
      <c r="F137" s="51"/>
      <c r="G137" s="24"/>
      <c r="H137" s="69"/>
      <c r="I137" s="69"/>
      <c r="J137" s="69"/>
      <c r="K137" s="69"/>
      <c r="L137" s="69"/>
      <c r="M137" s="65"/>
      <c r="N137" s="65"/>
      <c r="O137" s="69"/>
      <c r="P137" s="69"/>
      <c r="Q137" s="69"/>
      <c r="R137" s="69"/>
      <c r="S137" s="69"/>
      <c r="T137" s="68"/>
      <c r="U137" s="68"/>
      <c r="V137" s="69"/>
      <c r="W137" s="69"/>
      <c r="X137" s="69"/>
      <c r="Y137" s="69"/>
      <c r="Z137" s="69"/>
      <c r="AA137" s="68"/>
      <c r="AB137" s="68"/>
      <c r="AC137" s="69"/>
      <c r="AD137" s="69"/>
      <c r="AE137" s="69"/>
      <c r="AF137" s="69"/>
      <c r="AG137" s="69"/>
      <c r="AH137" s="68"/>
      <c r="AI137" s="68"/>
      <c r="AJ137" s="69"/>
      <c r="AK137" s="69"/>
      <c r="AL137" s="69"/>
      <c r="AM137" s="69"/>
      <c r="AN137" s="69"/>
    </row>
    <row r="138" spans="2:40" x14ac:dyDescent="0.2">
      <c r="B138" s="22">
        <f t="shared" si="17"/>
        <v>102</v>
      </c>
      <c r="C138" s="63"/>
      <c r="D138" s="24"/>
      <c r="E138" s="25">
        <f t="shared" si="16"/>
        <v>0</v>
      </c>
      <c r="F138" s="51"/>
      <c r="G138" s="24"/>
      <c r="H138" s="69"/>
      <c r="I138" s="69"/>
      <c r="J138" s="69"/>
      <c r="K138" s="69"/>
      <c r="L138" s="69"/>
      <c r="M138" s="65"/>
      <c r="N138" s="65"/>
      <c r="O138" s="69"/>
      <c r="P138" s="69"/>
      <c r="Q138" s="69"/>
      <c r="R138" s="69"/>
      <c r="S138" s="69"/>
      <c r="T138" s="68"/>
      <c r="U138" s="68"/>
      <c r="V138" s="69"/>
      <c r="W138" s="69"/>
      <c r="X138" s="69"/>
      <c r="Y138" s="69"/>
      <c r="Z138" s="69"/>
      <c r="AA138" s="68"/>
      <c r="AB138" s="68"/>
      <c r="AC138" s="69"/>
      <c r="AD138" s="69"/>
      <c r="AE138" s="69"/>
      <c r="AF138" s="69"/>
      <c r="AG138" s="69"/>
      <c r="AH138" s="68"/>
      <c r="AI138" s="68"/>
      <c r="AJ138" s="69"/>
      <c r="AK138" s="69"/>
      <c r="AL138" s="69"/>
      <c r="AM138" s="69"/>
      <c r="AN138" s="69"/>
    </row>
    <row r="139" spans="2:40" x14ac:dyDescent="0.2">
      <c r="B139" s="22">
        <f t="shared" si="17"/>
        <v>103</v>
      </c>
      <c r="C139" s="63"/>
      <c r="D139" s="24"/>
      <c r="E139" s="25">
        <f t="shared" si="16"/>
        <v>0</v>
      </c>
      <c r="F139" s="51"/>
      <c r="G139" s="24"/>
      <c r="H139" s="69"/>
      <c r="I139" s="69"/>
      <c r="J139" s="69"/>
      <c r="K139" s="69"/>
      <c r="L139" s="69"/>
      <c r="M139" s="65"/>
      <c r="N139" s="65"/>
      <c r="O139" s="69"/>
      <c r="P139" s="69"/>
      <c r="Q139" s="69"/>
      <c r="R139" s="69"/>
      <c r="S139" s="69"/>
      <c r="T139" s="68"/>
      <c r="U139" s="68"/>
      <c r="V139" s="69"/>
      <c r="W139" s="69"/>
      <c r="X139" s="69"/>
      <c r="Y139" s="69"/>
      <c r="Z139" s="69"/>
      <c r="AA139" s="68"/>
      <c r="AB139" s="68"/>
      <c r="AC139" s="69"/>
      <c r="AD139" s="69"/>
      <c r="AE139" s="69"/>
      <c r="AF139" s="69"/>
      <c r="AG139" s="69"/>
      <c r="AH139" s="68"/>
      <c r="AI139" s="68"/>
      <c r="AJ139" s="69"/>
      <c r="AK139" s="69"/>
      <c r="AL139" s="69"/>
      <c r="AM139" s="69"/>
      <c r="AN139" s="69"/>
    </row>
    <row r="140" spans="2:40" x14ac:dyDescent="0.2">
      <c r="B140" s="22">
        <f t="shared" si="17"/>
        <v>104</v>
      </c>
      <c r="C140" s="63"/>
      <c r="D140" s="24"/>
      <c r="E140" s="25">
        <f t="shared" si="16"/>
        <v>0</v>
      </c>
      <c r="F140" s="51"/>
      <c r="G140" s="24"/>
      <c r="H140" s="69"/>
      <c r="I140" s="69"/>
      <c r="J140" s="69"/>
      <c r="K140" s="69"/>
      <c r="L140" s="69"/>
      <c r="M140" s="65"/>
      <c r="N140" s="65"/>
      <c r="O140" s="69"/>
      <c r="P140" s="69"/>
      <c r="Q140" s="69"/>
      <c r="R140" s="69"/>
      <c r="S140" s="69"/>
      <c r="T140" s="68"/>
      <c r="U140" s="68"/>
      <c r="V140" s="69"/>
      <c r="W140" s="69"/>
      <c r="X140" s="69"/>
      <c r="Y140" s="69"/>
      <c r="Z140" s="69"/>
      <c r="AA140" s="68"/>
      <c r="AB140" s="68"/>
      <c r="AC140" s="69"/>
      <c r="AD140" s="69"/>
      <c r="AE140" s="69"/>
      <c r="AF140" s="69"/>
      <c r="AG140" s="69"/>
      <c r="AH140" s="68"/>
      <c r="AI140" s="68"/>
      <c r="AJ140" s="69"/>
      <c r="AK140" s="69"/>
      <c r="AL140" s="69"/>
      <c r="AM140" s="69"/>
      <c r="AN140" s="69"/>
    </row>
    <row r="141" spans="2:40" x14ac:dyDescent="0.2">
      <c r="B141" s="22">
        <f t="shared" si="17"/>
        <v>105</v>
      </c>
      <c r="C141" s="63"/>
      <c r="D141" s="24"/>
      <c r="E141" s="25">
        <f t="shared" si="16"/>
        <v>0</v>
      </c>
      <c r="F141" s="51"/>
      <c r="G141" s="24"/>
      <c r="H141" s="69"/>
      <c r="I141" s="69"/>
      <c r="J141" s="69"/>
      <c r="K141" s="69"/>
      <c r="L141" s="69"/>
      <c r="M141" s="65"/>
      <c r="N141" s="65"/>
      <c r="O141" s="69"/>
      <c r="P141" s="69"/>
      <c r="Q141" s="69"/>
      <c r="R141" s="69"/>
      <c r="S141" s="69"/>
      <c r="T141" s="68"/>
      <c r="U141" s="68"/>
      <c r="V141" s="69"/>
      <c r="W141" s="69"/>
      <c r="X141" s="69"/>
      <c r="Y141" s="69"/>
      <c r="Z141" s="69"/>
      <c r="AA141" s="68"/>
      <c r="AB141" s="68"/>
      <c r="AC141" s="69"/>
      <c r="AD141" s="69"/>
      <c r="AE141" s="69"/>
      <c r="AF141" s="69"/>
      <c r="AG141" s="69"/>
      <c r="AH141" s="68"/>
      <c r="AI141" s="68"/>
      <c r="AJ141" s="69"/>
      <c r="AK141" s="69"/>
      <c r="AL141" s="69"/>
      <c r="AM141" s="69"/>
      <c r="AN141" s="69"/>
    </row>
    <row r="142" spans="2:40" x14ac:dyDescent="0.2">
      <c r="B142" s="22">
        <f t="shared" si="17"/>
        <v>106</v>
      </c>
      <c r="C142" s="63"/>
      <c r="D142" s="24"/>
      <c r="E142" s="25">
        <f t="shared" si="16"/>
        <v>0</v>
      </c>
      <c r="F142" s="51"/>
      <c r="G142" s="24"/>
      <c r="H142" s="69"/>
      <c r="I142" s="69"/>
      <c r="J142" s="69"/>
      <c r="K142" s="69"/>
      <c r="L142" s="69"/>
      <c r="M142" s="65"/>
      <c r="N142" s="65"/>
      <c r="O142" s="69"/>
      <c r="P142" s="69"/>
      <c r="Q142" s="69"/>
      <c r="R142" s="69"/>
      <c r="S142" s="69"/>
      <c r="T142" s="68"/>
      <c r="U142" s="68"/>
      <c r="V142" s="69"/>
      <c r="W142" s="69"/>
      <c r="X142" s="69"/>
      <c r="Y142" s="69"/>
      <c r="Z142" s="69"/>
      <c r="AA142" s="68"/>
      <c r="AB142" s="68"/>
      <c r="AC142" s="69"/>
      <c r="AD142" s="69"/>
      <c r="AE142" s="69"/>
      <c r="AF142" s="69"/>
      <c r="AG142" s="69"/>
      <c r="AH142" s="68"/>
      <c r="AI142" s="68"/>
      <c r="AJ142" s="69"/>
      <c r="AK142" s="69"/>
      <c r="AL142" s="69"/>
      <c r="AM142" s="69"/>
      <c r="AN142" s="69"/>
    </row>
    <row r="143" spans="2:40" x14ac:dyDescent="0.2">
      <c r="B143" s="22">
        <f t="shared" si="17"/>
        <v>107</v>
      </c>
      <c r="C143" s="63"/>
      <c r="D143" s="24"/>
      <c r="E143" s="25">
        <f t="shared" si="16"/>
        <v>0</v>
      </c>
      <c r="F143" s="51"/>
      <c r="G143" s="24"/>
      <c r="H143" s="69"/>
      <c r="I143" s="69"/>
      <c r="J143" s="69"/>
      <c r="K143" s="69"/>
      <c r="L143" s="69"/>
      <c r="M143" s="65"/>
      <c r="N143" s="65"/>
      <c r="O143" s="69"/>
      <c r="P143" s="69"/>
      <c r="Q143" s="69"/>
      <c r="R143" s="69"/>
      <c r="S143" s="69"/>
      <c r="T143" s="68"/>
      <c r="U143" s="68"/>
      <c r="V143" s="69"/>
      <c r="W143" s="69"/>
      <c r="X143" s="69"/>
      <c r="Y143" s="69"/>
      <c r="Z143" s="69"/>
      <c r="AA143" s="68"/>
      <c r="AB143" s="68"/>
      <c r="AC143" s="69"/>
      <c r="AD143" s="69"/>
      <c r="AE143" s="69"/>
      <c r="AF143" s="69"/>
      <c r="AG143" s="69"/>
      <c r="AH143" s="68"/>
      <c r="AI143" s="68"/>
      <c r="AJ143" s="69"/>
      <c r="AK143" s="69"/>
      <c r="AL143" s="69"/>
      <c r="AM143" s="69"/>
      <c r="AN143" s="69"/>
    </row>
    <row r="144" spans="2:40" x14ac:dyDescent="0.2">
      <c r="B144" s="22">
        <f t="shared" si="17"/>
        <v>108</v>
      </c>
      <c r="C144" s="63"/>
      <c r="D144" s="24"/>
      <c r="E144" s="25">
        <f t="shared" si="16"/>
        <v>0</v>
      </c>
      <c r="F144" s="51"/>
      <c r="G144" s="24"/>
      <c r="H144" s="69"/>
      <c r="I144" s="69"/>
      <c r="J144" s="69"/>
      <c r="K144" s="69"/>
      <c r="L144" s="69"/>
      <c r="M144" s="65"/>
      <c r="N144" s="65"/>
      <c r="O144" s="69"/>
      <c r="P144" s="69"/>
      <c r="Q144" s="69"/>
      <c r="R144" s="69"/>
      <c r="S144" s="69"/>
      <c r="T144" s="68"/>
      <c r="U144" s="68"/>
      <c r="V144" s="69"/>
      <c r="W144" s="69"/>
      <c r="X144" s="69"/>
      <c r="Y144" s="69"/>
      <c r="Z144" s="69"/>
      <c r="AA144" s="68"/>
      <c r="AB144" s="68"/>
      <c r="AC144" s="69"/>
      <c r="AD144" s="69"/>
      <c r="AE144" s="69"/>
      <c r="AF144" s="69"/>
      <c r="AG144" s="69"/>
      <c r="AH144" s="68"/>
      <c r="AI144" s="68"/>
      <c r="AJ144" s="69"/>
      <c r="AK144" s="69"/>
      <c r="AL144" s="69"/>
      <c r="AM144" s="69"/>
      <c r="AN144" s="69"/>
    </row>
    <row r="145" spans="2:40" x14ac:dyDescent="0.2">
      <c r="B145" s="22">
        <f t="shared" si="17"/>
        <v>109</v>
      </c>
      <c r="C145" s="63"/>
      <c r="D145" s="24"/>
      <c r="E145" s="25">
        <f t="shared" si="16"/>
        <v>0</v>
      </c>
      <c r="F145" s="51"/>
      <c r="G145" s="24"/>
      <c r="H145" s="69"/>
      <c r="I145" s="69"/>
      <c r="J145" s="69"/>
      <c r="K145" s="69"/>
      <c r="L145" s="69"/>
      <c r="M145" s="65"/>
      <c r="N145" s="65"/>
      <c r="O145" s="69"/>
      <c r="P145" s="69"/>
      <c r="Q145" s="69"/>
      <c r="R145" s="69"/>
      <c r="S145" s="69"/>
      <c r="T145" s="68"/>
      <c r="U145" s="68"/>
      <c r="V145" s="69"/>
      <c r="W145" s="69"/>
      <c r="X145" s="69"/>
      <c r="Y145" s="69"/>
      <c r="Z145" s="69"/>
      <c r="AA145" s="68"/>
      <c r="AB145" s="68"/>
      <c r="AC145" s="69"/>
      <c r="AD145" s="69"/>
      <c r="AE145" s="69"/>
      <c r="AF145" s="69"/>
      <c r="AG145" s="69"/>
      <c r="AH145" s="68"/>
      <c r="AI145" s="68"/>
      <c r="AJ145" s="69"/>
      <c r="AK145" s="69"/>
      <c r="AL145" s="69"/>
      <c r="AM145" s="69"/>
      <c r="AN145" s="69"/>
    </row>
    <row r="146" spans="2:40" x14ac:dyDescent="0.2">
      <c r="B146" s="22">
        <f t="shared" si="17"/>
        <v>110</v>
      </c>
      <c r="C146" s="63"/>
      <c r="D146" s="24"/>
      <c r="E146" s="25">
        <f t="shared" si="16"/>
        <v>0</v>
      </c>
      <c r="F146" s="51"/>
      <c r="G146" s="24"/>
      <c r="H146" s="69"/>
      <c r="I146" s="69"/>
      <c r="J146" s="69"/>
      <c r="K146" s="69"/>
      <c r="L146" s="69"/>
      <c r="M146" s="65"/>
      <c r="N146" s="65"/>
      <c r="O146" s="69"/>
      <c r="P146" s="69"/>
      <c r="Q146" s="69"/>
      <c r="R146" s="69"/>
      <c r="S146" s="69"/>
      <c r="T146" s="68"/>
      <c r="U146" s="68"/>
      <c r="V146" s="69"/>
      <c r="W146" s="69"/>
      <c r="X146" s="69"/>
      <c r="Y146" s="69"/>
      <c r="Z146" s="69"/>
      <c r="AA146" s="68"/>
      <c r="AB146" s="68"/>
      <c r="AC146" s="69"/>
      <c r="AD146" s="69"/>
      <c r="AE146" s="69"/>
      <c r="AF146" s="69"/>
      <c r="AG146" s="69"/>
      <c r="AH146" s="68"/>
      <c r="AI146" s="68"/>
      <c r="AJ146" s="69"/>
      <c r="AK146" s="69"/>
      <c r="AL146" s="69"/>
      <c r="AM146" s="69"/>
      <c r="AN146" s="69"/>
    </row>
    <row r="147" spans="2:40" x14ac:dyDescent="0.2">
      <c r="B147" s="22">
        <f t="shared" si="17"/>
        <v>111</v>
      </c>
      <c r="C147" s="63"/>
      <c r="D147" s="24"/>
      <c r="E147" s="25">
        <f t="shared" si="16"/>
        <v>0</v>
      </c>
      <c r="F147" s="51"/>
      <c r="G147" s="24"/>
      <c r="H147" s="69"/>
      <c r="I147" s="69"/>
      <c r="J147" s="69"/>
      <c r="K147" s="69"/>
      <c r="L147" s="69"/>
      <c r="M147" s="65"/>
      <c r="N147" s="65"/>
      <c r="O147" s="69"/>
      <c r="P147" s="69"/>
      <c r="Q147" s="69"/>
      <c r="R147" s="69"/>
      <c r="S147" s="69"/>
      <c r="T147" s="68"/>
      <c r="U147" s="68"/>
      <c r="V147" s="69"/>
      <c r="W147" s="69"/>
      <c r="X147" s="69"/>
      <c r="Y147" s="69"/>
      <c r="Z147" s="69"/>
      <c r="AA147" s="68"/>
      <c r="AB147" s="68"/>
      <c r="AC147" s="69"/>
      <c r="AD147" s="69"/>
      <c r="AE147" s="69"/>
      <c r="AF147" s="69"/>
      <c r="AG147" s="69"/>
      <c r="AH147" s="68"/>
      <c r="AI147" s="68"/>
      <c r="AJ147" s="69"/>
      <c r="AK147" s="69"/>
      <c r="AL147" s="69"/>
      <c r="AM147" s="69"/>
      <c r="AN147" s="69"/>
    </row>
    <row r="148" spans="2:40" x14ac:dyDescent="0.2">
      <c r="B148" s="22">
        <f t="shared" si="17"/>
        <v>112</v>
      </c>
      <c r="C148" s="63"/>
      <c r="D148" s="24"/>
      <c r="E148" s="25">
        <f t="shared" si="16"/>
        <v>0</v>
      </c>
      <c r="F148" s="51"/>
      <c r="G148" s="24"/>
      <c r="H148" s="69"/>
      <c r="I148" s="69"/>
      <c r="J148" s="69"/>
      <c r="K148" s="69"/>
      <c r="L148" s="69"/>
      <c r="M148" s="65"/>
      <c r="N148" s="65"/>
      <c r="O148" s="69"/>
      <c r="P148" s="69"/>
      <c r="Q148" s="69"/>
      <c r="R148" s="69"/>
      <c r="S148" s="69"/>
      <c r="T148" s="68"/>
      <c r="U148" s="68"/>
      <c r="V148" s="69"/>
      <c r="W148" s="69"/>
      <c r="X148" s="69"/>
      <c r="Y148" s="69"/>
      <c r="Z148" s="69"/>
      <c r="AA148" s="68"/>
      <c r="AB148" s="68"/>
      <c r="AC148" s="69"/>
      <c r="AD148" s="69"/>
      <c r="AE148" s="69"/>
      <c r="AF148" s="69"/>
      <c r="AG148" s="69"/>
      <c r="AH148" s="68"/>
      <c r="AI148" s="68"/>
      <c r="AJ148" s="69"/>
      <c r="AK148" s="69"/>
      <c r="AL148" s="69"/>
      <c r="AM148" s="69"/>
      <c r="AN148" s="69"/>
    </row>
    <row r="149" spans="2:40" x14ac:dyDescent="0.2">
      <c r="B149" s="22">
        <f t="shared" si="17"/>
        <v>113</v>
      </c>
      <c r="C149" s="63"/>
      <c r="D149" s="24"/>
      <c r="E149" s="25">
        <f t="shared" si="16"/>
        <v>0</v>
      </c>
      <c r="F149" s="51"/>
      <c r="G149" s="24"/>
      <c r="H149" s="69"/>
      <c r="I149" s="69"/>
      <c r="J149" s="69"/>
      <c r="K149" s="69"/>
      <c r="L149" s="69"/>
      <c r="M149" s="65"/>
      <c r="N149" s="65"/>
      <c r="O149" s="69"/>
      <c r="P149" s="69"/>
      <c r="Q149" s="69"/>
      <c r="R149" s="69"/>
      <c r="S149" s="69"/>
      <c r="T149" s="68"/>
      <c r="U149" s="68"/>
      <c r="V149" s="69"/>
      <c r="W149" s="69"/>
      <c r="X149" s="69"/>
      <c r="Y149" s="69"/>
      <c r="Z149" s="69"/>
      <c r="AA149" s="68"/>
      <c r="AB149" s="68"/>
      <c r="AC149" s="69"/>
      <c r="AD149" s="69"/>
      <c r="AE149" s="69"/>
      <c r="AF149" s="69"/>
      <c r="AG149" s="69"/>
      <c r="AH149" s="68"/>
      <c r="AI149" s="68"/>
      <c r="AJ149" s="69"/>
      <c r="AK149" s="69"/>
      <c r="AL149" s="69"/>
      <c r="AM149" s="69"/>
      <c r="AN149" s="69"/>
    </row>
    <row r="150" spans="2:40" x14ac:dyDescent="0.2">
      <c r="B150" s="22">
        <f t="shared" si="17"/>
        <v>114</v>
      </c>
      <c r="C150" s="63"/>
      <c r="D150" s="24"/>
      <c r="E150" s="25">
        <f t="shared" si="16"/>
        <v>0</v>
      </c>
      <c r="F150" s="51"/>
      <c r="G150" s="24"/>
      <c r="H150" s="69"/>
      <c r="I150" s="69"/>
      <c r="J150" s="69"/>
      <c r="K150" s="69"/>
      <c r="L150" s="69"/>
      <c r="M150" s="65"/>
      <c r="N150" s="65"/>
      <c r="O150" s="69"/>
      <c r="P150" s="69"/>
      <c r="Q150" s="69"/>
      <c r="R150" s="69"/>
      <c r="S150" s="69"/>
      <c r="T150" s="68"/>
      <c r="U150" s="68"/>
      <c r="V150" s="69"/>
      <c r="W150" s="69"/>
      <c r="X150" s="69"/>
      <c r="Y150" s="69"/>
      <c r="Z150" s="69"/>
      <c r="AA150" s="68"/>
      <c r="AB150" s="68"/>
      <c r="AC150" s="69"/>
      <c r="AD150" s="69"/>
      <c r="AE150" s="69"/>
      <c r="AF150" s="69"/>
      <c r="AG150" s="69"/>
      <c r="AH150" s="68"/>
      <c r="AI150" s="68"/>
      <c r="AJ150" s="69"/>
      <c r="AK150" s="69"/>
      <c r="AL150" s="69"/>
      <c r="AM150" s="69"/>
      <c r="AN150" s="69"/>
    </row>
    <row r="151" spans="2:40" x14ac:dyDescent="0.2">
      <c r="B151" s="22">
        <f t="shared" si="17"/>
        <v>115</v>
      </c>
      <c r="C151" s="63"/>
      <c r="D151" s="24"/>
      <c r="E151" s="25">
        <f t="shared" si="16"/>
        <v>0</v>
      </c>
      <c r="F151" s="51"/>
      <c r="G151" s="24"/>
      <c r="H151" s="69"/>
      <c r="I151" s="69"/>
      <c r="J151" s="69"/>
      <c r="K151" s="69"/>
      <c r="L151" s="69"/>
      <c r="M151" s="65"/>
      <c r="N151" s="65"/>
      <c r="O151" s="69"/>
      <c r="P151" s="69"/>
      <c r="Q151" s="69"/>
      <c r="R151" s="69"/>
      <c r="S151" s="69"/>
      <c r="T151" s="68"/>
      <c r="U151" s="68"/>
      <c r="V151" s="69"/>
      <c r="W151" s="69"/>
      <c r="X151" s="69"/>
      <c r="Y151" s="69"/>
      <c r="Z151" s="69"/>
      <c r="AA151" s="68"/>
      <c r="AB151" s="68"/>
      <c r="AC151" s="69"/>
      <c r="AD151" s="69"/>
      <c r="AE151" s="69"/>
      <c r="AF151" s="69"/>
      <c r="AG151" s="69"/>
      <c r="AH151" s="68"/>
      <c r="AI151" s="68"/>
      <c r="AJ151" s="69"/>
      <c r="AK151" s="69"/>
      <c r="AL151" s="69"/>
      <c r="AM151" s="69"/>
      <c r="AN151" s="69"/>
    </row>
    <row r="152" spans="2:40" x14ac:dyDescent="0.2">
      <c r="B152" s="22">
        <f t="shared" si="17"/>
        <v>116</v>
      </c>
      <c r="C152" s="63"/>
      <c r="D152" s="24"/>
      <c r="E152" s="25">
        <f t="shared" si="16"/>
        <v>0</v>
      </c>
      <c r="F152" s="51"/>
      <c r="G152" s="24"/>
      <c r="H152" s="69"/>
      <c r="I152" s="69"/>
      <c r="J152" s="69"/>
      <c r="K152" s="69"/>
      <c r="L152" s="69"/>
      <c r="M152" s="65"/>
      <c r="N152" s="65"/>
      <c r="O152" s="69"/>
      <c r="P152" s="69"/>
      <c r="Q152" s="69"/>
      <c r="R152" s="69"/>
      <c r="S152" s="69"/>
      <c r="T152" s="68"/>
      <c r="U152" s="68"/>
      <c r="V152" s="69"/>
      <c r="W152" s="69"/>
      <c r="X152" s="69"/>
      <c r="Y152" s="69"/>
      <c r="Z152" s="69"/>
      <c r="AA152" s="68"/>
      <c r="AB152" s="68"/>
      <c r="AC152" s="69"/>
      <c r="AD152" s="69"/>
      <c r="AE152" s="69"/>
      <c r="AF152" s="69"/>
      <c r="AG152" s="69"/>
      <c r="AH152" s="68"/>
      <c r="AI152" s="68"/>
      <c r="AJ152" s="69"/>
      <c r="AK152" s="69"/>
      <c r="AL152" s="69"/>
      <c r="AM152" s="69"/>
      <c r="AN152" s="69"/>
    </row>
    <row r="153" spans="2:40" x14ac:dyDescent="0.2">
      <c r="B153" s="22">
        <f t="shared" si="17"/>
        <v>117</v>
      </c>
      <c r="C153" s="63"/>
      <c r="D153" s="24"/>
      <c r="E153" s="25">
        <f t="shared" si="16"/>
        <v>0</v>
      </c>
      <c r="F153" s="51"/>
      <c r="G153" s="24"/>
      <c r="H153" s="69"/>
      <c r="I153" s="69"/>
      <c r="J153" s="69"/>
      <c r="K153" s="69"/>
      <c r="L153" s="69"/>
      <c r="M153" s="65"/>
      <c r="N153" s="65"/>
      <c r="O153" s="69"/>
      <c r="P153" s="69"/>
      <c r="Q153" s="69"/>
      <c r="R153" s="69"/>
      <c r="S153" s="69"/>
      <c r="T153" s="68"/>
      <c r="U153" s="68"/>
      <c r="V153" s="69"/>
      <c r="W153" s="69"/>
      <c r="X153" s="69"/>
      <c r="Y153" s="69"/>
      <c r="Z153" s="69"/>
      <c r="AA153" s="68"/>
      <c r="AB153" s="68"/>
      <c r="AC153" s="69"/>
      <c r="AD153" s="69"/>
      <c r="AE153" s="69"/>
      <c r="AF153" s="69"/>
      <c r="AG153" s="69"/>
      <c r="AH153" s="68"/>
      <c r="AI153" s="68"/>
      <c r="AJ153" s="69"/>
      <c r="AK153" s="69"/>
      <c r="AL153" s="69"/>
      <c r="AM153" s="69"/>
      <c r="AN153" s="69"/>
    </row>
    <row r="154" spans="2:40" x14ac:dyDescent="0.2">
      <c r="B154" s="22">
        <f t="shared" si="17"/>
        <v>118</v>
      </c>
      <c r="C154" s="63"/>
      <c r="D154" s="24"/>
      <c r="E154" s="25">
        <f t="shared" si="16"/>
        <v>0</v>
      </c>
      <c r="F154" s="51"/>
      <c r="G154" s="24"/>
      <c r="H154" s="69"/>
      <c r="I154" s="69"/>
      <c r="J154" s="69"/>
      <c r="K154" s="69"/>
      <c r="L154" s="69"/>
      <c r="M154" s="65"/>
      <c r="N154" s="65"/>
      <c r="O154" s="69"/>
      <c r="P154" s="69"/>
      <c r="Q154" s="69"/>
      <c r="R154" s="69"/>
      <c r="S154" s="69"/>
      <c r="T154" s="68"/>
      <c r="U154" s="68"/>
      <c r="V154" s="69"/>
      <c r="W154" s="69"/>
      <c r="X154" s="69"/>
      <c r="Y154" s="69"/>
      <c r="Z154" s="69"/>
      <c r="AA154" s="68"/>
      <c r="AB154" s="68"/>
      <c r="AC154" s="69"/>
      <c r="AD154" s="69"/>
      <c r="AE154" s="69"/>
      <c r="AF154" s="69"/>
      <c r="AG154" s="69"/>
      <c r="AH154" s="68"/>
      <c r="AI154" s="68"/>
      <c r="AJ154" s="69"/>
      <c r="AK154" s="69"/>
      <c r="AL154" s="69"/>
      <c r="AM154" s="69"/>
      <c r="AN154" s="69"/>
    </row>
    <row r="155" spans="2:40" x14ac:dyDescent="0.2">
      <c r="B155" s="22">
        <f t="shared" si="17"/>
        <v>119</v>
      </c>
      <c r="C155" s="63"/>
      <c r="D155" s="24"/>
      <c r="E155" s="25">
        <f t="shared" si="16"/>
        <v>0</v>
      </c>
      <c r="F155" s="51"/>
      <c r="G155" s="24"/>
      <c r="H155" s="69"/>
      <c r="I155" s="69"/>
      <c r="J155" s="69"/>
      <c r="K155" s="69"/>
      <c r="L155" s="69"/>
      <c r="M155" s="65"/>
      <c r="N155" s="65"/>
      <c r="O155" s="69"/>
      <c r="P155" s="69"/>
      <c r="Q155" s="69"/>
      <c r="R155" s="69"/>
      <c r="S155" s="69"/>
      <c r="T155" s="68"/>
      <c r="U155" s="68"/>
      <c r="V155" s="69"/>
      <c r="W155" s="69"/>
      <c r="X155" s="69"/>
      <c r="Y155" s="69"/>
      <c r="Z155" s="69"/>
      <c r="AA155" s="68"/>
      <c r="AB155" s="68"/>
      <c r="AC155" s="69"/>
      <c r="AD155" s="69"/>
      <c r="AE155" s="69"/>
      <c r="AF155" s="69"/>
      <c r="AG155" s="69"/>
      <c r="AH155" s="68"/>
      <c r="AI155" s="68"/>
      <c r="AJ155" s="69"/>
      <c r="AK155" s="69"/>
      <c r="AL155" s="69"/>
      <c r="AM155" s="69"/>
      <c r="AN155" s="69"/>
    </row>
    <row r="156" spans="2:40" x14ac:dyDescent="0.2">
      <c r="B156" s="22">
        <f t="shared" si="17"/>
        <v>120</v>
      </c>
      <c r="C156" s="63"/>
      <c r="D156" s="24"/>
      <c r="E156" s="25">
        <f t="shared" si="16"/>
        <v>0</v>
      </c>
      <c r="F156" s="51"/>
      <c r="G156" s="24"/>
      <c r="H156" s="69"/>
      <c r="I156" s="69"/>
      <c r="J156" s="69"/>
      <c r="K156" s="69"/>
      <c r="L156" s="69"/>
      <c r="M156" s="65"/>
      <c r="N156" s="65"/>
      <c r="O156" s="69"/>
      <c r="P156" s="69"/>
      <c r="Q156" s="69"/>
      <c r="R156" s="69"/>
      <c r="S156" s="69"/>
      <c r="T156" s="68"/>
      <c r="U156" s="68"/>
      <c r="V156" s="69"/>
      <c r="W156" s="69"/>
      <c r="X156" s="69"/>
      <c r="Y156" s="69"/>
      <c r="Z156" s="69"/>
      <c r="AA156" s="68"/>
      <c r="AB156" s="68"/>
      <c r="AC156" s="69"/>
      <c r="AD156" s="69"/>
      <c r="AE156" s="69"/>
      <c r="AF156" s="69"/>
      <c r="AG156" s="69"/>
      <c r="AH156" s="68"/>
      <c r="AI156" s="68"/>
      <c r="AJ156" s="69"/>
      <c r="AK156" s="69"/>
      <c r="AL156" s="69"/>
      <c r="AM156" s="69"/>
      <c r="AN156" s="69"/>
    </row>
    <row r="157" spans="2:40" x14ac:dyDescent="0.2">
      <c r="B157" s="22">
        <f t="shared" si="17"/>
        <v>121</v>
      </c>
      <c r="C157" s="63"/>
      <c r="D157" s="24"/>
      <c r="E157" s="25">
        <f t="shared" si="16"/>
        <v>0</v>
      </c>
      <c r="F157" s="51"/>
      <c r="G157" s="24"/>
      <c r="H157" s="69"/>
      <c r="I157" s="69"/>
      <c r="J157" s="69"/>
      <c r="K157" s="69"/>
      <c r="L157" s="69"/>
      <c r="M157" s="65"/>
      <c r="N157" s="65"/>
      <c r="O157" s="69"/>
      <c r="P157" s="69"/>
      <c r="Q157" s="69"/>
      <c r="R157" s="69"/>
      <c r="S157" s="69"/>
      <c r="T157" s="68"/>
      <c r="U157" s="68"/>
      <c r="V157" s="69"/>
      <c r="W157" s="69"/>
      <c r="X157" s="69"/>
      <c r="Y157" s="69"/>
      <c r="Z157" s="69"/>
      <c r="AA157" s="68"/>
      <c r="AB157" s="68"/>
      <c r="AC157" s="69"/>
      <c r="AD157" s="69"/>
      <c r="AE157" s="69"/>
      <c r="AF157" s="69"/>
      <c r="AG157" s="69"/>
      <c r="AH157" s="68"/>
      <c r="AI157" s="68"/>
      <c r="AJ157" s="69"/>
      <c r="AK157" s="69"/>
      <c r="AL157" s="69"/>
      <c r="AM157" s="69"/>
      <c r="AN157" s="69"/>
    </row>
    <row r="158" spans="2:40" x14ac:dyDescent="0.2">
      <c r="B158" s="22">
        <f t="shared" si="17"/>
        <v>122</v>
      </c>
      <c r="C158" s="63"/>
      <c r="D158" s="24"/>
      <c r="E158" s="25">
        <f t="shared" si="16"/>
        <v>0</v>
      </c>
      <c r="F158" s="51"/>
      <c r="G158" s="24"/>
      <c r="H158" s="69"/>
      <c r="I158" s="69"/>
      <c r="J158" s="69"/>
      <c r="K158" s="69"/>
      <c r="L158" s="69"/>
      <c r="M158" s="65"/>
      <c r="N158" s="65"/>
      <c r="O158" s="69"/>
      <c r="P158" s="69"/>
      <c r="Q158" s="69"/>
      <c r="R158" s="69"/>
      <c r="S158" s="69"/>
      <c r="T158" s="68"/>
      <c r="U158" s="68"/>
      <c r="V158" s="69"/>
      <c r="W158" s="69"/>
      <c r="X158" s="69"/>
      <c r="Y158" s="69"/>
      <c r="Z158" s="69"/>
      <c r="AA158" s="68"/>
      <c r="AB158" s="68"/>
      <c r="AC158" s="69"/>
      <c r="AD158" s="69"/>
      <c r="AE158" s="69"/>
      <c r="AF158" s="69"/>
      <c r="AG158" s="69"/>
      <c r="AH158" s="68"/>
      <c r="AI158" s="68"/>
      <c r="AJ158" s="69"/>
      <c r="AK158" s="69"/>
      <c r="AL158" s="69"/>
      <c r="AM158" s="69"/>
      <c r="AN158" s="69"/>
    </row>
    <row r="159" spans="2:40" x14ac:dyDescent="0.2">
      <c r="B159" s="22">
        <f t="shared" si="17"/>
        <v>123</v>
      </c>
      <c r="C159" s="63"/>
      <c r="D159" s="24"/>
      <c r="E159" s="25">
        <f t="shared" si="16"/>
        <v>0</v>
      </c>
      <c r="F159" s="51"/>
      <c r="G159" s="24"/>
      <c r="H159" s="69"/>
      <c r="I159" s="69"/>
      <c r="J159" s="69"/>
      <c r="K159" s="69"/>
      <c r="L159" s="69"/>
      <c r="M159" s="65"/>
      <c r="N159" s="65"/>
      <c r="O159" s="69"/>
      <c r="P159" s="69"/>
      <c r="Q159" s="69"/>
      <c r="R159" s="69"/>
      <c r="S159" s="69"/>
      <c r="T159" s="68"/>
      <c r="U159" s="68"/>
      <c r="V159" s="69"/>
      <c r="W159" s="69"/>
      <c r="X159" s="69"/>
      <c r="Y159" s="69"/>
      <c r="Z159" s="69"/>
      <c r="AA159" s="68"/>
      <c r="AB159" s="68"/>
      <c r="AC159" s="69"/>
      <c r="AD159" s="69"/>
      <c r="AE159" s="69"/>
      <c r="AF159" s="69"/>
      <c r="AG159" s="69"/>
      <c r="AH159" s="68"/>
      <c r="AI159" s="68"/>
      <c r="AJ159" s="69"/>
      <c r="AK159" s="69"/>
      <c r="AL159" s="69"/>
      <c r="AM159" s="69"/>
      <c r="AN159" s="69"/>
    </row>
    <row r="160" spans="2:40" x14ac:dyDescent="0.2">
      <c r="B160" s="22">
        <f t="shared" si="17"/>
        <v>124</v>
      </c>
      <c r="C160" s="63"/>
      <c r="D160" s="24"/>
      <c r="E160" s="25">
        <f t="shared" si="16"/>
        <v>0</v>
      </c>
      <c r="F160" s="51"/>
      <c r="G160" s="24"/>
      <c r="H160" s="69"/>
      <c r="I160" s="69"/>
      <c r="J160" s="69"/>
      <c r="K160" s="69"/>
      <c r="L160" s="69"/>
      <c r="M160" s="65"/>
      <c r="N160" s="65"/>
      <c r="O160" s="69"/>
      <c r="P160" s="69"/>
      <c r="Q160" s="69"/>
      <c r="R160" s="69"/>
      <c r="S160" s="69"/>
      <c r="T160" s="68"/>
      <c r="U160" s="68"/>
      <c r="V160" s="69"/>
      <c r="W160" s="69"/>
      <c r="X160" s="69"/>
      <c r="Y160" s="69"/>
      <c r="Z160" s="69"/>
      <c r="AA160" s="68"/>
      <c r="AB160" s="68"/>
      <c r="AC160" s="69"/>
      <c r="AD160" s="69"/>
      <c r="AE160" s="69"/>
      <c r="AF160" s="69"/>
      <c r="AG160" s="69"/>
      <c r="AH160" s="68"/>
      <c r="AI160" s="68"/>
      <c r="AJ160" s="69"/>
      <c r="AK160" s="69"/>
      <c r="AL160" s="69"/>
      <c r="AM160" s="69"/>
      <c r="AN160" s="69"/>
    </row>
    <row r="161" spans="2:40" x14ac:dyDescent="0.2">
      <c r="B161" s="22">
        <f t="shared" si="17"/>
        <v>125</v>
      </c>
      <c r="C161" s="63"/>
      <c r="D161" s="24"/>
      <c r="E161" s="25">
        <f t="shared" si="16"/>
        <v>0</v>
      </c>
      <c r="F161" s="51"/>
      <c r="G161" s="24"/>
      <c r="H161" s="69"/>
      <c r="I161" s="69"/>
      <c r="J161" s="69"/>
      <c r="K161" s="69"/>
      <c r="L161" s="69"/>
      <c r="M161" s="65"/>
      <c r="N161" s="65"/>
      <c r="O161" s="69"/>
      <c r="P161" s="69"/>
      <c r="Q161" s="69"/>
      <c r="R161" s="69"/>
      <c r="S161" s="69"/>
      <c r="T161" s="68"/>
      <c r="U161" s="68"/>
      <c r="V161" s="69"/>
      <c r="W161" s="69"/>
      <c r="X161" s="69"/>
      <c r="Y161" s="69"/>
      <c r="Z161" s="69"/>
      <c r="AA161" s="68"/>
      <c r="AB161" s="68"/>
      <c r="AC161" s="69"/>
      <c r="AD161" s="69"/>
      <c r="AE161" s="69"/>
      <c r="AF161" s="69"/>
      <c r="AG161" s="69"/>
      <c r="AH161" s="68"/>
      <c r="AI161" s="68"/>
      <c r="AJ161" s="69"/>
      <c r="AK161" s="69"/>
      <c r="AL161" s="69"/>
      <c r="AM161" s="69"/>
      <c r="AN161" s="69"/>
    </row>
    <row r="162" spans="2:40" x14ac:dyDescent="0.2">
      <c r="B162" s="22">
        <f t="shared" si="17"/>
        <v>126</v>
      </c>
      <c r="C162" s="63"/>
      <c r="D162" s="24"/>
      <c r="E162" s="25">
        <f t="shared" si="16"/>
        <v>0</v>
      </c>
      <c r="F162" s="51"/>
      <c r="G162" s="24"/>
      <c r="H162" s="69"/>
      <c r="I162" s="69"/>
      <c r="J162" s="69"/>
      <c r="K162" s="69"/>
      <c r="L162" s="69"/>
      <c r="M162" s="65"/>
      <c r="N162" s="65"/>
      <c r="O162" s="69"/>
      <c r="P162" s="69"/>
      <c r="Q162" s="69"/>
      <c r="R162" s="69"/>
      <c r="S162" s="69"/>
      <c r="T162" s="68"/>
      <c r="U162" s="68"/>
      <c r="V162" s="69"/>
      <c r="W162" s="69"/>
      <c r="X162" s="69"/>
      <c r="Y162" s="69"/>
      <c r="Z162" s="69"/>
      <c r="AA162" s="68"/>
      <c r="AB162" s="68"/>
      <c r="AC162" s="69"/>
      <c r="AD162" s="69"/>
      <c r="AE162" s="69"/>
      <c r="AF162" s="69"/>
      <c r="AG162" s="69"/>
      <c r="AH162" s="68"/>
      <c r="AI162" s="68"/>
      <c r="AJ162" s="69"/>
      <c r="AK162" s="69"/>
      <c r="AL162" s="69"/>
      <c r="AM162" s="69"/>
      <c r="AN162" s="69"/>
    </row>
    <row r="163" spans="2:40" x14ac:dyDescent="0.2">
      <c r="B163" s="22">
        <f t="shared" si="17"/>
        <v>127</v>
      </c>
      <c r="C163" s="63"/>
      <c r="D163" s="24"/>
      <c r="E163" s="25">
        <f t="shared" si="16"/>
        <v>0</v>
      </c>
      <c r="F163" s="51"/>
      <c r="G163" s="24"/>
      <c r="H163" s="69"/>
      <c r="I163" s="69"/>
      <c r="J163" s="69"/>
      <c r="K163" s="69"/>
      <c r="L163" s="69"/>
      <c r="M163" s="65"/>
      <c r="N163" s="65"/>
      <c r="O163" s="69"/>
      <c r="P163" s="69"/>
      <c r="Q163" s="69"/>
      <c r="R163" s="69"/>
      <c r="S163" s="69"/>
      <c r="T163" s="68"/>
      <c r="U163" s="68"/>
      <c r="V163" s="69"/>
      <c r="W163" s="69"/>
      <c r="X163" s="69"/>
      <c r="Y163" s="69"/>
      <c r="Z163" s="69"/>
      <c r="AA163" s="68"/>
      <c r="AB163" s="68"/>
      <c r="AC163" s="69"/>
      <c r="AD163" s="69"/>
      <c r="AE163" s="69"/>
      <c r="AF163" s="69"/>
      <c r="AG163" s="69"/>
      <c r="AH163" s="68"/>
      <c r="AI163" s="68"/>
      <c r="AJ163" s="69"/>
      <c r="AK163" s="69"/>
      <c r="AL163" s="69"/>
      <c r="AM163" s="69"/>
      <c r="AN163" s="69"/>
    </row>
    <row r="164" spans="2:40" x14ac:dyDescent="0.2">
      <c r="B164" s="22">
        <f t="shared" si="17"/>
        <v>128</v>
      </c>
      <c r="C164" s="63"/>
      <c r="D164" s="24"/>
      <c r="E164" s="25">
        <f t="shared" si="16"/>
        <v>0</v>
      </c>
      <c r="F164" s="51"/>
      <c r="G164" s="24"/>
      <c r="H164" s="69"/>
      <c r="I164" s="69"/>
      <c r="J164" s="69"/>
      <c r="K164" s="69"/>
      <c r="L164" s="69"/>
      <c r="M164" s="65"/>
      <c r="N164" s="65"/>
      <c r="O164" s="69"/>
      <c r="P164" s="69"/>
      <c r="Q164" s="69"/>
      <c r="R164" s="69"/>
      <c r="S164" s="69"/>
      <c r="T164" s="68"/>
      <c r="U164" s="68"/>
      <c r="V164" s="69"/>
      <c r="W164" s="69"/>
      <c r="X164" s="69"/>
      <c r="Y164" s="69"/>
      <c r="Z164" s="69"/>
      <c r="AA164" s="68"/>
      <c r="AB164" s="68"/>
      <c r="AC164" s="69"/>
      <c r="AD164" s="69"/>
      <c r="AE164" s="69"/>
      <c r="AF164" s="69"/>
      <c r="AG164" s="69"/>
      <c r="AH164" s="68"/>
      <c r="AI164" s="68"/>
      <c r="AJ164" s="69"/>
      <c r="AK164" s="69"/>
      <c r="AL164" s="69"/>
      <c r="AM164" s="69"/>
      <c r="AN164" s="69"/>
    </row>
    <row r="165" spans="2:40" x14ac:dyDescent="0.2">
      <c r="B165" s="22">
        <f t="shared" si="17"/>
        <v>129</v>
      </c>
      <c r="C165" s="63"/>
      <c r="D165" s="24"/>
      <c r="E165" s="25">
        <f t="shared" ref="E165:E173" si="18">SUM(H165:AN165)</f>
        <v>0</v>
      </c>
      <c r="F165" s="51"/>
      <c r="G165" s="24"/>
      <c r="H165" s="69"/>
      <c r="I165" s="69"/>
      <c r="J165" s="69"/>
      <c r="K165" s="69"/>
      <c r="L165" s="69"/>
      <c r="M165" s="65"/>
      <c r="N165" s="65"/>
      <c r="O165" s="69"/>
      <c r="P165" s="69"/>
      <c r="Q165" s="69"/>
      <c r="R165" s="69"/>
      <c r="S165" s="69"/>
      <c r="T165" s="68"/>
      <c r="U165" s="68"/>
      <c r="V165" s="69"/>
      <c r="W165" s="69"/>
      <c r="X165" s="69"/>
      <c r="Y165" s="69"/>
      <c r="Z165" s="69"/>
      <c r="AA165" s="68"/>
      <c r="AB165" s="68"/>
      <c r="AC165" s="69"/>
      <c r="AD165" s="69"/>
      <c r="AE165" s="69"/>
      <c r="AF165" s="69"/>
      <c r="AG165" s="69"/>
      <c r="AH165" s="68"/>
      <c r="AI165" s="68"/>
      <c r="AJ165" s="69"/>
      <c r="AK165" s="69"/>
      <c r="AL165" s="69"/>
      <c r="AM165" s="69"/>
      <c r="AN165" s="69"/>
    </row>
    <row r="166" spans="2:40" x14ac:dyDescent="0.2">
      <c r="B166" s="22">
        <f t="shared" si="17"/>
        <v>130</v>
      </c>
      <c r="C166" s="63"/>
      <c r="D166" s="24"/>
      <c r="E166" s="25">
        <f t="shared" si="18"/>
        <v>0</v>
      </c>
      <c r="F166" s="51"/>
      <c r="G166" s="24"/>
      <c r="H166" s="69"/>
      <c r="I166" s="69"/>
      <c r="J166" s="69"/>
      <c r="K166" s="69"/>
      <c r="L166" s="69"/>
      <c r="M166" s="65"/>
      <c r="N166" s="65"/>
      <c r="O166" s="69"/>
      <c r="P166" s="69"/>
      <c r="Q166" s="69"/>
      <c r="R166" s="69"/>
      <c r="S166" s="69"/>
      <c r="T166" s="68"/>
      <c r="U166" s="68"/>
      <c r="V166" s="69"/>
      <c r="W166" s="69"/>
      <c r="X166" s="69"/>
      <c r="Y166" s="69"/>
      <c r="Z166" s="69"/>
      <c r="AA166" s="68"/>
      <c r="AB166" s="68"/>
      <c r="AC166" s="69"/>
      <c r="AD166" s="69"/>
      <c r="AE166" s="69"/>
      <c r="AF166" s="69"/>
      <c r="AG166" s="69"/>
      <c r="AH166" s="68"/>
      <c r="AI166" s="68"/>
      <c r="AJ166" s="69"/>
      <c r="AK166" s="69"/>
      <c r="AL166" s="69"/>
      <c r="AM166" s="69"/>
      <c r="AN166" s="69"/>
    </row>
    <row r="167" spans="2:40" x14ac:dyDescent="0.2">
      <c r="B167" s="22">
        <f t="shared" si="17"/>
        <v>131</v>
      </c>
      <c r="C167" s="63"/>
      <c r="D167" s="24"/>
      <c r="E167" s="25">
        <f t="shared" si="18"/>
        <v>0</v>
      </c>
      <c r="F167" s="51"/>
      <c r="G167" s="24"/>
      <c r="H167" s="69"/>
      <c r="I167" s="69"/>
      <c r="J167" s="69"/>
      <c r="K167" s="69"/>
      <c r="L167" s="69"/>
      <c r="M167" s="65"/>
      <c r="N167" s="65"/>
      <c r="O167" s="69"/>
      <c r="P167" s="69"/>
      <c r="Q167" s="69"/>
      <c r="R167" s="69"/>
      <c r="S167" s="69"/>
      <c r="T167" s="68"/>
      <c r="U167" s="68"/>
      <c r="V167" s="69"/>
      <c r="W167" s="69"/>
      <c r="X167" s="69"/>
      <c r="Y167" s="69"/>
      <c r="Z167" s="69"/>
      <c r="AA167" s="68"/>
      <c r="AB167" s="68"/>
      <c r="AC167" s="69"/>
      <c r="AD167" s="69"/>
      <c r="AE167" s="69"/>
      <c r="AF167" s="69"/>
      <c r="AG167" s="69"/>
      <c r="AH167" s="68"/>
      <c r="AI167" s="68"/>
      <c r="AJ167" s="69"/>
      <c r="AK167" s="69"/>
      <c r="AL167" s="69"/>
      <c r="AM167" s="69"/>
      <c r="AN167" s="69"/>
    </row>
    <row r="168" spans="2:40" x14ac:dyDescent="0.2">
      <c r="B168" s="22">
        <f t="shared" ref="B168:B173" si="19">+B167+1</f>
        <v>132</v>
      </c>
      <c r="C168" s="63"/>
      <c r="D168" s="24"/>
      <c r="E168" s="25">
        <f t="shared" si="18"/>
        <v>0</v>
      </c>
      <c r="F168" s="51"/>
      <c r="G168" s="24"/>
      <c r="H168" s="69"/>
      <c r="I168" s="69"/>
      <c r="J168" s="69"/>
      <c r="K168" s="69"/>
      <c r="L168" s="69"/>
      <c r="M168" s="65"/>
      <c r="N168" s="65"/>
      <c r="O168" s="69"/>
      <c r="P168" s="69"/>
      <c r="Q168" s="69"/>
      <c r="R168" s="69"/>
      <c r="S168" s="69"/>
      <c r="T168" s="68"/>
      <c r="U168" s="68"/>
      <c r="V168" s="69"/>
      <c r="W168" s="69"/>
      <c r="X168" s="69"/>
      <c r="Y168" s="69"/>
      <c r="Z168" s="69"/>
      <c r="AA168" s="68"/>
      <c r="AB168" s="68"/>
      <c r="AC168" s="69"/>
      <c r="AD168" s="69"/>
      <c r="AE168" s="69"/>
      <c r="AF168" s="69"/>
      <c r="AG168" s="69"/>
      <c r="AH168" s="68"/>
      <c r="AI168" s="68"/>
      <c r="AJ168" s="69"/>
      <c r="AK168" s="69"/>
      <c r="AL168" s="69"/>
      <c r="AM168" s="69"/>
      <c r="AN168" s="69"/>
    </row>
    <row r="169" spans="2:40" x14ac:dyDescent="0.2">
      <c r="B169" s="22">
        <f t="shared" si="19"/>
        <v>133</v>
      </c>
      <c r="C169" s="63"/>
      <c r="D169" s="24"/>
      <c r="E169" s="25">
        <f t="shared" si="18"/>
        <v>0</v>
      </c>
      <c r="F169" s="51"/>
      <c r="G169" s="24"/>
      <c r="H169" s="69"/>
      <c r="I169" s="69"/>
      <c r="J169" s="69"/>
      <c r="K169" s="69"/>
      <c r="L169" s="69"/>
      <c r="M169" s="65"/>
      <c r="N169" s="65"/>
      <c r="O169" s="69"/>
      <c r="P169" s="69"/>
      <c r="Q169" s="69"/>
      <c r="R169" s="69"/>
      <c r="S169" s="69"/>
      <c r="T169" s="68"/>
      <c r="U169" s="68"/>
      <c r="V169" s="69"/>
      <c r="W169" s="69"/>
      <c r="X169" s="69"/>
      <c r="Y169" s="69"/>
      <c r="Z169" s="69"/>
      <c r="AA169" s="68"/>
      <c r="AB169" s="68"/>
      <c r="AC169" s="69"/>
      <c r="AD169" s="69"/>
      <c r="AE169" s="69"/>
      <c r="AF169" s="69"/>
      <c r="AG169" s="69"/>
      <c r="AH169" s="68"/>
      <c r="AI169" s="68"/>
      <c r="AJ169" s="69"/>
      <c r="AK169" s="69"/>
      <c r="AL169" s="69"/>
      <c r="AM169" s="69"/>
      <c r="AN169" s="69"/>
    </row>
    <row r="170" spans="2:40" x14ac:dyDescent="0.2">
      <c r="B170" s="22">
        <f t="shared" si="19"/>
        <v>134</v>
      </c>
      <c r="C170" s="63"/>
      <c r="D170" s="24"/>
      <c r="E170" s="25">
        <f t="shared" si="18"/>
        <v>0</v>
      </c>
      <c r="F170" s="51"/>
      <c r="G170" s="24"/>
      <c r="H170" s="69"/>
      <c r="I170" s="69"/>
      <c r="J170" s="69"/>
      <c r="K170" s="69"/>
      <c r="L170" s="69"/>
      <c r="M170" s="65"/>
      <c r="N170" s="65"/>
      <c r="O170" s="69"/>
      <c r="P170" s="69"/>
      <c r="Q170" s="69"/>
      <c r="R170" s="69"/>
      <c r="S170" s="69"/>
      <c r="T170" s="68"/>
      <c r="U170" s="68"/>
      <c r="V170" s="69"/>
      <c r="W170" s="69"/>
      <c r="X170" s="69"/>
      <c r="Y170" s="69"/>
      <c r="Z170" s="69"/>
      <c r="AA170" s="68"/>
      <c r="AB170" s="68"/>
      <c r="AC170" s="69"/>
      <c r="AD170" s="69"/>
      <c r="AE170" s="69"/>
      <c r="AF170" s="69"/>
      <c r="AG170" s="69"/>
      <c r="AH170" s="68"/>
      <c r="AI170" s="68"/>
      <c r="AJ170" s="69"/>
      <c r="AK170" s="69"/>
      <c r="AL170" s="69"/>
      <c r="AM170" s="69"/>
      <c r="AN170" s="69"/>
    </row>
    <row r="171" spans="2:40" x14ac:dyDescent="0.2">
      <c r="B171" s="22">
        <f t="shared" si="19"/>
        <v>135</v>
      </c>
      <c r="C171" s="63"/>
      <c r="D171" s="24"/>
      <c r="E171" s="25">
        <f t="shared" si="18"/>
        <v>0</v>
      </c>
      <c r="F171" s="51"/>
      <c r="G171" s="24"/>
      <c r="H171" s="69"/>
      <c r="I171" s="69"/>
      <c r="J171" s="69"/>
      <c r="K171" s="69"/>
      <c r="L171" s="69"/>
      <c r="M171" s="65"/>
      <c r="N171" s="65"/>
      <c r="O171" s="69"/>
      <c r="P171" s="69"/>
      <c r="Q171" s="69"/>
      <c r="R171" s="69"/>
      <c r="S171" s="69"/>
      <c r="T171" s="68"/>
      <c r="U171" s="68"/>
      <c r="V171" s="69"/>
      <c r="W171" s="69"/>
      <c r="X171" s="69"/>
      <c r="Y171" s="69"/>
      <c r="Z171" s="69"/>
      <c r="AA171" s="68"/>
      <c r="AB171" s="68"/>
      <c r="AC171" s="69"/>
      <c r="AD171" s="69"/>
      <c r="AE171" s="69"/>
      <c r="AF171" s="69"/>
      <c r="AG171" s="69"/>
      <c r="AH171" s="68"/>
      <c r="AI171" s="68"/>
      <c r="AJ171" s="69"/>
      <c r="AK171" s="69"/>
      <c r="AL171" s="69"/>
      <c r="AM171" s="69"/>
      <c r="AN171" s="69"/>
    </row>
    <row r="172" spans="2:40" x14ac:dyDescent="0.2">
      <c r="B172" s="22">
        <f t="shared" si="19"/>
        <v>136</v>
      </c>
      <c r="C172" s="63"/>
      <c r="D172" s="24"/>
      <c r="E172" s="25">
        <f t="shared" si="18"/>
        <v>0</v>
      </c>
      <c r="F172" s="51"/>
      <c r="G172" s="24"/>
      <c r="H172" s="69"/>
      <c r="I172" s="69"/>
      <c r="J172" s="69"/>
      <c r="K172" s="69"/>
      <c r="L172" s="69"/>
      <c r="M172" s="65"/>
      <c r="N172" s="65"/>
      <c r="O172" s="69"/>
      <c r="P172" s="69"/>
      <c r="Q172" s="69"/>
      <c r="R172" s="69"/>
      <c r="S172" s="69"/>
      <c r="T172" s="68"/>
      <c r="U172" s="68"/>
      <c r="V172" s="69"/>
      <c r="W172" s="69"/>
      <c r="X172" s="69"/>
      <c r="Y172" s="69"/>
      <c r="Z172" s="69"/>
      <c r="AA172" s="68"/>
      <c r="AB172" s="68"/>
      <c r="AC172" s="69"/>
      <c r="AD172" s="69"/>
      <c r="AE172" s="69"/>
      <c r="AF172" s="69"/>
      <c r="AG172" s="69"/>
      <c r="AH172" s="68"/>
      <c r="AI172" s="68"/>
      <c r="AJ172" s="69"/>
      <c r="AK172" s="69"/>
      <c r="AL172" s="69"/>
      <c r="AM172" s="69"/>
      <c r="AN172" s="69"/>
    </row>
    <row r="173" spans="2:40" x14ac:dyDescent="0.2">
      <c r="B173" s="22">
        <f t="shared" si="19"/>
        <v>137</v>
      </c>
      <c r="C173" s="63"/>
      <c r="D173" s="24"/>
      <c r="E173" s="25">
        <f t="shared" si="18"/>
        <v>0</v>
      </c>
      <c r="F173" s="51"/>
      <c r="G173" s="24"/>
      <c r="H173" s="69"/>
      <c r="I173" s="69"/>
      <c r="J173" s="69"/>
      <c r="K173" s="69"/>
      <c r="L173" s="69"/>
      <c r="M173" s="65"/>
      <c r="N173" s="65"/>
      <c r="O173" s="69"/>
      <c r="P173" s="69"/>
      <c r="Q173" s="69"/>
      <c r="R173" s="69"/>
      <c r="S173" s="69"/>
      <c r="T173" s="68"/>
      <c r="U173" s="68"/>
      <c r="V173" s="69"/>
      <c r="W173" s="69"/>
      <c r="X173" s="69"/>
      <c r="Y173" s="69"/>
      <c r="Z173" s="69"/>
      <c r="AA173" s="68"/>
      <c r="AB173" s="68"/>
      <c r="AC173" s="69"/>
      <c r="AD173" s="69"/>
      <c r="AE173" s="69"/>
      <c r="AF173" s="69"/>
      <c r="AG173" s="69"/>
      <c r="AH173" s="68"/>
      <c r="AI173" s="68"/>
      <c r="AJ173" s="69"/>
      <c r="AK173" s="69"/>
      <c r="AL173" s="69"/>
      <c r="AM173" s="69"/>
      <c r="AN173" s="69"/>
    </row>
    <row r="174" spans="2:40" x14ac:dyDescent="0.2">
      <c r="H174" s="69"/>
      <c r="I174" s="69"/>
      <c r="J174" s="69"/>
      <c r="K174" s="69"/>
      <c r="L174" s="69"/>
    </row>
  </sheetData>
  <conditionalFormatting sqref="D37:D70">
    <cfRule type="expression" dxfId="1398" priority="39">
      <formula>AND(D37&lt;&gt;"",COUNTIF($F$16:$F$28,D37)=0)</formula>
    </cfRule>
  </conditionalFormatting>
  <conditionalFormatting sqref="D78:D173">
    <cfRule type="expression" dxfId="1397" priority="96">
      <formula>AND(D78&lt;&gt;"",COUNTIF($F$16:$F$28,D78)=0)</formula>
    </cfRule>
  </conditionalFormatting>
  <conditionalFormatting sqref="H16:L28">
    <cfRule type="expression" dxfId="1396" priority="16" stopIfTrue="1">
      <formula>H16&gt;$H$8</formula>
    </cfRule>
  </conditionalFormatting>
  <conditionalFormatting sqref="H37:L174 AJ37:AN54 AJ61:AN173">
    <cfRule type="cellIs" dxfId="1394" priority="82" operator="greaterThan">
      <formula>6</formula>
    </cfRule>
  </conditionalFormatting>
  <conditionalFormatting sqref="H37:L174">
    <cfRule type="cellIs" dxfId="1393" priority="81" operator="greaterThan">
      <formula>0</formula>
    </cfRule>
  </conditionalFormatting>
  <conditionalFormatting sqref="H16:N28">
    <cfRule type="cellIs" dxfId="1391" priority="18" operator="greaterThan">
      <formula>0</formula>
    </cfRule>
  </conditionalFormatting>
  <conditionalFormatting sqref="M10:N11">
    <cfRule type="cellIs" dxfId="1390" priority="95" operator="greaterThan">
      <formula>0</formula>
    </cfRule>
  </conditionalFormatting>
  <conditionalFormatting sqref="O16:S28">
    <cfRule type="expression" dxfId="1389" priority="13" stopIfTrue="1">
      <formula>O16&gt;$H$8</formula>
    </cfRule>
  </conditionalFormatting>
  <conditionalFormatting sqref="O37:S145">
    <cfRule type="cellIs" dxfId="1387" priority="2" operator="greaterThan">
      <formula>6</formula>
    </cfRule>
  </conditionalFormatting>
  <conditionalFormatting sqref="O37:S173">
    <cfRule type="cellIs" dxfId="1385" priority="1" operator="greaterThan">
      <formula>0</formula>
    </cfRule>
  </conditionalFormatting>
  <conditionalFormatting sqref="O16:U28">
    <cfRule type="cellIs" dxfId="1384" priority="15" operator="greaterThan">
      <formula>0</formula>
    </cfRule>
  </conditionalFormatting>
  <conditionalFormatting sqref="T10:U11">
    <cfRule type="cellIs" dxfId="1383" priority="94" operator="greaterThan">
      <formula>0</formula>
    </cfRule>
  </conditionalFormatting>
  <conditionalFormatting sqref="T63:U173 AA63:AB173">
    <cfRule type="cellIs" dxfId="1382" priority="78" operator="greaterThan">
      <formula>0</formula>
    </cfRule>
  </conditionalFormatting>
  <conditionalFormatting sqref="V16:Z28">
    <cfRule type="expression" dxfId="1380" priority="10" stopIfTrue="1">
      <formula>V16&gt;$H$8</formula>
    </cfRule>
  </conditionalFormatting>
  <conditionalFormatting sqref="V37:Z173">
    <cfRule type="cellIs" dxfId="1379" priority="29" operator="greaterThan">
      <formula>0</formula>
    </cfRule>
  </conditionalFormatting>
  <conditionalFormatting sqref="V16:AB28">
    <cfRule type="cellIs" dxfId="1378" priority="12" operator="greaterThan">
      <formula>0</formula>
    </cfRule>
  </conditionalFormatting>
  <conditionalFormatting sqref="AA10:AB11">
    <cfRule type="cellIs" dxfId="1377" priority="93" operator="greaterThan">
      <formula>0</formula>
    </cfRule>
  </conditionalFormatting>
  <conditionalFormatting sqref="AC16:AG28">
    <cfRule type="cellIs" dxfId="1376" priority="9" operator="greaterThan">
      <formula>0</formula>
    </cfRule>
    <cfRule type="expression" dxfId="1374" priority="7" stopIfTrue="1">
      <formula>AC16&gt;$H$8</formula>
    </cfRule>
  </conditionalFormatting>
  <conditionalFormatting sqref="AC37:AG173">
    <cfRule type="cellIs" dxfId="1373" priority="20" operator="greaterThan">
      <formula>0</formula>
    </cfRule>
  </conditionalFormatting>
  <conditionalFormatting sqref="AH10:AI11">
    <cfRule type="cellIs" dxfId="1372" priority="92" operator="greaterThan">
      <formula>0</formula>
    </cfRule>
  </conditionalFormatting>
  <conditionalFormatting sqref="AJ16:AN28">
    <cfRule type="cellIs" dxfId="1371" priority="6" operator="greaterThan">
      <formula>0</formula>
    </cfRule>
    <cfRule type="expression" dxfId="1369" priority="4" stopIfTrue="1">
      <formula>AJ16&gt;$H$8</formula>
    </cfRule>
  </conditionalFormatting>
  <conditionalFormatting sqref="AJ37:AN54 AJ61:AN173">
    <cfRule type="cellIs" dxfId="1368" priority="32" operator="greaterThan">
      <formula>0</formula>
    </cfRule>
  </conditionalFormatting>
  <conditionalFormatting sqref="AJ55:AN60">
    <cfRule type="cellIs" dxfId="1366" priority="1324" operator="greaterThan">
      <formula>0</formula>
    </cfRule>
    <cfRule type="cellIs" dxfId="1365" priority="1325" operator="greaterThan">
      <formula>6</formula>
    </cfRule>
  </conditionalFormatting>
  <conditionalFormatting sqref="AL37:AL54 V37:Z145 AC37:AG145 AL61:AL145">
    <cfRule type="cellIs" dxfId="1364" priority="1316" operator="greaterThan">
      <formula>6</formula>
    </cfRule>
  </conditionalFormatting>
  <dataValidations count="3">
    <dataValidation type="list" showInputMessage="1" showErrorMessage="1" sqref="D37:D173" xr:uid="{CC4D13ED-04B6-4B90-8389-54FCD177230D}">
      <formula1>$F$16:$F$29</formula1>
    </dataValidation>
    <dataValidation type="decimal" operator="lessThanOrEqual" allowBlank="1" showInputMessage="1" showErrorMessage="1" sqref="H37:L145 AJ37:AN145 V37:Z145 AC37:AG145 O38:S145" xr:uid="{788828C1-A0C4-48F5-8676-2FF3CAAA6BA8}">
      <formula1>H$8</formula1>
    </dataValidation>
    <dataValidation type="list" showInputMessage="1" showErrorMessage="1" sqref="F16:F28" xr:uid="{114088E6-4DD8-4ACC-8B41-D9B6BB73DC73}">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97" id="{C304CFAC-24B1-4F1B-A4FB-9898BB12274E}">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7" stopIfTrue="1" id="{D1A4093B-B6F1-4745-B7C2-D36BD55F7E9F}">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326" stopIfTrue="1" id="{2D548E94-F00D-4927-89C6-E830440BF5D6}">
            <xm:f>OR(H$36&lt;Calendario!$F$2,H$36&gt;Calendario!$F$3)</xm:f>
            <x14:dxf>
              <fill>
                <patternFill>
                  <bgColor theme="0" tint="-0.24994659260841701"/>
                </patternFill>
              </fill>
            </x14:dxf>
          </x14:cfRule>
          <xm:sqref>H37:L174</xm:sqref>
        </x14:conditionalFormatting>
        <x14:conditionalFormatting xmlns:xm="http://schemas.microsoft.com/office/excel/2006/main">
          <x14:cfRule type="expression" priority="14" stopIfTrue="1" id="{9B79DD6A-A73E-45FA-8D84-8E0FD0032205}">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3" stopIfTrue="1" id="{305E316B-82EC-49A0-AB79-851DAC0A5EC2}">
            <xm:f>OR(O$36&lt;Calendario!$F$2,O$36&gt;Calendario!$F$3)</xm:f>
            <x14:dxf>
              <fill>
                <patternFill>
                  <bgColor theme="0" tint="-0.24994659260841701"/>
                </patternFill>
              </fill>
            </x14:dxf>
          </x14:cfRule>
          <xm:sqref>O37:S145</xm:sqref>
        </x14:conditionalFormatting>
        <x14:conditionalFormatting xmlns:xm="http://schemas.microsoft.com/office/excel/2006/main">
          <x14:cfRule type="expression" priority="11" stopIfTrue="1" id="{CDAC2923-9C62-4C07-8267-3B13F7FC94E1}">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8" stopIfTrue="1" id="{018095D1-D6F4-424C-B754-1CCEC61CE1DD}">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5" stopIfTrue="1" id="{92D9958D-C27F-452D-BFF2-F5BC72FDEF61}">
            <xm:f>OR(AJ$15&lt;Calendario!$F$2,AJ$15&gt;Calendario!$F$3)</xm:f>
            <x14:dxf>
              <fill>
                <patternFill>
                  <bgColor theme="0" tint="-0.24994659260841701"/>
                </patternFill>
              </fill>
            </x14:dxf>
          </x14:cfRule>
          <xm:sqref>AJ16:AN28</xm:sqref>
        </x14:conditionalFormatting>
        <x14:conditionalFormatting xmlns:xm="http://schemas.microsoft.com/office/excel/2006/main">
          <x14:cfRule type="expression" priority="1323" stopIfTrue="1" id="{E2CCF265-942F-4F4A-83D2-BF8351D1C980}">
            <xm:f>OR(AJ$36&lt;Calendario!$F$2,AJ$36&gt;Calendario!$F$3)</xm:f>
            <x14:dxf>
              <fill>
                <patternFill>
                  <bgColor theme="0" tint="-0.24994659260841701"/>
                </patternFill>
              </fill>
            </x14:dxf>
          </x14:cfRule>
          <xm:sqref>AJ37:AN173</xm:sqref>
        </x14:conditionalFormatting>
        <x14:conditionalFormatting xmlns:xm="http://schemas.microsoft.com/office/excel/2006/main">
          <x14:cfRule type="expression" priority="1315" stopIfTrue="1" id="{B0F415C2-5B1C-4173-9A02-34E7DD35F940}">
            <xm:f>OR(V$36&lt;Calendario!$F$2,V$36&gt;Calendario!$F$3)</xm:f>
            <x14:dxf>
              <fill>
                <patternFill>
                  <bgColor theme="0" tint="-0.24994659260841701"/>
                </patternFill>
              </fill>
            </x14:dxf>
          </x14:cfRule>
          <xm:sqref>AL37:AL54 AL61:AL145 V37:Z145 AC37:AG145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6B8F264-7D46-4988-A2D2-EFC1D72B98D1}">
          <x14:formula1>
            <xm:f>'Listado Proyectos'!$A:$A</xm:f>
          </x14:formula1>
          <xm:sqref>D9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2A10-0FC4-4B47-A1DF-9E86E2041B52}">
  <sheetPr>
    <tabColor rgb="FF006600"/>
  </sheetPr>
  <dimension ref="A2:AN150"/>
  <sheetViews>
    <sheetView topLeftCell="A5" zoomScale="55" zoomScaleNormal="55" workbookViewId="0">
      <selection activeCell="E25" sqref="E25"/>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36.5" bestFit="1" customWidth="1"/>
    <col min="8" max="12" width="8.5" style="28" customWidth="1"/>
    <col min="13"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ERG_Parámetros estabilidad taludes</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Claudio Hernández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130</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509</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5</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376</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COUNT(_xlfn.UNIQUE(G37:G93,FALSE,FALSE))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78">
        <f>2915+28724</f>
        <v>31639</v>
      </c>
      <c r="E15" s="21"/>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ht="16" x14ac:dyDescent="0.2">
      <c r="A16" s="15"/>
      <c r="C16" s="16"/>
      <c r="E16" s="52"/>
      <c r="F16" s="26" t="s">
        <v>219</v>
      </c>
      <c r="G16" s="376">
        <f t="shared" ref="G16:G28" si="1">SUM(H16:XFD16)</f>
        <v>113</v>
      </c>
      <c r="H16" s="69">
        <f t="shared" ref="H16:L28" si="2">SUMIFS(H$37:H$1048576,$D$37:$D$1048576,$F16)</f>
        <v>6</v>
      </c>
      <c r="I16" s="69">
        <f t="shared" si="2"/>
        <v>6</v>
      </c>
      <c r="J16" s="69">
        <f t="shared" si="2"/>
        <v>6</v>
      </c>
      <c r="K16" s="69">
        <f t="shared" si="2"/>
        <v>6</v>
      </c>
      <c r="L16" s="69">
        <f t="shared" si="2"/>
        <v>4</v>
      </c>
      <c r="M16" s="44"/>
      <c r="N16" s="44"/>
      <c r="O16" s="69">
        <f t="shared" ref="O16:S28" si="3">SUMIFS(O$37:O$1048576,$D$37:$D$1048576,$F16)</f>
        <v>6</v>
      </c>
      <c r="P16" s="69">
        <f t="shared" si="3"/>
        <v>6</v>
      </c>
      <c r="Q16" s="69">
        <f t="shared" si="3"/>
        <v>6</v>
      </c>
      <c r="R16" s="69">
        <f t="shared" si="3"/>
        <v>6</v>
      </c>
      <c r="S16" s="69">
        <f t="shared" si="3"/>
        <v>4</v>
      </c>
      <c r="T16" s="44"/>
      <c r="U16" s="44"/>
      <c r="V16" s="69">
        <f t="shared" ref="V16:Z28" si="4">SUMIFS(V$37:V$1048576,$D$37:$D$1048576,$F16)</f>
        <v>6</v>
      </c>
      <c r="W16" s="69">
        <f t="shared" si="4"/>
        <v>6</v>
      </c>
      <c r="X16" s="69">
        <f t="shared" si="4"/>
        <v>6</v>
      </c>
      <c r="Y16" s="69">
        <f t="shared" si="4"/>
        <v>3</v>
      </c>
      <c r="Z16" s="69">
        <f t="shared" si="4"/>
        <v>3</v>
      </c>
      <c r="AA16" s="44"/>
      <c r="AB16" s="44"/>
      <c r="AC16" s="69">
        <f t="shared" ref="AC16:AG28" si="5">SUMIFS(AC$37:AC$1048576,$D$37:$D$1048576,$F16)</f>
        <v>6</v>
      </c>
      <c r="AD16" s="69">
        <f t="shared" si="5"/>
        <v>6</v>
      </c>
      <c r="AE16" s="69">
        <f t="shared" si="5"/>
        <v>6</v>
      </c>
      <c r="AF16" s="69">
        <f t="shared" si="5"/>
        <v>6</v>
      </c>
      <c r="AG16" s="69">
        <f t="shared" si="5"/>
        <v>3</v>
      </c>
      <c r="AH16" s="44"/>
      <c r="AI16" s="44"/>
      <c r="AJ16" s="69">
        <f t="shared" ref="AJ16:AN28" si="6">SUMIFS(AJ$37:AJ$1048576,$D$37:$D$1048576,$F16)</f>
        <v>0</v>
      </c>
      <c r="AK16" s="69">
        <f t="shared" si="6"/>
        <v>6</v>
      </c>
      <c r="AL16" s="69">
        <f t="shared" si="6"/>
        <v>0</v>
      </c>
      <c r="AM16" s="69">
        <f t="shared" si="6"/>
        <v>0</v>
      </c>
      <c r="AN16" s="69">
        <f t="shared" si="6"/>
        <v>0</v>
      </c>
    </row>
    <row r="17" spans="1:40" ht="16" x14ac:dyDescent="0.2">
      <c r="A17" s="15"/>
      <c r="B17" s="141" t="s">
        <v>491</v>
      </c>
      <c r="C17" s="141" t="s">
        <v>492</v>
      </c>
      <c r="D17" s="141" t="s">
        <v>493</v>
      </c>
      <c r="E17" s="52"/>
      <c r="F17" s="26" t="s">
        <v>345</v>
      </c>
      <c r="G17" s="376">
        <f t="shared" si="1"/>
        <v>135</v>
      </c>
      <c r="H17" s="69">
        <f t="shared" si="2"/>
        <v>9</v>
      </c>
      <c r="I17" s="69">
        <f t="shared" si="2"/>
        <v>9</v>
      </c>
      <c r="J17" s="69">
        <f t="shared" si="2"/>
        <v>9</v>
      </c>
      <c r="K17" s="69">
        <f t="shared" si="2"/>
        <v>9</v>
      </c>
      <c r="L17" s="69">
        <f t="shared" si="2"/>
        <v>6</v>
      </c>
      <c r="M17" s="44"/>
      <c r="N17" s="44"/>
      <c r="O17" s="69">
        <f t="shared" si="3"/>
        <v>9</v>
      </c>
      <c r="P17" s="69">
        <f t="shared" si="3"/>
        <v>9</v>
      </c>
      <c r="Q17" s="69">
        <f t="shared" si="3"/>
        <v>9</v>
      </c>
      <c r="R17" s="69">
        <f t="shared" si="3"/>
        <v>9</v>
      </c>
      <c r="S17" s="69">
        <f t="shared" si="3"/>
        <v>6</v>
      </c>
      <c r="T17" s="44"/>
      <c r="U17" s="44"/>
      <c r="V17" s="69">
        <f t="shared" si="4"/>
        <v>9</v>
      </c>
      <c r="W17" s="69">
        <f t="shared" si="4"/>
        <v>9</v>
      </c>
      <c r="X17" s="69">
        <f t="shared" si="4"/>
        <v>9</v>
      </c>
      <c r="Y17" s="69">
        <f t="shared" si="4"/>
        <v>9</v>
      </c>
      <c r="Z17" s="69">
        <f t="shared" si="4"/>
        <v>6</v>
      </c>
      <c r="AA17" s="44"/>
      <c r="AB17" s="44"/>
      <c r="AC17" s="69">
        <f t="shared" si="5"/>
        <v>0</v>
      </c>
      <c r="AD17" s="69">
        <f t="shared" si="5"/>
        <v>0</v>
      </c>
      <c r="AE17" s="69">
        <f t="shared" si="5"/>
        <v>0</v>
      </c>
      <c r="AF17" s="69">
        <f t="shared" si="5"/>
        <v>0</v>
      </c>
      <c r="AG17" s="69">
        <f t="shared" si="5"/>
        <v>0</v>
      </c>
      <c r="AH17" s="44"/>
      <c r="AI17" s="44"/>
      <c r="AJ17" s="69">
        <f t="shared" si="6"/>
        <v>0</v>
      </c>
      <c r="AK17" s="69">
        <f t="shared" si="6"/>
        <v>9</v>
      </c>
      <c r="AL17" s="69">
        <f t="shared" si="6"/>
        <v>0</v>
      </c>
      <c r="AM17" s="69">
        <f t="shared" si="6"/>
        <v>0</v>
      </c>
      <c r="AN17" s="69">
        <f t="shared" si="6"/>
        <v>0</v>
      </c>
    </row>
    <row r="18" spans="1:40" ht="16" x14ac:dyDescent="0.2">
      <c r="A18" s="15"/>
      <c r="B18" s="139"/>
      <c r="C18" s="139"/>
      <c r="D18" s="140"/>
      <c r="E18" s="52"/>
      <c r="F18" s="26" t="s">
        <v>226</v>
      </c>
      <c r="G18" s="376">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ht="16" x14ac:dyDescent="0.2">
      <c r="A19" s="15"/>
      <c r="B19" s="137"/>
      <c r="C19" s="137"/>
      <c r="D19" s="54"/>
      <c r="E19" s="52"/>
      <c r="F19" s="26" t="s">
        <v>330</v>
      </c>
      <c r="G19" s="376">
        <f t="shared" si="1"/>
        <v>48</v>
      </c>
      <c r="H19" s="69">
        <f t="shared" si="2"/>
        <v>0</v>
      </c>
      <c r="I19" s="69">
        <f t="shared" si="2"/>
        <v>0</v>
      </c>
      <c r="J19" s="69">
        <f t="shared" si="2"/>
        <v>0</v>
      </c>
      <c r="K19" s="69">
        <f t="shared" si="2"/>
        <v>0</v>
      </c>
      <c r="L19" s="69">
        <f t="shared" si="2"/>
        <v>0</v>
      </c>
      <c r="M19" s="44"/>
      <c r="N19" s="44"/>
      <c r="O19" s="69">
        <f t="shared" si="3"/>
        <v>3</v>
      </c>
      <c r="P19" s="69">
        <f t="shared" si="3"/>
        <v>3</v>
      </c>
      <c r="Q19" s="69">
        <f t="shared" si="3"/>
        <v>3</v>
      </c>
      <c r="R19" s="69">
        <f t="shared" si="3"/>
        <v>3</v>
      </c>
      <c r="S19" s="69">
        <f t="shared" si="3"/>
        <v>3</v>
      </c>
      <c r="T19" s="44"/>
      <c r="U19" s="44"/>
      <c r="V19" s="69">
        <f t="shared" si="4"/>
        <v>3</v>
      </c>
      <c r="W19" s="69">
        <f t="shared" si="4"/>
        <v>3</v>
      </c>
      <c r="X19" s="69">
        <f t="shared" si="4"/>
        <v>3</v>
      </c>
      <c r="Y19" s="69">
        <f t="shared" si="4"/>
        <v>3</v>
      </c>
      <c r="Z19" s="69">
        <f t="shared" si="4"/>
        <v>3</v>
      </c>
      <c r="AA19" s="44"/>
      <c r="AB19" s="44"/>
      <c r="AC19" s="69">
        <f t="shared" si="5"/>
        <v>3</v>
      </c>
      <c r="AD19" s="69">
        <f t="shared" si="5"/>
        <v>3</v>
      </c>
      <c r="AE19" s="69">
        <f t="shared" si="5"/>
        <v>3</v>
      </c>
      <c r="AF19" s="69">
        <f t="shared" si="5"/>
        <v>3</v>
      </c>
      <c r="AG19" s="69">
        <f t="shared" si="5"/>
        <v>3</v>
      </c>
      <c r="AH19" s="44"/>
      <c r="AI19" s="44"/>
      <c r="AJ19" s="69">
        <f t="shared" si="6"/>
        <v>0</v>
      </c>
      <c r="AK19" s="69">
        <f t="shared" si="6"/>
        <v>3</v>
      </c>
      <c r="AL19" s="69">
        <f t="shared" si="6"/>
        <v>0</v>
      </c>
      <c r="AM19" s="69">
        <f t="shared" si="6"/>
        <v>0</v>
      </c>
      <c r="AN19" s="69">
        <f t="shared" si="6"/>
        <v>0</v>
      </c>
    </row>
    <row r="20" spans="1:40" ht="16" x14ac:dyDescent="0.2">
      <c r="A20" s="15"/>
      <c r="B20" s="137"/>
      <c r="C20" s="137"/>
      <c r="D20" s="66"/>
      <c r="E20" s="52"/>
      <c r="F20" s="26" t="s">
        <v>291</v>
      </c>
      <c r="G20" s="376">
        <f t="shared" si="1"/>
        <v>32</v>
      </c>
      <c r="H20" s="69">
        <f t="shared" si="2"/>
        <v>0</v>
      </c>
      <c r="I20" s="69">
        <f t="shared" si="2"/>
        <v>0</v>
      </c>
      <c r="J20" s="69">
        <f t="shared" si="2"/>
        <v>0</v>
      </c>
      <c r="K20" s="69">
        <f t="shared" si="2"/>
        <v>0</v>
      </c>
      <c r="L20" s="69">
        <f t="shared" si="2"/>
        <v>0</v>
      </c>
      <c r="M20" s="44"/>
      <c r="N20" s="44"/>
      <c r="O20" s="69">
        <f t="shared" si="3"/>
        <v>2</v>
      </c>
      <c r="P20" s="69">
        <f t="shared" si="3"/>
        <v>2</v>
      </c>
      <c r="Q20" s="69">
        <f t="shared" si="3"/>
        <v>2</v>
      </c>
      <c r="R20" s="69">
        <f t="shared" si="3"/>
        <v>2</v>
      </c>
      <c r="S20" s="69">
        <f t="shared" si="3"/>
        <v>2</v>
      </c>
      <c r="T20" s="44"/>
      <c r="U20" s="44"/>
      <c r="V20" s="69">
        <f t="shared" si="4"/>
        <v>2</v>
      </c>
      <c r="W20" s="69">
        <f t="shared" si="4"/>
        <v>2</v>
      </c>
      <c r="X20" s="69">
        <f t="shared" si="4"/>
        <v>2</v>
      </c>
      <c r="Y20" s="69">
        <f t="shared" si="4"/>
        <v>2</v>
      </c>
      <c r="Z20" s="69">
        <f t="shared" si="4"/>
        <v>2</v>
      </c>
      <c r="AA20" s="44"/>
      <c r="AB20" s="44"/>
      <c r="AC20" s="69">
        <f t="shared" si="5"/>
        <v>2</v>
      </c>
      <c r="AD20" s="69">
        <f t="shared" si="5"/>
        <v>2</v>
      </c>
      <c r="AE20" s="69">
        <f t="shared" si="5"/>
        <v>2</v>
      </c>
      <c r="AF20" s="69">
        <f t="shared" si="5"/>
        <v>2</v>
      </c>
      <c r="AG20" s="69">
        <f t="shared" si="5"/>
        <v>2</v>
      </c>
      <c r="AH20" s="44"/>
      <c r="AI20" s="44"/>
      <c r="AJ20" s="69">
        <f t="shared" si="6"/>
        <v>0</v>
      </c>
      <c r="AK20" s="69">
        <f t="shared" si="6"/>
        <v>2</v>
      </c>
      <c r="AL20" s="69">
        <f t="shared" si="6"/>
        <v>0</v>
      </c>
      <c r="AM20" s="69">
        <f t="shared" si="6"/>
        <v>0</v>
      </c>
      <c r="AN20" s="69">
        <f t="shared" si="6"/>
        <v>0</v>
      </c>
    </row>
    <row r="21" spans="1:40" x14ac:dyDescent="0.2">
      <c r="A21" s="15"/>
      <c r="B21" s="137"/>
      <c r="C21" s="137"/>
      <c r="D21" s="54"/>
      <c r="E21" s="52"/>
      <c r="F21" s="26" t="s">
        <v>296</v>
      </c>
      <c r="G21" s="25">
        <f t="shared" si="1"/>
        <v>48</v>
      </c>
      <c r="H21" s="69">
        <f t="shared" si="2"/>
        <v>0</v>
      </c>
      <c r="I21" s="69">
        <f t="shared" si="2"/>
        <v>0</v>
      </c>
      <c r="J21" s="69">
        <f t="shared" si="2"/>
        <v>0</v>
      </c>
      <c r="K21" s="69">
        <f t="shared" si="2"/>
        <v>0</v>
      </c>
      <c r="L21" s="69">
        <f t="shared" si="2"/>
        <v>0</v>
      </c>
      <c r="M21" s="44"/>
      <c r="N21" s="44"/>
      <c r="O21" s="69">
        <f t="shared" si="3"/>
        <v>3</v>
      </c>
      <c r="P21" s="69">
        <f t="shared" si="3"/>
        <v>3</v>
      </c>
      <c r="Q21" s="69">
        <f t="shared" si="3"/>
        <v>3</v>
      </c>
      <c r="R21" s="69">
        <f t="shared" si="3"/>
        <v>3</v>
      </c>
      <c r="S21" s="69">
        <f t="shared" si="3"/>
        <v>3</v>
      </c>
      <c r="T21" s="44"/>
      <c r="U21" s="44"/>
      <c r="V21" s="69">
        <f t="shared" si="4"/>
        <v>3</v>
      </c>
      <c r="W21" s="69">
        <f t="shared" si="4"/>
        <v>3</v>
      </c>
      <c r="X21" s="69">
        <f t="shared" si="4"/>
        <v>3</v>
      </c>
      <c r="Y21" s="69">
        <f t="shared" si="4"/>
        <v>3</v>
      </c>
      <c r="Z21" s="69">
        <f t="shared" si="4"/>
        <v>3</v>
      </c>
      <c r="AA21" s="44"/>
      <c r="AB21" s="44"/>
      <c r="AC21" s="69">
        <f t="shared" si="5"/>
        <v>3</v>
      </c>
      <c r="AD21" s="69">
        <f t="shared" si="5"/>
        <v>3</v>
      </c>
      <c r="AE21" s="69">
        <f t="shared" si="5"/>
        <v>3</v>
      </c>
      <c r="AF21" s="69">
        <f t="shared" si="5"/>
        <v>3</v>
      </c>
      <c r="AG21" s="69">
        <f t="shared" si="5"/>
        <v>3</v>
      </c>
      <c r="AH21" s="44"/>
      <c r="AI21" s="44"/>
      <c r="AJ21" s="69">
        <f t="shared" si="6"/>
        <v>0</v>
      </c>
      <c r="AK21" s="69">
        <f t="shared" si="6"/>
        <v>3</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ht="35.75" customHeight="1" x14ac:dyDescent="0.25">
      <c r="B37" s="22">
        <v>1</v>
      </c>
      <c r="C37" s="373" t="s">
        <v>510</v>
      </c>
      <c r="D37" s="24" t="s">
        <v>219</v>
      </c>
      <c r="E37" s="25">
        <f t="shared" ref="E37:E44" si="8">SUM(H37:AN37)</f>
        <v>23</v>
      </c>
      <c r="F37" s="51"/>
      <c r="G37" s="24"/>
      <c r="H37" s="69">
        <v>3</v>
      </c>
      <c r="I37" s="69">
        <v>3</v>
      </c>
      <c r="J37" s="69">
        <v>3</v>
      </c>
      <c r="K37" s="69">
        <v>3</v>
      </c>
      <c r="L37" s="69">
        <v>2</v>
      </c>
      <c r="M37" s="64"/>
      <c r="N37" s="64"/>
      <c r="O37" s="69">
        <v>3</v>
      </c>
      <c r="P37" s="69">
        <v>3</v>
      </c>
      <c r="Q37" s="69">
        <v>3</v>
      </c>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ht="49" x14ac:dyDescent="0.25">
      <c r="B38" s="22">
        <v>2</v>
      </c>
      <c r="C38" s="373" t="s">
        <v>510</v>
      </c>
      <c r="D38" s="24" t="s">
        <v>345</v>
      </c>
      <c r="E38" s="25">
        <f t="shared" si="8"/>
        <v>35</v>
      </c>
      <c r="F38" s="51"/>
      <c r="G38" s="392" t="s">
        <v>511</v>
      </c>
      <c r="H38" s="69">
        <v>5</v>
      </c>
      <c r="I38" s="69">
        <v>5</v>
      </c>
      <c r="J38" s="69">
        <v>5</v>
      </c>
      <c r="K38" s="69">
        <v>5</v>
      </c>
      <c r="L38" s="69">
        <v>3</v>
      </c>
      <c r="M38" s="65"/>
      <c r="N38" s="65"/>
      <c r="O38" s="69">
        <v>4</v>
      </c>
      <c r="P38" s="69">
        <v>4</v>
      </c>
      <c r="Q38" s="69">
        <v>4</v>
      </c>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ht="35.75" customHeight="1" x14ac:dyDescent="0.25">
      <c r="B39" s="22">
        <v>3</v>
      </c>
      <c r="C39" s="373" t="s">
        <v>512</v>
      </c>
      <c r="D39" s="24" t="s">
        <v>219</v>
      </c>
      <c r="E39" s="25">
        <f t="shared" si="8"/>
        <v>5</v>
      </c>
      <c r="F39" s="51"/>
      <c r="G39" s="24"/>
      <c r="H39" s="69"/>
      <c r="I39" s="69"/>
      <c r="J39" s="69"/>
      <c r="K39" s="69"/>
      <c r="L39" s="69"/>
      <c r="M39" s="65"/>
      <c r="N39" s="65"/>
      <c r="O39" s="69"/>
      <c r="P39" s="69"/>
      <c r="Q39" s="69"/>
      <c r="R39" s="69">
        <v>3</v>
      </c>
      <c r="S39" s="69">
        <v>2</v>
      </c>
      <c r="T39" s="65"/>
      <c r="U39" s="72"/>
      <c r="V39" s="69"/>
      <c r="W39" s="69"/>
      <c r="X39" s="69"/>
      <c r="Y39" s="69"/>
      <c r="Z39" s="69"/>
      <c r="AA39" s="65"/>
      <c r="AB39" s="72"/>
      <c r="AC39" s="69"/>
      <c r="AD39" s="69"/>
      <c r="AE39" s="69"/>
      <c r="AF39" s="69"/>
      <c r="AG39" s="69"/>
      <c r="AH39" s="65"/>
      <c r="AI39" s="65"/>
      <c r="AJ39" s="69"/>
      <c r="AK39" s="69"/>
      <c r="AL39" s="69"/>
      <c r="AM39" s="69"/>
      <c r="AN39" s="69"/>
    </row>
    <row r="40" spans="2:40" ht="35.5" customHeight="1" x14ac:dyDescent="0.25">
      <c r="B40" s="22">
        <v>4</v>
      </c>
      <c r="C40" s="373" t="s">
        <v>512</v>
      </c>
      <c r="D40" s="24" t="s">
        <v>345</v>
      </c>
      <c r="E40" s="25">
        <f t="shared" si="8"/>
        <v>8</v>
      </c>
      <c r="F40" s="51"/>
      <c r="G40" s="392" t="s">
        <v>513</v>
      </c>
      <c r="H40" s="69"/>
      <c r="I40" s="69"/>
      <c r="J40" s="69"/>
      <c r="K40" s="69"/>
      <c r="L40" s="69"/>
      <c r="M40" s="65"/>
      <c r="N40" s="65"/>
      <c r="O40" s="69"/>
      <c r="P40" s="69"/>
      <c r="Q40" s="69"/>
      <c r="R40" s="69">
        <v>5</v>
      </c>
      <c r="S40" s="69">
        <v>3</v>
      </c>
      <c r="T40" s="65"/>
      <c r="U40" s="72"/>
      <c r="V40" s="69"/>
      <c r="W40" s="69"/>
      <c r="X40" s="69"/>
      <c r="Y40" s="69"/>
      <c r="Z40" s="69"/>
      <c r="AA40" s="65"/>
      <c r="AB40" s="72"/>
      <c r="AC40" s="69"/>
      <c r="AD40" s="69"/>
      <c r="AE40" s="69"/>
      <c r="AF40" s="69"/>
      <c r="AG40" s="69"/>
      <c r="AH40" s="65"/>
      <c r="AI40" s="65"/>
      <c r="AJ40" s="69"/>
      <c r="AK40" s="69"/>
      <c r="AL40" s="69"/>
      <c r="AM40" s="69"/>
      <c r="AN40" s="69"/>
    </row>
    <row r="41" spans="2:40" ht="35.75" customHeight="1" x14ac:dyDescent="0.25">
      <c r="B41" s="22">
        <v>5</v>
      </c>
      <c r="C41" s="373" t="s">
        <v>514</v>
      </c>
      <c r="D41" s="24" t="s">
        <v>219</v>
      </c>
      <c r="E41" s="25">
        <f t="shared" si="8"/>
        <v>11</v>
      </c>
      <c r="F41" s="51"/>
      <c r="G41" s="24"/>
      <c r="H41" s="79"/>
      <c r="I41" s="79"/>
      <c r="J41" s="79"/>
      <c r="K41" s="79"/>
      <c r="L41" s="69"/>
      <c r="M41" s="65"/>
      <c r="N41" s="65"/>
      <c r="O41" s="69">
        <v>3</v>
      </c>
      <c r="P41" s="69">
        <v>3</v>
      </c>
      <c r="Q41" s="69">
        <v>3</v>
      </c>
      <c r="R41" s="69"/>
      <c r="S41" s="69"/>
      <c r="T41" s="65"/>
      <c r="U41" s="72"/>
      <c r="V41" s="69"/>
      <c r="W41" s="69"/>
      <c r="X41" s="69">
        <v>2</v>
      </c>
      <c r="Y41" s="69"/>
      <c r="Z41" s="69"/>
      <c r="AA41" s="65"/>
      <c r="AB41" s="72"/>
      <c r="AC41" s="69"/>
      <c r="AD41" s="69"/>
      <c r="AE41" s="69"/>
      <c r="AF41" s="69"/>
      <c r="AG41" s="69"/>
      <c r="AH41" s="65"/>
      <c r="AI41" s="65"/>
      <c r="AJ41" s="69"/>
      <c r="AK41" s="69"/>
      <c r="AL41" s="69"/>
      <c r="AM41" s="69"/>
      <c r="AN41" s="69"/>
    </row>
    <row r="42" spans="2:40" ht="35.75" customHeight="1" x14ac:dyDescent="0.25">
      <c r="B42" s="22">
        <v>6</v>
      </c>
      <c r="C42" s="373" t="s">
        <v>514</v>
      </c>
      <c r="D42" s="24" t="s">
        <v>345</v>
      </c>
      <c r="E42" s="25">
        <f t="shared" si="8"/>
        <v>17</v>
      </c>
      <c r="F42" s="51"/>
      <c r="G42" s="392" t="s">
        <v>515</v>
      </c>
      <c r="H42" s="69"/>
      <c r="I42" s="69"/>
      <c r="J42" s="69"/>
      <c r="K42" s="69"/>
      <c r="L42" s="69"/>
      <c r="M42" s="67"/>
      <c r="N42" s="67"/>
      <c r="O42" s="69">
        <v>5</v>
      </c>
      <c r="P42" s="69">
        <v>5</v>
      </c>
      <c r="Q42" s="69">
        <v>5</v>
      </c>
      <c r="R42" s="69"/>
      <c r="S42" s="69"/>
      <c r="T42" s="67"/>
      <c r="U42" s="73"/>
      <c r="V42" s="69"/>
      <c r="W42" s="69"/>
      <c r="X42" s="69">
        <v>2</v>
      </c>
      <c r="Y42" s="69"/>
      <c r="Z42" s="69"/>
      <c r="AA42" s="65"/>
      <c r="AB42" s="72"/>
      <c r="AC42" s="69"/>
      <c r="AD42" s="69"/>
      <c r="AE42" s="69"/>
      <c r="AF42" s="69"/>
      <c r="AG42" s="69"/>
      <c r="AH42" s="65"/>
      <c r="AI42" s="65"/>
      <c r="AJ42" s="69"/>
      <c r="AK42" s="69"/>
      <c r="AL42" s="69"/>
      <c r="AM42" s="69"/>
      <c r="AN42" s="69"/>
    </row>
    <row r="43" spans="2:40" ht="35.75" customHeight="1" x14ac:dyDescent="0.25">
      <c r="B43" s="22">
        <v>7</v>
      </c>
      <c r="C43" s="373" t="s">
        <v>516</v>
      </c>
      <c r="D43" s="24" t="s">
        <v>219</v>
      </c>
      <c r="E43" s="25">
        <f t="shared" si="8"/>
        <v>14</v>
      </c>
      <c r="F43" s="51"/>
      <c r="G43" s="24"/>
      <c r="H43" s="69">
        <v>3</v>
      </c>
      <c r="I43" s="69">
        <v>3</v>
      </c>
      <c r="J43" s="69">
        <v>3</v>
      </c>
      <c r="K43" s="69">
        <v>3</v>
      </c>
      <c r="L43" s="69">
        <v>2</v>
      </c>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ht="35.75" customHeight="1" x14ac:dyDescent="0.25">
      <c r="B44" s="22">
        <v>8</v>
      </c>
      <c r="C44" s="373" t="s">
        <v>516</v>
      </c>
      <c r="D44" s="24" t="s">
        <v>345</v>
      </c>
      <c r="E44" s="25">
        <f t="shared" si="8"/>
        <v>19</v>
      </c>
      <c r="F44" s="51"/>
      <c r="G44" s="392" t="s">
        <v>859</v>
      </c>
      <c r="H44" s="69">
        <v>4</v>
      </c>
      <c r="I44" s="69">
        <v>4</v>
      </c>
      <c r="J44" s="69">
        <v>4</v>
      </c>
      <c r="K44" s="69">
        <v>4</v>
      </c>
      <c r="L44" s="69">
        <v>3</v>
      </c>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ht="33.5" customHeight="1" x14ac:dyDescent="0.25">
      <c r="B45" s="22">
        <v>9</v>
      </c>
      <c r="C45" s="373" t="s">
        <v>517</v>
      </c>
      <c r="D45" s="24" t="s">
        <v>219</v>
      </c>
      <c r="E45" s="25">
        <f t="shared" ref="E45:E92" si="9">SUM(H45:AN45)</f>
        <v>6</v>
      </c>
      <c r="F45" s="51"/>
      <c r="G45" s="24"/>
      <c r="H45" s="69"/>
      <c r="I45" s="69"/>
      <c r="J45" s="69"/>
      <c r="K45" s="69"/>
      <c r="L45" s="69"/>
      <c r="M45" s="67"/>
      <c r="N45" s="67"/>
      <c r="O45" s="69"/>
      <c r="P45" s="69"/>
      <c r="Q45" s="69"/>
      <c r="R45" s="69">
        <v>3</v>
      </c>
      <c r="S45" s="69">
        <v>2</v>
      </c>
      <c r="T45" s="67"/>
      <c r="U45" s="73"/>
      <c r="V45" s="69"/>
      <c r="W45" s="69"/>
      <c r="X45" s="69">
        <v>1</v>
      </c>
      <c r="Y45" s="69"/>
      <c r="Z45" s="69"/>
      <c r="AA45" s="65"/>
      <c r="AB45" s="72"/>
      <c r="AC45" s="69"/>
      <c r="AD45" s="69"/>
      <c r="AE45" s="69"/>
      <c r="AF45" s="69"/>
      <c r="AG45" s="69"/>
      <c r="AH45" s="65"/>
      <c r="AI45" s="65"/>
      <c r="AJ45" s="69"/>
      <c r="AK45" s="69"/>
      <c r="AL45" s="69"/>
      <c r="AM45" s="69"/>
      <c r="AN45" s="69"/>
    </row>
    <row r="46" spans="2:40" ht="42.5" customHeight="1" x14ac:dyDescent="0.25">
      <c r="B46" s="22">
        <v>10</v>
      </c>
      <c r="C46" s="373" t="s">
        <v>517</v>
      </c>
      <c r="D46" s="24" t="s">
        <v>345</v>
      </c>
      <c r="E46" s="25">
        <f t="shared" si="9"/>
        <v>8</v>
      </c>
      <c r="F46" s="51"/>
      <c r="G46" s="392" t="s">
        <v>860</v>
      </c>
      <c r="H46" s="69"/>
      <c r="I46" s="69"/>
      <c r="J46" s="69"/>
      <c r="K46" s="69"/>
      <c r="L46" s="69"/>
      <c r="M46" s="67"/>
      <c r="N46" s="67"/>
      <c r="O46" s="69"/>
      <c r="P46" s="69"/>
      <c r="Q46" s="69"/>
      <c r="R46" s="69">
        <v>4</v>
      </c>
      <c r="S46" s="69">
        <v>3</v>
      </c>
      <c r="T46" s="67"/>
      <c r="U46" s="73"/>
      <c r="V46" s="69"/>
      <c r="W46" s="69"/>
      <c r="X46" s="69">
        <v>1</v>
      </c>
      <c r="Y46" s="69"/>
      <c r="Z46" s="69"/>
      <c r="AA46" s="65"/>
      <c r="AB46" s="72"/>
      <c r="AC46" s="69"/>
      <c r="AD46" s="69"/>
      <c r="AE46" s="69"/>
      <c r="AF46" s="69"/>
      <c r="AG46" s="69"/>
      <c r="AH46" s="65"/>
      <c r="AI46" s="65"/>
      <c r="AJ46" s="69"/>
      <c r="AK46" s="69"/>
      <c r="AL46" s="69"/>
      <c r="AM46" s="69"/>
      <c r="AN46" s="69"/>
    </row>
    <row r="47" spans="2:40" ht="32.5" customHeight="1" x14ac:dyDescent="0.25">
      <c r="B47" s="22">
        <v>11</v>
      </c>
      <c r="C47" s="373" t="s">
        <v>518</v>
      </c>
      <c r="D47" s="24" t="s">
        <v>219</v>
      </c>
      <c r="E47" s="25">
        <f t="shared" si="9"/>
        <v>24</v>
      </c>
      <c r="F47" s="51"/>
      <c r="G47" s="24"/>
      <c r="H47" s="69"/>
      <c r="I47" s="69"/>
      <c r="J47" s="69"/>
      <c r="K47" s="69"/>
      <c r="L47" s="69"/>
      <c r="M47" s="67"/>
      <c r="N47" s="67"/>
      <c r="O47" s="69"/>
      <c r="P47" s="69"/>
      <c r="Q47" s="69"/>
      <c r="R47" s="69"/>
      <c r="S47" s="69"/>
      <c r="T47" s="67"/>
      <c r="U47" s="73"/>
      <c r="V47" s="69">
        <v>6</v>
      </c>
      <c r="W47" s="69">
        <v>6</v>
      </c>
      <c r="X47" s="69">
        <v>3</v>
      </c>
      <c r="Y47" s="69">
        <v>3</v>
      </c>
      <c r="Z47" s="69">
        <v>3</v>
      </c>
      <c r="AA47" s="65"/>
      <c r="AB47" s="72"/>
      <c r="AC47" s="69"/>
      <c r="AD47" s="69"/>
      <c r="AE47" s="69"/>
      <c r="AF47" s="69"/>
      <c r="AG47" s="69"/>
      <c r="AH47" s="65"/>
      <c r="AI47" s="65"/>
      <c r="AJ47" s="69"/>
      <c r="AK47" s="69">
        <v>3</v>
      </c>
      <c r="AL47" s="69"/>
      <c r="AM47" s="69"/>
      <c r="AN47" s="69"/>
    </row>
    <row r="48" spans="2:40" ht="32.5" customHeight="1" x14ac:dyDescent="0.25">
      <c r="B48" s="22">
        <v>12</v>
      </c>
      <c r="C48" s="373" t="s">
        <v>518</v>
      </c>
      <c r="D48" s="24" t="s">
        <v>345</v>
      </c>
      <c r="E48" s="25">
        <f t="shared" si="9"/>
        <v>48</v>
      </c>
      <c r="F48" s="51"/>
      <c r="G48" s="24" t="s">
        <v>518</v>
      </c>
      <c r="H48" s="69"/>
      <c r="I48" s="69"/>
      <c r="J48" s="69"/>
      <c r="K48" s="69"/>
      <c r="L48" s="69"/>
      <c r="M48" s="67"/>
      <c r="N48" s="67"/>
      <c r="O48" s="69"/>
      <c r="P48" s="69"/>
      <c r="Q48" s="69"/>
      <c r="R48" s="69"/>
      <c r="S48" s="69"/>
      <c r="T48" s="67"/>
      <c r="U48" s="73"/>
      <c r="V48" s="69">
        <v>9</v>
      </c>
      <c r="W48" s="69">
        <v>9</v>
      </c>
      <c r="X48" s="69">
        <v>6</v>
      </c>
      <c r="Y48" s="69">
        <v>9</v>
      </c>
      <c r="Z48" s="69">
        <v>6</v>
      </c>
      <c r="AA48" s="65"/>
      <c r="AB48" s="72"/>
      <c r="AC48" s="69"/>
      <c r="AD48" s="69"/>
      <c r="AE48" s="69"/>
      <c r="AF48" s="69"/>
      <c r="AG48" s="69"/>
      <c r="AH48" s="65"/>
      <c r="AI48" s="65"/>
      <c r="AJ48" s="69"/>
      <c r="AK48" s="69">
        <v>9</v>
      </c>
      <c r="AL48" s="69"/>
      <c r="AM48" s="69"/>
      <c r="AN48" s="69"/>
    </row>
    <row r="49" spans="2:40" ht="32.5" customHeight="1" x14ac:dyDescent="0.25">
      <c r="B49" s="22">
        <v>13</v>
      </c>
      <c r="C49" s="373" t="s">
        <v>519</v>
      </c>
      <c r="D49" s="24" t="s">
        <v>219</v>
      </c>
      <c r="E49" s="25">
        <f t="shared" si="9"/>
        <v>30</v>
      </c>
      <c r="F49" s="51"/>
      <c r="G49" s="24"/>
      <c r="H49" s="69"/>
      <c r="I49" s="69"/>
      <c r="J49" s="69"/>
      <c r="K49" s="69"/>
      <c r="L49" s="69"/>
      <c r="M49" s="67"/>
      <c r="N49" s="67"/>
      <c r="O49" s="69"/>
      <c r="P49" s="69"/>
      <c r="Q49" s="69"/>
      <c r="R49" s="69"/>
      <c r="S49" s="69"/>
      <c r="T49" s="67"/>
      <c r="U49" s="73"/>
      <c r="V49" s="69"/>
      <c r="W49" s="69"/>
      <c r="X49" s="69"/>
      <c r="Y49" s="69"/>
      <c r="Z49" s="69"/>
      <c r="AA49" s="65"/>
      <c r="AB49" s="72"/>
      <c r="AC49" s="69">
        <v>6</v>
      </c>
      <c r="AD49" s="69">
        <v>6</v>
      </c>
      <c r="AE49" s="69">
        <v>6</v>
      </c>
      <c r="AF49" s="69">
        <v>6</v>
      </c>
      <c r="AG49" s="69">
        <v>3</v>
      </c>
      <c r="AH49" s="65"/>
      <c r="AI49" s="65"/>
      <c r="AJ49" s="69"/>
      <c r="AK49" s="69">
        <v>3</v>
      </c>
      <c r="AL49" s="69"/>
      <c r="AM49" s="69"/>
      <c r="AN49" s="69"/>
    </row>
    <row r="50" spans="2:40" ht="32.5" customHeight="1" x14ac:dyDescent="0.25">
      <c r="B50" s="22">
        <v>14</v>
      </c>
      <c r="C50" s="373" t="s">
        <v>519</v>
      </c>
      <c r="D50" s="24" t="s">
        <v>330</v>
      </c>
      <c r="E50" s="25">
        <f t="shared" si="9"/>
        <v>48</v>
      </c>
      <c r="F50" s="51"/>
      <c r="G50" s="24" t="s">
        <v>880</v>
      </c>
      <c r="H50" s="69"/>
      <c r="I50" s="69"/>
      <c r="J50" s="69"/>
      <c r="K50" s="69"/>
      <c r="L50" s="69"/>
      <c r="M50" s="67"/>
      <c r="N50" s="67"/>
      <c r="O50" s="69">
        <v>3</v>
      </c>
      <c r="P50" s="69">
        <v>3</v>
      </c>
      <c r="Q50" s="69">
        <v>3</v>
      </c>
      <c r="R50" s="69">
        <v>3</v>
      </c>
      <c r="S50" s="69">
        <v>3</v>
      </c>
      <c r="T50" s="67"/>
      <c r="U50" s="73"/>
      <c r="V50" s="69">
        <v>3</v>
      </c>
      <c r="W50" s="69">
        <v>3</v>
      </c>
      <c r="X50" s="69">
        <v>3</v>
      </c>
      <c r="Y50" s="69">
        <v>3</v>
      </c>
      <c r="Z50" s="69">
        <v>3</v>
      </c>
      <c r="AA50" s="65"/>
      <c r="AB50" s="72"/>
      <c r="AC50" s="69">
        <v>3</v>
      </c>
      <c r="AD50" s="69">
        <v>3</v>
      </c>
      <c r="AE50" s="69">
        <v>3</v>
      </c>
      <c r="AF50" s="69">
        <v>3</v>
      </c>
      <c r="AG50" s="69">
        <v>3</v>
      </c>
      <c r="AH50" s="65"/>
      <c r="AI50" s="65"/>
      <c r="AJ50" s="69"/>
      <c r="AK50" s="69">
        <v>3</v>
      </c>
      <c r="AL50" s="69"/>
      <c r="AM50" s="69"/>
      <c r="AN50" s="69"/>
    </row>
    <row r="51" spans="2:40" ht="19" x14ac:dyDescent="0.25">
      <c r="B51" s="22"/>
      <c r="C51" s="373"/>
      <c r="D51" s="24"/>
      <c r="E51" s="25"/>
      <c r="F51" s="51"/>
      <c r="G51" s="24"/>
      <c r="H51" s="69"/>
      <c r="I51" s="69"/>
      <c r="J51" s="69"/>
      <c r="K51" s="69"/>
      <c r="L51" s="69"/>
      <c r="M51" s="67"/>
      <c r="N51" s="67"/>
      <c r="O51" s="69"/>
      <c r="P51" s="69"/>
      <c r="Q51" s="69"/>
      <c r="R51" s="69"/>
      <c r="S51" s="69"/>
      <c r="T51" s="67"/>
      <c r="U51" s="73"/>
      <c r="V51" s="69"/>
      <c r="W51" s="69"/>
      <c r="X51" s="69"/>
      <c r="Y51" s="69"/>
      <c r="Z51" s="69"/>
      <c r="AA51" s="65"/>
      <c r="AB51" s="72"/>
      <c r="AC51" s="69"/>
      <c r="AD51" s="69"/>
      <c r="AE51" s="69"/>
      <c r="AF51" s="69"/>
      <c r="AG51" s="69"/>
      <c r="AH51" s="65"/>
      <c r="AI51" s="65"/>
      <c r="AJ51" s="69"/>
      <c r="AK51" s="69"/>
      <c r="AL51" s="69"/>
      <c r="AM51" s="69"/>
      <c r="AN51" s="69"/>
    </row>
    <row r="52" spans="2:40" ht="39.5" customHeight="1" x14ac:dyDescent="0.25">
      <c r="B52" s="22">
        <v>16</v>
      </c>
      <c r="C52" s="373" t="s">
        <v>861</v>
      </c>
      <c r="D52" s="24" t="s">
        <v>296</v>
      </c>
      <c r="E52" s="25">
        <f t="shared" si="9"/>
        <v>48</v>
      </c>
      <c r="F52" s="51"/>
      <c r="G52" s="24"/>
      <c r="H52" s="69"/>
      <c r="I52" s="69"/>
      <c r="J52" s="69"/>
      <c r="K52" s="69"/>
      <c r="L52" s="69"/>
      <c r="M52" s="67"/>
      <c r="N52" s="67"/>
      <c r="O52" s="69">
        <v>3</v>
      </c>
      <c r="P52" s="69">
        <v>3</v>
      </c>
      <c r="Q52" s="69">
        <v>3</v>
      </c>
      <c r="R52" s="69">
        <v>3</v>
      </c>
      <c r="S52" s="69">
        <v>3</v>
      </c>
      <c r="T52" s="67"/>
      <c r="U52" s="73"/>
      <c r="V52" s="69">
        <v>3</v>
      </c>
      <c r="W52" s="69">
        <v>3</v>
      </c>
      <c r="X52" s="69">
        <v>3</v>
      </c>
      <c r="Y52" s="69">
        <v>3</v>
      </c>
      <c r="Z52" s="69">
        <v>3</v>
      </c>
      <c r="AA52" s="65"/>
      <c r="AB52" s="72"/>
      <c r="AC52" s="69">
        <v>3</v>
      </c>
      <c r="AD52" s="69">
        <v>3</v>
      </c>
      <c r="AE52" s="69">
        <v>3</v>
      </c>
      <c r="AF52" s="69">
        <v>3</v>
      </c>
      <c r="AG52" s="69">
        <v>3</v>
      </c>
      <c r="AH52" s="65"/>
      <c r="AI52" s="65"/>
      <c r="AJ52" s="69"/>
      <c r="AK52" s="69">
        <v>3</v>
      </c>
      <c r="AL52" s="69"/>
      <c r="AM52" s="69"/>
      <c r="AN52" s="69"/>
    </row>
    <row r="53" spans="2:40" ht="39.5" customHeight="1" x14ac:dyDescent="0.25">
      <c r="B53" s="22">
        <v>17</v>
      </c>
      <c r="C53" s="373" t="s">
        <v>862</v>
      </c>
      <c r="D53" s="24" t="s">
        <v>291</v>
      </c>
      <c r="E53" s="25">
        <f t="shared" si="9"/>
        <v>32</v>
      </c>
      <c r="F53" s="51"/>
      <c r="G53" s="24"/>
      <c r="H53" s="69"/>
      <c r="I53" s="69"/>
      <c r="J53" s="69"/>
      <c r="K53" s="69"/>
      <c r="L53" s="69"/>
      <c r="M53" s="67"/>
      <c r="N53" s="67"/>
      <c r="O53" s="69">
        <v>2</v>
      </c>
      <c r="P53" s="69">
        <v>2</v>
      </c>
      <c r="Q53" s="69">
        <v>2</v>
      </c>
      <c r="R53" s="69">
        <v>2</v>
      </c>
      <c r="S53" s="69">
        <v>2</v>
      </c>
      <c r="T53" s="67"/>
      <c r="U53" s="73"/>
      <c r="V53" s="69">
        <v>2</v>
      </c>
      <c r="W53" s="69">
        <v>2</v>
      </c>
      <c r="X53" s="69">
        <v>2</v>
      </c>
      <c r="Y53" s="69">
        <v>2</v>
      </c>
      <c r="Z53" s="69">
        <v>2</v>
      </c>
      <c r="AA53" s="65"/>
      <c r="AB53" s="72"/>
      <c r="AC53" s="69">
        <v>2</v>
      </c>
      <c r="AD53" s="69">
        <v>2</v>
      </c>
      <c r="AE53" s="69">
        <v>2</v>
      </c>
      <c r="AF53" s="69">
        <v>2</v>
      </c>
      <c r="AG53" s="69">
        <v>2</v>
      </c>
      <c r="AH53" s="65"/>
      <c r="AI53" s="65"/>
      <c r="AJ53" s="69"/>
      <c r="AK53" s="69">
        <v>2</v>
      </c>
      <c r="AL53" s="69"/>
      <c r="AM53" s="69"/>
      <c r="AN53" s="69"/>
    </row>
    <row r="54" spans="2:40" ht="39.5" customHeight="1" x14ac:dyDescent="0.25">
      <c r="B54" s="22"/>
      <c r="C54" s="373"/>
      <c r="D54" s="24"/>
      <c r="E54" s="25"/>
      <c r="F54" s="51"/>
      <c r="G54" s="24"/>
      <c r="H54" s="69"/>
      <c r="I54" s="69"/>
      <c r="J54" s="69"/>
      <c r="K54" s="69"/>
      <c r="L54" s="69"/>
      <c r="M54" s="67"/>
      <c r="N54" s="67"/>
      <c r="O54" s="69"/>
      <c r="P54" s="69"/>
      <c r="Q54" s="69"/>
      <c r="R54" s="69"/>
      <c r="S54" s="69"/>
      <c r="T54" s="67"/>
      <c r="U54" s="73"/>
      <c r="V54" s="69"/>
      <c r="W54" s="69"/>
      <c r="X54" s="69"/>
      <c r="Y54" s="69"/>
      <c r="Z54" s="69"/>
      <c r="AA54" s="65"/>
      <c r="AB54" s="72"/>
      <c r="AC54" s="69"/>
      <c r="AD54" s="69"/>
      <c r="AE54" s="69"/>
      <c r="AF54" s="69"/>
      <c r="AG54" s="69"/>
      <c r="AH54" s="65"/>
      <c r="AI54" s="65"/>
      <c r="AJ54" s="69"/>
      <c r="AK54" s="69"/>
      <c r="AL54" s="69"/>
      <c r="AM54" s="69"/>
      <c r="AN54" s="69"/>
    </row>
    <row r="55" spans="2:40" ht="39.5" customHeight="1" x14ac:dyDescent="0.25">
      <c r="B55" s="22">
        <v>19</v>
      </c>
      <c r="C55" s="373" t="s">
        <v>863</v>
      </c>
      <c r="D55" s="24" t="s">
        <v>291</v>
      </c>
      <c r="E55" s="25">
        <f t="shared" si="9"/>
        <v>0</v>
      </c>
      <c r="F55" s="51"/>
      <c r="G55" s="24"/>
      <c r="H55" s="69"/>
      <c r="I55" s="69"/>
      <c r="J55" s="69"/>
      <c r="K55" s="69"/>
      <c r="L55" s="69"/>
      <c r="M55" s="67"/>
      <c r="N55" s="67"/>
      <c r="O55" s="69"/>
      <c r="P55" s="69"/>
      <c r="Q55" s="69"/>
      <c r="R55" s="69"/>
      <c r="S55" s="69"/>
      <c r="T55" s="67"/>
      <c r="U55" s="73"/>
      <c r="V55" s="69"/>
      <c r="W55" s="69"/>
      <c r="X55" s="69"/>
      <c r="Y55" s="69"/>
      <c r="Z55" s="69"/>
      <c r="AA55" s="65"/>
      <c r="AB55" s="72"/>
      <c r="AC55" s="69"/>
      <c r="AD55" s="69"/>
      <c r="AE55" s="69"/>
      <c r="AF55" s="69"/>
      <c r="AG55" s="69"/>
      <c r="AH55" s="65"/>
      <c r="AI55" s="65"/>
      <c r="AJ55" s="69"/>
      <c r="AK55" s="69"/>
      <c r="AL55" s="69"/>
      <c r="AM55" s="69"/>
      <c r="AN55" s="69"/>
    </row>
    <row r="56" spans="2:40" ht="39.5" customHeight="1" x14ac:dyDescent="0.25">
      <c r="B56" s="22">
        <v>20</v>
      </c>
      <c r="C56" s="373" t="s">
        <v>863</v>
      </c>
      <c r="D56" s="24" t="s">
        <v>296</v>
      </c>
      <c r="E56" s="25">
        <f t="shared" si="9"/>
        <v>0</v>
      </c>
      <c r="F56" s="51"/>
      <c r="G56" s="24"/>
      <c r="H56" s="69"/>
      <c r="I56" s="69"/>
      <c r="J56" s="69"/>
      <c r="K56" s="69"/>
      <c r="L56" s="69"/>
      <c r="M56" s="67"/>
      <c r="N56" s="67"/>
      <c r="O56" s="69"/>
      <c r="P56" s="69"/>
      <c r="Q56" s="69"/>
      <c r="R56" s="69"/>
      <c r="S56" s="69"/>
      <c r="T56" s="67"/>
      <c r="U56" s="73"/>
      <c r="V56" s="69"/>
      <c r="W56" s="69"/>
      <c r="X56" s="69"/>
      <c r="Y56" s="69"/>
      <c r="Z56" s="69"/>
      <c r="AA56" s="65"/>
      <c r="AB56" s="72"/>
      <c r="AC56" s="69"/>
      <c r="AD56" s="69"/>
      <c r="AE56" s="69"/>
      <c r="AF56" s="69"/>
      <c r="AG56" s="69"/>
      <c r="AH56" s="65"/>
      <c r="AI56" s="65"/>
      <c r="AJ56" s="69"/>
      <c r="AK56" s="69"/>
      <c r="AL56" s="69"/>
      <c r="AM56" s="69"/>
      <c r="AN56" s="69"/>
    </row>
    <row r="57" spans="2:40" ht="39.5" customHeight="1" x14ac:dyDescent="0.25">
      <c r="B57" s="22">
        <v>21</v>
      </c>
      <c r="C57" s="373" t="s">
        <v>864</v>
      </c>
      <c r="D57" s="24" t="s">
        <v>291</v>
      </c>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ht="39.5" customHeight="1" x14ac:dyDescent="0.25">
      <c r="B58" s="22">
        <v>22</v>
      </c>
      <c r="C58" s="373" t="s">
        <v>864</v>
      </c>
      <c r="D58" s="24" t="s">
        <v>296</v>
      </c>
      <c r="E58" s="25">
        <f t="shared" si="9"/>
        <v>0</v>
      </c>
      <c r="F58" s="51"/>
      <c r="G58" s="24"/>
      <c r="H58" s="69"/>
      <c r="I58" s="69"/>
      <c r="J58" s="69"/>
      <c r="K58" s="69"/>
      <c r="L58" s="69"/>
      <c r="M58" s="67"/>
      <c r="N58" s="67"/>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ht="39.5" customHeight="1" x14ac:dyDescent="0.25">
      <c r="B59" s="22">
        <v>23</v>
      </c>
      <c r="C59" s="374"/>
      <c r="D59" s="24"/>
      <c r="E59" s="25">
        <f t="shared" si="9"/>
        <v>0</v>
      </c>
      <c r="F59" s="51"/>
      <c r="G59" s="24"/>
      <c r="H59" s="69"/>
      <c r="I59" s="69"/>
      <c r="J59" s="69"/>
      <c r="K59" s="69"/>
      <c r="L59" s="69"/>
      <c r="M59" s="67"/>
      <c r="N59" s="67"/>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ht="18.75" customHeight="1" x14ac:dyDescent="0.25">
      <c r="B60" s="22">
        <v>24</v>
      </c>
      <c r="C60" s="374"/>
      <c r="D60" s="24"/>
      <c r="E60" s="25">
        <f t="shared" si="9"/>
        <v>0</v>
      </c>
      <c r="F60" s="51"/>
      <c r="G60" s="24"/>
      <c r="H60" s="69"/>
      <c r="I60" s="69"/>
      <c r="J60" s="69"/>
      <c r="K60" s="69"/>
      <c r="L60" s="69"/>
      <c r="M60" s="67"/>
      <c r="N60" s="67"/>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ht="19" x14ac:dyDescent="0.25">
      <c r="B61" s="22">
        <v>25</v>
      </c>
      <c r="C61" s="374"/>
      <c r="D61" s="24"/>
      <c r="E61" s="25">
        <f t="shared" si="9"/>
        <v>0</v>
      </c>
      <c r="F61" s="51"/>
      <c r="G61" s="24"/>
      <c r="H61" s="69"/>
      <c r="I61" s="69"/>
      <c r="J61" s="69"/>
      <c r="K61" s="69"/>
      <c r="L61" s="69"/>
      <c r="M61" s="67"/>
      <c r="N61" s="67"/>
      <c r="O61" s="69"/>
      <c r="P61" s="69"/>
      <c r="Q61" s="69"/>
      <c r="R61" s="69"/>
      <c r="S61" s="69"/>
      <c r="T61" s="67"/>
      <c r="U61" s="73"/>
      <c r="V61" s="69"/>
      <c r="W61" s="69"/>
      <c r="X61" s="69"/>
      <c r="Y61" s="69"/>
      <c r="Z61" s="69"/>
      <c r="AA61" s="67"/>
      <c r="AB61" s="73"/>
      <c r="AC61" s="69"/>
      <c r="AD61" s="69"/>
      <c r="AE61" s="69"/>
      <c r="AF61" s="69"/>
      <c r="AG61" s="69"/>
      <c r="AH61" s="67"/>
      <c r="AI61" s="67"/>
      <c r="AJ61" s="69"/>
      <c r="AK61" s="69"/>
      <c r="AL61" s="69"/>
      <c r="AM61" s="69"/>
      <c r="AN61" s="69"/>
    </row>
    <row r="62" spans="2:40" ht="19" x14ac:dyDescent="0.25">
      <c r="B62" s="22">
        <v>26</v>
      </c>
      <c r="C62" s="374"/>
      <c r="D62" s="24"/>
      <c r="E62" s="25">
        <f t="shared" si="9"/>
        <v>0</v>
      </c>
      <c r="F62" s="51"/>
      <c r="G62" s="24"/>
      <c r="H62" s="69"/>
      <c r="I62" s="69"/>
      <c r="J62" s="69"/>
      <c r="K62" s="69"/>
      <c r="L62" s="69"/>
      <c r="M62" s="67"/>
      <c r="N62" s="67"/>
      <c r="O62" s="69"/>
      <c r="P62" s="69"/>
      <c r="Q62" s="69"/>
      <c r="R62" s="69"/>
      <c r="S62" s="69"/>
      <c r="T62" s="67"/>
      <c r="U62" s="73"/>
      <c r="V62" s="69"/>
      <c r="W62" s="69"/>
      <c r="X62" s="69"/>
      <c r="Y62" s="69"/>
      <c r="Z62" s="69"/>
      <c r="AA62" s="67"/>
      <c r="AB62" s="73"/>
      <c r="AC62" s="69"/>
      <c r="AD62" s="69"/>
      <c r="AE62" s="69"/>
      <c r="AF62" s="69"/>
      <c r="AG62" s="69"/>
      <c r="AH62" s="67"/>
      <c r="AI62" s="67"/>
      <c r="AJ62" s="69"/>
      <c r="AK62" s="69"/>
      <c r="AL62" s="69"/>
      <c r="AM62" s="69"/>
      <c r="AN62" s="69"/>
    </row>
    <row r="63" spans="2:40" ht="19" x14ac:dyDescent="0.25">
      <c r="B63" s="22">
        <v>27</v>
      </c>
      <c r="C63" s="374"/>
      <c r="D63" s="24"/>
      <c r="E63" s="25">
        <f t="shared" si="9"/>
        <v>0</v>
      </c>
      <c r="F63" s="51"/>
      <c r="G63" s="24"/>
      <c r="H63" s="69"/>
      <c r="I63" s="69"/>
      <c r="J63" s="69"/>
      <c r="K63" s="69"/>
      <c r="L63" s="69"/>
      <c r="M63" s="67"/>
      <c r="N63" s="67"/>
      <c r="O63" s="69"/>
      <c r="P63" s="69"/>
      <c r="Q63" s="69"/>
      <c r="R63" s="69"/>
      <c r="S63" s="69"/>
      <c r="T63" s="67"/>
      <c r="U63" s="73"/>
      <c r="V63" s="69"/>
      <c r="W63" s="69"/>
      <c r="X63" s="69"/>
      <c r="Y63" s="69"/>
      <c r="Z63" s="69"/>
      <c r="AA63" s="67"/>
      <c r="AB63" s="73"/>
      <c r="AC63" s="69"/>
      <c r="AD63" s="69"/>
      <c r="AE63" s="69"/>
      <c r="AF63" s="69"/>
      <c r="AG63" s="69"/>
      <c r="AH63" s="67"/>
      <c r="AI63" s="67"/>
      <c r="AJ63" s="69"/>
      <c r="AK63" s="69"/>
      <c r="AL63" s="69"/>
      <c r="AM63" s="69"/>
      <c r="AN63" s="69"/>
    </row>
    <row r="64" spans="2:40" ht="19" x14ac:dyDescent="0.25">
      <c r="B64" s="22">
        <v>28</v>
      </c>
      <c r="C64" s="374"/>
      <c r="D64" s="24"/>
      <c r="E64" s="25">
        <f t="shared" si="9"/>
        <v>0</v>
      </c>
      <c r="F64" s="51"/>
      <c r="G64" s="24"/>
      <c r="H64" s="69"/>
      <c r="I64" s="69"/>
      <c r="J64" s="69"/>
      <c r="K64" s="69"/>
      <c r="L64" s="69"/>
      <c r="M64" s="67"/>
      <c r="N64" s="67"/>
      <c r="O64" s="69"/>
      <c r="P64" s="69"/>
      <c r="Q64" s="69"/>
      <c r="R64" s="69"/>
      <c r="S64" s="69"/>
      <c r="T64" s="67"/>
      <c r="U64" s="73"/>
      <c r="V64" s="69"/>
      <c r="W64" s="69"/>
      <c r="X64" s="69"/>
      <c r="Y64" s="69"/>
      <c r="Z64" s="69"/>
      <c r="AA64" s="67"/>
      <c r="AB64" s="73"/>
      <c r="AC64" s="69"/>
      <c r="AD64" s="69"/>
      <c r="AE64" s="69"/>
      <c r="AF64" s="69"/>
      <c r="AG64" s="69"/>
      <c r="AH64" s="67"/>
      <c r="AI64" s="67"/>
      <c r="AJ64" s="69"/>
      <c r="AK64" s="69"/>
      <c r="AL64" s="69"/>
      <c r="AM64" s="69"/>
      <c r="AN64" s="69"/>
    </row>
    <row r="65" spans="2:40" ht="19" x14ac:dyDescent="0.25">
      <c r="B65" s="22">
        <v>29</v>
      </c>
      <c r="C65" s="375"/>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74"/>
      <c r="AC65" s="69"/>
      <c r="AD65" s="69"/>
      <c r="AE65" s="69"/>
      <c r="AF65" s="69"/>
      <c r="AG65" s="69"/>
      <c r="AH65" s="70"/>
      <c r="AI65" s="68"/>
      <c r="AJ65" s="69"/>
      <c r="AK65" s="69"/>
      <c r="AL65" s="69"/>
      <c r="AM65" s="69"/>
      <c r="AN65" s="69"/>
    </row>
    <row r="66" spans="2:40" x14ac:dyDescent="0.2">
      <c r="B66" s="22">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74"/>
      <c r="AC66" s="69"/>
      <c r="AD66" s="69"/>
      <c r="AE66" s="69"/>
      <c r="AF66" s="69"/>
      <c r="AG66" s="69"/>
      <c r="AH66" s="70"/>
      <c r="AI66" s="68"/>
      <c r="AJ66" s="69"/>
      <c r="AK66" s="69"/>
      <c r="AL66" s="69"/>
      <c r="AM66" s="69"/>
      <c r="AN66" s="69"/>
    </row>
    <row r="67" spans="2:40" x14ac:dyDescent="0.2">
      <c r="B67" s="22">
        <v>31</v>
      </c>
      <c r="C67" s="78"/>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74"/>
      <c r="AC67" s="69"/>
      <c r="AD67" s="69"/>
      <c r="AE67" s="69"/>
      <c r="AF67" s="69"/>
      <c r="AG67" s="69"/>
      <c r="AH67" s="70"/>
      <c r="AI67" s="68"/>
      <c r="AJ67" s="69"/>
      <c r="AK67" s="69"/>
      <c r="AL67" s="69"/>
      <c r="AM67" s="69"/>
      <c r="AN67" s="69"/>
    </row>
    <row r="68" spans="2:40" x14ac:dyDescent="0.2">
      <c r="B68" s="22">
        <v>32</v>
      </c>
      <c r="C68" s="78"/>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74"/>
      <c r="AC68" s="69"/>
      <c r="AD68" s="69"/>
      <c r="AE68" s="69"/>
      <c r="AF68" s="69"/>
      <c r="AG68" s="69"/>
      <c r="AH68" s="70"/>
      <c r="AI68" s="68"/>
      <c r="AJ68" s="69"/>
      <c r="AK68" s="69"/>
      <c r="AL68" s="69"/>
      <c r="AM68" s="69"/>
      <c r="AN68" s="69"/>
    </row>
    <row r="69" spans="2:40" x14ac:dyDescent="0.2">
      <c r="B69" s="22">
        <v>33</v>
      </c>
      <c r="C69" s="78"/>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v>34</v>
      </c>
      <c r="C70" s="78"/>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v>35</v>
      </c>
      <c r="C71" s="78"/>
      <c r="D71" s="24"/>
      <c r="E71" s="25">
        <f t="shared" si="9"/>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v>36</v>
      </c>
      <c r="C72" s="78"/>
      <c r="D72" s="24"/>
      <c r="E72" s="25">
        <f t="shared" si="9"/>
        <v>0</v>
      </c>
      <c r="F72" s="51"/>
      <c r="G72" s="24"/>
      <c r="H72" s="69"/>
      <c r="I72" s="69"/>
      <c r="J72" s="69"/>
      <c r="K72" s="69"/>
      <c r="L72" s="69"/>
      <c r="M72" s="70"/>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v>37</v>
      </c>
      <c r="C73" s="63"/>
      <c r="D73" s="24"/>
      <c r="E73" s="25">
        <f t="shared" si="9"/>
        <v>0</v>
      </c>
      <c r="F73" s="51"/>
      <c r="G73" s="24"/>
      <c r="H73" s="69"/>
      <c r="I73" s="69"/>
      <c r="J73" s="69"/>
      <c r="K73" s="69"/>
      <c r="L73" s="69"/>
      <c r="M73" s="70"/>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v>38</v>
      </c>
      <c r="C74" s="63"/>
      <c r="D74" s="24"/>
      <c r="E74" s="25">
        <f t="shared" si="9"/>
        <v>0</v>
      </c>
      <c r="F74" s="51"/>
      <c r="G74" s="24"/>
      <c r="H74" s="69"/>
      <c r="I74" s="69"/>
      <c r="J74" s="69"/>
      <c r="K74" s="69"/>
      <c r="L74" s="69"/>
      <c r="M74" s="70"/>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v>39</v>
      </c>
      <c r="C75" s="63"/>
      <c r="D75" s="24"/>
      <c r="E75" s="25">
        <f t="shared" si="9"/>
        <v>0</v>
      </c>
      <c r="F75" s="51"/>
      <c r="G75" s="24"/>
      <c r="H75" s="69"/>
      <c r="I75" s="69"/>
      <c r="J75" s="69"/>
      <c r="K75" s="69"/>
      <c r="L75" s="69"/>
      <c r="M75" s="70"/>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v>40</v>
      </c>
      <c r="C76" s="63"/>
      <c r="D76" s="24"/>
      <c r="E76" s="25">
        <f t="shared" si="9"/>
        <v>0</v>
      </c>
      <c r="F76" s="51"/>
      <c r="G76" s="24"/>
      <c r="H76" s="69"/>
      <c r="I76" s="69"/>
      <c r="J76" s="69"/>
      <c r="K76" s="69"/>
      <c r="L76" s="69"/>
      <c r="M76" s="70"/>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ht="14.25" customHeight="1" x14ac:dyDescent="0.2">
      <c r="B77" s="22">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ht="15.75" customHeight="1" x14ac:dyDescent="0.2">
      <c r="B88" s="22">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ht="15.75" customHeight="1" x14ac:dyDescent="0.2">
      <c r="B89" s="22">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v>57</v>
      </c>
      <c r="C93" s="8"/>
      <c r="D93" s="24"/>
      <c r="E93" s="25">
        <f t="shared" ref="E93:E121" si="10">SUM(H93:AN93)</f>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v>65</v>
      </c>
      <c r="C101" s="8"/>
      <c r="D101" s="24"/>
      <c r="E101" s="25">
        <f t="shared" si="10"/>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v>66</v>
      </c>
      <c r="C102" s="8"/>
      <c r="D102" s="24"/>
      <c r="E102" s="25">
        <f t="shared" si="10"/>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v>67</v>
      </c>
      <c r="C103" s="8"/>
      <c r="D103" s="24"/>
      <c r="E103" s="25">
        <f t="shared" si="10"/>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v>68</v>
      </c>
      <c r="C104" s="8"/>
      <c r="D104" s="24"/>
      <c r="E104" s="25">
        <f t="shared" si="10"/>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v>69</v>
      </c>
      <c r="C105" s="8"/>
      <c r="D105" s="24"/>
      <c r="E105" s="25">
        <f t="shared" si="10"/>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v>70</v>
      </c>
      <c r="C106" s="8"/>
      <c r="D106" s="24"/>
      <c r="E106" s="25">
        <f t="shared" si="10"/>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v>71</v>
      </c>
      <c r="C107" s="8"/>
      <c r="D107" s="24"/>
      <c r="E107" s="25">
        <f t="shared" si="10"/>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v>72</v>
      </c>
      <c r="C108" s="8"/>
      <c r="D108" s="24"/>
      <c r="E108" s="25">
        <f t="shared" si="10"/>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v>73</v>
      </c>
      <c r="C109" s="8"/>
      <c r="D109" s="24"/>
      <c r="E109" s="25">
        <f t="shared" si="10"/>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v>74</v>
      </c>
      <c r="C110" s="8"/>
      <c r="D110" s="24"/>
      <c r="E110" s="25">
        <f t="shared" si="10"/>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v>75</v>
      </c>
      <c r="C111" s="8"/>
      <c r="D111" s="24"/>
      <c r="E111" s="25">
        <f t="shared" si="10"/>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v>76</v>
      </c>
      <c r="C112" s="8"/>
      <c r="D112" s="24"/>
      <c r="E112" s="25">
        <f t="shared" si="10"/>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v>77</v>
      </c>
      <c r="C113" s="8"/>
      <c r="D113" s="24"/>
      <c r="E113" s="25">
        <f t="shared" si="10"/>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v>78</v>
      </c>
      <c r="C114" s="8"/>
      <c r="D114" s="24"/>
      <c r="E114" s="25">
        <f t="shared" si="10"/>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v>79</v>
      </c>
      <c r="C115" s="8"/>
      <c r="D115" s="24"/>
      <c r="E115" s="25">
        <f t="shared" si="10"/>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v>80</v>
      </c>
      <c r="C116" s="8"/>
      <c r="D116" s="24"/>
      <c r="E116" s="25">
        <f t="shared" si="10"/>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v>81</v>
      </c>
      <c r="C117" s="8"/>
      <c r="D117" s="24"/>
      <c r="E117" s="25">
        <f t="shared" si="10"/>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v>82</v>
      </c>
      <c r="C118" s="8"/>
      <c r="D118" s="24"/>
      <c r="E118" s="25">
        <f t="shared" si="10"/>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v>83</v>
      </c>
      <c r="C119" s="8"/>
      <c r="D119" s="24"/>
      <c r="E119" s="25">
        <f t="shared" si="10"/>
        <v>0</v>
      </c>
      <c r="F119" s="51"/>
      <c r="G119" s="24"/>
      <c r="H119" s="69"/>
      <c r="I119" s="69"/>
      <c r="J119" s="69"/>
      <c r="K119" s="69"/>
      <c r="L119" s="69"/>
      <c r="M119" s="68"/>
      <c r="N119" s="68"/>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v>84</v>
      </c>
      <c r="C120" s="8"/>
      <c r="D120" s="24"/>
      <c r="E120" s="25">
        <f t="shared" si="10"/>
        <v>0</v>
      </c>
      <c r="F120" s="51"/>
      <c r="G120" s="24"/>
      <c r="H120" s="69"/>
      <c r="I120" s="69"/>
      <c r="J120" s="69"/>
      <c r="K120" s="69"/>
      <c r="L120" s="69"/>
      <c r="M120" s="68"/>
      <c r="N120" s="68"/>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B121" s="22">
        <v>85</v>
      </c>
      <c r="C121" s="8"/>
      <c r="D121" s="24"/>
      <c r="E121" s="25">
        <f t="shared" si="10"/>
        <v>0</v>
      </c>
      <c r="F121" s="51"/>
      <c r="G121" s="24"/>
      <c r="H121" s="69"/>
      <c r="I121" s="69"/>
      <c r="J121" s="69"/>
      <c r="K121" s="69"/>
      <c r="L121" s="69"/>
      <c r="M121" s="68"/>
      <c r="N121" s="68"/>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row r="148" spans="8:40" x14ac:dyDescent="0.2">
      <c r="H148" s="69"/>
      <c r="I148" s="69"/>
      <c r="J148" s="69"/>
      <c r="K148" s="69"/>
      <c r="L148" s="69"/>
      <c r="O148" s="69"/>
      <c r="P148" s="69"/>
      <c r="Q148" s="69"/>
      <c r="R148" s="69"/>
      <c r="S148" s="69"/>
      <c r="V148" s="69"/>
      <c r="W148" s="69"/>
      <c r="X148" s="69"/>
      <c r="Y148" s="69"/>
      <c r="Z148" s="69"/>
      <c r="AC148" s="69"/>
      <c r="AD148" s="69"/>
      <c r="AE148" s="69"/>
      <c r="AF148" s="69"/>
      <c r="AG148" s="69"/>
      <c r="AJ148" s="69"/>
      <c r="AK148" s="69"/>
      <c r="AL148" s="69"/>
      <c r="AM148" s="69"/>
      <c r="AN148" s="69"/>
    </row>
    <row r="149" spans="8:40" x14ac:dyDescent="0.2">
      <c r="H149" s="69"/>
      <c r="I149" s="69"/>
      <c r="J149" s="69"/>
      <c r="K149" s="69"/>
      <c r="L149" s="69"/>
      <c r="O149" s="69"/>
      <c r="P149" s="69"/>
      <c r="Q149" s="69"/>
      <c r="R149" s="69"/>
      <c r="S149" s="69"/>
      <c r="V149" s="69"/>
      <c r="W149" s="69"/>
      <c r="X149" s="69"/>
      <c r="Y149" s="69"/>
      <c r="Z149" s="69"/>
      <c r="AC149" s="69"/>
      <c r="AD149" s="69"/>
      <c r="AE149" s="69"/>
      <c r="AF149" s="69"/>
      <c r="AG149" s="69"/>
      <c r="AJ149" s="69"/>
      <c r="AK149" s="69"/>
      <c r="AL149" s="69"/>
      <c r="AM149" s="69"/>
      <c r="AN149" s="69"/>
    </row>
    <row r="150" spans="8:40" x14ac:dyDescent="0.2">
      <c r="H150" s="69"/>
      <c r="I150" s="69"/>
      <c r="J150" s="69"/>
      <c r="K150" s="69"/>
      <c r="L150" s="69"/>
      <c r="O150" s="69"/>
      <c r="P150" s="69"/>
      <c r="Q150" s="69"/>
      <c r="R150" s="69"/>
      <c r="S150" s="69"/>
      <c r="V150" s="69"/>
      <c r="W150" s="69"/>
      <c r="X150" s="69"/>
      <c r="Y150" s="69"/>
      <c r="Z150" s="69"/>
      <c r="AC150" s="69"/>
      <c r="AD150" s="69"/>
      <c r="AE150" s="69"/>
      <c r="AF150" s="69"/>
      <c r="AG150" s="69"/>
      <c r="AJ150" s="69"/>
      <c r="AK150" s="69"/>
      <c r="AL150" s="69"/>
      <c r="AM150" s="69"/>
      <c r="AN150" s="69"/>
    </row>
  </sheetData>
  <conditionalFormatting sqref="D37:D121">
    <cfRule type="expression" dxfId="1361" priority="60">
      <formula>AND(D37&lt;&gt;"",COUNTIF($F$16:$F$28,D37)=0)</formula>
    </cfRule>
  </conditionalFormatting>
  <conditionalFormatting sqref="H16:L28">
    <cfRule type="expression" dxfId="1359" priority="51" stopIfTrue="1">
      <formula>H16&gt;$H$8</formula>
    </cfRule>
  </conditionalFormatting>
  <conditionalFormatting sqref="H37:L150 O37:S150 V37:Z150 AC37:AG150 AJ37:AN150">
    <cfRule type="cellIs" dxfId="1358" priority="55" operator="greaterThan">
      <formula>6</formula>
    </cfRule>
  </conditionalFormatting>
  <conditionalFormatting sqref="H16:N28">
    <cfRule type="cellIs" dxfId="1357" priority="53" operator="greaterThan">
      <formula>0</formula>
    </cfRule>
  </conditionalFormatting>
  <conditionalFormatting sqref="M10:N11">
    <cfRule type="cellIs" dxfId="1356" priority="59" operator="greaterThan">
      <formula>0</formula>
    </cfRule>
  </conditionalFormatting>
  <conditionalFormatting sqref="M63:N121 T63:U121 AA63:AB121">
    <cfRule type="cellIs" dxfId="1355" priority="1" operator="greaterThan">
      <formula>0</formula>
    </cfRule>
  </conditionalFormatting>
  <conditionalFormatting sqref="O16:S28">
    <cfRule type="cellIs" dxfId="1354" priority="34" operator="greaterThan">
      <formula>6</formula>
    </cfRule>
  </conditionalFormatting>
  <conditionalFormatting sqref="O37:S150 V37:Z150 H37:L150 AC37:AG150 AJ37:AN150">
    <cfRule type="cellIs" dxfId="1351" priority="54" operator="greaterThan">
      <formula>0</formula>
    </cfRule>
  </conditionalFormatting>
  <conditionalFormatting sqref="O40:S41">
    <cfRule type="cellIs" dxfId="1350" priority="5" operator="greaterThan">
      <formula>0</formula>
    </cfRule>
    <cfRule type="cellIs" dxfId="1349" priority="6" operator="greaterThan">
      <formula>6</formula>
    </cfRule>
  </conditionalFormatting>
  <conditionalFormatting sqref="O43:S43">
    <cfRule type="cellIs" dxfId="1347" priority="63" operator="greaterThan">
      <formula>6</formula>
    </cfRule>
    <cfRule type="cellIs" dxfId="1346" priority="62" operator="greaterThan">
      <formula>0</formula>
    </cfRule>
  </conditionalFormatting>
  <conditionalFormatting sqref="O44:S45">
    <cfRule type="cellIs" dxfId="1344" priority="2" operator="greaterThan">
      <formula>0</formula>
    </cfRule>
    <cfRule type="cellIs" dxfId="1343" priority="3" operator="greaterThan">
      <formula>6</formula>
    </cfRule>
  </conditionalFormatting>
  <conditionalFormatting sqref="O44:S47">
    <cfRule type="cellIs" dxfId="1340" priority="46" operator="greaterThan">
      <formula>6</formula>
    </cfRule>
    <cfRule type="cellIs" dxfId="1339" priority="45" operator="greaterThan">
      <formula>0</formula>
    </cfRule>
  </conditionalFormatting>
  <conditionalFormatting sqref="O44:S48">
    <cfRule type="cellIs" dxfId="1338" priority="42" operator="greaterThan">
      <formula>0</formula>
    </cfRule>
    <cfRule type="cellIs" dxfId="1337" priority="43" operator="greaterThan">
      <formula>6</formula>
    </cfRule>
  </conditionalFormatting>
  <conditionalFormatting sqref="O16:AB28">
    <cfRule type="cellIs" dxfId="1335" priority="31" operator="greaterThan">
      <formula>0</formula>
    </cfRule>
  </conditionalFormatting>
  <conditionalFormatting sqref="T10:U11">
    <cfRule type="cellIs" dxfId="1334" priority="58" operator="greaterThan">
      <formula>0</formula>
    </cfRule>
  </conditionalFormatting>
  <conditionalFormatting sqref="V16:Z28">
    <cfRule type="cellIs" dxfId="1333" priority="26" operator="greaterThan">
      <formula>6</formula>
    </cfRule>
    <cfRule type="cellIs" dxfId="1332" priority="32" operator="greaterThan">
      <formula>6</formula>
    </cfRule>
    <cfRule type="cellIs" dxfId="1329" priority="29" operator="greaterThan">
      <formula>6</formula>
    </cfRule>
    <cfRule type="cellIs" dxfId="1328" priority="28" operator="greaterThan">
      <formula>0</formula>
    </cfRule>
    <cfRule type="cellIs" dxfId="1326" priority="25" operator="greaterThan">
      <formula>0</formula>
    </cfRule>
  </conditionalFormatting>
  <conditionalFormatting sqref="V44:Z47">
    <cfRule type="cellIs" dxfId="1325" priority="39" operator="greaterThan">
      <formula>0</formula>
    </cfRule>
    <cfRule type="cellIs" dxfId="1324" priority="40" operator="greaterThan">
      <formula>6</formula>
    </cfRule>
  </conditionalFormatting>
  <conditionalFormatting sqref="V44:Z48">
    <cfRule type="cellIs" dxfId="1321" priority="37" operator="greaterThan">
      <formula>6</formula>
    </cfRule>
    <cfRule type="cellIs" dxfId="1320" priority="36" operator="greaterThan">
      <formula>0</formula>
    </cfRule>
  </conditionalFormatting>
  <conditionalFormatting sqref="AA10:AB11">
    <cfRule type="cellIs" dxfId="1319" priority="57" operator="greaterThan">
      <formula>0</formula>
    </cfRule>
  </conditionalFormatting>
  <conditionalFormatting sqref="AC16:AG20">
    <cfRule type="cellIs" dxfId="1318" priority="10" operator="greaterThan">
      <formula>6</formula>
    </cfRule>
    <cfRule type="cellIs" dxfId="1317" priority="9" operator="greaterThan">
      <formula>0</formula>
    </cfRule>
    <cfRule type="cellIs" dxfId="1314" priority="13" operator="greaterThan">
      <formula>6</formula>
    </cfRule>
    <cfRule type="cellIs" dxfId="1313" priority="12" operator="greaterThan">
      <formula>0</formula>
    </cfRule>
  </conditionalFormatting>
  <conditionalFormatting sqref="AC16:AG28">
    <cfRule type="cellIs" dxfId="1311" priority="16" operator="greaterThan">
      <formula>6</formula>
    </cfRule>
    <cfRule type="cellIs" dxfId="1310" priority="15" operator="greaterThan">
      <formula>0</formula>
    </cfRule>
  </conditionalFormatting>
  <conditionalFormatting sqref="AC21:AG28">
    <cfRule type="cellIs" dxfId="1308" priority="23" operator="greaterThan">
      <formula>6</formula>
    </cfRule>
    <cfRule type="cellIs" dxfId="1307" priority="22" operator="greaterThan">
      <formula>0</formula>
    </cfRule>
    <cfRule type="cellIs" dxfId="1305" priority="20" operator="greaterThan">
      <formula>6</formula>
    </cfRule>
    <cfRule type="cellIs" dxfId="1304" priority="19" operator="greaterThan">
      <formula>0</formula>
    </cfRule>
  </conditionalFormatting>
  <conditionalFormatting sqref="AH10:AI11">
    <cfRule type="cellIs" dxfId="1302" priority="56" operator="greaterThan">
      <formula>0</formula>
    </cfRule>
  </conditionalFormatting>
  <conditionalFormatting sqref="AJ16:AN28">
    <cfRule type="expression" dxfId="1301" priority="48" stopIfTrue="1">
      <formula>AJ16&gt;$H$8</formula>
    </cfRule>
    <cfRule type="cellIs" dxfId="1299" priority="50" operator="greaterThan">
      <formula>0</formula>
    </cfRule>
  </conditionalFormatting>
  <dataValidations count="4">
    <dataValidation type="decimal" operator="lessThanOrEqual" allowBlank="1" showInputMessage="1" showErrorMessage="1" sqref="S41" xr:uid="{190F516D-999A-4E76-B250-FBFB0B4EDABB}">
      <formula1>L$8</formula1>
    </dataValidation>
    <dataValidation type="list" showInputMessage="1" showErrorMessage="1" sqref="F16:F28" xr:uid="{A0936F81-403E-4A26-8CC6-D0ADF2CEAD8F}">
      <formula1>NombresProfesionales</formula1>
    </dataValidation>
    <dataValidation type="list" showInputMessage="1" showErrorMessage="1" sqref="D37:D121" xr:uid="{DB95A5CD-E114-4BDD-B9F4-16AA0A02B646}">
      <formula1>$F$16:$F$29</formula1>
    </dataValidation>
    <dataValidation type="decimal" operator="lessThanOrEqual" allowBlank="1" showInputMessage="1" showErrorMessage="1" sqref="H37:K40 H42:K150 L37:L150 V37:Z150 AC37:AG150 AJ37:AN150 O37:S150" xr:uid="{72D7500D-12E5-4A14-BA19-BB2DB4F5AA10}">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61" id="{C8B92248-2D71-4668-92FB-09579B371E22}">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52" stopIfTrue="1" id="{F01F32F7-1125-417E-B808-0AE078A5EDD1}">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5" stopIfTrue="1" id="{44F13EEB-B36A-48DC-9273-0200D1CB5805}">
            <xm:f>OR(O$36&lt;Calendario!$F$2,O$36&gt;Calendario!$F$3)</xm:f>
            <x14:dxf>
              <fill>
                <patternFill>
                  <bgColor theme="0" tint="-0.24994659260841701"/>
                </patternFill>
              </fill>
            </x14:dxf>
          </x14:cfRule>
          <xm:sqref>O16:S28</xm:sqref>
        </x14:conditionalFormatting>
        <x14:conditionalFormatting xmlns:xm="http://schemas.microsoft.com/office/excel/2006/main">
          <x14:cfRule type="expression" priority="64" stopIfTrue="1" id="{8E03BC28-B1EF-4C37-AE8B-E5D5174C48D4}">
            <xm:f>OR(H$36&lt;Calendario!$F$2,H$36&gt;Calendario!$F$3)</xm:f>
            <x14:dxf>
              <fill>
                <patternFill>
                  <bgColor theme="0" tint="-0.24994659260841701"/>
                </patternFill>
              </fill>
            </x14:dxf>
          </x14:cfRule>
          <xm:sqref>O37:S150 H37:L150 V37:Z150 AC37:AG150 AJ37:AN150</xm:sqref>
        </x14:conditionalFormatting>
        <x14:conditionalFormatting xmlns:xm="http://schemas.microsoft.com/office/excel/2006/main">
          <x14:cfRule type="expression" priority="7" stopIfTrue="1" id="{46BD8710-9E34-44C6-ADA9-B8E354CB8036}">
            <xm:f>OR(H$36&lt;Calendario!$F$2,H$36&gt;Calendario!$F$3)</xm:f>
            <x14:dxf>
              <fill>
                <patternFill>
                  <bgColor theme="0" tint="-0.24994659260841701"/>
                </patternFill>
              </fill>
            </x14:dxf>
          </x14:cfRule>
          <xm:sqref>O40:S41</xm:sqref>
        </x14:conditionalFormatting>
        <x14:conditionalFormatting xmlns:xm="http://schemas.microsoft.com/office/excel/2006/main">
          <x14:cfRule type="expression" priority="65" stopIfTrue="1" id="{8D57D964-C0E5-4A07-8509-CC79A22E6C4F}">
            <xm:f>OR(H$36&lt;Calendario!$F$2,H$36&gt;Calendario!$F$3)</xm:f>
            <x14:dxf>
              <fill>
                <patternFill>
                  <bgColor theme="0" tint="-0.24994659260841701"/>
                </patternFill>
              </fill>
            </x14:dxf>
          </x14:cfRule>
          <xm:sqref>O43:S43</xm:sqref>
        </x14:conditionalFormatting>
        <x14:conditionalFormatting xmlns:xm="http://schemas.microsoft.com/office/excel/2006/main">
          <x14:cfRule type="expression" priority="4" stopIfTrue="1" id="{521D5D53-6F36-4598-A632-795A3B57C524}">
            <xm:f>OR(H$36&lt;Calendario!$F$2,H$36&gt;Calendario!$F$3)</xm:f>
            <x14:dxf>
              <fill>
                <patternFill>
                  <bgColor theme="0" tint="-0.24994659260841701"/>
                </patternFill>
              </fill>
            </x14:dxf>
          </x14:cfRule>
          <xm:sqref>O44:S45</xm:sqref>
        </x14:conditionalFormatting>
        <x14:conditionalFormatting xmlns:xm="http://schemas.microsoft.com/office/excel/2006/main">
          <x14:cfRule type="expression" priority="47" stopIfTrue="1" id="{C165CCA3-80A7-4E54-975C-C671117BFFF5}">
            <xm:f>OR(H$36&lt;Calendario!$F$2,H$36&gt;Calendario!$F$3)</xm:f>
            <x14:dxf>
              <fill>
                <patternFill>
                  <bgColor theme="0" tint="-0.24994659260841701"/>
                </patternFill>
              </fill>
            </x14:dxf>
          </x14:cfRule>
          <xm:sqref>O44:S47</xm:sqref>
        </x14:conditionalFormatting>
        <x14:conditionalFormatting xmlns:xm="http://schemas.microsoft.com/office/excel/2006/main">
          <x14:cfRule type="expression" priority="44" stopIfTrue="1" id="{28C7748D-10FF-4100-974D-6C1A409AF63D}">
            <xm:f>OR(H$36&lt;Calendario!$F$2,H$36&gt;Calendario!$F$3)</xm:f>
            <x14:dxf>
              <fill>
                <patternFill>
                  <bgColor theme="0" tint="-0.24994659260841701"/>
                </patternFill>
              </fill>
            </x14:dxf>
          </x14:cfRule>
          <xm:sqref>O44:S48</xm:sqref>
        </x14:conditionalFormatting>
        <x14:conditionalFormatting xmlns:xm="http://schemas.microsoft.com/office/excel/2006/main">
          <x14:cfRule type="expression" priority="33" stopIfTrue="1" id="{6954E6BE-8450-4B8A-9B3D-785E6790206E}">
            <xm:f>OR(V$36&lt;Calendario!$F$2,V$36&gt;Calendario!$F$3)</xm:f>
            <x14:dxf>
              <fill>
                <patternFill>
                  <bgColor theme="0" tint="-0.24994659260841701"/>
                </patternFill>
              </fill>
            </x14:dxf>
          </x14:cfRule>
          <x14:cfRule type="expression" priority="30" stopIfTrue="1" id="{4D73AAFE-95A4-4329-9BD4-513933C8F45F}">
            <xm:f>OR(O$36&lt;Calendario!$F$2,O$36&gt;Calendario!$F$3)</xm:f>
            <x14:dxf>
              <fill>
                <patternFill>
                  <bgColor theme="0" tint="-0.24994659260841701"/>
                </patternFill>
              </fill>
            </x14:dxf>
          </x14:cfRule>
          <x14:cfRule type="expression" priority="27" stopIfTrue="1" id="{31A3F85B-1FE9-46B5-A082-A386F382E820}">
            <xm:f>OR(O$36&lt;Calendario!$F$2,O$36&gt;Calendario!$F$3)</xm:f>
            <x14:dxf>
              <fill>
                <patternFill>
                  <bgColor theme="0" tint="-0.24994659260841701"/>
                </patternFill>
              </fill>
            </x14:dxf>
          </x14:cfRule>
          <xm:sqref>V16:Z28</xm:sqref>
        </x14:conditionalFormatting>
        <x14:conditionalFormatting xmlns:xm="http://schemas.microsoft.com/office/excel/2006/main">
          <x14:cfRule type="expression" priority="41" stopIfTrue="1" id="{F4F41880-3864-425A-BE0F-F59870E043AF}">
            <xm:f>OR(O$36&lt;Calendario!$F$2,O$36&gt;Calendario!$F$3)</xm:f>
            <x14:dxf>
              <fill>
                <patternFill>
                  <bgColor theme="0" tint="-0.24994659260841701"/>
                </patternFill>
              </fill>
            </x14:dxf>
          </x14:cfRule>
          <xm:sqref>V44:Z47</xm:sqref>
        </x14:conditionalFormatting>
        <x14:conditionalFormatting xmlns:xm="http://schemas.microsoft.com/office/excel/2006/main">
          <x14:cfRule type="expression" priority="38" stopIfTrue="1" id="{CE2AAAFE-BE2B-4DB0-AB1B-9CB0C69E977C}">
            <xm:f>OR(O$36&lt;Calendario!$F$2,O$36&gt;Calendario!$F$3)</xm:f>
            <x14:dxf>
              <fill>
                <patternFill>
                  <bgColor theme="0" tint="-0.24994659260841701"/>
                </patternFill>
              </fill>
            </x14:dxf>
          </x14:cfRule>
          <xm:sqref>V44:Z48</xm:sqref>
        </x14:conditionalFormatting>
        <x14:conditionalFormatting xmlns:xm="http://schemas.microsoft.com/office/excel/2006/main">
          <x14:cfRule type="expression" priority="17" stopIfTrue="1" id="{3AF13C88-DBB9-42DB-B8EF-4D7C01B5E088}">
            <xm:f>OR(AC$36&lt;Calendario!$F$2,AC$36&gt;Calendario!$F$3)</xm:f>
            <x14:dxf>
              <fill>
                <patternFill>
                  <bgColor theme="0" tint="-0.24994659260841701"/>
                </patternFill>
              </fill>
            </x14:dxf>
          </x14:cfRule>
          <x14:cfRule type="expression" priority="14" stopIfTrue="1" id="{03F607CC-ECDA-4BF5-8923-47EDBF64140B}">
            <xm:f>OR(V$36&lt;Calendario!$F$2,V$36&gt;Calendario!$F$3)</xm:f>
            <x14:dxf>
              <fill>
                <patternFill>
                  <bgColor theme="0" tint="-0.24994659260841701"/>
                </patternFill>
              </fill>
            </x14:dxf>
          </x14:cfRule>
          <x14:cfRule type="expression" priority="11" stopIfTrue="1" id="{869523BD-5716-4B68-993C-C23B7852D7F5}">
            <xm:f>OR(V$36&lt;Calendario!$F$2,V$36&gt;Calendario!$F$3)</xm:f>
            <x14:dxf>
              <fill>
                <patternFill>
                  <bgColor theme="0" tint="-0.24994659260841701"/>
                </patternFill>
              </fill>
            </x14:dxf>
          </x14:cfRule>
          <xm:sqref>AC16:AG20</xm:sqref>
        </x14:conditionalFormatting>
        <x14:conditionalFormatting xmlns:xm="http://schemas.microsoft.com/office/excel/2006/main">
          <x14:cfRule type="expression" priority="24" stopIfTrue="1" id="{8BE51D63-ABBF-4704-827A-3F698314EF2F}">
            <xm:f>OR(AC$36&lt;Calendario!$F$2,AC$36&gt;Calendario!$F$3)</xm:f>
            <x14:dxf>
              <fill>
                <patternFill>
                  <bgColor theme="0" tint="-0.24994659260841701"/>
                </patternFill>
              </fill>
            </x14:dxf>
          </x14:cfRule>
          <x14:cfRule type="expression" priority="21" stopIfTrue="1" id="{1D7D4A2A-F6CF-4365-A035-F048DA310D5F}">
            <xm:f>OR(V$36&lt;Calendario!$F$2,V$36&gt;Calendario!$F$3)</xm:f>
            <x14:dxf>
              <fill>
                <patternFill>
                  <bgColor theme="0" tint="-0.24994659260841701"/>
                </patternFill>
              </fill>
            </x14:dxf>
          </x14:cfRule>
          <x14:cfRule type="expression" priority="18" stopIfTrue="1" id="{76BD45E2-8F8C-464E-951B-312663272723}">
            <xm:f>OR(V$36&lt;Calendario!$F$2,V$36&gt;Calendario!$F$3)</xm:f>
            <x14:dxf>
              <fill>
                <patternFill>
                  <bgColor theme="0" tint="-0.24994659260841701"/>
                </patternFill>
              </fill>
            </x14:dxf>
          </x14:cfRule>
          <xm:sqref>AC21:AG28</xm:sqref>
        </x14:conditionalFormatting>
        <x14:conditionalFormatting xmlns:xm="http://schemas.microsoft.com/office/excel/2006/main">
          <x14:cfRule type="expression" priority="49" stopIfTrue="1" id="{E34D8074-4E3D-4538-B969-0DBD69F8647D}">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A6F9202-EB89-4065-897A-4D79E91EFC3D}">
          <x14:formula1>
            <xm:f>'Listado Proyectos'!$A:$A</xm:f>
          </x14:formula1>
          <xm:sqref>D9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86CB-DFBB-4F2F-AC8A-30FA29EEB4C4}">
  <sheetPr>
    <tabColor rgb="FF006600"/>
  </sheetPr>
  <dimension ref="A2:AN144"/>
  <sheetViews>
    <sheetView topLeftCell="A27" zoomScaleNormal="100" workbookViewId="0">
      <selection activeCell="D15" sqref="D15"/>
    </sheetView>
  </sheetViews>
  <sheetFormatPr baseColWidth="10" defaultColWidth="11.5" defaultRowHeight="15" x14ac:dyDescent="0.2"/>
  <cols>
    <col min="2" max="2" width="28.5" bestFit="1" customWidth="1"/>
    <col min="3" max="3" width="38.5" bestFit="1"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Minsur_LOM Integrado San Rafael 2026</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145</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4</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470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69">
        <f>62493.5*0.8+59799-40271</f>
        <v>69522.8</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335</v>
      </c>
      <c r="G16" s="25">
        <f t="shared" ref="G16:G28" si="1">SUM(H16:XFD16)</f>
        <v>186</v>
      </c>
      <c r="H16" s="69">
        <f t="shared" ref="H16:L28" si="2">SUMIFS(H$37:H$1048576,$D$37:$D$1048576,$F16)</f>
        <v>9</v>
      </c>
      <c r="I16" s="69">
        <f t="shared" si="2"/>
        <v>9</v>
      </c>
      <c r="J16" s="69">
        <f t="shared" si="2"/>
        <v>9</v>
      </c>
      <c r="K16" s="69">
        <f t="shared" si="2"/>
        <v>9</v>
      </c>
      <c r="L16" s="69">
        <f t="shared" si="2"/>
        <v>6</v>
      </c>
      <c r="M16" s="44"/>
      <c r="N16" s="44"/>
      <c r="O16" s="69">
        <f t="shared" ref="O16:S28" si="3">SUMIFS(O$37:O$1048576,$D$37:$D$1048576,$F16)</f>
        <v>9</v>
      </c>
      <c r="P16" s="69">
        <f t="shared" si="3"/>
        <v>9</v>
      </c>
      <c r="Q16" s="69">
        <f t="shared" si="3"/>
        <v>9</v>
      </c>
      <c r="R16" s="69">
        <f t="shared" si="3"/>
        <v>9</v>
      </c>
      <c r="S16" s="69">
        <f t="shared" si="3"/>
        <v>6</v>
      </c>
      <c r="T16" s="44"/>
      <c r="U16" s="44"/>
      <c r="V16" s="69">
        <f t="shared" ref="V16:Z28" si="4">SUMIFS(V$37:V$1048576,$D$37:$D$1048576,$F16)</f>
        <v>9</v>
      </c>
      <c r="W16" s="69">
        <f t="shared" si="4"/>
        <v>9</v>
      </c>
      <c r="X16" s="69">
        <f t="shared" si="4"/>
        <v>9</v>
      </c>
      <c r="Y16" s="69">
        <f t="shared" si="4"/>
        <v>9</v>
      </c>
      <c r="Z16" s="69">
        <f t="shared" si="4"/>
        <v>6</v>
      </c>
      <c r="AA16" s="44"/>
      <c r="AB16" s="44"/>
      <c r="AC16" s="69">
        <f t="shared" ref="AC16:AG28" si="5">SUMIFS(AC$37:AC$1048576,$D$37:$D$1048576,$F16)</f>
        <v>9</v>
      </c>
      <c r="AD16" s="69">
        <f t="shared" si="5"/>
        <v>9</v>
      </c>
      <c r="AE16" s="69">
        <f t="shared" si="5"/>
        <v>9</v>
      </c>
      <c r="AF16" s="69">
        <f t="shared" si="5"/>
        <v>9</v>
      </c>
      <c r="AG16" s="69">
        <f t="shared" si="5"/>
        <v>6</v>
      </c>
      <c r="AH16" s="44"/>
      <c r="AI16" s="44"/>
      <c r="AJ16" s="69">
        <f t="shared" ref="AJ16:AN28" si="6">SUMIFS(AJ$37:AJ$1048576,$D$37:$D$1048576,$F16)</f>
        <v>9</v>
      </c>
      <c r="AK16" s="69">
        <f t="shared" si="6"/>
        <v>9</v>
      </c>
      <c r="AL16" s="69">
        <f t="shared" si="6"/>
        <v>0</v>
      </c>
      <c r="AM16" s="69">
        <f t="shared" si="6"/>
        <v>0</v>
      </c>
      <c r="AN16" s="69">
        <f t="shared" si="6"/>
        <v>0</v>
      </c>
    </row>
    <row r="17" spans="1:40" x14ac:dyDescent="0.2">
      <c r="A17" s="15"/>
      <c r="B17" s="141" t="s">
        <v>491</v>
      </c>
      <c r="C17" s="141" t="s">
        <v>492</v>
      </c>
      <c r="D17" s="141" t="s">
        <v>493</v>
      </c>
      <c r="E17" s="52"/>
      <c r="F17" s="26" t="s">
        <v>302</v>
      </c>
      <c r="G17" s="25">
        <f t="shared" si="1"/>
        <v>186</v>
      </c>
      <c r="H17" s="69">
        <f t="shared" si="2"/>
        <v>9</v>
      </c>
      <c r="I17" s="69">
        <f t="shared" si="2"/>
        <v>9</v>
      </c>
      <c r="J17" s="69">
        <f t="shared" si="2"/>
        <v>9</v>
      </c>
      <c r="K17" s="69">
        <f t="shared" si="2"/>
        <v>9</v>
      </c>
      <c r="L17" s="69">
        <f t="shared" si="2"/>
        <v>6</v>
      </c>
      <c r="M17" s="44"/>
      <c r="N17" s="44"/>
      <c r="O17" s="69">
        <f t="shared" si="3"/>
        <v>9</v>
      </c>
      <c r="P17" s="69">
        <f t="shared" si="3"/>
        <v>9</v>
      </c>
      <c r="Q17" s="69">
        <f t="shared" si="3"/>
        <v>9</v>
      </c>
      <c r="R17" s="69">
        <f t="shared" si="3"/>
        <v>9</v>
      </c>
      <c r="S17" s="69">
        <f t="shared" si="3"/>
        <v>6</v>
      </c>
      <c r="T17" s="44"/>
      <c r="U17" s="44"/>
      <c r="V17" s="69">
        <f t="shared" si="4"/>
        <v>9</v>
      </c>
      <c r="W17" s="69">
        <f t="shared" si="4"/>
        <v>9</v>
      </c>
      <c r="X17" s="69">
        <f t="shared" si="4"/>
        <v>9</v>
      </c>
      <c r="Y17" s="69">
        <f t="shared" si="4"/>
        <v>9</v>
      </c>
      <c r="Z17" s="69">
        <f t="shared" si="4"/>
        <v>6</v>
      </c>
      <c r="AA17" s="44"/>
      <c r="AB17" s="44"/>
      <c r="AC17" s="69">
        <f t="shared" si="5"/>
        <v>9</v>
      </c>
      <c r="AD17" s="69">
        <f t="shared" si="5"/>
        <v>9</v>
      </c>
      <c r="AE17" s="69">
        <f t="shared" si="5"/>
        <v>9</v>
      </c>
      <c r="AF17" s="69">
        <f t="shared" si="5"/>
        <v>9</v>
      </c>
      <c r="AG17" s="69">
        <f t="shared" si="5"/>
        <v>6</v>
      </c>
      <c r="AH17" s="44"/>
      <c r="AI17" s="44"/>
      <c r="AJ17" s="69">
        <f t="shared" si="6"/>
        <v>9</v>
      </c>
      <c r="AK17" s="69">
        <f t="shared" si="6"/>
        <v>9</v>
      </c>
      <c r="AL17" s="69">
        <f t="shared" si="6"/>
        <v>0</v>
      </c>
      <c r="AM17" s="69">
        <f t="shared" si="6"/>
        <v>0</v>
      </c>
      <c r="AN17" s="69">
        <f t="shared" si="6"/>
        <v>0</v>
      </c>
    </row>
    <row r="18" spans="1:40" x14ac:dyDescent="0.2">
      <c r="A18" s="15"/>
      <c r="B18" s="139"/>
      <c r="C18" s="139"/>
      <c r="D18" s="140"/>
      <c r="E18" s="52"/>
      <c r="F18" s="26" t="s">
        <v>215</v>
      </c>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t="s">
        <v>421</v>
      </c>
      <c r="G19" s="25">
        <f t="shared" si="1"/>
        <v>18</v>
      </c>
      <c r="H19" s="69">
        <f t="shared" si="2"/>
        <v>0</v>
      </c>
      <c r="I19" s="69">
        <f t="shared" si="2"/>
        <v>2</v>
      </c>
      <c r="J19" s="69">
        <f t="shared" si="2"/>
        <v>0</v>
      </c>
      <c r="K19" s="69">
        <f t="shared" si="2"/>
        <v>2</v>
      </c>
      <c r="L19" s="69">
        <f t="shared" si="2"/>
        <v>0</v>
      </c>
      <c r="M19" s="44"/>
      <c r="N19" s="44"/>
      <c r="O19" s="69">
        <f t="shared" si="3"/>
        <v>0</v>
      </c>
      <c r="P19" s="69">
        <f t="shared" si="3"/>
        <v>2</v>
      </c>
      <c r="Q19" s="69">
        <f t="shared" si="3"/>
        <v>0</v>
      </c>
      <c r="R19" s="69">
        <f t="shared" si="3"/>
        <v>2</v>
      </c>
      <c r="S19" s="69">
        <f t="shared" si="3"/>
        <v>0</v>
      </c>
      <c r="T19" s="44"/>
      <c r="U19" s="44"/>
      <c r="V19" s="69">
        <f t="shared" si="4"/>
        <v>0</v>
      </c>
      <c r="W19" s="69">
        <f t="shared" si="4"/>
        <v>2</v>
      </c>
      <c r="X19" s="69">
        <f t="shared" si="4"/>
        <v>0</v>
      </c>
      <c r="Y19" s="69">
        <f t="shared" si="4"/>
        <v>2</v>
      </c>
      <c r="Z19" s="69">
        <f t="shared" si="4"/>
        <v>0</v>
      </c>
      <c r="AA19" s="44"/>
      <c r="AB19" s="44"/>
      <c r="AC19" s="69">
        <f t="shared" si="5"/>
        <v>0</v>
      </c>
      <c r="AD19" s="69">
        <f t="shared" si="5"/>
        <v>2</v>
      </c>
      <c r="AE19" s="69">
        <f t="shared" si="5"/>
        <v>0</v>
      </c>
      <c r="AF19" s="69">
        <f t="shared" si="5"/>
        <v>2</v>
      </c>
      <c r="AG19" s="69">
        <f t="shared" si="5"/>
        <v>0</v>
      </c>
      <c r="AH19" s="44"/>
      <c r="AI19" s="44"/>
      <c r="AJ19" s="69">
        <f t="shared" si="6"/>
        <v>0</v>
      </c>
      <c r="AK19" s="69">
        <f t="shared" si="6"/>
        <v>2</v>
      </c>
      <c r="AL19" s="69">
        <f t="shared" si="6"/>
        <v>0</v>
      </c>
      <c r="AM19" s="69">
        <f t="shared" si="6"/>
        <v>0</v>
      </c>
      <c r="AN19" s="69">
        <f t="shared" si="6"/>
        <v>0</v>
      </c>
    </row>
    <row r="20" spans="1:40" x14ac:dyDescent="0.2">
      <c r="A20" s="15"/>
      <c r="B20" s="137"/>
      <c r="C20" s="137"/>
      <c r="D20" s="66"/>
      <c r="E20" s="52"/>
      <c r="F20" s="26" t="s">
        <v>340</v>
      </c>
      <c r="G20" s="25">
        <f t="shared" si="1"/>
        <v>80</v>
      </c>
      <c r="H20" s="69">
        <f t="shared" si="2"/>
        <v>4</v>
      </c>
      <c r="I20" s="69">
        <f t="shared" si="2"/>
        <v>4</v>
      </c>
      <c r="J20" s="69">
        <f t="shared" si="2"/>
        <v>4</v>
      </c>
      <c r="K20" s="69">
        <f t="shared" si="2"/>
        <v>4</v>
      </c>
      <c r="L20" s="69">
        <f t="shared" si="2"/>
        <v>2</v>
      </c>
      <c r="M20" s="44"/>
      <c r="N20" s="44"/>
      <c r="O20" s="69">
        <f t="shared" si="3"/>
        <v>4</v>
      </c>
      <c r="P20" s="69">
        <f t="shared" si="3"/>
        <v>4</v>
      </c>
      <c r="Q20" s="69">
        <f t="shared" si="3"/>
        <v>4</v>
      </c>
      <c r="R20" s="69">
        <f t="shared" si="3"/>
        <v>4</v>
      </c>
      <c r="S20" s="69">
        <f t="shared" si="3"/>
        <v>2</v>
      </c>
      <c r="T20" s="44"/>
      <c r="U20" s="44"/>
      <c r="V20" s="69">
        <f t="shared" si="4"/>
        <v>4</v>
      </c>
      <c r="W20" s="69">
        <f t="shared" si="4"/>
        <v>4</v>
      </c>
      <c r="X20" s="69">
        <f t="shared" si="4"/>
        <v>4</v>
      </c>
      <c r="Y20" s="69">
        <f t="shared" si="4"/>
        <v>4</v>
      </c>
      <c r="Z20" s="69">
        <f t="shared" si="4"/>
        <v>2</v>
      </c>
      <c r="AA20" s="44"/>
      <c r="AB20" s="44"/>
      <c r="AC20" s="69">
        <f t="shared" si="5"/>
        <v>4</v>
      </c>
      <c r="AD20" s="69">
        <f t="shared" si="5"/>
        <v>4</v>
      </c>
      <c r="AE20" s="69">
        <f t="shared" si="5"/>
        <v>4</v>
      </c>
      <c r="AF20" s="69">
        <f t="shared" si="5"/>
        <v>4</v>
      </c>
      <c r="AG20" s="69">
        <f t="shared" si="5"/>
        <v>2</v>
      </c>
      <c r="AH20" s="44"/>
      <c r="AI20" s="44"/>
      <c r="AJ20" s="69">
        <f t="shared" si="6"/>
        <v>4</v>
      </c>
      <c r="AK20" s="69">
        <f t="shared" si="6"/>
        <v>4</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t="s">
        <v>520</v>
      </c>
      <c r="D37" s="24" t="s">
        <v>335</v>
      </c>
      <c r="E37" s="25">
        <f t="shared" ref="E37:E68" si="8">SUM(H37:AN37)</f>
        <v>18</v>
      </c>
      <c r="F37" s="51">
        <v>1</v>
      </c>
      <c r="G37" s="24" t="s">
        <v>521</v>
      </c>
      <c r="H37" s="69">
        <v>9</v>
      </c>
      <c r="I37" s="69">
        <v>9</v>
      </c>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t="s">
        <v>522</v>
      </c>
      <c r="D38" s="24" t="s">
        <v>335</v>
      </c>
      <c r="E38" s="25">
        <f t="shared" si="8"/>
        <v>18</v>
      </c>
      <c r="F38" s="51">
        <v>1</v>
      </c>
      <c r="G38" s="24" t="s">
        <v>521</v>
      </c>
      <c r="H38" s="69"/>
      <c r="I38" s="69"/>
      <c r="J38" s="69">
        <v>9</v>
      </c>
      <c r="K38" s="69">
        <v>9</v>
      </c>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t="s">
        <v>523</v>
      </c>
      <c r="D39" s="24" t="s">
        <v>335</v>
      </c>
      <c r="E39" s="25">
        <f t="shared" si="8"/>
        <v>6</v>
      </c>
      <c r="F39" s="51">
        <v>1</v>
      </c>
      <c r="G39" s="24" t="s">
        <v>521</v>
      </c>
      <c r="H39" s="69"/>
      <c r="I39" s="69"/>
      <c r="J39" s="69"/>
      <c r="K39" s="69"/>
      <c r="L39" s="69">
        <v>6</v>
      </c>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t="s">
        <v>524</v>
      </c>
      <c r="D40" s="24" t="s">
        <v>302</v>
      </c>
      <c r="E40" s="25">
        <f t="shared" si="8"/>
        <v>18</v>
      </c>
      <c r="F40" s="51">
        <v>1</v>
      </c>
      <c r="G40" s="24" t="s">
        <v>521</v>
      </c>
      <c r="H40" s="69">
        <v>9</v>
      </c>
      <c r="I40" s="69">
        <v>9</v>
      </c>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t="s">
        <v>525</v>
      </c>
      <c r="D41" s="24" t="s">
        <v>335</v>
      </c>
      <c r="E41" s="25">
        <f t="shared" si="8"/>
        <v>18</v>
      </c>
      <c r="F41" s="51">
        <v>1</v>
      </c>
      <c r="G41" s="24" t="s">
        <v>521</v>
      </c>
      <c r="H41" s="69"/>
      <c r="I41" s="69"/>
      <c r="J41" s="69"/>
      <c r="K41" s="69"/>
      <c r="L41" s="69"/>
      <c r="M41" s="67"/>
      <c r="N41" s="67"/>
      <c r="O41" s="69">
        <v>9</v>
      </c>
      <c r="P41" s="69">
        <v>9</v>
      </c>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t="s">
        <v>526</v>
      </c>
      <c r="D42" s="24" t="s">
        <v>335</v>
      </c>
      <c r="E42" s="25">
        <f t="shared" si="8"/>
        <v>18</v>
      </c>
      <c r="F42" s="51">
        <v>1</v>
      </c>
      <c r="G42" s="24" t="s">
        <v>521</v>
      </c>
      <c r="H42" s="69"/>
      <c r="I42" s="69"/>
      <c r="J42" s="69"/>
      <c r="K42" s="69"/>
      <c r="L42" s="69"/>
      <c r="M42" s="67"/>
      <c r="N42" s="67"/>
      <c r="O42" s="69"/>
      <c r="P42" s="69"/>
      <c r="Q42" s="69">
        <v>9</v>
      </c>
      <c r="R42" s="69">
        <v>9</v>
      </c>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t="s">
        <v>527</v>
      </c>
      <c r="D43" s="24" t="s">
        <v>335</v>
      </c>
      <c r="E43" s="25">
        <f t="shared" si="8"/>
        <v>15</v>
      </c>
      <c r="F43" s="51">
        <v>1</v>
      </c>
      <c r="G43" s="24" t="s">
        <v>521</v>
      </c>
      <c r="H43" s="69"/>
      <c r="I43" s="69"/>
      <c r="J43" s="69"/>
      <c r="K43" s="69"/>
      <c r="L43" s="69"/>
      <c r="M43" s="67"/>
      <c r="N43" s="67"/>
      <c r="O43" s="69"/>
      <c r="P43" s="69"/>
      <c r="Q43" s="69"/>
      <c r="R43" s="69"/>
      <c r="S43" s="69">
        <v>6</v>
      </c>
      <c r="T43" s="67"/>
      <c r="U43" s="73"/>
      <c r="V43" s="69">
        <v>9</v>
      </c>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t="s">
        <v>528</v>
      </c>
      <c r="D44" s="24" t="s">
        <v>335</v>
      </c>
      <c r="E44" s="25">
        <f t="shared" si="8"/>
        <v>18</v>
      </c>
      <c r="F44" s="51">
        <v>1</v>
      </c>
      <c r="G44" s="24" t="s">
        <v>521</v>
      </c>
      <c r="H44" s="69"/>
      <c r="I44" s="69"/>
      <c r="J44" s="69"/>
      <c r="K44" s="69"/>
      <c r="L44" s="69"/>
      <c r="M44" s="67"/>
      <c r="N44" s="67"/>
      <c r="O44" s="69"/>
      <c r="P44" s="69"/>
      <c r="Q44" s="69"/>
      <c r="R44" s="69"/>
      <c r="S44" s="69"/>
      <c r="T44" s="67"/>
      <c r="U44" s="73"/>
      <c r="V44" s="69"/>
      <c r="W44" s="69">
        <v>9</v>
      </c>
      <c r="X44" s="69">
        <v>9</v>
      </c>
      <c r="Y44" s="69"/>
      <c r="Z44" s="69"/>
      <c r="AA44" s="65"/>
      <c r="AB44" s="72"/>
      <c r="AC44" s="69"/>
      <c r="AD44" s="69"/>
      <c r="AE44" s="69"/>
      <c r="AF44" s="69"/>
      <c r="AG44" s="69"/>
      <c r="AH44" s="65"/>
      <c r="AI44" s="65"/>
      <c r="AJ44" s="69"/>
      <c r="AK44" s="69"/>
      <c r="AL44" s="69"/>
      <c r="AM44" s="69"/>
      <c r="AN44" s="69"/>
    </row>
    <row r="45" spans="2:40" x14ac:dyDescent="0.2">
      <c r="B45" s="22">
        <f t="shared" si="9"/>
        <v>9</v>
      </c>
      <c r="C45" s="77" t="s">
        <v>529</v>
      </c>
      <c r="D45" s="24" t="s">
        <v>340</v>
      </c>
      <c r="E45" s="25">
        <f t="shared" si="8"/>
        <v>6</v>
      </c>
      <c r="F45" s="51">
        <v>1</v>
      </c>
      <c r="G45" s="24" t="s">
        <v>521</v>
      </c>
      <c r="H45" s="69"/>
      <c r="I45" s="69"/>
      <c r="J45" s="69"/>
      <c r="K45" s="69"/>
      <c r="L45" s="69"/>
      <c r="M45" s="67"/>
      <c r="N45" s="67"/>
      <c r="O45" s="69"/>
      <c r="P45" s="69"/>
      <c r="Q45" s="69"/>
      <c r="R45" s="69">
        <v>4</v>
      </c>
      <c r="S45" s="69">
        <v>2</v>
      </c>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t="s">
        <v>530</v>
      </c>
      <c r="D46" s="24" t="s">
        <v>302</v>
      </c>
      <c r="E46" s="25">
        <f t="shared" si="8"/>
        <v>18</v>
      </c>
      <c r="F46" s="51">
        <v>2</v>
      </c>
      <c r="G46" s="24" t="s">
        <v>531</v>
      </c>
      <c r="H46" s="69"/>
      <c r="I46" s="69"/>
      <c r="J46" s="69">
        <v>9</v>
      </c>
      <c r="K46" s="69">
        <v>9</v>
      </c>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t="s">
        <v>532</v>
      </c>
      <c r="D47" s="24" t="s">
        <v>302</v>
      </c>
      <c r="E47" s="25">
        <f t="shared" si="8"/>
        <v>15</v>
      </c>
      <c r="F47" s="51">
        <v>2</v>
      </c>
      <c r="G47" s="24" t="s">
        <v>531</v>
      </c>
      <c r="H47" s="69"/>
      <c r="I47" s="69"/>
      <c r="J47" s="69"/>
      <c r="K47" s="69"/>
      <c r="L47" s="69">
        <v>6</v>
      </c>
      <c r="M47" s="67"/>
      <c r="N47" s="67"/>
      <c r="O47" s="69">
        <v>9</v>
      </c>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t="s">
        <v>533</v>
      </c>
      <c r="D48" s="24" t="s">
        <v>302</v>
      </c>
      <c r="E48" s="25">
        <f t="shared" si="8"/>
        <v>18</v>
      </c>
      <c r="F48" s="51">
        <v>2</v>
      </c>
      <c r="G48" s="24" t="s">
        <v>531</v>
      </c>
      <c r="H48" s="69"/>
      <c r="I48" s="69"/>
      <c r="J48" s="69"/>
      <c r="K48" s="69"/>
      <c r="L48" s="69"/>
      <c r="M48" s="67"/>
      <c r="N48" s="67"/>
      <c r="O48" s="69"/>
      <c r="P48" s="69">
        <v>9</v>
      </c>
      <c r="Q48" s="69">
        <v>9</v>
      </c>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t="s">
        <v>534</v>
      </c>
      <c r="D49" s="24" t="s">
        <v>302</v>
      </c>
      <c r="E49" s="25">
        <f t="shared" si="8"/>
        <v>15</v>
      </c>
      <c r="F49" s="51">
        <v>2</v>
      </c>
      <c r="G49" s="24" t="s">
        <v>531</v>
      </c>
      <c r="H49" s="69"/>
      <c r="I49" s="69"/>
      <c r="J49" s="69"/>
      <c r="K49" s="69"/>
      <c r="L49" s="69"/>
      <c r="M49" s="67"/>
      <c r="N49" s="67"/>
      <c r="O49" s="69"/>
      <c r="P49" s="69"/>
      <c r="Q49" s="69"/>
      <c r="R49" s="69">
        <v>9</v>
      </c>
      <c r="S49" s="69">
        <v>6</v>
      </c>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t="s">
        <v>535</v>
      </c>
      <c r="D50" s="24" t="s">
        <v>302</v>
      </c>
      <c r="E50" s="25">
        <f t="shared" si="8"/>
        <v>18</v>
      </c>
      <c r="F50" s="51">
        <v>2</v>
      </c>
      <c r="G50" s="24" t="s">
        <v>531</v>
      </c>
      <c r="H50" s="69"/>
      <c r="I50" s="69"/>
      <c r="J50" s="69"/>
      <c r="K50" s="69"/>
      <c r="L50" s="69"/>
      <c r="M50" s="67"/>
      <c r="N50" s="67"/>
      <c r="O50" s="69"/>
      <c r="P50" s="69"/>
      <c r="Q50" s="69"/>
      <c r="R50" s="69"/>
      <c r="S50" s="69"/>
      <c r="T50" s="67"/>
      <c r="U50" s="73"/>
      <c r="V50" s="69">
        <v>9</v>
      </c>
      <c r="W50" s="69">
        <v>9</v>
      </c>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t="s">
        <v>536</v>
      </c>
      <c r="D51" s="24" t="s">
        <v>302</v>
      </c>
      <c r="E51" s="25">
        <f t="shared" si="8"/>
        <v>18</v>
      </c>
      <c r="F51" s="51">
        <v>2</v>
      </c>
      <c r="G51" s="24" t="s">
        <v>531</v>
      </c>
      <c r="H51" s="69"/>
      <c r="I51" s="69"/>
      <c r="J51" s="69"/>
      <c r="K51" s="69"/>
      <c r="L51" s="69"/>
      <c r="M51" s="67"/>
      <c r="N51" s="67"/>
      <c r="O51" s="69"/>
      <c r="P51" s="69"/>
      <c r="Q51" s="69"/>
      <c r="R51" s="69"/>
      <c r="S51" s="69"/>
      <c r="T51" s="67"/>
      <c r="U51" s="73"/>
      <c r="V51" s="69"/>
      <c r="W51" s="69"/>
      <c r="X51" s="69">
        <v>9</v>
      </c>
      <c r="Y51" s="69">
        <v>9</v>
      </c>
      <c r="Z51" s="69"/>
      <c r="AA51" s="67"/>
      <c r="AB51" s="73"/>
      <c r="AC51" s="69"/>
      <c r="AD51" s="69"/>
      <c r="AE51" s="69"/>
      <c r="AF51" s="69"/>
      <c r="AG51" s="69"/>
      <c r="AH51" s="67"/>
      <c r="AI51" s="67"/>
      <c r="AJ51" s="69"/>
      <c r="AK51" s="69"/>
      <c r="AL51" s="69"/>
      <c r="AM51" s="69"/>
      <c r="AN51" s="69"/>
    </row>
    <row r="52" spans="2:40" x14ac:dyDescent="0.2">
      <c r="B52" s="22">
        <f t="shared" si="9"/>
        <v>16</v>
      </c>
      <c r="C52" s="78" t="s">
        <v>537</v>
      </c>
      <c r="D52" s="24" t="s">
        <v>302</v>
      </c>
      <c r="E52" s="25">
        <f t="shared" si="8"/>
        <v>6</v>
      </c>
      <c r="F52" s="51">
        <v>2</v>
      </c>
      <c r="G52" s="24" t="s">
        <v>531</v>
      </c>
      <c r="H52" s="69"/>
      <c r="I52" s="69"/>
      <c r="J52" s="69"/>
      <c r="K52" s="69"/>
      <c r="L52" s="69"/>
      <c r="M52" s="67"/>
      <c r="N52" s="67"/>
      <c r="O52" s="69"/>
      <c r="P52" s="69"/>
      <c r="Q52" s="69"/>
      <c r="R52" s="69"/>
      <c r="S52" s="69"/>
      <c r="T52" s="67"/>
      <c r="U52" s="73"/>
      <c r="V52" s="69"/>
      <c r="W52" s="69"/>
      <c r="X52" s="69"/>
      <c r="Y52" s="69"/>
      <c r="Z52" s="69">
        <v>6</v>
      </c>
      <c r="AA52" s="67"/>
      <c r="AB52" s="73"/>
      <c r="AC52" s="69"/>
      <c r="AD52" s="69"/>
      <c r="AE52" s="69"/>
      <c r="AF52" s="69"/>
      <c r="AG52" s="69"/>
      <c r="AH52" s="67"/>
      <c r="AI52" s="67"/>
      <c r="AJ52" s="69"/>
      <c r="AK52" s="69"/>
      <c r="AL52" s="69"/>
      <c r="AM52" s="69"/>
      <c r="AN52" s="69"/>
    </row>
    <row r="53" spans="2:40" x14ac:dyDescent="0.2">
      <c r="B53" s="22">
        <f t="shared" si="9"/>
        <v>17</v>
      </c>
      <c r="C53" s="78" t="s">
        <v>538</v>
      </c>
      <c r="D53" s="24" t="s">
        <v>302</v>
      </c>
      <c r="E53" s="25">
        <f t="shared" si="8"/>
        <v>9</v>
      </c>
      <c r="F53" s="51">
        <v>2</v>
      </c>
      <c r="G53" s="24" t="s">
        <v>531</v>
      </c>
      <c r="H53" s="69"/>
      <c r="I53" s="69"/>
      <c r="J53" s="69"/>
      <c r="K53" s="69"/>
      <c r="L53" s="69"/>
      <c r="M53" s="67"/>
      <c r="N53" s="67"/>
      <c r="O53" s="69"/>
      <c r="P53" s="69"/>
      <c r="Q53" s="69"/>
      <c r="R53" s="69"/>
      <c r="S53" s="69"/>
      <c r="T53" s="67"/>
      <c r="U53" s="73"/>
      <c r="V53" s="69"/>
      <c r="W53" s="69"/>
      <c r="X53" s="69"/>
      <c r="Y53" s="69"/>
      <c r="Z53" s="69"/>
      <c r="AA53" s="67"/>
      <c r="AB53" s="73"/>
      <c r="AC53" s="69">
        <v>9</v>
      </c>
      <c r="AD53" s="69"/>
      <c r="AE53" s="69"/>
      <c r="AF53" s="69"/>
      <c r="AG53" s="69"/>
      <c r="AH53" s="67"/>
      <c r="AI53" s="67"/>
      <c r="AJ53" s="69"/>
      <c r="AK53" s="69"/>
      <c r="AL53" s="69"/>
      <c r="AM53" s="69"/>
      <c r="AN53" s="69"/>
    </row>
    <row r="54" spans="2:40" x14ac:dyDescent="0.2">
      <c r="B54" s="22">
        <f t="shared" si="9"/>
        <v>18</v>
      </c>
      <c r="C54" s="78" t="s">
        <v>539</v>
      </c>
      <c r="D54" s="24" t="s">
        <v>302</v>
      </c>
      <c r="E54" s="25">
        <f t="shared" si="8"/>
        <v>9</v>
      </c>
      <c r="F54" s="51">
        <v>2</v>
      </c>
      <c r="G54" s="24" t="s">
        <v>531</v>
      </c>
      <c r="H54" s="69"/>
      <c r="I54" s="69"/>
      <c r="J54" s="69"/>
      <c r="K54" s="69"/>
      <c r="L54" s="69"/>
      <c r="M54" s="67"/>
      <c r="N54" s="67"/>
      <c r="O54" s="69"/>
      <c r="P54" s="69"/>
      <c r="Q54" s="69"/>
      <c r="R54" s="69"/>
      <c r="S54" s="69"/>
      <c r="T54" s="67"/>
      <c r="U54" s="73"/>
      <c r="V54" s="69"/>
      <c r="W54" s="69"/>
      <c r="X54" s="69"/>
      <c r="Y54" s="69"/>
      <c r="Z54" s="69"/>
      <c r="AA54" s="67"/>
      <c r="AB54" s="73"/>
      <c r="AC54" s="69"/>
      <c r="AD54" s="69">
        <v>9</v>
      </c>
      <c r="AE54" s="69"/>
      <c r="AF54" s="69"/>
      <c r="AG54" s="69"/>
      <c r="AH54" s="67"/>
      <c r="AI54" s="67"/>
      <c r="AJ54" s="69"/>
      <c r="AK54" s="69"/>
      <c r="AL54" s="69"/>
      <c r="AM54" s="69"/>
      <c r="AN54" s="69"/>
    </row>
    <row r="55" spans="2:40" x14ac:dyDescent="0.2">
      <c r="B55" s="22">
        <f t="shared" si="9"/>
        <v>19</v>
      </c>
      <c r="C55" s="78" t="s">
        <v>540</v>
      </c>
      <c r="D55" s="24" t="s">
        <v>302</v>
      </c>
      <c r="E55" s="25">
        <f t="shared" si="8"/>
        <v>9</v>
      </c>
      <c r="F55" s="51">
        <v>3</v>
      </c>
      <c r="G55" s="24" t="s">
        <v>541</v>
      </c>
      <c r="H55" s="69"/>
      <c r="I55" s="69"/>
      <c r="J55" s="69"/>
      <c r="K55" s="69"/>
      <c r="L55" s="69"/>
      <c r="M55" s="67"/>
      <c r="N55" s="67"/>
      <c r="O55" s="69"/>
      <c r="P55" s="69"/>
      <c r="Q55" s="69"/>
      <c r="R55" s="69"/>
      <c r="S55" s="69"/>
      <c r="T55" s="67"/>
      <c r="U55" s="73"/>
      <c r="V55" s="69"/>
      <c r="W55" s="69"/>
      <c r="X55" s="69"/>
      <c r="Y55" s="69"/>
      <c r="Z55" s="69"/>
      <c r="AA55" s="67"/>
      <c r="AB55" s="73"/>
      <c r="AC55" s="69"/>
      <c r="AD55" s="69"/>
      <c r="AE55" s="69">
        <v>9</v>
      </c>
      <c r="AF55" s="69"/>
      <c r="AG55" s="69"/>
      <c r="AH55" s="67"/>
      <c r="AI55" s="67"/>
      <c r="AJ55" s="69"/>
      <c r="AK55" s="69"/>
      <c r="AL55" s="69"/>
      <c r="AM55" s="69"/>
      <c r="AN55" s="69"/>
    </row>
    <row r="56" spans="2:40" x14ac:dyDescent="0.2">
      <c r="B56" s="22">
        <f t="shared" si="9"/>
        <v>20</v>
      </c>
      <c r="C56" s="78" t="s">
        <v>542</v>
      </c>
      <c r="D56" s="24" t="s">
        <v>302</v>
      </c>
      <c r="E56" s="25">
        <f t="shared" si="8"/>
        <v>9</v>
      </c>
      <c r="F56" s="51">
        <v>3</v>
      </c>
      <c r="G56" s="24" t="s">
        <v>541</v>
      </c>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v>9</v>
      </c>
      <c r="AG56" s="69"/>
      <c r="AH56" s="67"/>
      <c r="AI56" s="67"/>
      <c r="AJ56" s="69"/>
      <c r="AK56" s="69"/>
      <c r="AL56" s="69"/>
      <c r="AM56" s="69"/>
      <c r="AN56" s="69"/>
    </row>
    <row r="57" spans="2:40" x14ac:dyDescent="0.2">
      <c r="B57" s="22">
        <f t="shared" si="9"/>
        <v>21</v>
      </c>
      <c r="C57" s="78" t="s">
        <v>543</v>
      </c>
      <c r="D57" s="24" t="s">
        <v>302</v>
      </c>
      <c r="E57" s="25">
        <f t="shared" si="8"/>
        <v>15</v>
      </c>
      <c r="F57" s="51">
        <v>3</v>
      </c>
      <c r="G57" s="24" t="s">
        <v>541</v>
      </c>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v>6</v>
      </c>
      <c r="AH57" s="67"/>
      <c r="AI57" s="67"/>
      <c r="AJ57" s="69">
        <v>9</v>
      </c>
      <c r="AK57" s="69"/>
      <c r="AL57" s="69"/>
      <c r="AM57" s="69"/>
      <c r="AN57" s="69"/>
    </row>
    <row r="58" spans="2:40" x14ac:dyDescent="0.2">
      <c r="B58" s="22">
        <f t="shared" si="9"/>
        <v>22</v>
      </c>
      <c r="C58" s="78" t="s">
        <v>544</v>
      </c>
      <c r="D58" s="24" t="s">
        <v>302</v>
      </c>
      <c r="E58" s="25">
        <f t="shared" si="8"/>
        <v>9</v>
      </c>
      <c r="F58" s="51">
        <v>3</v>
      </c>
      <c r="G58" s="24" t="s">
        <v>541</v>
      </c>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v>9</v>
      </c>
      <c r="AL58" s="69"/>
      <c r="AM58" s="69"/>
      <c r="AN58" s="69"/>
    </row>
    <row r="59" spans="2:40" x14ac:dyDescent="0.2">
      <c r="B59" s="22">
        <f t="shared" si="9"/>
        <v>23</v>
      </c>
      <c r="C59" s="78" t="s">
        <v>545</v>
      </c>
      <c r="D59" s="24" t="s">
        <v>335</v>
      </c>
      <c r="E59" s="25">
        <f t="shared" si="8"/>
        <v>15</v>
      </c>
      <c r="F59" s="51">
        <v>4</v>
      </c>
      <c r="G59" s="24" t="s">
        <v>546</v>
      </c>
      <c r="H59" s="69"/>
      <c r="I59" s="69"/>
      <c r="J59" s="69"/>
      <c r="K59" s="69"/>
      <c r="L59" s="69"/>
      <c r="M59" s="70"/>
      <c r="N59" s="68"/>
      <c r="O59" s="69"/>
      <c r="P59" s="69"/>
      <c r="Q59" s="69"/>
      <c r="R59" s="69"/>
      <c r="S59" s="69"/>
      <c r="T59" s="68"/>
      <c r="U59" s="68"/>
      <c r="V59" s="69"/>
      <c r="W59" s="69"/>
      <c r="X59" s="69"/>
      <c r="Y59" s="69">
        <v>9</v>
      </c>
      <c r="Z59" s="69">
        <v>6</v>
      </c>
      <c r="AA59" s="68"/>
      <c r="AB59" s="74"/>
      <c r="AC59" s="69"/>
      <c r="AD59" s="69"/>
      <c r="AE59" s="69"/>
      <c r="AF59" s="69"/>
      <c r="AG59" s="69"/>
      <c r="AH59" s="70"/>
      <c r="AI59" s="68"/>
      <c r="AJ59" s="69"/>
      <c r="AK59" s="69"/>
      <c r="AL59" s="69"/>
      <c r="AM59" s="69"/>
      <c r="AN59" s="69"/>
    </row>
    <row r="60" spans="2:40" x14ac:dyDescent="0.2">
      <c r="B60" s="22">
        <f t="shared" si="9"/>
        <v>24</v>
      </c>
      <c r="C60" s="78" t="s">
        <v>547</v>
      </c>
      <c r="D60" s="24" t="s">
        <v>335</v>
      </c>
      <c r="E60" s="25">
        <f t="shared" si="8"/>
        <v>27</v>
      </c>
      <c r="F60" s="51">
        <v>4</v>
      </c>
      <c r="G60" s="24" t="s">
        <v>546</v>
      </c>
      <c r="H60" s="69"/>
      <c r="I60" s="69"/>
      <c r="J60" s="69"/>
      <c r="K60" s="69"/>
      <c r="L60" s="69"/>
      <c r="M60" s="70"/>
      <c r="N60" s="68"/>
      <c r="O60" s="69"/>
      <c r="P60" s="69"/>
      <c r="Q60" s="69"/>
      <c r="R60" s="69"/>
      <c r="S60" s="69"/>
      <c r="T60" s="68"/>
      <c r="U60" s="68"/>
      <c r="V60" s="69"/>
      <c r="W60" s="69"/>
      <c r="X60" s="69"/>
      <c r="Y60" s="69"/>
      <c r="Z60" s="69"/>
      <c r="AA60" s="68"/>
      <c r="AB60" s="74"/>
      <c r="AC60" s="69">
        <v>9</v>
      </c>
      <c r="AD60" s="69">
        <v>9</v>
      </c>
      <c r="AE60" s="69">
        <v>9</v>
      </c>
      <c r="AF60" s="69"/>
      <c r="AG60" s="69"/>
      <c r="AH60" s="70"/>
      <c r="AI60" s="68"/>
      <c r="AJ60" s="69"/>
      <c r="AK60" s="69"/>
      <c r="AL60" s="69"/>
      <c r="AM60" s="69"/>
      <c r="AN60" s="69"/>
    </row>
    <row r="61" spans="2:40" x14ac:dyDescent="0.2">
      <c r="B61" s="22">
        <f t="shared" si="9"/>
        <v>25</v>
      </c>
      <c r="C61" s="78" t="s">
        <v>548</v>
      </c>
      <c r="D61" s="24" t="s">
        <v>335</v>
      </c>
      <c r="E61" s="25">
        <f t="shared" si="8"/>
        <v>33</v>
      </c>
      <c r="F61" s="51">
        <v>4</v>
      </c>
      <c r="G61" s="24" t="s">
        <v>546</v>
      </c>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v>9</v>
      </c>
      <c r="AG61" s="69">
        <v>6</v>
      </c>
      <c r="AH61" s="70"/>
      <c r="AI61" s="68"/>
      <c r="AJ61" s="69">
        <v>9</v>
      </c>
      <c r="AK61" s="69">
        <v>9</v>
      </c>
      <c r="AL61" s="69"/>
      <c r="AM61" s="69"/>
      <c r="AN61" s="69"/>
    </row>
    <row r="62" spans="2:40" x14ac:dyDescent="0.2">
      <c r="B62" s="22">
        <f t="shared" si="9"/>
        <v>26</v>
      </c>
      <c r="C62" s="78" t="s">
        <v>549</v>
      </c>
      <c r="D62" s="24" t="s">
        <v>340</v>
      </c>
      <c r="E62" s="25">
        <f t="shared" si="8"/>
        <v>74</v>
      </c>
      <c r="F62" s="51">
        <v>5</v>
      </c>
      <c r="G62" s="24" t="s">
        <v>550</v>
      </c>
      <c r="H62" s="69">
        <v>4</v>
      </c>
      <c r="I62" s="69">
        <v>4</v>
      </c>
      <c r="J62" s="69">
        <v>4</v>
      </c>
      <c r="K62" s="69">
        <v>4</v>
      </c>
      <c r="L62" s="69">
        <v>2</v>
      </c>
      <c r="M62" s="70"/>
      <c r="N62" s="68"/>
      <c r="O62" s="69">
        <v>4</v>
      </c>
      <c r="P62" s="69">
        <v>4</v>
      </c>
      <c r="Q62" s="69">
        <v>4</v>
      </c>
      <c r="R62" s="69"/>
      <c r="S62" s="69"/>
      <c r="T62" s="68"/>
      <c r="U62" s="68"/>
      <c r="V62" s="69">
        <v>4</v>
      </c>
      <c r="W62" s="69">
        <v>4</v>
      </c>
      <c r="X62" s="69">
        <v>4</v>
      </c>
      <c r="Y62" s="69">
        <v>4</v>
      </c>
      <c r="Z62" s="69">
        <v>2</v>
      </c>
      <c r="AA62" s="68"/>
      <c r="AB62" s="74"/>
      <c r="AC62" s="69">
        <v>4</v>
      </c>
      <c r="AD62" s="69">
        <v>4</v>
      </c>
      <c r="AE62" s="69">
        <v>4</v>
      </c>
      <c r="AF62" s="69">
        <v>4</v>
      </c>
      <c r="AG62" s="69">
        <v>2</v>
      </c>
      <c r="AH62" s="70"/>
      <c r="AI62" s="68"/>
      <c r="AJ62" s="69">
        <v>4</v>
      </c>
      <c r="AK62" s="69">
        <v>4</v>
      </c>
      <c r="AL62" s="69"/>
      <c r="AM62" s="69"/>
      <c r="AN62" s="69"/>
    </row>
    <row r="63" spans="2:40" x14ac:dyDescent="0.2">
      <c r="B63" s="22">
        <f t="shared" si="9"/>
        <v>27</v>
      </c>
      <c r="C63" s="78" t="s">
        <v>551</v>
      </c>
      <c r="D63" s="24" t="s">
        <v>421</v>
      </c>
      <c r="E63" s="25">
        <f t="shared" si="8"/>
        <v>18</v>
      </c>
      <c r="F63" s="51">
        <v>5</v>
      </c>
      <c r="G63" s="24" t="s">
        <v>550</v>
      </c>
      <c r="H63" s="69"/>
      <c r="I63" s="69">
        <v>2</v>
      </c>
      <c r="J63" s="69"/>
      <c r="K63" s="69">
        <v>2</v>
      </c>
      <c r="L63" s="69"/>
      <c r="M63" s="70"/>
      <c r="N63" s="68"/>
      <c r="O63" s="69"/>
      <c r="P63" s="69">
        <v>2</v>
      </c>
      <c r="Q63" s="69"/>
      <c r="R63" s="69">
        <v>2</v>
      </c>
      <c r="S63" s="69"/>
      <c r="T63" s="68"/>
      <c r="U63" s="68"/>
      <c r="V63" s="69"/>
      <c r="W63" s="69">
        <v>2</v>
      </c>
      <c r="X63" s="69"/>
      <c r="Y63" s="69">
        <v>2</v>
      </c>
      <c r="Z63" s="69"/>
      <c r="AA63" s="68"/>
      <c r="AB63" s="68"/>
      <c r="AC63" s="69"/>
      <c r="AD63" s="69">
        <v>2</v>
      </c>
      <c r="AE63" s="69"/>
      <c r="AF63" s="69">
        <v>2</v>
      </c>
      <c r="AG63" s="69"/>
      <c r="AH63" s="68"/>
      <c r="AI63" s="68"/>
      <c r="AJ63" s="69"/>
      <c r="AK63" s="69">
        <v>2</v>
      </c>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297" priority="50">
      <formula>AND(D37&lt;&gt;"",COUNTIF($F$16:$F$28,D37)=0)</formula>
    </cfRule>
  </conditionalFormatting>
  <conditionalFormatting sqref="H16:L28">
    <cfRule type="expression" dxfId="1295" priority="33" stopIfTrue="1">
      <formula>H16&gt;$H$8</formula>
    </cfRule>
  </conditionalFormatting>
  <conditionalFormatting sqref="H37:L144">
    <cfRule type="cellIs" dxfId="1293" priority="45" operator="greaterThan">
      <formula>6</formula>
    </cfRule>
    <cfRule type="cellIs" dxfId="1292" priority="44" operator="greaterThan">
      <formula>0</formula>
    </cfRule>
  </conditionalFormatting>
  <conditionalFormatting sqref="H16:N28">
    <cfRule type="cellIs" dxfId="1291" priority="35" operator="greaterThan">
      <formula>0</formula>
    </cfRule>
  </conditionalFormatting>
  <conditionalFormatting sqref="M10:N11">
    <cfRule type="cellIs" dxfId="1290" priority="49" operator="greaterThan">
      <formula>0</formula>
    </cfRule>
  </conditionalFormatting>
  <conditionalFormatting sqref="M58:N115 T58:U115 AA58:AB115">
    <cfRule type="cellIs" dxfId="1289" priority="52" operator="greaterThan">
      <formula>0</formula>
    </cfRule>
  </conditionalFormatting>
  <conditionalFormatting sqref="O16:S28">
    <cfRule type="expression" dxfId="1287" priority="30" stopIfTrue="1">
      <formula>O16&gt;$H$8</formula>
    </cfRule>
  </conditionalFormatting>
  <conditionalFormatting sqref="O37:S144">
    <cfRule type="cellIs" dxfId="1286" priority="42" operator="greaterThan">
      <formula>0</formula>
    </cfRule>
    <cfRule type="cellIs" dxfId="1285" priority="43" operator="greaterThan">
      <formula>6</formula>
    </cfRule>
  </conditionalFormatting>
  <conditionalFormatting sqref="O63:S63">
    <cfRule type="cellIs" dxfId="1284" priority="6" operator="greaterThan">
      <formula>6</formula>
    </cfRule>
    <cfRule type="cellIs" dxfId="1283" priority="5" operator="greaterThan">
      <formula>0</formula>
    </cfRule>
  </conditionalFormatting>
  <conditionalFormatting sqref="O16:U28">
    <cfRule type="cellIs" dxfId="1282" priority="32" operator="greaterThan">
      <formula>0</formula>
    </cfRule>
  </conditionalFormatting>
  <conditionalFormatting sqref="T10:U11">
    <cfRule type="cellIs" dxfId="1281" priority="48" operator="greaterThan">
      <formula>0</formula>
    </cfRule>
  </conditionalFormatting>
  <conditionalFormatting sqref="V16:Z28">
    <cfRule type="expression" dxfId="1280" priority="27" stopIfTrue="1">
      <formula>V16&gt;$H$8</formula>
    </cfRule>
  </conditionalFormatting>
  <conditionalFormatting sqref="V37:Z144">
    <cfRule type="cellIs" dxfId="1278" priority="40" operator="greaterThan">
      <formula>0</formula>
    </cfRule>
    <cfRule type="cellIs" dxfId="1277" priority="41" operator="greaterThan">
      <formula>6</formula>
    </cfRule>
  </conditionalFormatting>
  <conditionalFormatting sqref="V46:Z48">
    <cfRule type="cellIs" dxfId="1276" priority="11" operator="greaterThan">
      <formula>0</formula>
    </cfRule>
    <cfRule type="cellIs" dxfId="1275" priority="12" operator="greaterThan">
      <formula>6</formula>
    </cfRule>
  </conditionalFormatting>
  <conditionalFormatting sqref="V63:Z63">
    <cfRule type="cellIs" dxfId="1274" priority="4" operator="greaterThan">
      <formula>6</formula>
    </cfRule>
    <cfRule type="cellIs" dxfId="1273" priority="3" operator="greaterThan">
      <formula>0</formula>
    </cfRule>
  </conditionalFormatting>
  <conditionalFormatting sqref="V16:AB28">
    <cfRule type="cellIs" dxfId="1272" priority="29" operator="greaterThan">
      <formula>0</formula>
    </cfRule>
  </conditionalFormatting>
  <conditionalFormatting sqref="AA10:AB11">
    <cfRule type="cellIs" dxfId="1271" priority="47" operator="greaterThan">
      <formula>0</formula>
    </cfRule>
  </conditionalFormatting>
  <conditionalFormatting sqref="AC16:AG28">
    <cfRule type="expression" dxfId="1270" priority="24" stopIfTrue="1">
      <formula>AC16&gt;$H$8</formula>
    </cfRule>
    <cfRule type="cellIs" dxfId="1268" priority="26" operator="greaterThan">
      <formula>0</formula>
    </cfRule>
  </conditionalFormatting>
  <conditionalFormatting sqref="AC37:AG144">
    <cfRule type="cellIs" dxfId="1267" priority="38" operator="greaterThan">
      <formula>0</formula>
    </cfRule>
    <cfRule type="cellIs" dxfId="1266" priority="39" operator="greaterThan">
      <formula>6</formula>
    </cfRule>
  </conditionalFormatting>
  <conditionalFormatting sqref="AC46:AG48">
    <cfRule type="cellIs" dxfId="1265" priority="10" operator="greaterThan">
      <formula>6</formula>
    </cfRule>
    <cfRule type="cellIs" dxfId="1264" priority="9" operator="greaterThan">
      <formula>0</formula>
    </cfRule>
  </conditionalFormatting>
  <conditionalFormatting sqref="AC63:AG63">
    <cfRule type="cellIs" dxfId="1263" priority="1" operator="greaterThan">
      <formula>0</formula>
    </cfRule>
    <cfRule type="cellIs" dxfId="1262" priority="2" operator="greaterThan">
      <formula>6</formula>
    </cfRule>
  </conditionalFormatting>
  <conditionalFormatting sqref="AH10:AI11">
    <cfRule type="cellIs" dxfId="1261" priority="46" operator="greaterThan">
      <formula>0</formula>
    </cfRule>
  </conditionalFormatting>
  <conditionalFormatting sqref="AJ16:AN28">
    <cfRule type="cellIs" dxfId="1260" priority="23" operator="greaterThan">
      <formula>0</formula>
    </cfRule>
    <cfRule type="expression" dxfId="1258" priority="21" stopIfTrue="1">
      <formula>AJ16&gt;$H$8</formula>
    </cfRule>
  </conditionalFormatting>
  <conditionalFormatting sqref="AJ37:AN144">
    <cfRule type="cellIs" dxfId="1257" priority="36" operator="greaterThan">
      <formula>0</formula>
    </cfRule>
    <cfRule type="cellIs" dxfId="1256" priority="37" operator="greaterThan">
      <formula>6</formula>
    </cfRule>
  </conditionalFormatting>
  <conditionalFormatting sqref="AJ48:AN48">
    <cfRule type="cellIs" dxfId="1255" priority="7" operator="greaterThan">
      <formula>0</formula>
    </cfRule>
    <cfRule type="cellIs" dxfId="1254" priority="8" operator="greaterThan">
      <formula>6</formula>
    </cfRule>
  </conditionalFormatting>
  <dataValidations count="3">
    <dataValidation type="list" showInputMessage="1" showErrorMessage="1" sqref="F16:F28" xr:uid="{5C23ACE3-F369-4D5F-9CDA-44B343939329}">
      <formula1>NombresProfesionales</formula1>
    </dataValidation>
    <dataValidation type="decimal" operator="lessThanOrEqual" allowBlank="1" showInputMessage="1" showErrorMessage="1" sqref="H37:L144 O37:S144 V37:Z144 AJ37:AN144 AC37:AG144" xr:uid="{DEF9C464-0F10-496B-9A76-2F2784952887}">
      <formula1>H$8</formula1>
    </dataValidation>
    <dataValidation type="list" showInputMessage="1" showErrorMessage="1" sqref="D37:D115" xr:uid="{557BF547-A315-4C63-8B1A-E34354771C06}">
      <formula1>$F$16:$F$29</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51" id="{C96062DD-330D-444C-8931-ECC712DACA5F}">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34" stopIfTrue="1" id="{E99070BC-DE31-4217-A049-29C9852D5799}">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53" stopIfTrue="1" id="{19A618EC-E0D8-4BC7-9664-EE3C94A78C69}">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31" stopIfTrue="1" id="{01138AD4-381E-4AB7-897D-17CA60AB9257}">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28" stopIfTrue="1" id="{99CD7CF2-0013-498C-A6CF-7E2B7E987BFD}">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25" stopIfTrue="1" id="{1B16E549-9250-4233-B921-6A42A70F2304}">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2" stopIfTrue="1" id="{20A66E86-35EF-4F9A-A7EB-49036DB392A4}">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1EAEA95-3BE4-4790-8C9C-6032753E1904}">
          <x14:formula1>
            <xm:f>'Listado Proyectos'!$A:$A</xm:f>
          </x14:formula1>
          <xm:sqref>D9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5315-3B29-4CB7-872C-BF409C747FF6}">
  <sheetPr codeName="Hoja78">
    <tabColor rgb="FFFF0000"/>
  </sheetPr>
  <dimension ref="A2:AN145"/>
  <sheetViews>
    <sheetView workbookViewId="0">
      <selection activeCell="E9" sqref="E9"/>
    </sheetView>
  </sheetViews>
  <sheetFormatPr baseColWidth="10" defaultColWidth="11.5" defaultRowHeight="15" x14ac:dyDescent="0.2"/>
  <cols>
    <col min="2" max="2" width="28.5" bestFit="1" customWidth="1"/>
    <col min="3" max="3" width="82.5" customWidth="1"/>
    <col min="4" max="4" width="32.5" customWidth="1"/>
    <col min="5" max="5" width="10.5" bestFit="1" customWidth="1"/>
    <col min="6" max="6" width="21.6640625" customWidth="1"/>
    <col min="7" max="7" width="19.5"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Emincar_Los Castellanos_UG</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Claudio Hernández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IF(OR(H$33&lt;Calendario!$F$2,H$33&gt;Calendario!$F$3),0,H10)</f>
        <v>9</v>
      </c>
      <c r="I8" s="36">
        <f>IF(OR(I$33&lt;Calendario!$F$2,I$33&gt;Calendario!$F$3),0,I10)</f>
        <v>9</v>
      </c>
      <c r="J8" s="36">
        <f>IF(OR(J$33&lt;Calendario!$F$2,J$33&gt;Calendario!$F$3),0,J10)</f>
        <v>9</v>
      </c>
      <c r="K8" s="36">
        <f>IF(OR(K$33&lt;Calendario!$F$2,K$33&gt;Calendario!$F$3),0,K10)</f>
        <v>9</v>
      </c>
      <c r="L8" s="36">
        <f>IF(OR(L$33&lt;Calendario!$F$2,L$33&gt;Calendario!$F$3),0,L10)</f>
        <v>6</v>
      </c>
      <c r="M8" s="36">
        <f>IF(OR(M$33&lt;Calendario!$F$2,M$33&gt;Calendario!$F$3),0,M10)</f>
        <v>0</v>
      </c>
      <c r="N8" s="36">
        <f>IF(OR(N$33&lt;Calendario!$F$2,N$33&gt;Calendario!$F$3),0,N10)</f>
        <v>0</v>
      </c>
      <c r="O8" s="36">
        <f>IF(OR(O$33&lt;Calendario!$F$2,O$33&gt;Calendario!$F$3),0,O10)</f>
        <v>9</v>
      </c>
      <c r="P8" s="36">
        <f>IF(OR(P$33&lt;Calendario!$F$2,P$33&gt;Calendario!$F$3),0,P10)</f>
        <v>9</v>
      </c>
      <c r="Q8" s="36">
        <f>IF(OR(Q$33&lt;Calendario!$F$2,Q$33&gt;Calendario!$F$3),0,Q10)</f>
        <v>9</v>
      </c>
      <c r="R8" s="36">
        <f>IF(OR(R$33&lt;Calendario!$F$2,R$33&gt;Calendario!$F$3),0,R10)</f>
        <v>9</v>
      </c>
      <c r="S8" s="36">
        <f>IF(OR(S$33&lt;Calendario!$F$2,S$33&gt;Calendario!$F$3),0,S10)</f>
        <v>6</v>
      </c>
      <c r="T8" s="36">
        <f>IF(OR(T$33&lt;Calendario!$F$2,T$33&gt;Calendario!$F$3),0,T10)</f>
        <v>0</v>
      </c>
      <c r="U8" s="36">
        <f>IF(OR(U$33&lt;Calendario!$F$2,U$33&gt;Calendario!$F$3),0,U10)</f>
        <v>0</v>
      </c>
      <c r="V8" s="36">
        <f>IF(OR(V$33&lt;Calendario!$F$2,V$33&gt;Calendario!$F$3),0,V10)</f>
        <v>9</v>
      </c>
      <c r="W8" s="36">
        <f>IF(OR(W$33&lt;Calendario!$F$2,W$33&gt;Calendario!$F$3),0,W10)</f>
        <v>9</v>
      </c>
      <c r="X8" s="36">
        <f>IF(OR(X$33&lt;Calendario!$F$2,X$33&gt;Calendario!$F$3),0,X10)</f>
        <v>9</v>
      </c>
      <c r="Y8" s="36">
        <f>IF(OR(Y$33&lt;Calendario!$F$2,Y$33&gt;Calendario!$F$3),0,Y10)</f>
        <v>9</v>
      </c>
      <c r="Z8" s="36">
        <f>IF(OR(Z$33&lt;Calendario!$F$2,Z$33&gt;Calendario!$F$3),0,Z10)</f>
        <v>6</v>
      </c>
      <c r="AA8" s="36">
        <f>IF(OR(AA$33&lt;Calendario!$F$2,AA$33&gt;Calendario!$F$3),0,AA10)</f>
        <v>0</v>
      </c>
      <c r="AB8" s="36">
        <f>IF(OR(AB$33&lt;Calendario!$F$2,AB$33&gt;Calendario!$F$3),0,AB10)</f>
        <v>0</v>
      </c>
      <c r="AC8" s="36">
        <f>IF(OR(AC$33&lt;Calendario!$F$2,AC$33&gt;Calendario!$F$3),0,AC10)</f>
        <v>9</v>
      </c>
      <c r="AD8" s="36">
        <f>IF(OR(AD$33&lt;Calendario!$F$2,AD$33&gt;Calendario!$F$3),0,AD10)</f>
        <v>9</v>
      </c>
      <c r="AE8" s="36">
        <f>IF(OR(AE$33&lt;Calendario!$F$2,AE$33&gt;Calendario!$F$3),0,AE10)</f>
        <v>9</v>
      </c>
      <c r="AF8" s="36">
        <f>IF(OR(AF$33&lt;Calendario!$F$2,AF$33&gt;Calendario!$F$3),0,AF10)</f>
        <v>9</v>
      </c>
      <c r="AG8" s="36">
        <f>IF(OR(AG$33&lt;Calendario!$F$2,AG$33&gt;Calendario!$F$3),0,AG10)</f>
        <v>6</v>
      </c>
      <c r="AH8" s="36">
        <f>IF(OR(AH$33&lt;Calendario!$F$2,AH$33&gt;Calendario!$F$3),0,AH10)</f>
        <v>0</v>
      </c>
      <c r="AI8" s="36">
        <f>IF(OR(AI$33&lt;Calendario!$F$2,AI$33&gt;Calendario!$F$3),0,AI10)</f>
        <v>0</v>
      </c>
      <c r="AJ8" s="36">
        <f>IF(OR(AJ$33&lt;Calendario!$F$2,AJ$33&gt;Calendario!$F$3),0,AJ10)</f>
        <v>9</v>
      </c>
      <c r="AK8" s="36">
        <f>IF(OR(AK$33&lt;Calendario!$F$2,AK$33&gt;Calendario!$F$3),0,AK10)</f>
        <v>9</v>
      </c>
      <c r="AL8" s="36">
        <f>IF(OR(AL$33&lt;Calendario!$F$2,AL$33&gt;Calendario!$F$3),0,AL10)</f>
        <v>0</v>
      </c>
      <c r="AM8" s="36">
        <f>IF(OR(AM$33&lt;Calendario!$F$2,AM$33&gt;Calendario!$F$3),0,AM10)</f>
        <v>0</v>
      </c>
      <c r="AN8" s="36">
        <f>IF(OR(AN$33&lt;Calendario!$F$2,AN$33&gt;Calendario!$F$3),0,AN10)</f>
        <v>0</v>
      </c>
    </row>
    <row r="9" spans="1:40" ht="16" thickBot="1" x14ac:dyDescent="0.25">
      <c r="A9" s="15"/>
      <c r="B9" s="16"/>
      <c r="C9" s="55" t="s">
        <v>0</v>
      </c>
      <c r="D9" s="57" t="s">
        <v>132</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509</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66">
        <f>SUM(G16:G25)</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COUNT(_xlfn.UNIQUE(G34:G88,FALSE,FALSE))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0</v>
      </c>
      <c r="E15" s="270"/>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4" t="s">
        <v>271</v>
      </c>
      <c r="G16" s="25">
        <f t="shared" ref="G16:G25" si="2">SUM(H16:XFD16)</f>
        <v>0</v>
      </c>
      <c r="H16" s="69">
        <f t="shared" ref="H16:L18" si="3">SUMIFS(H$34:H$1048576,$D$34:$D$1048576,$F16)</f>
        <v>0</v>
      </c>
      <c r="I16" s="69">
        <f t="shared" si="3"/>
        <v>0</v>
      </c>
      <c r="J16" s="69">
        <f t="shared" si="3"/>
        <v>0</v>
      </c>
      <c r="K16" s="69">
        <f t="shared" si="3"/>
        <v>0</v>
      </c>
      <c r="L16" s="69">
        <f t="shared" si="3"/>
        <v>0</v>
      </c>
      <c r="M16" s="44"/>
      <c r="N16" s="44"/>
      <c r="O16" s="69">
        <f t="shared" ref="O16:S18" si="4">SUMIFS(O$34:O$1048576,$D$34:$D$1048576,$F16)</f>
        <v>0</v>
      </c>
      <c r="P16" s="69">
        <f t="shared" si="4"/>
        <v>0</v>
      </c>
      <c r="Q16" s="69">
        <f t="shared" si="4"/>
        <v>0</v>
      </c>
      <c r="R16" s="69">
        <f t="shared" si="4"/>
        <v>0</v>
      </c>
      <c r="S16" s="69">
        <f t="shared" si="4"/>
        <v>0</v>
      </c>
      <c r="T16" s="44"/>
      <c r="U16" s="44"/>
      <c r="V16" s="69">
        <f t="shared" ref="V16:Z18" si="5">SUMIFS(V$34:V$1048576,$D$34:$D$1048576,$F16)</f>
        <v>0</v>
      </c>
      <c r="W16" s="69">
        <f t="shared" si="5"/>
        <v>0</v>
      </c>
      <c r="X16" s="69">
        <f t="shared" si="5"/>
        <v>0</v>
      </c>
      <c r="Y16" s="69">
        <f t="shared" si="5"/>
        <v>0</v>
      </c>
      <c r="Z16" s="69">
        <f t="shared" si="5"/>
        <v>0</v>
      </c>
      <c r="AA16" s="44"/>
      <c r="AB16" s="44"/>
      <c r="AC16" s="69">
        <f t="shared" ref="AC16:AG18" si="6">SUMIFS(AC$34:AC$1048576,$D$34:$D$1048576,$F16)</f>
        <v>0</v>
      </c>
      <c r="AD16" s="69">
        <f t="shared" si="6"/>
        <v>0</v>
      </c>
      <c r="AE16" s="69">
        <f t="shared" si="6"/>
        <v>0</v>
      </c>
      <c r="AF16" s="69">
        <f t="shared" si="6"/>
        <v>0</v>
      </c>
      <c r="AG16" s="69">
        <f t="shared" si="6"/>
        <v>0</v>
      </c>
      <c r="AH16" s="44"/>
      <c r="AI16" s="44"/>
      <c r="AJ16" s="69">
        <f t="shared" ref="AJ16:AN18" si="7">SUMIFS(AJ$34:AJ$1048576,$D$34:$D$1048576,$F16)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4" t="s">
        <v>210</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348"/>
      <c r="D18" s="143"/>
      <c r="E18" s="52"/>
      <c r="F18" s="264" t="s">
        <v>226</v>
      </c>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66"/>
      <c r="E19" s="52"/>
      <c r="F19" s="264" t="s">
        <v>416</v>
      </c>
      <c r="G19" s="25">
        <f t="shared" si="2"/>
        <v>0</v>
      </c>
      <c r="H19" s="69">
        <f t="shared" ref="H19:L25" si="8">SUMIFS(H$34:H$1048576,$D$34:$D$1048576,$F19)</f>
        <v>0</v>
      </c>
      <c r="I19" s="69">
        <f t="shared" si="8"/>
        <v>0</v>
      </c>
      <c r="J19" s="69">
        <f t="shared" si="8"/>
        <v>0</v>
      </c>
      <c r="K19" s="69">
        <f t="shared" si="8"/>
        <v>0</v>
      </c>
      <c r="L19" s="69">
        <f t="shared" si="8"/>
        <v>0</v>
      </c>
      <c r="M19" s="44"/>
      <c r="N19" s="44"/>
      <c r="O19" s="69">
        <f t="shared" ref="O19:S25" si="9">SUMIFS(O$34:O$1048576,$D$34:$D$1048576,$F19)</f>
        <v>0</v>
      </c>
      <c r="P19" s="69">
        <f t="shared" si="9"/>
        <v>0</v>
      </c>
      <c r="Q19" s="69">
        <f t="shared" si="9"/>
        <v>0</v>
      </c>
      <c r="R19" s="69">
        <f t="shared" si="9"/>
        <v>0</v>
      </c>
      <c r="S19" s="69">
        <f t="shared" si="9"/>
        <v>0</v>
      </c>
      <c r="T19" s="44"/>
      <c r="U19" s="44"/>
      <c r="V19" s="69">
        <f t="shared" ref="V19:Z25" si="10">SUMIFS(V$34:V$1048576,$D$34:$D$1048576,$F19)</f>
        <v>0</v>
      </c>
      <c r="W19" s="69">
        <f t="shared" si="10"/>
        <v>0</v>
      </c>
      <c r="X19" s="69">
        <f t="shared" si="10"/>
        <v>0</v>
      </c>
      <c r="Y19" s="69">
        <f t="shared" si="10"/>
        <v>0</v>
      </c>
      <c r="Z19" s="69">
        <f t="shared" si="10"/>
        <v>0</v>
      </c>
      <c r="AA19" s="44"/>
      <c r="AB19" s="44"/>
      <c r="AC19" s="69">
        <f t="shared" ref="AC19:AG25" si="11">SUMIFS(AC$34:AC$1048576,$D$34:$D$1048576,$F19)</f>
        <v>0</v>
      </c>
      <c r="AD19" s="69">
        <f t="shared" si="11"/>
        <v>0</v>
      </c>
      <c r="AE19" s="69">
        <f t="shared" si="11"/>
        <v>0</v>
      </c>
      <c r="AF19" s="69">
        <f t="shared" si="11"/>
        <v>0</v>
      </c>
      <c r="AG19" s="69">
        <f t="shared" si="11"/>
        <v>0</v>
      </c>
      <c r="AH19" s="44"/>
      <c r="AI19" s="44"/>
      <c r="AJ19" s="69">
        <f t="shared" ref="AJ19:AN25" si="12">SUMIFS(AJ$34:AJ$1048576,$D$34:$D$1048576,$F19)</f>
        <v>0</v>
      </c>
      <c r="AK19" s="69">
        <f t="shared" si="12"/>
        <v>0</v>
      </c>
      <c r="AL19" s="69">
        <f t="shared" si="12"/>
        <v>0</v>
      </c>
      <c r="AM19" s="69">
        <f t="shared" si="12"/>
        <v>0</v>
      </c>
      <c r="AN19" s="69">
        <f t="shared" si="12"/>
        <v>0</v>
      </c>
    </row>
    <row r="20" spans="1:40" x14ac:dyDescent="0.2">
      <c r="A20" s="15"/>
      <c r="B20" s="137"/>
      <c r="C20" s="137"/>
      <c r="D20" s="66"/>
      <c r="E20" s="52"/>
      <c r="F20" s="264"/>
      <c r="G20" s="25">
        <f t="shared" si="2"/>
        <v>0</v>
      </c>
      <c r="H20" s="69">
        <f t="shared" si="8"/>
        <v>0</v>
      </c>
      <c r="I20" s="69">
        <f t="shared" si="8"/>
        <v>0</v>
      </c>
      <c r="J20" s="69">
        <f t="shared" si="8"/>
        <v>0</v>
      </c>
      <c r="K20" s="69">
        <f t="shared" si="8"/>
        <v>0</v>
      </c>
      <c r="L20" s="69">
        <f t="shared" si="8"/>
        <v>0</v>
      </c>
      <c r="M20" s="44"/>
      <c r="N20" s="44"/>
      <c r="O20" s="69">
        <f t="shared" si="9"/>
        <v>0</v>
      </c>
      <c r="P20" s="69">
        <f t="shared" si="9"/>
        <v>0</v>
      </c>
      <c r="Q20" s="69">
        <f t="shared" si="9"/>
        <v>0</v>
      </c>
      <c r="R20" s="69">
        <f t="shared" si="9"/>
        <v>0</v>
      </c>
      <c r="S20" s="69">
        <f t="shared" si="9"/>
        <v>0</v>
      </c>
      <c r="T20" s="44"/>
      <c r="U20" s="44"/>
      <c r="V20" s="69">
        <f t="shared" si="10"/>
        <v>0</v>
      </c>
      <c r="W20" s="69">
        <f t="shared" si="10"/>
        <v>0</v>
      </c>
      <c r="X20" s="69">
        <f t="shared" si="10"/>
        <v>0</v>
      </c>
      <c r="Y20" s="69">
        <f t="shared" si="10"/>
        <v>0</v>
      </c>
      <c r="Z20" s="69">
        <f t="shared" si="10"/>
        <v>0</v>
      </c>
      <c r="AA20" s="44"/>
      <c r="AB20" s="44"/>
      <c r="AC20" s="69">
        <f t="shared" si="11"/>
        <v>0</v>
      </c>
      <c r="AD20" s="69">
        <f t="shared" si="11"/>
        <v>0</v>
      </c>
      <c r="AE20" s="69">
        <f t="shared" si="11"/>
        <v>0</v>
      </c>
      <c r="AF20" s="69">
        <f t="shared" si="11"/>
        <v>0</v>
      </c>
      <c r="AG20" s="69">
        <f t="shared" si="11"/>
        <v>0</v>
      </c>
      <c r="AH20" s="44"/>
      <c r="AI20" s="44"/>
      <c r="AJ20" s="69">
        <f t="shared" si="12"/>
        <v>0</v>
      </c>
      <c r="AK20" s="69">
        <f t="shared" si="12"/>
        <v>0</v>
      </c>
      <c r="AL20" s="69">
        <f t="shared" si="12"/>
        <v>0</v>
      </c>
      <c r="AM20" s="69">
        <f t="shared" si="12"/>
        <v>0</v>
      </c>
      <c r="AN20" s="69">
        <f t="shared" si="12"/>
        <v>0</v>
      </c>
    </row>
    <row r="21" spans="1:40" x14ac:dyDescent="0.2">
      <c r="A21" s="15"/>
      <c r="B21" s="137"/>
      <c r="C21" s="137"/>
      <c r="D21" s="54"/>
      <c r="E21" s="52"/>
      <c r="F21" s="264"/>
      <c r="G21" s="25">
        <f t="shared" si="2"/>
        <v>0</v>
      </c>
      <c r="H21" s="69">
        <f t="shared" si="8"/>
        <v>0</v>
      </c>
      <c r="I21" s="69">
        <f t="shared" si="8"/>
        <v>0</v>
      </c>
      <c r="J21" s="69">
        <f t="shared" si="8"/>
        <v>0</v>
      </c>
      <c r="K21" s="69">
        <f t="shared" si="8"/>
        <v>0</v>
      </c>
      <c r="L21" s="69">
        <f t="shared" si="8"/>
        <v>0</v>
      </c>
      <c r="M21" s="44"/>
      <c r="N21" s="44"/>
      <c r="O21" s="69">
        <f t="shared" si="9"/>
        <v>0</v>
      </c>
      <c r="P21" s="69">
        <f t="shared" si="9"/>
        <v>0</v>
      </c>
      <c r="Q21" s="69">
        <f t="shared" si="9"/>
        <v>0</v>
      </c>
      <c r="R21" s="69">
        <f t="shared" si="9"/>
        <v>0</v>
      </c>
      <c r="S21" s="69">
        <f t="shared" si="9"/>
        <v>0</v>
      </c>
      <c r="T21" s="44"/>
      <c r="U21" s="44"/>
      <c r="V21" s="69">
        <f t="shared" si="10"/>
        <v>0</v>
      </c>
      <c r="W21" s="69">
        <f t="shared" si="10"/>
        <v>0</v>
      </c>
      <c r="X21" s="69">
        <f t="shared" si="10"/>
        <v>0</v>
      </c>
      <c r="Y21" s="69">
        <f t="shared" si="10"/>
        <v>0</v>
      </c>
      <c r="Z21" s="69">
        <f t="shared" si="10"/>
        <v>0</v>
      </c>
      <c r="AA21" s="44"/>
      <c r="AB21" s="44"/>
      <c r="AC21" s="69">
        <f t="shared" si="11"/>
        <v>0</v>
      </c>
      <c r="AD21" s="69">
        <f t="shared" si="11"/>
        <v>0</v>
      </c>
      <c r="AE21" s="69">
        <f t="shared" si="11"/>
        <v>0</v>
      </c>
      <c r="AF21" s="69">
        <f t="shared" si="11"/>
        <v>0</v>
      </c>
      <c r="AG21" s="69">
        <f t="shared" si="11"/>
        <v>0</v>
      </c>
      <c r="AH21" s="44"/>
      <c r="AI21" s="44"/>
      <c r="AJ21" s="69">
        <f t="shared" si="12"/>
        <v>0</v>
      </c>
      <c r="AK21" s="69">
        <f t="shared" si="12"/>
        <v>0</v>
      </c>
      <c r="AL21" s="69">
        <f t="shared" si="12"/>
        <v>0</v>
      </c>
      <c r="AM21" s="69">
        <f t="shared" si="12"/>
        <v>0</v>
      </c>
      <c r="AN21" s="69">
        <f t="shared" si="12"/>
        <v>0</v>
      </c>
    </row>
    <row r="22" spans="1:40" x14ac:dyDescent="0.2">
      <c r="A22" s="15"/>
      <c r="B22" s="137"/>
      <c r="C22" s="137"/>
      <c r="D22" s="54"/>
      <c r="E22" s="52"/>
      <c r="F22" s="264"/>
      <c r="G22" s="25">
        <f t="shared" si="2"/>
        <v>0</v>
      </c>
      <c r="H22" s="69">
        <f t="shared" si="8"/>
        <v>0</v>
      </c>
      <c r="I22" s="69">
        <f t="shared" si="8"/>
        <v>0</v>
      </c>
      <c r="J22" s="69">
        <f t="shared" si="8"/>
        <v>0</v>
      </c>
      <c r="K22" s="69">
        <f t="shared" si="8"/>
        <v>0</v>
      </c>
      <c r="L22" s="69">
        <f t="shared" si="8"/>
        <v>0</v>
      </c>
      <c r="M22" s="44"/>
      <c r="N22" s="44"/>
      <c r="O22" s="69">
        <f t="shared" si="9"/>
        <v>0</v>
      </c>
      <c r="P22" s="69">
        <f t="shared" si="9"/>
        <v>0</v>
      </c>
      <c r="Q22" s="69">
        <f t="shared" si="9"/>
        <v>0</v>
      </c>
      <c r="R22" s="69">
        <f t="shared" si="9"/>
        <v>0</v>
      </c>
      <c r="S22" s="69">
        <f t="shared" si="9"/>
        <v>0</v>
      </c>
      <c r="T22" s="44"/>
      <c r="U22" s="44"/>
      <c r="V22" s="69">
        <f t="shared" si="10"/>
        <v>0</v>
      </c>
      <c r="W22" s="69">
        <f t="shared" si="10"/>
        <v>0</v>
      </c>
      <c r="X22" s="69">
        <f t="shared" si="10"/>
        <v>0</v>
      </c>
      <c r="Y22" s="69">
        <f t="shared" si="10"/>
        <v>0</v>
      </c>
      <c r="Z22" s="69">
        <f t="shared" si="10"/>
        <v>0</v>
      </c>
      <c r="AA22" s="44"/>
      <c r="AB22" s="44"/>
      <c r="AC22" s="69">
        <f t="shared" si="11"/>
        <v>0</v>
      </c>
      <c r="AD22" s="69">
        <f t="shared" si="11"/>
        <v>0</v>
      </c>
      <c r="AE22" s="69">
        <f t="shared" si="11"/>
        <v>0</v>
      </c>
      <c r="AF22" s="69">
        <f t="shared" si="11"/>
        <v>0</v>
      </c>
      <c r="AG22" s="69">
        <f t="shared" si="11"/>
        <v>0</v>
      </c>
      <c r="AH22" s="44"/>
      <c r="AI22" s="44"/>
      <c r="AJ22" s="69">
        <f t="shared" si="12"/>
        <v>0</v>
      </c>
      <c r="AK22" s="69">
        <f t="shared" si="12"/>
        <v>0</v>
      </c>
      <c r="AL22" s="69">
        <f t="shared" si="12"/>
        <v>0</v>
      </c>
      <c r="AM22" s="69">
        <f t="shared" si="12"/>
        <v>0</v>
      </c>
      <c r="AN22" s="69">
        <f t="shared" si="12"/>
        <v>0</v>
      </c>
    </row>
    <row r="23" spans="1:40" x14ac:dyDescent="0.2">
      <c r="A23" s="15"/>
      <c r="B23" s="137"/>
      <c r="C23" s="137"/>
      <c r="D23" s="54"/>
      <c r="E23" s="52"/>
      <c r="F23" s="264"/>
      <c r="G23" s="25">
        <f t="shared" si="2"/>
        <v>0</v>
      </c>
      <c r="H23" s="69">
        <f t="shared" si="8"/>
        <v>0</v>
      </c>
      <c r="I23" s="69">
        <f t="shared" si="8"/>
        <v>0</v>
      </c>
      <c r="J23" s="69">
        <f t="shared" si="8"/>
        <v>0</v>
      </c>
      <c r="K23" s="69">
        <f t="shared" si="8"/>
        <v>0</v>
      </c>
      <c r="L23" s="69">
        <f t="shared" si="8"/>
        <v>0</v>
      </c>
      <c r="M23" s="44"/>
      <c r="N23" s="44"/>
      <c r="O23" s="69">
        <f t="shared" si="9"/>
        <v>0</v>
      </c>
      <c r="P23" s="69">
        <f t="shared" si="9"/>
        <v>0</v>
      </c>
      <c r="Q23" s="69">
        <f t="shared" si="9"/>
        <v>0</v>
      </c>
      <c r="R23" s="69">
        <f t="shared" si="9"/>
        <v>0</v>
      </c>
      <c r="S23" s="69">
        <f t="shared" si="9"/>
        <v>0</v>
      </c>
      <c r="T23" s="44"/>
      <c r="U23" s="44"/>
      <c r="V23" s="69">
        <f t="shared" si="10"/>
        <v>0</v>
      </c>
      <c r="W23" s="69">
        <f t="shared" si="10"/>
        <v>0</v>
      </c>
      <c r="X23" s="69">
        <f t="shared" si="10"/>
        <v>0</v>
      </c>
      <c r="Y23" s="69">
        <f t="shared" si="10"/>
        <v>0</v>
      </c>
      <c r="Z23" s="69">
        <f t="shared" si="10"/>
        <v>0</v>
      </c>
      <c r="AA23" s="44"/>
      <c r="AB23" s="44"/>
      <c r="AC23" s="69">
        <f t="shared" si="11"/>
        <v>0</v>
      </c>
      <c r="AD23" s="69">
        <f t="shared" si="11"/>
        <v>0</v>
      </c>
      <c r="AE23" s="69">
        <f t="shared" si="11"/>
        <v>0</v>
      </c>
      <c r="AF23" s="69">
        <f t="shared" si="11"/>
        <v>0</v>
      </c>
      <c r="AG23" s="69">
        <f t="shared" si="11"/>
        <v>0</v>
      </c>
      <c r="AH23" s="44"/>
      <c r="AI23" s="44"/>
      <c r="AJ23" s="69">
        <f t="shared" si="12"/>
        <v>0</v>
      </c>
      <c r="AK23" s="69">
        <f t="shared" si="12"/>
        <v>0</v>
      </c>
      <c r="AL23" s="69">
        <f t="shared" si="12"/>
        <v>0</v>
      </c>
      <c r="AM23" s="69">
        <f t="shared" si="12"/>
        <v>0</v>
      </c>
      <c r="AN23" s="69">
        <f t="shared" si="12"/>
        <v>0</v>
      </c>
    </row>
    <row r="24" spans="1:40" x14ac:dyDescent="0.2">
      <c r="A24" s="15"/>
      <c r="B24" s="18"/>
      <c r="C24" s="183" t="s">
        <v>494</v>
      </c>
      <c r="D24" s="377">
        <f>SUM(D18:D23)</f>
        <v>0</v>
      </c>
      <c r="E24" s="52"/>
      <c r="F24" s="264"/>
      <c r="G24" s="25">
        <f t="shared" si="2"/>
        <v>0</v>
      </c>
      <c r="H24" s="69">
        <f t="shared" si="8"/>
        <v>0</v>
      </c>
      <c r="I24" s="69">
        <f t="shared" si="8"/>
        <v>0</v>
      </c>
      <c r="J24" s="69">
        <f t="shared" si="8"/>
        <v>0</v>
      </c>
      <c r="K24" s="69">
        <f t="shared" si="8"/>
        <v>0</v>
      </c>
      <c r="L24" s="69">
        <f t="shared" si="8"/>
        <v>0</v>
      </c>
      <c r="M24" s="44"/>
      <c r="N24" s="44"/>
      <c r="O24" s="69">
        <f t="shared" si="9"/>
        <v>0</v>
      </c>
      <c r="P24" s="69">
        <f t="shared" si="9"/>
        <v>0</v>
      </c>
      <c r="Q24" s="69">
        <f t="shared" si="9"/>
        <v>0</v>
      </c>
      <c r="R24" s="69">
        <f t="shared" si="9"/>
        <v>0</v>
      </c>
      <c r="S24" s="69">
        <f t="shared" si="9"/>
        <v>0</v>
      </c>
      <c r="T24" s="44"/>
      <c r="U24" s="44"/>
      <c r="V24" s="69">
        <f t="shared" si="10"/>
        <v>0</v>
      </c>
      <c r="W24" s="69">
        <f t="shared" si="10"/>
        <v>0</v>
      </c>
      <c r="X24" s="69">
        <f t="shared" si="10"/>
        <v>0</v>
      </c>
      <c r="Y24" s="69">
        <f t="shared" si="10"/>
        <v>0</v>
      </c>
      <c r="Z24" s="69">
        <f t="shared" si="10"/>
        <v>0</v>
      </c>
      <c r="AA24" s="44"/>
      <c r="AB24" s="44"/>
      <c r="AC24" s="69">
        <f t="shared" si="11"/>
        <v>0</v>
      </c>
      <c r="AD24" s="69">
        <f t="shared" si="11"/>
        <v>0</v>
      </c>
      <c r="AE24" s="69">
        <f t="shared" si="11"/>
        <v>0</v>
      </c>
      <c r="AF24" s="69">
        <f t="shared" si="11"/>
        <v>0</v>
      </c>
      <c r="AG24" s="69">
        <f t="shared" si="11"/>
        <v>0</v>
      </c>
      <c r="AH24" s="44"/>
      <c r="AI24" s="44"/>
      <c r="AJ24" s="69">
        <f t="shared" si="12"/>
        <v>0</v>
      </c>
      <c r="AK24" s="69">
        <f t="shared" si="12"/>
        <v>0</v>
      </c>
      <c r="AL24" s="69">
        <f t="shared" si="12"/>
        <v>0</v>
      </c>
      <c r="AM24" s="69">
        <f t="shared" si="12"/>
        <v>0</v>
      </c>
      <c r="AN24" s="69">
        <f t="shared" si="12"/>
        <v>0</v>
      </c>
    </row>
    <row r="25" spans="1:40" x14ac:dyDescent="0.2">
      <c r="A25" s="15"/>
      <c r="E25" s="52"/>
      <c r="F25" s="264"/>
      <c r="G25" s="25">
        <f t="shared" si="2"/>
        <v>0</v>
      </c>
      <c r="H25" s="69">
        <f t="shared" si="8"/>
        <v>0</v>
      </c>
      <c r="I25" s="69">
        <f t="shared" si="8"/>
        <v>0</v>
      </c>
      <c r="J25" s="69">
        <f t="shared" si="8"/>
        <v>0</v>
      </c>
      <c r="K25" s="69">
        <f t="shared" si="8"/>
        <v>0</v>
      </c>
      <c r="L25" s="69">
        <f t="shared" si="8"/>
        <v>0</v>
      </c>
      <c r="M25" s="44"/>
      <c r="N25" s="44"/>
      <c r="O25" s="69">
        <f t="shared" si="9"/>
        <v>0</v>
      </c>
      <c r="P25" s="69">
        <f t="shared" si="9"/>
        <v>0</v>
      </c>
      <c r="Q25" s="69">
        <f t="shared" si="9"/>
        <v>0</v>
      </c>
      <c r="R25" s="69">
        <f t="shared" si="9"/>
        <v>0</v>
      </c>
      <c r="S25" s="69">
        <f t="shared" si="9"/>
        <v>0</v>
      </c>
      <c r="T25" s="44"/>
      <c r="U25" s="44"/>
      <c r="V25" s="69">
        <f t="shared" si="10"/>
        <v>0</v>
      </c>
      <c r="W25" s="69">
        <f t="shared" si="10"/>
        <v>0</v>
      </c>
      <c r="X25" s="69">
        <f t="shared" si="10"/>
        <v>0</v>
      </c>
      <c r="Y25" s="69">
        <f t="shared" si="10"/>
        <v>0</v>
      </c>
      <c r="Z25" s="69">
        <f t="shared" si="10"/>
        <v>0</v>
      </c>
      <c r="AA25" s="44"/>
      <c r="AB25" s="44"/>
      <c r="AC25" s="69">
        <f t="shared" si="11"/>
        <v>0</v>
      </c>
      <c r="AD25" s="69">
        <f t="shared" si="11"/>
        <v>0</v>
      </c>
      <c r="AE25" s="69">
        <f t="shared" si="11"/>
        <v>0</v>
      </c>
      <c r="AF25" s="69">
        <f t="shared" si="11"/>
        <v>0</v>
      </c>
      <c r="AG25" s="69">
        <f t="shared" si="11"/>
        <v>0</v>
      </c>
      <c r="AH25" s="44"/>
      <c r="AI25" s="44"/>
      <c r="AJ25" s="69">
        <f t="shared" si="12"/>
        <v>0</v>
      </c>
      <c r="AK25" s="69">
        <f t="shared" si="12"/>
        <v>0</v>
      </c>
      <c r="AL25" s="69">
        <f t="shared" si="12"/>
        <v>0</v>
      </c>
      <c r="AM25" s="69">
        <f t="shared" si="12"/>
        <v>0</v>
      </c>
      <c r="AN25" s="69">
        <f t="shared" si="12"/>
        <v>0</v>
      </c>
    </row>
    <row r="26" spans="1:40" x14ac:dyDescent="0.2">
      <c r="A26" s="15"/>
      <c r="E26" s="16"/>
      <c r="F26" s="16"/>
      <c r="G26" s="16"/>
      <c r="H26" s="36"/>
      <c r="I26" s="36"/>
      <c r="J26" s="36"/>
      <c r="K26" s="36"/>
      <c r="L26" s="36"/>
      <c r="M26" s="36"/>
      <c r="N26" s="37"/>
      <c r="O26" s="38"/>
      <c r="P26" s="36"/>
      <c r="Q26" s="36"/>
      <c r="R26" s="36"/>
      <c r="S26" s="39"/>
      <c r="T26" s="39"/>
      <c r="U26" s="40"/>
      <c r="V26" s="40"/>
      <c r="W26" s="39"/>
      <c r="X26" s="39"/>
      <c r="Y26" s="38"/>
      <c r="Z26" s="38"/>
      <c r="AA26" s="38"/>
      <c r="AB26" s="38"/>
      <c r="AC26" s="38"/>
      <c r="AD26" s="38"/>
      <c r="AE26" s="38"/>
      <c r="AF26" s="38"/>
      <c r="AG26" s="38"/>
      <c r="AH26" s="38"/>
      <c r="AI26" s="38"/>
      <c r="AJ26" s="38"/>
      <c r="AK26" s="38"/>
      <c r="AL26" s="38"/>
      <c r="AM26" s="38"/>
      <c r="AN26" s="38"/>
    </row>
    <row r="27" spans="1:40" x14ac:dyDescent="0.2">
      <c r="A27" s="17">
        <v>2</v>
      </c>
      <c r="B27" s="17" t="s">
        <v>495</v>
      </c>
      <c r="C27" s="17"/>
      <c r="D27" s="17"/>
      <c r="E27" s="17"/>
      <c r="F27" s="17"/>
      <c r="G27" s="17"/>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row>
    <row r="28" spans="1:40" hidden="1" x14ac:dyDescent="0.2"/>
    <row r="29" spans="1:40" hidden="1" x14ac:dyDescent="0.2"/>
    <row r="30" spans="1:40" hidden="1" x14ac:dyDescent="0.2"/>
    <row r="31" spans="1:40" ht="16" thickBot="1" x14ac:dyDescent="0.25"/>
    <row r="32" spans="1:40" ht="16" thickBot="1" x14ac:dyDescent="0.25">
      <c r="B32" s="16"/>
      <c r="C32" s="5"/>
      <c r="D32" s="16"/>
      <c r="E32" s="16" t="s">
        <v>475</v>
      </c>
      <c r="F32" s="16"/>
      <c r="G32" s="16"/>
      <c r="H32" s="9" t="s">
        <v>476</v>
      </c>
      <c r="I32" s="9" t="s">
        <v>477</v>
      </c>
      <c r="J32" s="9" t="s">
        <v>477</v>
      </c>
      <c r="K32" s="9" t="s">
        <v>478</v>
      </c>
      <c r="L32" s="9" t="s">
        <v>479</v>
      </c>
      <c r="M32" s="9" t="s">
        <v>480</v>
      </c>
      <c r="N32" s="9" t="s">
        <v>481</v>
      </c>
      <c r="O32" s="9" t="s">
        <v>476</v>
      </c>
      <c r="P32" s="9" t="s">
        <v>477</v>
      </c>
      <c r="Q32" s="9" t="s">
        <v>477</v>
      </c>
      <c r="R32" s="9" t="s">
        <v>478</v>
      </c>
      <c r="S32" s="9" t="s">
        <v>479</v>
      </c>
      <c r="T32" s="9" t="s">
        <v>480</v>
      </c>
      <c r="U32" s="9" t="s">
        <v>481</v>
      </c>
      <c r="V32" s="9" t="s">
        <v>476</v>
      </c>
      <c r="W32" s="9" t="s">
        <v>477</v>
      </c>
      <c r="X32" s="9" t="s">
        <v>477</v>
      </c>
      <c r="Y32" s="9" t="s">
        <v>478</v>
      </c>
      <c r="Z32" s="9" t="s">
        <v>479</v>
      </c>
      <c r="AA32" s="9" t="s">
        <v>480</v>
      </c>
      <c r="AB32" s="9" t="s">
        <v>481</v>
      </c>
      <c r="AC32" s="9" t="s">
        <v>476</v>
      </c>
      <c r="AD32" s="9" t="s">
        <v>477</v>
      </c>
      <c r="AE32" s="9" t="s">
        <v>477</v>
      </c>
      <c r="AF32" s="9" t="s">
        <v>478</v>
      </c>
      <c r="AG32" s="9" t="s">
        <v>479</v>
      </c>
      <c r="AH32" s="9" t="s">
        <v>480</v>
      </c>
      <c r="AI32" s="9" t="s">
        <v>481</v>
      </c>
      <c r="AJ32" s="9" t="s">
        <v>476</v>
      </c>
      <c r="AK32" s="9" t="s">
        <v>477</v>
      </c>
      <c r="AL32" s="9" t="s">
        <v>477</v>
      </c>
      <c r="AM32" s="9" t="s">
        <v>478</v>
      </c>
      <c r="AN32" s="9" t="s">
        <v>479</v>
      </c>
    </row>
    <row r="33" spans="2:40" x14ac:dyDescent="0.2">
      <c r="B33" s="19" t="s">
        <v>496</v>
      </c>
      <c r="C33" s="20" t="s">
        <v>497</v>
      </c>
      <c r="D33" s="1" t="s">
        <v>5</v>
      </c>
      <c r="E33" s="3" t="s">
        <v>2</v>
      </c>
      <c r="F33" s="3" t="s">
        <v>7</v>
      </c>
      <c r="G33" s="3" t="s">
        <v>498</v>
      </c>
      <c r="H33" s="187">
        <f>Calendario!$D$1</f>
        <v>46174</v>
      </c>
      <c r="I33" s="187">
        <f>H33+1</f>
        <v>46175</v>
      </c>
      <c r="J33" s="187">
        <f t="shared" ref="J33:AN33" si="13">I33+1</f>
        <v>46176</v>
      </c>
      <c r="K33" s="187">
        <f t="shared" si="13"/>
        <v>46177</v>
      </c>
      <c r="L33" s="187">
        <f t="shared" si="13"/>
        <v>46178</v>
      </c>
      <c r="M33" s="187">
        <f t="shared" si="13"/>
        <v>46179</v>
      </c>
      <c r="N33" s="187">
        <f t="shared" si="13"/>
        <v>46180</v>
      </c>
      <c r="O33" s="187">
        <f t="shared" si="13"/>
        <v>46181</v>
      </c>
      <c r="P33" s="187">
        <f t="shared" si="13"/>
        <v>46182</v>
      </c>
      <c r="Q33" s="187">
        <f t="shared" si="13"/>
        <v>46183</v>
      </c>
      <c r="R33" s="187">
        <f t="shared" si="13"/>
        <v>46184</v>
      </c>
      <c r="S33" s="187">
        <f t="shared" si="13"/>
        <v>46185</v>
      </c>
      <c r="T33" s="187">
        <f t="shared" si="13"/>
        <v>46186</v>
      </c>
      <c r="U33" s="187">
        <f t="shared" si="13"/>
        <v>46187</v>
      </c>
      <c r="V33" s="187">
        <f t="shared" si="13"/>
        <v>46188</v>
      </c>
      <c r="W33" s="187">
        <f t="shared" si="13"/>
        <v>46189</v>
      </c>
      <c r="X33" s="187">
        <f t="shared" si="13"/>
        <v>46190</v>
      </c>
      <c r="Y33" s="187">
        <f t="shared" si="13"/>
        <v>46191</v>
      </c>
      <c r="Z33" s="187">
        <f t="shared" si="13"/>
        <v>46192</v>
      </c>
      <c r="AA33" s="187">
        <f t="shared" si="13"/>
        <v>46193</v>
      </c>
      <c r="AB33" s="187">
        <f t="shared" si="13"/>
        <v>46194</v>
      </c>
      <c r="AC33" s="187">
        <f t="shared" si="13"/>
        <v>46195</v>
      </c>
      <c r="AD33" s="187">
        <f t="shared" si="13"/>
        <v>46196</v>
      </c>
      <c r="AE33" s="187">
        <f t="shared" si="13"/>
        <v>46197</v>
      </c>
      <c r="AF33" s="187">
        <f t="shared" si="13"/>
        <v>46198</v>
      </c>
      <c r="AG33" s="187">
        <f t="shared" si="13"/>
        <v>46199</v>
      </c>
      <c r="AH33" s="187">
        <f t="shared" si="13"/>
        <v>46200</v>
      </c>
      <c r="AI33" s="187">
        <f t="shared" si="13"/>
        <v>46201</v>
      </c>
      <c r="AJ33" s="187">
        <f t="shared" si="13"/>
        <v>46202</v>
      </c>
      <c r="AK33" s="187">
        <f t="shared" si="13"/>
        <v>46203</v>
      </c>
      <c r="AL33" s="187">
        <f t="shared" si="13"/>
        <v>46204</v>
      </c>
      <c r="AM33" s="187">
        <f t="shared" si="13"/>
        <v>46205</v>
      </c>
      <c r="AN33" s="187">
        <f t="shared" si="13"/>
        <v>46206</v>
      </c>
    </row>
    <row r="34" spans="2:40" x14ac:dyDescent="0.2">
      <c r="B34" s="22">
        <v>1</v>
      </c>
      <c r="C34" s="345"/>
      <c r="D34" s="24"/>
      <c r="E34" s="25">
        <f t="shared" ref="E34:E96" si="14">SUM(H34:AN34)</f>
        <v>0</v>
      </c>
      <c r="F34" s="51"/>
      <c r="G34" s="24"/>
      <c r="H34" s="276"/>
      <c r="I34" s="276"/>
      <c r="J34" s="276"/>
      <c r="K34" s="276"/>
      <c r="L34" s="276"/>
      <c r="M34" s="277"/>
      <c r="N34" s="277"/>
      <c r="O34" s="276"/>
      <c r="P34" s="276"/>
      <c r="Q34" s="276"/>
      <c r="R34" s="276"/>
      <c r="S34" s="276"/>
      <c r="T34" s="277"/>
      <c r="U34" s="278"/>
      <c r="V34" s="276"/>
      <c r="W34" s="276"/>
      <c r="X34" s="276"/>
      <c r="Y34" s="276"/>
      <c r="Z34" s="276"/>
      <c r="AA34" s="277"/>
      <c r="AB34" s="278"/>
      <c r="AC34" s="276"/>
      <c r="AD34" s="276"/>
      <c r="AE34" s="276"/>
      <c r="AF34" s="276"/>
      <c r="AG34" s="276"/>
      <c r="AH34" s="277"/>
      <c r="AI34" s="277"/>
      <c r="AJ34" s="276"/>
      <c r="AK34" s="276"/>
      <c r="AL34" s="276"/>
      <c r="AM34" s="276"/>
      <c r="AN34" s="276"/>
    </row>
    <row r="35" spans="2:40" x14ac:dyDescent="0.2">
      <c r="B35" s="22">
        <f t="shared" ref="B35:B37" si="15">+B34+1</f>
        <v>2</v>
      </c>
      <c r="C35" s="345"/>
      <c r="D35" s="24"/>
      <c r="E35" s="25">
        <f t="shared" ref="E35:E40" si="16">SUM(H35:AN35)</f>
        <v>0</v>
      </c>
      <c r="F35" s="51"/>
      <c r="G35" s="24"/>
      <c r="H35" s="276"/>
      <c r="I35" s="276"/>
      <c r="J35" s="276"/>
      <c r="K35" s="276"/>
      <c r="L35" s="276"/>
      <c r="M35" s="279"/>
      <c r="N35" s="279"/>
      <c r="O35" s="276"/>
      <c r="P35" s="276"/>
      <c r="Q35" s="276"/>
      <c r="R35" s="276"/>
      <c r="S35" s="276"/>
      <c r="T35" s="279"/>
      <c r="U35" s="280"/>
      <c r="V35" s="276"/>
      <c r="W35" s="276"/>
      <c r="X35" s="276"/>
      <c r="Y35" s="276"/>
      <c r="Z35" s="276"/>
      <c r="AA35" s="279"/>
      <c r="AB35" s="280"/>
      <c r="AC35" s="276"/>
      <c r="AD35" s="276"/>
      <c r="AE35" s="276"/>
      <c r="AF35" s="276"/>
      <c r="AG35" s="276"/>
      <c r="AH35" s="279"/>
      <c r="AI35" s="279"/>
      <c r="AJ35" s="276"/>
      <c r="AK35" s="276"/>
      <c r="AL35" s="276"/>
      <c r="AM35" s="276"/>
      <c r="AN35" s="276"/>
    </row>
    <row r="36" spans="2:40" x14ac:dyDescent="0.2">
      <c r="B36" s="22">
        <f t="shared" si="15"/>
        <v>3</v>
      </c>
      <c r="C36" s="345"/>
      <c r="D36" s="24"/>
      <c r="E36" s="25">
        <f t="shared" si="16"/>
        <v>0</v>
      </c>
      <c r="F36" s="51"/>
      <c r="G36" s="24"/>
      <c r="H36" s="276"/>
      <c r="I36" s="276"/>
      <c r="J36" s="276"/>
      <c r="K36" s="276"/>
      <c r="L36" s="276"/>
      <c r="M36" s="279"/>
      <c r="N36" s="279"/>
      <c r="O36" s="276"/>
      <c r="P36" s="276"/>
      <c r="Q36" s="276"/>
      <c r="R36" s="276"/>
      <c r="S36" s="276"/>
      <c r="T36" s="279"/>
      <c r="U36" s="280"/>
      <c r="V36" s="276"/>
      <c r="W36" s="276"/>
      <c r="X36" s="276"/>
      <c r="Y36" s="276"/>
      <c r="Z36" s="276"/>
      <c r="AA36" s="279"/>
      <c r="AB36" s="280"/>
      <c r="AC36" s="276"/>
      <c r="AD36" s="276"/>
      <c r="AE36" s="276"/>
      <c r="AF36" s="276"/>
      <c r="AG36" s="276"/>
      <c r="AH36" s="279"/>
      <c r="AI36" s="279"/>
      <c r="AJ36" s="276"/>
      <c r="AK36" s="276"/>
      <c r="AL36" s="276"/>
      <c r="AM36" s="276"/>
      <c r="AN36" s="276"/>
    </row>
    <row r="37" spans="2:40" x14ac:dyDescent="0.2">
      <c r="B37" s="22">
        <f t="shared" si="15"/>
        <v>4</v>
      </c>
      <c r="C37" s="345"/>
      <c r="D37" s="24"/>
      <c r="E37" s="25">
        <f t="shared" si="16"/>
        <v>0</v>
      </c>
      <c r="F37" s="51"/>
      <c r="G37" s="24"/>
      <c r="H37" s="276"/>
      <c r="I37" s="276"/>
      <c r="J37" s="276"/>
      <c r="K37" s="276"/>
      <c r="L37" s="276"/>
      <c r="M37" s="279"/>
      <c r="N37" s="279"/>
      <c r="O37" s="276"/>
      <c r="P37" s="276"/>
      <c r="Q37" s="276"/>
      <c r="R37" s="276"/>
      <c r="S37" s="276"/>
      <c r="T37" s="279"/>
      <c r="U37" s="280"/>
      <c r="V37" s="276"/>
      <c r="W37" s="276"/>
      <c r="X37" s="276"/>
      <c r="Y37" s="276"/>
      <c r="Z37" s="276"/>
      <c r="AA37" s="279"/>
      <c r="AB37" s="280"/>
      <c r="AC37" s="276"/>
      <c r="AD37" s="276"/>
      <c r="AE37" s="276"/>
      <c r="AF37" s="276"/>
      <c r="AG37" s="276"/>
      <c r="AH37" s="279"/>
      <c r="AI37" s="279"/>
      <c r="AJ37" s="276"/>
      <c r="AK37" s="276"/>
      <c r="AL37" s="276"/>
      <c r="AM37" s="276"/>
      <c r="AN37" s="276"/>
    </row>
    <row r="38" spans="2:40" x14ac:dyDescent="0.2">
      <c r="B38" s="22">
        <f t="shared" ref="B38:B43" si="17">+B37+1</f>
        <v>5</v>
      </c>
      <c r="C38" s="345"/>
      <c r="D38" s="24"/>
      <c r="E38" s="25">
        <f t="shared" si="16"/>
        <v>0</v>
      </c>
      <c r="F38" s="51"/>
      <c r="G38" s="24"/>
      <c r="H38" s="276"/>
      <c r="I38" s="276"/>
      <c r="J38" s="276"/>
      <c r="K38" s="276"/>
      <c r="L38" s="276"/>
      <c r="M38" s="279"/>
      <c r="N38" s="279"/>
      <c r="O38" s="276"/>
      <c r="P38" s="276"/>
      <c r="Q38" s="276"/>
      <c r="R38" s="276"/>
      <c r="S38" s="276"/>
      <c r="T38" s="279"/>
      <c r="U38" s="280"/>
      <c r="V38" s="276"/>
      <c r="W38" s="276"/>
      <c r="X38" s="276"/>
      <c r="Y38" s="276"/>
      <c r="Z38" s="276"/>
      <c r="AA38" s="279"/>
      <c r="AB38" s="280"/>
      <c r="AC38" s="276"/>
      <c r="AD38" s="276"/>
      <c r="AE38" s="276"/>
      <c r="AF38" s="276"/>
      <c r="AG38" s="276"/>
      <c r="AH38" s="279"/>
      <c r="AI38" s="279"/>
      <c r="AJ38" s="276"/>
      <c r="AK38" s="276"/>
      <c r="AL38" s="276"/>
      <c r="AM38" s="276"/>
      <c r="AN38" s="276"/>
    </row>
    <row r="39" spans="2:40" x14ac:dyDescent="0.2">
      <c r="B39" s="22">
        <f t="shared" si="17"/>
        <v>6</v>
      </c>
      <c r="C39" s="345"/>
      <c r="D39" s="24"/>
      <c r="E39" s="25">
        <f t="shared" si="16"/>
        <v>0</v>
      </c>
      <c r="F39" s="51"/>
      <c r="G39" s="24"/>
      <c r="H39" s="276"/>
      <c r="I39" s="276"/>
      <c r="J39" s="276"/>
      <c r="K39" s="276"/>
      <c r="L39" s="276"/>
      <c r="M39" s="279"/>
      <c r="N39" s="279"/>
      <c r="O39" s="276"/>
      <c r="P39" s="276"/>
      <c r="Q39" s="276"/>
      <c r="R39" s="276"/>
      <c r="S39" s="276"/>
      <c r="T39" s="279"/>
      <c r="U39" s="280"/>
      <c r="V39" s="276"/>
      <c r="W39" s="276"/>
      <c r="X39" s="276"/>
      <c r="Y39" s="276"/>
      <c r="Z39" s="276"/>
      <c r="AA39" s="279"/>
      <c r="AB39" s="280"/>
      <c r="AC39" s="276"/>
      <c r="AD39" s="276"/>
      <c r="AE39" s="276"/>
      <c r="AF39" s="276"/>
      <c r="AG39" s="276"/>
      <c r="AH39" s="279"/>
      <c r="AI39" s="279"/>
      <c r="AJ39" s="276"/>
      <c r="AK39" s="276"/>
      <c r="AL39" s="276"/>
      <c r="AM39" s="276"/>
      <c r="AN39" s="276"/>
    </row>
    <row r="40" spans="2:40" x14ac:dyDescent="0.2">
      <c r="B40" s="22">
        <f t="shared" si="17"/>
        <v>7</v>
      </c>
      <c r="C40" s="345"/>
      <c r="D40" s="24"/>
      <c r="E40" s="25">
        <f t="shared" si="16"/>
        <v>0</v>
      </c>
      <c r="F40" s="51"/>
      <c r="G40" s="24"/>
      <c r="H40" s="276"/>
      <c r="I40" s="276"/>
      <c r="J40" s="276"/>
      <c r="K40" s="276"/>
      <c r="L40" s="276"/>
      <c r="M40" s="279"/>
      <c r="N40" s="279"/>
      <c r="O40" s="276"/>
      <c r="P40" s="276"/>
      <c r="Q40" s="276"/>
      <c r="R40" s="276"/>
      <c r="S40" s="276"/>
      <c r="T40" s="279"/>
      <c r="U40" s="280"/>
      <c r="V40" s="276"/>
      <c r="W40" s="276"/>
      <c r="X40" s="276"/>
      <c r="Y40" s="276"/>
      <c r="Z40" s="276"/>
      <c r="AA40" s="279"/>
      <c r="AB40" s="280"/>
      <c r="AC40" s="276"/>
      <c r="AD40" s="276"/>
      <c r="AE40" s="276"/>
      <c r="AF40" s="276"/>
      <c r="AG40" s="276"/>
      <c r="AH40" s="279"/>
      <c r="AI40" s="279"/>
      <c r="AJ40" s="276"/>
      <c r="AK40" s="276"/>
      <c r="AL40" s="276"/>
      <c r="AM40" s="276"/>
      <c r="AN40" s="276"/>
    </row>
    <row r="41" spans="2:40" x14ac:dyDescent="0.2">
      <c r="B41" s="22">
        <f t="shared" si="17"/>
        <v>8</v>
      </c>
      <c r="C41" s="345"/>
      <c r="D41" s="24"/>
      <c r="E41" s="25">
        <f t="shared" si="14"/>
        <v>0</v>
      </c>
      <c r="F41" s="51"/>
      <c r="G41" s="24"/>
      <c r="H41" s="276"/>
      <c r="I41" s="276"/>
      <c r="J41" s="276"/>
      <c r="K41" s="276"/>
      <c r="L41" s="276"/>
      <c r="M41" s="279"/>
      <c r="N41" s="279"/>
      <c r="O41" s="276"/>
      <c r="P41" s="276"/>
      <c r="Q41" s="276"/>
      <c r="R41" s="276"/>
      <c r="S41" s="276"/>
      <c r="T41" s="279"/>
      <c r="U41" s="280"/>
      <c r="V41" s="276"/>
      <c r="W41" s="276"/>
      <c r="X41" s="276"/>
      <c r="Y41" s="276"/>
      <c r="Z41" s="276"/>
      <c r="AA41" s="279"/>
      <c r="AB41" s="280"/>
      <c r="AC41" s="276"/>
      <c r="AD41" s="276"/>
      <c r="AE41" s="276"/>
      <c r="AF41" s="276"/>
      <c r="AG41" s="276"/>
      <c r="AH41" s="279"/>
      <c r="AI41" s="279"/>
      <c r="AJ41" s="276"/>
      <c r="AK41" s="276"/>
      <c r="AL41" s="276"/>
      <c r="AM41" s="276"/>
      <c r="AN41" s="276"/>
    </row>
    <row r="42" spans="2:40" x14ac:dyDescent="0.2">
      <c r="B42" s="22">
        <f t="shared" si="17"/>
        <v>9</v>
      </c>
      <c r="C42" s="345"/>
      <c r="D42" s="24"/>
      <c r="E42" s="25">
        <f t="shared" si="14"/>
        <v>0</v>
      </c>
      <c r="F42" s="51"/>
      <c r="G42" s="24"/>
      <c r="H42" s="276"/>
      <c r="I42" s="276"/>
      <c r="J42" s="276"/>
      <c r="K42" s="276"/>
      <c r="L42" s="276"/>
      <c r="M42" s="279"/>
      <c r="N42" s="279"/>
      <c r="O42" s="276"/>
      <c r="P42" s="276"/>
      <c r="Q42" s="276"/>
      <c r="R42" s="276"/>
      <c r="S42" s="276"/>
      <c r="T42" s="279"/>
      <c r="U42" s="280"/>
      <c r="V42" s="276"/>
      <c r="W42" s="276"/>
      <c r="X42" s="276"/>
      <c r="Y42" s="276"/>
      <c r="Z42" s="276"/>
      <c r="AA42" s="279"/>
      <c r="AB42" s="280"/>
      <c r="AC42" s="276"/>
      <c r="AD42" s="276"/>
      <c r="AE42" s="276"/>
      <c r="AF42" s="276"/>
      <c r="AG42" s="276"/>
      <c r="AH42" s="279"/>
      <c r="AI42" s="279"/>
      <c r="AJ42" s="276"/>
      <c r="AK42" s="276"/>
      <c r="AL42" s="276"/>
      <c r="AM42" s="276"/>
      <c r="AN42" s="276"/>
    </row>
    <row r="43" spans="2:40" x14ac:dyDescent="0.2">
      <c r="B43" s="22">
        <f t="shared" si="17"/>
        <v>10</v>
      </c>
      <c r="C43" s="346"/>
      <c r="D43" s="24"/>
      <c r="E43" s="25">
        <f t="shared" si="14"/>
        <v>0</v>
      </c>
      <c r="F43" s="51"/>
      <c r="G43" s="24"/>
      <c r="H43" s="276"/>
      <c r="I43" s="276"/>
      <c r="J43" s="276"/>
      <c r="K43" s="276"/>
      <c r="L43" s="276"/>
      <c r="M43" s="279"/>
      <c r="N43" s="279"/>
      <c r="O43" s="276"/>
      <c r="P43" s="276"/>
      <c r="Q43" s="276"/>
      <c r="R43" s="276"/>
      <c r="S43" s="276"/>
      <c r="T43" s="279"/>
      <c r="U43" s="280"/>
      <c r="V43" s="276"/>
      <c r="W43" s="276"/>
      <c r="X43" s="276"/>
      <c r="Y43" s="276"/>
      <c r="Z43" s="276"/>
      <c r="AA43" s="279"/>
      <c r="AB43" s="280"/>
      <c r="AC43" s="276"/>
      <c r="AD43" s="276"/>
      <c r="AE43" s="276"/>
      <c r="AF43" s="276"/>
      <c r="AG43" s="276"/>
      <c r="AH43" s="279"/>
      <c r="AI43" s="279"/>
      <c r="AJ43" s="276"/>
      <c r="AK43" s="276"/>
      <c r="AL43" s="276"/>
      <c r="AM43" s="276"/>
      <c r="AN43" s="276"/>
    </row>
    <row r="44" spans="2:40" x14ac:dyDescent="0.2">
      <c r="B44" s="22">
        <f t="shared" ref="B44:B75" si="18">+B43+1</f>
        <v>11</v>
      </c>
      <c r="C44" s="345"/>
      <c r="D44" s="24"/>
      <c r="E44" s="25">
        <f t="shared" si="14"/>
        <v>0</v>
      </c>
      <c r="F44" s="51"/>
      <c r="G44" s="24"/>
      <c r="H44" s="276"/>
      <c r="I44" s="276"/>
      <c r="J44" s="276"/>
      <c r="K44" s="276"/>
      <c r="L44" s="276"/>
      <c r="M44" s="279"/>
      <c r="N44" s="279"/>
      <c r="O44" s="276"/>
      <c r="P44" s="276"/>
      <c r="Q44" s="276"/>
      <c r="R44" s="276"/>
      <c r="S44" s="276"/>
      <c r="T44" s="279"/>
      <c r="U44" s="280"/>
      <c r="V44" s="276"/>
      <c r="W44" s="276"/>
      <c r="X44" s="276"/>
      <c r="Y44" s="276"/>
      <c r="Z44" s="276"/>
      <c r="AA44" s="279"/>
      <c r="AB44" s="280"/>
      <c r="AC44" s="276"/>
      <c r="AD44" s="276"/>
      <c r="AE44" s="276"/>
      <c r="AF44" s="276"/>
      <c r="AG44" s="276"/>
      <c r="AH44" s="279"/>
      <c r="AI44" s="279"/>
      <c r="AJ44" s="276"/>
      <c r="AK44" s="276"/>
      <c r="AL44" s="276"/>
      <c r="AM44" s="276"/>
      <c r="AN44" s="276"/>
    </row>
    <row r="45" spans="2:40" x14ac:dyDescent="0.2">
      <c r="B45" s="22">
        <f t="shared" si="18"/>
        <v>12</v>
      </c>
      <c r="C45" s="345"/>
      <c r="D45" s="24"/>
      <c r="E45" s="25">
        <f t="shared" si="14"/>
        <v>0</v>
      </c>
      <c r="F45" s="51"/>
      <c r="G45" s="24"/>
      <c r="H45" s="276"/>
      <c r="I45" s="276"/>
      <c r="J45" s="276"/>
      <c r="K45" s="276"/>
      <c r="L45" s="276"/>
      <c r="M45" s="279"/>
      <c r="N45" s="279"/>
      <c r="O45" s="276"/>
      <c r="P45" s="276"/>
      <c r="Q45" s="276"/>
      <c r="R45" s="276"/>
      <c r="S45" s="276"/>
      <c r="T45" s="279"/>
      <c r="U45" s="280"/>
      <c r="V45" s="276"/>
      <c r="W45" s="276"/>
      <c r="X45" s="276"/>
      <c r="Y45" s="276"/>
      <c r="Z45" s="276"/>
      <c r="AA45" s="279"/>
      <c r="AB45" s="280"/>
      <c r="AC45" s="276"/>
      <c r="AD45" s="276"/>
      <c r="AE45" s="276"/>
      <c r="AF45" s="276"/>
      <c r="AG45" s="276"/>
      <c r="AH45" s="279"/>
      <c r="AI45" s="279"/>
      <c r="AJ45" s="276"/>
      <c r="AK45" s="276"/>
      <c r="AL45" s="276"/>
      <c r="AM45" s="276"/>
      <c r="AN45" s="276"/>
    </row>
    <row r="46" spans="2:40" x14ac:dyDescent="0.2">
      <c r="B46" s="22">
        <f t="shared" si="18"/>
        <v>13</v>
      </c>
      <c r="C46" s="345"/>
      <c r="D46" s="24"/>
      <c r="E46" s="25">
        <f>SUM(H46:AN46)</f>
        <v>0</v>
      </c>
      <c r="F46" s="51"/>
      <c r="G46" s="24"/>
      <c r="H46" s="276"/>
      <c r="I46" s="276"/>
      <c r="J46" s="276"/>
      <c r="K46" s="276"/>
      <c r="L46" s="276"/>
      <c r="M46" s="279"/>
      <c r="N46" s="279"/>
      <c r="O46" s="276"/>
      <c r="P46" s="276"/>
      <c r="Q46" s="276"/>
      <c r="R46" s="276"/>
      <c r="S46" s="276"/>
      <c r="T46" s="279"/>
      <c r="U46" s="280"/>
      <c r="V46" s="276"/>
      <c r="W46" s="276"/>
      <c r="X46" s="276"/>
      <c r="Y46" s="276"/>
      <c r="Z46" s="276"/>
      <c r="AA46" s="279"/>
      <c r="AB46" s="280"/>
      <c r="AC46" s="276"/>
      <c r="AD46" s="276"/>
      <c r="AE46" s="276"/>
      <c r="AF46" s="276"/>
      <c r="AG46" s="276"/>
      <c r="AH46" s="279"/>
      <c r="AI46" s="279"/>
      <c r="AJ46" s="276"/>
      <c r="AK46" s="276"/>
      <c r="AL46" s="276"/>
      <c r="AM46" s="276"/>
      <c r="AN46" s="276"/>
    </row>
    <row r="47" spans="2:40" x14ac:dyDescent="0.2">
      <c r="B47" s="22">
        <f t="shared" si="18"/>
        <v>14</v>
      </c>
      <c r="C47" s="345"/>
      <c r="D47" s="24"/>
      <c r="E47" s="25">
        <f t="shared" si="14"/>
        <v>0</v>
      </c>
      <c r="F47" s="51"/>
      <c r="G47" s="24"/>
      <c r="H47" s="276"/>
      <c r="I47" s="276"/>
      <c r="J47" s="276"/>
      <c r="K47" s="276"/>
      <c r="L47" s="276"/>
      <c r="M47" s="279"/>
      <c r="N47" s="279"/>
      <c r="O47" s="276"/>
      <c r="P47" s="276"/>
      <c r="Q47" s="276"/>
      <c r="R47" s="276"/>
      <c r="S47" s="276"/>
      <c r="T47" s="279"/>
      <c r="U47" s="280"/>
      <c r="V47" s="276"/>
      <c r="W47" s="276"/>
      <c r="X47" s="276"/>
      <c r="Y47" s="276"/>
      <c r="Z47" s="276"/>
      <c r="AA47" s="279"/>
      <c r="AB47" s="280"/>
      <c r="AC47" s="276"/>
      <c r="AD47" s="276"/>
      <c r="AE47" s="276"/>
      <c r="AF47" s="276"/>
      <c r="AG47" s="276"/>
      <c r="AH47" s="279"/>
      <c r="AI47" s="279"/>
      <c r="AJ47" s="276"/>
      <c r="AK47" s="276"/>
      <c r="AL47" s="276"/>
      <c r="AM47" s="276"/>
      <c r="AN47" s="276"/>
    </row>
    <row r="48" spans="2:40" x14ac:dyDescent="0.2">
      <c r="B48" s="22">
        <f t="shared" si="18"/>
        <v>15</v>
      </c>
      <c r="C48" s="345"/>
      <c r="D48" s="24"/>
      <c r="E48" s="25">
        <f t="shared" si="14"/>
        <v>0</v>
      </c>
      <c r="F48" s="51"/>
      <c r="G48" s="24"/>
      <c r="H48" s="276"/>
      <c r="I48" s="276"/>
      <c r="J48" s="276"/>
      <c r="K48" s="276"/>
      <c r="L48" s="276"/>
      <c r="M48" s="279"/>
      <c r="N48" s="279"/>
      <c r="O48" s="276"/>
      <c r="P48" s="276"/>
      <c r="Q48" s="276"/>
      <c r="R48" s="276"/>
      <c r="S48" s="276"/>
      <c r="T48" s="279"/>
      <c r="U48" s="280"/>
      <c r="V48" s="276"/>
      <c r="W48" s="276"/>
      <c r="X48" s="276"/>
      <c r="Y48" s="276"/>
      <c r="Z48" s="276"/>
      <c r="AA48" s="279"/>
      <c r="AB48" s="280"/>
      <c r="AC48" s="276"/>
      <c r="AD48" s="276"/>
      <c r="AE48" s="276"/>
      <c r="AF48" s="276"/>
      <c r="AG48" s="276"/>
      <c r="AH48" s="279"/>
      <c r="AI48" s="279"/>
      <c r="AJ48" s="276"/>
      <c r="AK48" s="276"/>
      <c r="AL48" s="276"/>
      <c r="AM48" s="276"/>
      <c r="AN48" s="276"/>
    </row>
    <row r="49" spans="2:40" x14ac:dyDescent="0.2">
      <c r="B49" s="22">
        <f t="shared" si="18"/>
        <v>16</v>
      </c>
      <c r="C49" s="346"/>
      <c r="D49" s="24"/>
      <c r="E49" s="25">
        <f t="shared" si="14"/>
        <v>0</v>
      </c>
      <c r="F49" s="51"/>
      <c r="G49" s="24"/>
      <c r="H49" s="276"/>
      <c r="I49" s="276"/>
      <c r="J49" s="276"/>
      <c r="K49" s="276"/>
      <c r="L49" s="276"/>
      <c r="M49" s="279"/>
      <c r="N49" s="279"/>
      <c r="O49" s="276"/>
      <c r="P49" s="276"/>
      <c r="Q49" s="276"/>
      <c r="R49" s="276"/>
      <c r="S49" s="276"/>
      <c r="T49" s="279"/>
      <c r="U49" s="280"/>
      <c r="V49" s="276"/>
      <c r="W49" s="276"/>
      <c r="X49" s="276"/>
      <c r="Y49" s="276"/>
      <c r="Z49" s="276"/>
      <c r="AA49" s="279"/>
      <c r="AB49" s="280"/>
      <c r="AC49" s="276"/>
      <c r="AD49" s="276"/>
      <c r="AE49" s="276"/>
      <c r="AF49" s="276"/>
      <c r="AG49" s="276"/>
      <c r="AH49" s="279"/>
      <c r="AI49" s="279"/>
      <c r="AJ49" s="276"/>
      <c r="AK49" s="276"/>
      <c r="AL49" s="276"/>
      <c r="AM49" s="276"/>
      <c r="AN49" s="276"/>
    </row>
    <row r="50" spans="2:40" x14ac:dyDescent="0.2">
      <c r="B50" s="22">
        <f t="shared" si="18"/>
        <v>17</v>
      </c>
      <c r="C50" s="345"/>
      <c r="D50" s="24"/>
      <c r="E50" s="25">
        <f t="shared" ref="E50:E57" si="19">SUM(H50:AN50)</f>
        <v>0</v>
      </c>
      <c r="F50" s="51"/>
      <c r="G50" s="24"/>
      <c r="H50" s="276"/>
      <c r="I50" s="276"/>
      <c r="J50" s="276"/>
      <c r="K50" s="276"/>
      <c r="L50" s="276"/>
      <c r="M50" s="279"/>
      <c r="N50" s="279"/>
      <c r="O50" s="276"/>
      <c r="P50" s="276"/>
      <c r="Q50" s="276"/>
      <c r="R50" s="276"/>
      <c r="S50" s="276"/>
      <c r="T50" s="279"/>
      <c r="U50" s="280"/>
      <c r="V50" s="276"/>
      <c r="W50" s="276"/>
      <c r="X50" s="276"/>
      <c r="Y50" s="276"/>
      <c r="Z50" s="276"/>
      <c r="AA50" s="279"/>
      <c r="AB50" s="280"/>
      <c r="AC50" s="276"/>
      <c r="AD50" s="276"/>
      <c r="AE50" s="276"/>
      <c r="AF50" s="276"/>
      <c r="AG50" s="276"/>
      <c r="AH50" s="279"/>
      <c r="AI50" s="279"/>
      <c r="AJ50" s="276"/>
      <c r="AK50" s="276"/>
      <c r="AL50" s="276"/>
      <c r="AM50" s="276"/>
      <c r="AN50" s="276"/>
    </row>
    <row r="51" spans="2:40" x14ac:dyDescent="0.2">
      <c r="B51" s="22">
        <f t="shared" si="18"/>
        <v>18</v>
      </c>
      <c r="C51" s="346"/>
      <c r="D51" s="24"/>
      <c r="E51" s="25">
        <f t="shared" si="19"/>
        <v>0</v>
      </c>
      <c r="F51" s="51"/>
      <c r="G51" s="24"/>
      <c r="H51" s="276"/>
      <c r="I51" s="276"/>
      <c r="J51" s="276"/>
      <c r="K51" s="276"/>
      <c r="L51" s="276"/>
      <c r="M51" s="279"/>
      <c r="N51" s="279"/>
      <c r="O51" s="276"/>
      <c r="P51" s="276"/>
      <c r="Q51" s="276"/>
      <c r="R51" s="276"/>
      <c r="S51" s="276"/>
      <c r="T51" s="279"/>
      <c r="U51" s="280"/>
      <c r="V51" s="276"/>
      <c r="W51" s="276"/>
      <c r="X51" s="276"/>
      <c r="Y51" s="276"/>
      <c r="Z51" s="276"/>
      <c r="AA51" s="279"/>
      <c r="AB51" s="280"/>
      <c r="AC51" s="276"/>
      <c r="AD51" s="276"/>
      <c r="AE51" s="276"/>
      <c r="AF51" s="276"/>
      <c r="AG51" s="276"/>
      <c r="AH51" s="279"/>
      <c r="AI51" s="279"/>
      <c r="AJ51" s="276"/>
      <c r="AK51" s="276"/>
      <c r="AL51" s="276"/>
      <c r="AM51" s="276"/>
      <c r="AN51" s="276"/>
    </row>
    <row r="52" spans="2:40" x14ac:dyDescent="0.2">
      <c r="B52" s="22">
        <f t="shared" si="18"/>
        <v>19</v>
      </c>
      <c r="C52" s="346"/>
      <c r="D52" s="24"/>
      <c r="E52" s="25">
        <f t="shared" si="19"/>
        <v>0</v>
      </c>
      <c r="F52" s="51"/>
      <c r="G52" s="24"/>
      <c r="H52" s="276"/>
      <c r="I52" s="276"/>
      <c r="J52" s="276"/>
      <c r="K52" s="276"/>
      <c r="L52" s="276"/>
      <c r="M52" s="279"/>
      <c r="N52" s="279"/>
      <c r="O52" s="276"/>
      <c r="P52" s="276"/>
      <c r="Q52" s="276"/>
      <c r="R52" s="276"/>
      <c r="S52" s="276"/>
      <c r="T52" s="279"/>
      <c r="U52" s="280"/>
      <c r="V52" s="276"/>
      <c r="W52" s="276"/>
      <c r="X52" s="276"/>
      <c r="Y52" s="276"/>
      <c r="Z52" s="276"/>
      <c r="AA52" s="279"/>
      <c r="AB52" s="280"/>
      <c r="AC52" s="276"/>
      <c r="AD52" s="276"/>
      <c r="AE52" s="276"/>
      <c r="AF52" s="276"/>
      <c r="AG52" s="276"/>
      <c r="AH52" s="279"/>
      <c r="AI52" s="279"/>
      <c r="AJ52" s="276"/>
      <c r="AK52" s="276"/>
      <c r="AL52" s="276"/>
      <c r="AM52" s="276"/>
      <c r="AN52" s="276"/>
    </row>
    <row r="53" spans="2:40" x14ac:dyDescent="0.2">
      <c r="B53" s="22">
        <f t="shared" si="18"/>
        <v>20</v>
      </c>
      <c r="C53" s="346"/>
      <c r="D53" s="24"/>
      <c r="E53" s="25">
        <f t="shared" si="19"/>
        <v>0</v>
      </c>
      <c r="F53" s="51"/>
      <c r="G53" s="24"/>
      <c r="H53" s="276"/>
      <c r="I53" s="276"/>
      <c r="J53" s="276"/>
      <c r="K53" s="276"/>
      <c r="L53" s="276"/>
      <c r="M53" s="279"/>
      <c r="N53" s="279"/>
      <c r="O53" s="276"/>
      <c r="P53" s="276"/>
      <c r="Q53" s="276"/>
      <c r="R53" s="276"/>
      <c r="S53" s="276"/>
      <c r="T53" s="279"/>
      <c r="U53" s="280"/>
      <c r="V53" s="276"/>
      <c r="W53" s="276"/>
      <c r="X53" s="276"/>
      <c r="Y53" s="276"/>
      <c r="Z53" s="276"/>
      <c r="AA53" s="279"/>
      <c r="AB53" s="280"/>
      <c r="AC53" s="276"/>
      <c r="AD53" s="276"/>
      <c r="AE53" s="276"/>
      <c r="AF53" s="276"/>
      <c r="AG53" s="276"/>
      <c r="AH53" s="279"/>
      <c r="AI53" s="279"/>
      <c r="AJ53" s="276"/>
      <c r="AK53" s="276"/>
      <c r="AL53" s="276"/>
      <c r="AM53" s="276"/>
      <c r="AN53" s="276"/>
    </row>
    <row r="54" spans="2:40" x14ac:dyDescent="0.2">
      <c r="B54" s="22">
        <f t="shared" si="18"/>
        <v>21</v>
      </c>
      <c r="C54" s="346"/>
      <c r="D54" s="24"/>
      <c r="E54" s="25">
        <f t="shared" si="19"/>
        <v>0</v>
      </c>
      <c r="F54" s="51"/>
      <c r="G54" s="24"/>
      <c r="H54" s="276"/>
      <c r="I54" s="276"/>
      <c r="J54" s="276"/>
      <c r="K54" s="276"/>
      <c r="L54" s="276"/>
      <c r="M54" s="279"/>
      <c r="N54" s="279"/>
      <c r="O54" s="276"/>
      <c r="P54" s="276"/>
      <c r="Q54" s="276"/>
      <c r="R54" s="276"/>
      <c r="S54" s="276"/>
      <c r="T54" s="279"/>
      <c r="U54" s="280"/>
      <c r="V54" s="276"/>
      <c r="W54" s="276"/>
      <c r="X54" s="276"/>
      <c r="Y54" s="276"/>
      <c r="Z54" s="276"/>
      <c r="AA54" s="279"/>
      <c r="AB54" s="280"/>
      <c r="AC54" s="276"/>
      <c r="AD54" s="276"/>
      <c r="AE54" s="276"/>
      <c r="AF54" s="276"/>
      <c r="AG54" s="276"/>
      <c r="AH54" s="279"/>
      <c r="AI54" s="279"/>
      <c r="AJ54" s="276"/>
      <c r="AK54" s="276"/>
      <c r="AL54" s="276"/>
      <c r="AM54" s="276"/>
      <c r="AN54" s="276"/>
    </row>
    <row r="55" spans="2:40" x14ac:dyDescent="0.2">
      <c r="B55" s="22">
        <f t="shared" si="18"/>
        <v>22</v>
      </c>
      <c r="C55" s="345"/>
      <c r="D55" s="24"/>
      <c r="E55" s="25">
        <f t="shared" si="19"/>
        <v>0</v>
      </c>
      <c r="F55" s="51"/>
      <c r="G55" s="24"/>
      <c r="H55" s="276"/>
      <c r="I55" s="276"/>
      <c r="J55" s="276"/>
      <c r="K55" s="276"/>
      <c r="L55" s="276"/>
      <c r="M55" s="279"/>
      <c r="N55" s="279"/>
      <c r="O55" s="276"/>
      <c r="P55" s="276"/>
      <c r="Q55" s="276"/>
      <c r="R55" s="276"/>
      <c r="S55" s="276"/>
      <c r="T55" s="279"/>
      <c r="U55" s="280"/>
      <c r="V55" s="276"/>
      <c r="W55" s="276"/>
      <c r="X55" s="276"/>
      <c r="Y55" s="276"/>
      <c r="Z55" s="276"/>
      <c r="AA55" s="279"/>
      <c r="AB55" s="280"/>
      <c r="AC55" s="276"/>
      <c r="AD55" s="276"/>
      <c r="AE55" s="276"/>
      <c r="AF55" s="276"/>
      <c r="AG55" s="276"/>
      <c r="AH55" s="279"/>
      <c r="AI55" s="279"/>
      <c r="AJ55" s="276"/>
      <c r="AK55" s="276"/>
      <c r="AL55" s="276"/>
      <c r="AM55" s="276"/>
      <c r="AN55" s="276"/>
    </row>
    <row r="56" spans="2:40" x14ac:dyDescent="0.2">
      <c r="B56" s="22">
        <f t="shared" si="18"/>
        <v>23</v>
      </c>
      <c r="C56" s="345"/>
      <c r="D56" s="24"/>
      <c r="E56" s="25">
        <f t="shared" si="19"/>
        <v>0</v>
      </c>
      <c r="F56" s="51"/>
      <c r="G56" s="24"/>
      <c r="H56" s="276"/>
      <c r="I56" s="276"/>
      <c r="J56" s="276"/>
      <c r="K56" s="276"/>
      <c r="L56" s="276"/>
      <c r="M56" s="279"/>
      <c r="N56" s="279"/>
      <c r="O56" s="276"/>
      <c r="P56" s="276"/>
      <c r="Q56" s="276"/>
      <c r="R56" s="276"/>
      <c r="S56" s="276"/>
      <c r="T56" s="279"/>
      <c r="U56" s="280"/>
      <c r="V56" s="276"/>
      <c r="W56" s="276"/>
      <c r="X56" s="276"/>
      <c r="Y56" s="276"/>
      <c r="Z56" s="276"/>
      <c r="AA56" s="279"/>
      <c r="AB56" s="280"/>
      <c r="AC56" s="276"/>
      <c r="AD56" s="276"/>
      <c r="AE56" s="276"/>
      <c r="AF56" s="276"/>
      <c r="AG56" s="276"/>
      <c r="AH56" s="279"/>
      <c r="AI56" s="279"/>
      <c r="AJ56" s="276"/>
      <c r="AK56" s="276"/>
      <c r="AL56" s="276"/>
      <c r="AM56" s="276"/>
      <c r="AN56" s="276"/>
    </row>
    <row r="57" spans="2:40" x14ac:dyDescent="0.2">
      <c r="B57" s="22">
        <f t="shared" si="18"/>
        <v>24</v>
      </c>
      <c r="C57" s="345"/>
      <c r="D57" s="24"/>
      <c r="E57" s="25">
        <f t="shared" si="19"/>
        <v>0</v>
      </c>
      <c r="F57" s="51"/>
      <c r="G57" s="24"/>
      <c r="H57" s="276"/>
      <c r="I57" s="276"/>
      <c r="J57" s="276"/>
      <c r="K57" s="276"/>
      <c r="L57" s="276"/>
      <c r="M57" s="279"/>
      <c r="N57" s="279"/>
      <c r="O57" s="276"/>
      <c r="P57" s="276"/>
      <c r="Q57" s="276"/>
      <c r="R57" s="276"/>
      <c r="S57" s="276"/>
      <c r="T57" s="279"/>
      <c r="U57" s="280"/>
      <c r="V57" s="276"/>
      <c r="W57" s="276"/>
      <c r="X57" s="276"/>
      <c r="Y57" s="276"/>
      <c r="Z57" s="276"/>
      <c r="AA57" s="279"/>
      <c r="AB57" s="280"/>
      <c r="AC57" s="276"/>
      <c r="AD57" s="276"/>
      <c r="AE57" s="276"/>
      <c r="AF57" s="276"/>
      <c r="AG57" s="276"/>
      <c r="AH57" s="279"/>
      <c r="AI57" s="279"/>
      <c r="AJ57" s="276"/>
      <c r="AK57" s="276"/>
      <c r="AL57" s="276"/>
      <c r="AM57" s="276"/>
      <c r="AN57" s="276"/>
    </row>
    <row r="58" spans="2:40" x14ac:dyDescent="0.2">
      <c r="B58" s="22">
        <f t="shared" si="18"/>
        <v>25</v>
      </c>
      <c r="C58" s="346"/>
      <c r="D58" s="24"/>
      <c r="E58" s="25">
        <f t="shared" si="14"/>
        <v>0</v>
      </c>
      <c r="F58" s="51"/>
      <c r="G58" s="24"/>
      <c r="H58" s="276"/>
      <c r="I58" s="276"/>
      <c r="J58" s="276"/>
      <c r="K58" s="276"/>
      <c r="L58" s="276"/>
      <c r="M58" s="279"/>
      <c r="N58" s="279"/>
      <c r="O58" s="276"/>
      <c r="P58" s="276"/>
      <c r="Q58" s="276"/>
      <c r="R58" s="276"/>
      <c r="S58" s="276"/>
      <c r="T58" s="279"/>
      <c r="U58" s="280"/>
      <c r="V58" s="276"/>
      <c r="W58" s="276"/>
      <c r="X58" s="276"/>
      <c r="Y58" s="276"/>
      <c r="Z58" s="276"/>
      <c r="AA58" s="279"/>
      <c r="AB58" s="280"/>
      <c r="AC58" s="276"/>
      <c r="AD58" s="276"/>
      <c r="AE58" s="276"/>
      <c r="AF58" s="276"/>
      <c r="AG58" s="276"/>
      <c r="AH58" s="279"/>
      <c r="AI58" s="279"/>
      <c r="AJ58" s="276"/>
      <c r="AK58" s="276"/>
      <c r="AL58" s="276"/>
      <c r="AM58" s="276"/>
      <c r="AN58" s="276"/>
    </row>
    <row r="59" spans="2:40" x14ac:dyDescent="0.2">
      <c r="B59" s="22">
        <f t="shared" si="18"/>
        <v>26</v>
      </c>
      <c r="C59" s="346"/>
      <c r="D59" s="24"/>
      <c r="E59" s="25">
        <f t="shared" si="14"/>
        <v>0</v>
      </c>
      <c r="F59" s="51"/>
      <c r="G59" s="24"/>
      <c r="H59" s="276"/>
      <c r="I59" s="276"/>
      <c r="J59" s="276"/>
      <c r="K59" s="276"/>
      <c r="L59" s="276"/>
      <c r="M59" s="281"/>
      <c r="N59" s="282"/>
      <c r="O59" s="276"/>
      <c r="P59" s="276"/>
      <c r="Q59" s="276"/>
      <c r="R59" s="276"/>
      <c r="S59" s="276"/>
      <c r="T59" s="282"/>
      <c r="U59" s="282"/>
      <c r="V59" s="276"/>
      <c r="W59" s="276"/>
      <c r="X59" s="276"/>
      <c r="Y59" s="276"/>
      <c r="Z59" s="276"/>
      <c r="AA59" s="282"/>
      <c r="AB59" s="283"/>
      <c r="AC59" s="276"/>
      <c r="AD59" s="276"/>
      <c r="AE59" s="276"/>
      <c r="AF59" s="276"/>
      <c r="AG59" s="276"/>
      <c r="AH59" s="281"/>
      <c r="AI59" s="282"/>
      <c r="AJ59" s="276"/>
      <c r="AK59" s="276"/>
      <c r="AL59" s="276"/>
      <c r="AM59" s="276"/>
      <c r="AN59" s="276"/>
    </row>
    <row r="60" spans="2:40" x14ac:dyDescent="0.2">
      <c r="B60" s="22">
        <f t="shared" si="18"/>
        <v>27</v>
      </c>
      <c r="C60" s="346"/>
      <c r="D60" s="24"/>
      <c r="E60" s="25">
        <f t="shared" si="14"/>
        <v>0</v>
      </c>
      <c r="F60" s="51"/>
      <c r="G60" s="24"/>
      <c r="H60" s="276"/>
      <c r="I60" s="276"/>
      <c r="J60" s="276"/>
      <c r="K60" s="276"/>
      <c r="L60" s="276"/>
      <c r="M60" s="281"/>
      <c r="N60" s="282"/>
      <c r="O60" s="276"/>
      <c r="P60" s="276"/>
      <c r="Q60" s="276"/>
      <c r="R60" s="276"/>
      <c r="S60" s="276"/>
      <c r="T60" s="282"/>
      <c r="U60" s="282"/>
      <c r="V60" s="276"/>
      <c r="W60" s="276"/>
      <c r="X60" s="276"/>
      <c r="Y60" s="276"/>
      <c r="Z60" s="276"/>
      <c r="AA60" s="282"/>
      <c r="AB60" s="283"/>
      <c r="AC60" s="276"/>
      <c r="AD60" s="276"/>
      <c r="AE60" s="276"/>
      <c r="AF60" s="276"/>
      <c r="AG60" s="276"/>
      <c r="AH60" s="281"/>
      <c r="AI60" s="282"/>
      <c r="AJ60" s="276"/>
      <c r="AK60" s="276"/>
      <c r="AL60" s="276"/>
      <c r="AM60" s="276"/>
      <c r="AN60" s="276"/>
    </row>
    <row r="61" spans="2:40" x14ac:dyDescent="0.2">
      <c r="B61" s="22">
        <f t="shared" si="18"/>
        <v>28</v>
      </c>
      <c r="C61" s="345"/>
      <c r="D61" s="24"/>
      <c r="E61" s="25">
        <f t="shared" si="14"/>
        <v>0</v>
      </c>
      <c r="F61" s="51"/>
      <c r="G61" s="24"/>
      <c r="H61" s="276"/>
      <c r="I61" s="276"/>
      <c r="J61" s="276"/>
      <c r="K61" s="276"/>
      <c r="L61" s="276"/>
      <c r="M61" s="281"/>
      <c r="N61" s="282"/>
      <c r="O61" s="276"/>
      <c r="P61" s="276"/>
      <c r="Q61" s="276"/>
      <c r="R61" s="276"/>
      <c r="S61" s="276"/>
      <c r="T61" s="282"/>
      <c r="U61" s="282"/>
      <c r="V61" s="276"/>
      <c r="W61" s="276"/>
      <c r="X61" s="276"/>
      <c r="Y61" s="276"/>
      <c r="Z61" s="276"/>
      <c r="AA61" s="282"/>
      <c r="AB61" s="283"/>
      <c r="AC61" s="276"/>
      <c r="AD61" s="276"/>
      <c r="AE61" s="276"/>
      <c r="AF61" s="276"/>
      <c r="AG61" s="276"/>
      <c r="AH61" s="281"/>
      <c r="AI61" s="282"/>
      <c r="AJ61" s="276"/>
      <c r="AK61" s="276"/>
      <c r="AL61" s="276"/>
      <c r="AM61" s="276"/>
      <c r="AN61" s="276"/>
    </row>
    <row r="62" spans="2:40" x14ac:dyDescent="0.2">
      <c r="B62" s="22">
        <f t="shared" si="18"/>
        <v>29</v>
      </c>
      <c r="C62" s="345"/>
      <c r="D62" s="24"/>
      <c r="E62" s="25">
        <f t="shared" si="14"/>
        <v>0</v>
      </c>
      <c r="F62" s="51"/>
      <c r="G62" s="24"/>
      <c r="H62" s="276"/>
      <c r="I62" s="276"/>
      <c r="J62" s="276"/>
      <c r="K62" s="276"/>
      <c r="L62" s="276"/>
      <c r="M62" s="281"/>
      <c r="N62" s="282"/>
      <c r="O62" s="276"/>
      <c r="P62" s="276"/>
      <c r="Q62" s="276"/>
      <c r="R62" s="276"/>
      <c r="S62" s="276"/>
      <c r="T62" s="282"/>
      <c r="U62" s="282"/>
      <c r="V62" s="276"/>
      <c r="W62" s="276"/>
      <c r="X62" s="276"/>
      <c r="Y62" s="276"/>
      <c r="Z62" s="276"/>
      <c r="AA62" s="282"/>
      <c r="AB62" s="283"/>
      <c r="AC62" s="276"/>
      <c r="AD62" s="276"/>
      <c r="AE62" s="276"/>
      <c r="AF62" s="276"/>
      <c r="AG62" s="276"/>
      <c r="AH62" s="281"/>
      <c r="AI62" s="282"/>
      <c r="AJ62" s="276"/>
      <c r="AK62" s="276"/>
      <c r="AL62" s="276"/>
      <c r="AM62" s="276"/>
      <c r="AN62" s="276"/>
    </row>
    <row r="63" spans="2:40" x14ac:dyDescent="0.2">
      <c r="B63" s="22">
        <f t="shared" si="18"/>
        <v>30</v>
      </c>
      <c r="C63" s="345"/>
      <c r="D63" s="24"/>
      <c r="E63" s="25">
        <f t="shared" si="14"/>
        <v>0</v>
      </c>
      <c r="F63" s="51"/>
      <c r="G63" s="24"/>
      <c r="H63" s="276"/>
      <c r="I63" s="276"/>
      <c r="J63" s="276"/>
      <c r="K63" s="276"/>
      <c r="L63" s="276"/>
      <c r="M63" s="281"/>
      <c r="N63" s="282"/>
      <c r="O63" s="276"/>
      <c r="P63" s="276"/>
      <c r="Q63" s="276"/>
      <c r="R63" s="276"/>
      <c r="S63" s="276"/>
      <c r="T63" s="282"/>
      <c r="U63" s="282"/>
      <c r="V63" s="276"/>
      <c r="W63" s="276"/>
      <c r="X63" s="276"/>
      <c r="Y63" s="276"/>
      <c r="Z63" s="276"/>
      <c r="AA63" s="282"/>
      <c r="AB63" s="283"/>
      <c r="AC63" s="276"/>
      <c r="AD63" s="276"/>
      <c r="AE63" s="276"/>
      <c r="AF63" s="276"/>
      <c r="AG63" s="276"/>
      <c r="AH63" s="281"/>
      <c r="AI63" s="282"/>
      <c r="AJ63" s="276"/>
      <c r="AK63" s="276"/>
      <c r="AL63" s="276"/>
      <c r="AM63" s="276"/>
      <c r="AN63" s="276"/>
    </row>
    <row r="64" spans="2:40" x14ac:dyDescent="0.2">
      <c r="B64" s="22">
        <f t="shared" si="18"/>
        <v>31</v>
      </c>
      <c r="C64" s="345"/>
      <c r="D64" s="24"/>
      <c r="E64" s="25">
        <f t="shared" si="14"/>
        <v>0</v>
      </c>
      <c r="F64" s="51"/>
      <c r="G64" s="24"/>
      <c r="H64" s="276"/>
      <c r="I64" s="276"/>
      <c r="J64" s="276"/>
      <c r="K64" s="276"/>
      <c r="L64" s="276"/>
      <c r="M64" s="281"/>
      <c r="N64" s="282"/>
      <c r="O64" s="276"/>
      <c r="P64" s="276"/>
      <c r="Q64" s="276"/>
      <c r="R64" s="276"/>
      <c r="S64" s="276"/>
      <c r="T64" s="282"/>
      <c r="U64" s="282"/>
      <c r="V64" s="276"/>
      <c r="W64" s="276"/>
      <c r="X64" s="276"/>
      <c r="Y64" s="276"/>
      <c r="Z64" s="276"/>
      <c r="AA64" s="282"/>
      <c r="AB64" s="282"/>
      <c r="AC64" s="276"/>
      <c r="AD64" s="276"/>
      <c r="AE64" s="276"/>
      <c r="AF64" s="276"/>
      <c r="AG64" s="276"/>
      <c r="AH64" s="282"/>
      <c r="AI64" s="282"/>
      <c r="AJ64" s="276"/>
      <c r="AK64" s="276"/>
      <c r="AL64" s="276"/>
      <c r="AM64" s="276"/>
      <c r="AN64" s="276"/>
    </row>
    <row r="65" spans="2:40" x14ac:dyDescent="0.2">
      <c r="B65" s="22">
        <f t="shared" si="18"/>
        <v>32</v>
      </c>
      <c r="C65" s="345"/>
      <c r="D65" s="24"/>
      <c r="E65" s="25">
        <f t="shared" si="14"/>
        <v>0</v>
      </c>
      <c r="F65" s="51"/>
      <c r="G65" s="24"/>
      <c r="H65" s="276"/>
      <c r="I65" s="276"/>
      <c r="J65" s="276"/>
      <c r="K65" s="276"/>
      <c r="L65" s="276"/>
      <c r="M65" s="281"/>
      <c r="N65" s="282"/>
      <c r="O65" s="276"/>
      <c r="P65" s="276"/>
      <c r="Q65" s="276"/>
      <c r="R65" s="276"/>
      <c r="S65" s="276"/>
      <c r="T65" s="282"/>
      <c r="U65" s="282"/>
      <c r="V65" s="276"/>
      <c r="W65" s="276"/>
      <c r="X65" s="276"/>
      <c r="Y65" s="276"/>
      <c r="Z65" s="276"/>
      <c r="AA65" s="282"/>
      <c r="AB65" s="282"/>
      <c r="AC65" s="276"/>
      <c r="AD65" s="276"/>
      <c r="AE65" s="276"/>
      <c r="AF65" s="276"/>
      <c r="AG65" s="276"/>
      <c r="AH65" s="282"/>
      <c r="AI65" s="282"/>
      <c r="AJ65" s="276"/>
      <c r="AK65" s="276"/>
      <c r="AL65" s="276"/>
      <c r="AM65" s="276"/>
      <c r="AN65" s="276"/>
    </row>
    <row r="66" spans="2:40" x14ac:dyDescent="0.2">
      <c r="B66" s="22">
        <f t="shared" si="18"/>
        <v>33</v>
      </c>
      <c r="C66" s="345"/>
      <c r="D66" s="24"/>
      <c r="E66" s="25">
        <f t="shared" si="14"/>
        <v>0</v>
      </c>
      <c r="F66" s="51"/>
      <c r="G66" s="24"/>
      <c r="H66" s="276"/>
      <c r="I66" s="276"/>
      <c r="J66" s="276"/>
      <c r="K66" s="276"/>
      <c r="L66" s="276"/>
      <c r="M66" s="281"/>
      <c r="N66" s="282"/>
      <c r="O66" s="276"/>
      <c r="P66" s="276"/>
      <c r="Q66" s="276"/>
      <c r="R66" s="276"/>
      <c r="S66" s="276"/>
      <c r="T66" s="282"/>
      <c r="U66" s="282"/>
      <c r="V66" s="276"/>
      <c r="W66" s="276"/>
      <c r="X66" s="276"/>
      <c r="Y66" s="276"/>
      <c r="Z66" s="276"/>
      <c r="AA66" s="282"/>
      <c r="AB66" s="282"/>
      <c r="AC66" s="276"/>
      <c r="AD66" s="276"/>
      <c r="AE66" s="276"/>
      <c r="AF66" s="276"/>
      <c r="AG66" s="276"/>
      <c r="AH66" s="282"/>
      <c r="AI66" s="282"/>
      <c r="AJ66" s="276"/>
      <c r="AK66" s="276"/>
      <c r="AL66" s="276"/>
      <c r="AM66" s="276"/>
      <c r="AN66" s="276"/>
    </row>
    <row r="67" spans="2:40" x14ac:dyDescent="0.2">
      <c r="B67" s="22">
        <f t="shared" si="18"/>
        <v>34</v>
      </c>
      <c r="C67" s="345"/>
      <c r="D67" s="24"/>
      <c r="E67" s="25">
        <f t="shared" si="14"/>
        <v>0</v>
      </c>
      <c r="F67" s="51"/>
      <c r="G67" s="24"/>
      <c r="H67" s="276"/>
      <c r="I67" s="276"/>
      <c r="J67" s="276"/>
      <c r="K67" s="276"/>
      <c r="L67" s="276"/>
      <c r="M67" s="281"/>
      <c r="N67" s="282"/>
      <c r="O67" s="276"/>
      <c r="P67" s="276"/>
      <c r="Q67" s="276"/>
      <c r="R67" s="276"/>
      <c r="S67" s="276"/>
      <c r="T67" s="282"/>
      <c r="U67" s="282"/>
      <c r="V67" s="276"/>
      <c r="W67" s="276"/>
      <c r="X67" s="276"/>
      <c r="Y67" s="276"/>
      <c r="Z67" s="276"/>
      <c r="AA67" s="282"/>
      <c r="AB67" s="282"/>
      <c r="AC67" s="276"/>
      <c r="AD67" s="276"/>
      <c r="AE67" s="276"/>
      <c r="AF67" s="276"/>
      <c r="AG67" s="276"/>
      <c r="AH67" s="282"/>
      <c r="AI67" s="282"/>
      <c r="AJ67" s="276"/>
      <c r="AK67" s="276"/>
      <c r="AL67" s="276"/>
      <c r="AM67" s="276"/>
      <c r="AN67" s="276"/>
    </row>
    <row r="68" spans="2:40" x14ac:dyDescent="0.2">
      <c r="B68" s="22">
        <f t="shared" si="18"/>
        <v>35</v>
      </c>
      <c r="C68" s="345"/>
      <c r="D68" s="24"/>
      <c r="E68" s="25">
        <f t="shared" si="14"/>
        <v>0</v>
      </c>
      <c r="F68" s="51"/>
      <c r="G68" s="24"/>
      <c r="H68" s="276"/>
      <c r="I68" s="276"/>
      <c r="J68" s="276"/>
      <c r="K68" s="276"/>
      <c r="L68" s="276"/>
      <c r="M68" s="281"/>
      <c r="N68" s="282"/>
      <c r="O68" s="276"/>
      <c r="P68" s="276"/>
      <c r="Q68" s="276"/>
      <c r="R68" s="276"/>
      <c r="S68" s="276"/>
      <c r="T68" s="282"/>
      <c r="U68" s="282"/>
      <c r="V68" s="276"/>
      <c r="W68" s="276"/>
      <c r="X68" s="276"/>
      <c r="Y68" s="276"/>
      <c r="Z68" s="276"/>
      <c r="AA68" s="282"/>
      <c r="AB68" s="282"/>
      <c r="AC68" s="276"/>
      <c r="AD68" s="276"/>
      <c r="AE68" s="276"/>
      <c r="AF68" s="276"/>
      <c r="AG68" s="276"/>
      <c r="AH68" s="282"/>
      <c r="AI68" s="282"/>
      <c r="AJ68" s="276"/>
      <c r="AK68" s="276"/>
      <c r="AL68" s="276"/>
      <c r="AM68" s="276"/>
      <c r="AN68" s="276"/>
    </row>
    <row r="69" spans="2:40" x14ac:dyDescent="0.2">
      <c r="B69" s="22">
        <f t="shared" si="18"/>
        <v>36</v>
      </c>
      <c r="C69" s="345"/>
      <c r="D69" s="24"/>
      <c r="E69" s="25">
        <f t="shared" si="14"/>
        <v>0</v>
      </c>
      <c r="F69" s="51"/>
      <c r="G69" s="24"/>
      <c r="H69" s="276"/>
      <c r="I69" s="276"/>
      <c r="J69" s="276"/>
      <c r="K69" s="276"/>
      <c r="L69" s="276"/>
      <c r="M69" s="281"/>
      <c r="N69" s="282"/>
      <c r="O69" s="276"/>
      <c r="P69" s="276"/>
      <c r="Q69" s="276"/>
      <c r="R69" s="276"/>
      <c r="S69" s="276"/>
      <c r="T69" s="282"/>
      <c r="U69" s="282"/>
      <c r="V69" s="276"/>
      <c r="W69" s="276"/>
      <c r="X69" s="276"/>
      <c r="Y69" s="276"/>
      <c r="Z69" s="276"/>
      <c r="AA69" s="282"/>
      <c r="AB69" s="282"/>
      <c r="AC69" s="276"/>
      <c r="AD69" s="276"/>
      <c r="AE69" s="276"/>
      <c r="AF69" s="276"/>
      <c r="AG69" s="276"/>
      <c r="AH69" s="282"/>
      <c r="AI69" s="282"/>
      <c r="AJ69" s="276"/>
      <c r="AK69" s="276"/>
      <c r="AL69" s="276"/>
      <c r="AM69" s="276"/>
      <c r="AN69" s="276"/>
    </row>
    <row r="70" spans="2:40" x14ac:dyDescent="0.2">
      <c r="B70" s="22">
        <f t="shared" si="18"/>
        <v>37</v>
      </c>
      <c r="C70" s="345"/>
      <c r="D70" s="24"/>
      <c r="E70" s="25">
        <f t="shared" si="14"/>
        <v>0</v>
      </c>
      <c r="F70" s="51"/>
      <c r="G70" s="24"/>
      <c r="H70" s="276"/>
      <c r="I70" s="276"/>
      <c r="J70" s="276"/>
      <c r="K70" s="276"/>
      <c r="L70" s="276"/>
      <c r="M70" s="281"/>
      <c r="N70" s="282"/>
      <c r="O70" s="276"/>
      <c r="P70" s="276"/>
      <c r="Q70" s="276"/>
      <c r="R70" s="276"/>
      <c r="S70" s="276"/>
      <c r="T70" s="282"/>
      <c r="U70" s="282"/>
      <c r="V70" s="276"/>
      <c r="W70" s="276"/>
      <c r="X70" s="276"/>
      <c r="Y70" s="276"/>
      <c r="Z70" s="276"/>
      <c r="AA70" s="282"/>
      <c r="AB70" s="282"/>
      <c r="AC70" s="276"/>
      <c r="AD70" s="276"/>
      <c r="AE70" s="276"/>
      <c r="AF70" s="276"/>
      <c r="AG70" s="276"/>
      <c r="AH70" s="282"/>
      <c r="AI70" s="282"/>
      <c r="AJ70" s="276"/>
      <c r="AK70" s="276"/>
      <c r="AL70" s="276"/>
      <c r="AM70" s="276"/>
      <c r="AN70" s="276"/>
    </row>
    <row r="71" spans="2:40" x14ac:dyDescent="0.2">
      <c r="B71" s="22">
        <f t="shared" si="18"/>
        <v>38</v>
      </c>
      <c r="C71" s="345"/>
      <c r="D71" s="24"/>
      <c r="E71" s="25">
        <f t="shared" si="14"/>
        <v>0</v>
      </c>
      <c r="F71" s="51"/>
      <c r="G71" s="24"/>
      <c r="H71" s="276"/>
      <c r="I71" s="276"/>
      <c r="J71" s="276"/>
      <c r="K71" s="276"/>
      <c r="L71" s="276"/>
      <c r="M71" s="281"/>
      <c r="N71" s="282"/>
      <c r="O71" s="276"/>
      <c r="P71" s="276"/>
      <c r="Q71" s="276"/>
      <c r="R71" s="276"/>
      <c r="S71" s="276"/>
      <c r="T71" s="282"/>
      <c r="U71" s="282"/>
      <c r="V71" s="276"/>
      <c r="W71" s="276"/>
      <c r="X71" s="276"/>
      <c r="Y71" s="276"/>
      <c r="Z71" s="276"/>
      <c r="AA71" s="282"/>
      <c r="AB71" s="282"/>
      <c r="AC71" s="276"/>
      <c r="AD71" s="276"/>
      <c r="AE71" s="276"/>
      <c r="AF71" s="276"/>
      <c r="AG71" s="276"/>
      <c r="AH71" s="282"/>
      <c r="AI71" s="282"/>
      <c r="AJ71" s="276"/>
      <c r="AK71" s="276"/>
      <c r="AL71" s="276"/>
      <c r="AM71" s="276"/>
      <c r="AN71" s="276"/>
    </row>
    <row r="72" spans="2:40" ht="14.25" customHeight="1" x14ac:dyDescent="0.2">
      <c r="B72" s="22">
        <f t="shared" si="18"/>
        <v>39</v>
      </c>
      <c r="C72" s="8"/>
      <c r="D72" s="24"/>
      <c r="E72" s="25">
        <f t="shared" si="14"/>
        <v>0</v>
      </c>
      <c r="F72" s="51"/>
      <c r="G72" s="24"/>
      <c r="H72" s="276"/>
      <c r="I72" s="276"/>
      <c r="J72" s="276"/>
      <c r="K72" s="276"/>
      <c r="L72" s="276"/>
      <c r="M72" s="282"/>
      <c r="N72" s="282"/>
      <c r="O72" s="276"/>
      <c r="P72" s="276"/>
      <c r="Q72" s="276"/>
      <c r="R72" s="276"/>
      <c r="S72" s="276"/>
      <c r="T72" s="282"/>
      <c r="U72" s="282"/>
      <c r="V72" s="276"/>
      <c r="W72" s="276"/>
      <c r="X72" s="276"/>
      <c r="Y72" s="276"/>
      <c r="Z72" s="276"/>
      <c r="AA72" s="282"/>
      <c r="AB72" s="282"/>
      <c r="AC72" s="276"/>
      <c r="AD72" s="276"/>
      <c r="AE72" s="276"/>
      <c r="AF72" s="276"/>
      <c r="AG72" s="276"/>
      <c r="AH72" s="282"/>
      <c r="AI72" s="282"/>
      <c r="AJ72" s="276"/>
      <c r="AK72" s="276"/>
      <c r="AL72" s="276"/>
      <c r="AM72" s="276"/>
      <c r="AN72" s="276"/>
    </row>
    <row r="73" spans="2:40" x14ac:dyDescent="0.2">
      <c r="B73" s="22">
        <f t="shared" si="18"/>
        <v>40</v>
      </c>
      <c r="C73" s="8"/>
      <c r="D73" s="24"/>
      <c r="E73" s="25">
        <f t="shared" si="14"/>
        <v>0</v>
      </c>
      <c r="F73" s="51"/>
      <c r="G73" s="24"/>
      <c r="H73" s="276"/>
      <c r="I73" s="276"/>
      <c r="J73" s="276"/>
      <c r="K73" s="276"/>
      <c r="L73" s="276"/>
      <c r="M73" s="282"/>
      <c r="N73" s="282"/>
      <c r="O73" s="276"/>
      <c r="P73" s="276"/>
      <c r="Q73" s="276"/>
      <c r="R73" s="276"/>
      <c r="S73" s="276"/>
      <c r="T73" s="282"/>
      <c r="U73" s="282"/>
      <c r="V73" s="276"/>
      <c r="W73" s="276"/>
      <c r="X73" s="276"/>
      <c r="Y73" s="276"/>
      <c r="Z73" s="276"/>
      <c r="AA73" s="282"/>
      <c r="AB73" s="282"/>
      <c r="AC73" s="276"/>
      <c r="AD73" s="276"/>
      <c r="AE73" s="276"/>
      <c r="AF73" s="276"/>
      <c r="AG73" s="276"/>
      <c r="AH73" s="282"/>
      <c r="AI73" s="282"/>
      <c r="AJ73" s="276"/>
      <c r="AK73" s="276"/>
      <c r="AL73" s="276"/>
      <c r="AM73" s="276"/>
      <c r="AN73" s="276"/>
    </row>
    <row r="74" spans="2:40" x14ac:dyDescent="0.2">
      <c r="B74" s="22">
        <f t="shared" si="18"/>
        <v>41</v>
      </c>
      <c r="C74" s="8"/>
      <c r="D74" s="24"/>
      <c r="E74" s="25">
        <f t="shared" si="14"/>
        <v>0</v>
      </c>
      <c r="F74" s="51"/>
      <c r="G74" s="24"/>
      <c r="H74" s="276"/>
      <c r="I74" s="276"/>
      <c r="J74" s="276"/>
      <c r="K74" s="276"/>
      <c r="L74" s="276"/>
      <c r="M74" s="282"/>
      <c r="N74" s="282"/>
      <c r="O74" s="276"/>
      <c r="P74" s="276"/>
      <c r="Q74" s="276"/>
      <c r="R74" s="276"/>
      <c r="S74" s="276"/>
      <c r="T74" s="282"/>
      <c r="U74" s="282"/>
      <c r="V74" s="276"/>
      <c r="W74" s="276"/>
      <c r="X74" s="276"/>
      <c r="Y74" s="276"/>
      <c r="Z74" s="276"/>
      <c r="AA74" s="282"/>
      <c r="AB74" s="282"/>
      <c r="AC74" s="276"/>
      <c r="AD74" s="276"/>
      <c r="AE74" s="276"/>
      <c r="AF74" s="276"/>
      <c r="AG74" s="276"/>
      <c r="AH74" s="282"/>
      <c r="AI74" s="282"/>
      <c r="AJ74" s="276"/>
      <c r="AK74" s="276"/>
      <c r="AL74" s="276"/>
      <c r="AM74" s="276"/>
      <c r="AN74" s="276"/>
    </row>
    <row r="75" spans="2:40" x14ac:dyDescent="0.2">
      <c r="B75" s="22">
        <f t="shared" si="18"/>
        <v>42</v>
      </c>
      <c r="C75" s="8"/>
      <c r="D75" s="24"/>
      <c r="E75" s="25">
        <f t="shared" si="14"/>
        <v>0</v>
      </c>
      <c r="F75" s="51"/>
      <c r="G75" s="24"/>
      <c r="H75" s="276"/>
      <c r="I75" s="276"/>
      <c r="J75" s="276"/>
      <c r="K75" s="276"/>
      <c r="L75" s="276"/>
      <c r="M75" s="282"/>
      <c r="N75" s="282"/>
      <c r="O75" s="276"/>
      <c r="P75" s="276"/>
      <c r="Q75" s="276"/>
      <c r="R75" s="276"/>
      <c r="S75" s="276"/>
      <c r="T75" s="282"/>
      <c r="U75" s="282"/>
      <c r="V75" s="276"/>
      <c r="W75" s="276"/>
      <c r="X75" s="276"/>
      <c r="Y75" s="276"/>
      <c r="Z75" s="276"/>
      <c r="AA75" s="282"/>
      <c r="AB75" s="282"/>
      <c r="AC75" s="276"/>
      <c r="AD75" s="276"/>
      <c r="AE75" s="276"/>
      <c r="AF75" s="276"/>
      <c r="AG75" s="276"/>
      <c r="AH75" s="282"/>
      <c r="AI75" s="282"/>
      <c r="AJ75" s="276"/>
      <c r="AK75" s="276"/>
      <c r="AL75" s="276"/>
      <c r="AM75" s="276"/>
      <c r="AN75" s="276"/>
    </row>
    <row r="76" spans="2:40" x14ac:dyDescent="0.2">
      <c r="B76" s="22">
        <f t="shared" ref="B76:B107" si="20">+B75+1</f>
        <v>43</v>
      </c>
      <c r="C76" s="8"/>
      <c r="D76" s="24"/>
      <c r="E76" s="25">
        <f t="shared" si="14"/>
        <v>0</v>
      </c>
      <c r="F76" s="51"/>
      <c r="G76" s="24"/>
      <c r="H76" s="276"/>
      <c r="I76" s="276"/>
      <c r="J76" s="276"/>
      <c r="K76" s="276"/>
      <c r="L76" s="276"/>
      <c r="M76" s="282"/>
      <c r="N76" s="282"/>
      <c r="O76" s="276"/>
      <c r="P76" s="276"/>
      <c r="Q76" s="276"/>
      <c r="R76" s="276"/>
      <c r="S76" s="276"/>
      <c r="T76" s="282"/>
      <c r="U76" s="282"/>
      <c r="V76" s="276"/>
      <c r="W76" s="276"/>
      <c r="X76" s="276"/>
      <c r="Y76" s="276"/>
      <c r="Z76" s="276"/>
      <c r="AA76" s="282"/>
      <c r="AB76" s="282"/>
      <c r="AC76" s="276"/>
      <c r="AD76" s="276"/>
      <c r="AE76" s="276"/>
      <c r="AF76" s="276"/>
      <c r="AG76" s="276"/>
      <c r="AH76" s="282"/>
      <c r="AI76" s="282"/>
      <c r="AJ76" s="276"/>
      <c r="AK76" s="276"/>
      <c r="AL76" s="276"/>
      <c r="AM76" s="276"/>
      <c r="AN76" s="276"/>
    </row>
    <row r="77" spans="2:40" x14ac:dyDescent="0.2">
      <c r="B77" s="22">
        <f t="shared" si="20"/>
        <v>44</v>
      </c>
      <c r="C77" s="8"/>
      <c r="D77" s="24"/>
      <c r="E77" s="25">
        <f t="shared" si="14"/>
        <v>0</v>
      </c>
      <c r="F77" s="51"/>
      <c r="G77" s="24"/>
      <c r="H77" s="276"/>
      <c r="I77" s="276"/>
      <c r="J77" s="276"/>
      <c r="K77" s="276"/>
      <c r="L77" s="276"/>
      <c r="M77" s="282"/>
      <c r="N77" s="282"/>
      <c r="O77" s="276"/>
      <c r="P77" s="276"/>
      <c r="Q77" s="276"/>
      <c r="R77" s="276"/>
      <c r="S77" s="276"/>
      <c r="T77" s="282"/>
      <c r="U77" s="282"/>
      <c r="V77" s="276"/>
      <c r="W77" s="276"/>
      <c r="X77" s="276"/>
      <c r="Y77" s="276"/>
      <c r="Z77" s="276"/>
      <c r="AA77" s="282"/>
      <c r="AB77" s="282"/>
      <c r="AC77" s="276"/>
      <c r="AD77" s="276"/>
      <c r="AE77" s="276"/>
      <c r="AF77" s="276"/>
      <c r="AG77" s="276"/>
      <c r="AH77" s="282"/>
      <c r="AI77" s="282"/>
      <c r="AJ77" s="276"/>
      <c r="AK77" s="276"/>
      <c r="AL77" s="276"/>
      <c r="AM77" s="276"/>
      <c r="AN77" s="276"/>
    </row>
    <row r="78" spans="2:40" x14ac:dyDescent="0.2">
      <c r="B78" s="22">
        <f t="shared" si="20"/>
        <v>45</v>
      </c>
      <c r="C78" s="8"/>
      <c r="D78" s="24"/>
      <c r="E78" s="25">
        <f t="shared" si="14"/>
        <v>0</v>
      </c>
      <c r="F78" s="51"/>
      <c r="G78" s="24"/>
      <c r="H78" s="276"/>
      <c r="I78" s="276"/>
      <c r="J78" s="276"/>
      <c r="K78" s="276"/>
      <c r="L78" s="276"/>
      <c r="M78" s="282"/>
      <c r="N78" s="282"/>
      <c r="O78" s="276"/>
      <c r="P78" s="276"/>
      <c r="Q78" s="276"/>
      <c r="R78" s="276"/>
      <c r="S78" s="276"/>
      <c r="T78" s="282"/>
      <c r="U78" s="282"/>
      <c r="V78" s="276"/>
      <c r="W78" s="276"/>
      <c r="X78" s="276"/>
      <c r="Y78" s="276"/>
      <c r="Z78" s="276"/>
      <c r="AA78" s="282"/>
      <c r="AB78" s="282"/>
      <c r="AC78" s="276"/>
      <c r="AD78" s="276"/>
      <c r="AE78" s="276"/>
      <c r="AF78" s="276"/>
      <c r="AG78" s="276"/>
      <c r="AH78" s="282"/>
      <c r="AI78" s="282"/>
      <c r="AJ78" s="276"/>
      <c r="AK78" s="276"/>
      <c r="AL78" s="276"/>
      <c r="AM78" s="276"/>
      <c r="AN78" s="276"/>
    </row>
    <row r="79" spans="2:40" x14ac:dyDescent="0.2">
      <c r="B79" s="22">
        <f t="shared" si="20"/>
        <v>46</v>
      </c>
      <c r="C79" s="8"/>
      <c r="D79" s="24"/>
      <c r="E79" s="25">
        <f t="shared" si="14"/>
        <v>0</v>
      </c>
      <c r="F79" s="51"/>
      <c r="G79" s="24"/>
      <c r="H79" s="276"/>
      <c r="I79" s="276"/>
      <c r="J79" s="276"/>
      <c r="K79" s="276"/>
      <c r="L79" s="276"/>
      <c r="M79" s="282"/>
      <c r="N79" s="282"/>
      <c r="O79" s="276"/>
      <c r="P79" s="276"/>
      <c r="Q79" s="276"/>
      <c r="R79" s="276"/>
      <c r="S79" s="276"/>
      <c r="T79" s="282"/>
      <c r="U79" s="282"/>
      <c r="V79" s="276"/>
      <c r="W79" s="276"/>
      <c r="X79" s="276"/>
      <c r="Y79" s="276"/>
      <c r="Z79" s="276"/>
      <c r="AA79" s="282"/>
      <c r="AB79" s="282"/>
      <c r="AC79" s="276"/>
      <c r="AD79" s="276"/>
      <c r="AE79" s="276"/>
      <c r="AF79" s="276"/>
      <c r="AG79" s="276"/>
      <c r="AH79" s="282"/>
      <c r="AI79" s="282"/>
      <c r="AJ79" s="276"/>
      <c r="AK79" s="276"/>
      <c r="AL79" s="276"/>
      <c r="AM79" s="276"/>
      <c r="AN79" s="276"/>
    </row>
    <row r="80" spans="2:40" x14ac:dyDescent="0.2">
      <c r="B80" s="22">
        <f t="shared" si="20"/>
        <v>47</v>
      </c>
      <c r="C80" s="8"/>
      <c r="D80" s="24"/>
      <c r="E80" s="25">
        <f t="shared" si="14"/>
        <v>0</v>
      </c>
      <c r="F80" s="51"/>
      <c r="G80" s="24"/>
      <c r="H80" s="276"/>
      <c r="I80" s="276"/>
      <c r="J80" s="276"/>
      <c r="K80" s="276"/>
      <c r="L80" s="276"/>
      <c r="M80" s="282"/>
      <c r="N80" s="282"/>
      <c r="O80" s="276"/>
      <c r="P80" s="276"/>
      <c r="Q80" s="276"/>
      <c r="R80" s="276"/>
      <c r="S80" s="276"/>
      <c r="T80" s="282"/>
      <c r="U80" s="282"/>
      <c r="V80" s="276"/>
      <c r="W80" s="276"/>
      <c r="X80" s="276"/>
      <c r="Y80" s="276"/>
      <c r="Z80" s="276"/>
      <c r="AA80" s="282"/>
      <c r="AB80" s="282"/>
      <c r="AC80" s="276"/>
      <c r="AD80" s="276"/>
      <c r="AE80" s="276"/>
      <c r="AF80" s="276"/>
      <c r="AG80" s="276"/>
      <c r="AH80" s="282"/>
      <c r="AI80" s="282"/>
      <c r="AJ80" s="276"/>
      <c r="AK80" s="276"/>
      <c r="AL80" s="276"/>
      <c r="AM80" s="276"/>
      <c r="AN80" s="276"/>
    </row>
    <row r="81" spans="2:40" x14ac:dyDescent="0.2">
      <c r="B81" s="22">
        <f t="shared" si="20"/>
        <v>48</v>
      </c>
      <c r="C81" s="8"/>
      <c r="D81" s="24"/>
      <c r="E81" s="25">
        <f t="shared" si="14"/>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20"/>
        <v>49</v>
      </c>
      <c r="C82" s="8"/>
      <c r="D82" s="24"/>
      <c r="E82" s="25">
        <f t="shared" si="14"/>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20"/>
        <v>50</v>
      </c>
      <c r="C83" s="8"/>
      <c r="D83" s="24"/>
      <c r="E83" s="25">
        <f t="shared" si="14"/>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ht="15.75" customHeight="1" x14ac:dyDescent="0.2">
      <c r="B84" s="22">
        <f t="shared" si="20"/>
        <v>51</v>
      </c>
      <c r="C84" s="8"/>
      <c r="D84" s="24"/>
      <c r="E84" s="25">
        <f t="shared" si="14"/>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20"/>
        <v>52</v>
      </c>
      <c r="C85" s="8"/>
      <c r="D85" s="24"/>
      <c r="E85" s="25">
        <f t="shared" si="14"/>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20"/>
        <v>53</v>
      </c>
      <c r="C86" s="8"/>
      <c r="D86" s="24"/>
      <c r="E86" s="25">
        <f t="shared" si="14"/>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20"/>
        <v>54</v>
      </c>
      <c r="C87" s="8"/>
      <c r="D87" s="24"/>
      <c r="E87" s="25">
        <f t="shared" si="14"/>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20"/>
        <v>55</v>
      </c>
      <c r="C88" s="8"/>
      <c r="D88" s="24"/>
      <c r="E88" s="25">
        <f t="shared" si="14"/>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20"/>
        <v>56</v>
      </c>
      <c r="C89" s="8"/>
      <c r="D89" s="24"/>
      <c r="E89" s="25">
        <f t="shared" si="14"/>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20"/>
        <v>57</v>
      </c>
      <c r="C90" s="8"/>
      <c r="D90" s="24"/>
      <c r="E90" s="25">
        <f t="shared" si="14"/>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20"/>
        <v>58</v>
      </c>
      <c r="C91" s="8"/>
      <c r="D91" s="24"/>
      <c r="E91" s="25">
        <f t="shared" si="14"/>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20"/>
        <v>59</v>
      </c>
      <c r="C92" s="8"/>
      <c r="D92" s="24"/>
      <c r="E92" s="25">
        <f t="shared" si="14"/>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20"/>
        <v>60</v>
      </c>
      <c r="C93" s="8"/>
      <c r="D93" s="24"/>
      <c r="E93" s="25">
        <f t="shared" si="14"/>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20"/>
        <v>61</v>
      </c>
      <c r="C94" s="8"/>
      <c r="D94" s="24"/>
      <c r="E94" s="25">
        <f t="shared" si="14"/>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20"/>
        <v>62</v>
      </c>
      <c r="C95" s="8"/>
      <c r="D95" s="24"/>
      <c r="E95" s="25">
        <f t="shared" si="14"/>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20"/>
        <v>63</v>
      </c>
      <c r="C96" s="8"/>
      <c r="D96" s="24"/>
      <c r="E96" s="25">
        <f t="shared" si="14"/>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20"/>
        <v>64</v>
      </c>
      <c r="C97" s="8"/>
      <c r="D97" s="24"/>
      <c r="E97" s="25">
        <f t="shared" ref="E97:E116" si="21">SUM(H97:AN97)</f>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20"/>
        <v>65</v>
      </c>
      <c r="C98" s="8"/>
      <c r="D98" s="24"/>
      <c r="E98" s="25">
        <f t="shared" si="21"/>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20"/>
        <v>66</v>
      </c>
      <c r="C99" s="8"/>
      <c r="D99" s="24"/>
      <c r="E99" s="25">
        <f t="shared" si="21"/>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20"/>
        <v>67</v>
      </c>
      <c r="C100" s="8"/>
      <c r="D100" s="24"/>
      <c r="E100" s="25">
        <f t="shared" si="21"/>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20"/>
        <v>68</v>
      </c>
      <c r="C101" s="8"/>
      <c r="D101" s="24"/>
      <c r="E101" s="25">
        <f t="shared" si="21"/>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20"/>
        <v>69</v>
      </c>
      <c r="C102" s="8"/>
      <c r="D102" s="24"/>
      <c r="E102" s="25">
        <f t="shared" si="2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20"/>
        <v>70</v>
      </c>
      <c r="C103" s="8"/>
      <c r="D103" s="24"/>
      <c r="E103" s="25">
        <f t="shared" si="2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20"/>
        <v>71</v>
      </c>
      <c r="C104" s="8"/>
      <c r="D104" s="24"/>
      <c r="E104" s="25">
        <f t="shared" si="2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20"/>
        <v>72</v>
      </c>
      <c r="C105" s="8"/>
      <c r="D105" s="24"/>
      <c r="E105" s="25">
        <f t="shared" si="2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20"/>
        <v>73</v>
      </c>
      <c r="C106" s="8"/>
      <c r="D106" s="24"/>
      <c r="E106" s="25">
        <f t="shared" si="2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20"/>
        <v>74</v>
      </c>
      <c r="C107" s="8"/>
      <c r="D107" s="24"/>
      <c r="E107" s="25">
        <f t="shared" si="2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ref="B108:B116" si="22">+B107+1</f>
        <v>75</v>
      </c>
      <c r="C108" s="8"/>
      <c r="D108" s="24"/>
      <c r="E108" s="25">
        <f t="shared" si="2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22"/>
        <v>76</v>
      </c>
      <c r="C109" s="8"/>
      <c r="D109" s="24"/>
      <c r="E109" s="25">
        <f t="shared" si="2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22"/>
        <v>77</v>
      </c>
      <c r="C110" s="8"/>
      <c r="D110" s="24"/>
      <c r="E110" s="25">
        <f t="shared" si="2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22"/>
        <v>78</v>
      </c>
      <c r="C111" s="8"/>
      <c r="D111" s="24"/>
      <c r="E111" s="25">
        <f t="shared" si="2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22"/>
        <v>79</v>
      </c>
      <c r="C112" s="8"/>
      <c r="D112" s="24"/>
      <c r="E112" s="25">
        <f t="shared" si="2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22"/>
        <v>80</v>
      </c>
      <c r="C113" s="8"/>
      <c r="D113" s="24"/>
      <c r="E113" s="25">
        <f t="shared" si="2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22"/>
        <v>81</v>
      </c>
      <c r="C114" s="8"/>
      <c r="D114" s="24"/>
      <c r="E114" s="25">
        <f t="shared" si="2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22"/>
        <v>82</v>
      </c>
      <c r="C115" s="8"/>
      <c r="D115" s="24"/>
      <c r="E115" s="25">
        <f t="shared" si="2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22"/>
        <v>83</v>
      </c>
      <c r="C116" s="8"/>
      <c r="D116" s="24"/>
      <c r="E116" s="25">
        <f t="shared" si="21"/>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sheetData>
  <conditionalFormatting sqref="D34:D116">
    <cfRule type="expression" dxfId="1252" priority="1504">
      <formula>AND(D34&lt;&gt;"",COUNTIF($F$16:$F$25,D34)=0)</formula>
    </cfRule>
  </conditionalFormatting>
  <conditionalFormatting sqref="H22:K25">
    <cfRule type="cellIs" dxfId="1251" priority="58" operator="greaterThan">
      <formula>9</formula>
    </cfRule>
  </conditionalFormatting>
  <conditionalFormatting sqref="H16:L25">
    <cfRule type="cellIs" dxfId="1249" priority="39" operator="greaterThan">
      <formula>6</formula>
    </cfRule>
    <cfRule type="expression" dxfId="1248" priority="17" stopIfTrue="1">
      <formula>H16&gt;H$8</formula>
    </cfRule>
  </conditionalFormatting>
  <conditionalFormatting sqref="H34:L145 O34:S145 V34:Z145 AC34:AG145 AJ34:AN145">
    <cfRule type="cellIs" dxfId="1247" priority="42" operator="greaterThan">
      <formula>6</formula>
    </cfRule>
    <cfRule type="cellIs" dxfId="1246" priority="41" operator="greaterThan">
      <formula>0</formula>
    </cfRule>
  </conditionalFormatting>
  <conditionalFormatting sqref="H16:N25">
    <cfRule type="cellIs" dxfId="1245" priority="38" operator="greaterThan">
      <formula>0</formula>
    </cfRule>
  </conditionalFormatting>
  <conditionalFormatting sqref="L22:L25">
    <cfRule type="cellIs" dxfId="1244" priority="57" operator="greaterThan">
      <formula>6</formula>
    </cfRule>
  </conditionalFormatting>
  <conditionalFormatting sqref="M10:N11">
    <cfRule type="cellIs" dxfId="1243" priority="46" operator="greaterThan">
      <formula>0</formula>
    </cfRule>
  </conditionalFormatting>
  <conditionalFormatting sqref="M59:N116 T59:U116 AA59:AB116">
    <cfRule type="cellIs" dxfId="1242" priority="49" operator="greaterThan">
      <formula>0</formula>
    </cfRule>
  </conditionalFormatting>
  <conditionalFormatting sqref="O16:S25">
    <cfRule type="cellIs" dxfId="1240" priority="15" operator="greaterThan">
      <formula>6</formula>
    </cfRule>
    <cfRule type="expression" dxfId="1239" priority="13" stopIfTrue="1">
      <formula>O16&gt;O$8</formula>
    </cfRule>
  </conditionalFormatting>
  <conditionalFormatting sqref="O16:U25">
    <cfRule type="cellIs" dxfId="1238" priority="14" operator="greaterThan">
      <formula>0</formula>
    </cfRule>
  </conditionalFormatting>
  <conditionalFormatting sqref="T10:U11">
    <cfRule type="cellIs" dxfId="1237" priority="45" operator="greaterThan">
      <formula>0</formula>
    </cfRule>
  </conditionalFormatting>
  <conditionalFormatting sqref="V16:Z25">
    <cfRule type="cellIs" dxfId="1235" priority="11" operator="greaterThan">
      <formula>6</formula>
    </cfRule>
    <cfRule type="expression" dxfId="1234" priority="9" stopIfTrue="1">
      <formula>V16&gt;V$8</formula>
    </cfRule>
  </conditionalFormatting>
  <conditionalFormatting sqref="V16:AB25">
    <cfRule type="cellIs" dxfId="1233" priority="10" operator="greaterThan">
      <formula>0</formula>
    </cfRule>
  </conditionalFormatting>
  <conditionalFormatting sqref="AA10:AB11">
    <cfRule type="cellIs" dxfId="1232" priority="44" operator="greaterThan">
      <formula>0</formula>
    </cfRule>
  </conditionalFormatting>
  <conditionalFormatting sqref="AC16:AG25">
    <cfRule type="cellIs" dxfId="1230" priority="7" operator="greaterThan">
      <formula>6</formula>
    </cfRule>
    <cfRule type="cellIs" dxfId="1229" priority="6" operator="greaterThan">
      <formula>0</formula>
    </cfRule>
    <cfRule type="expression" dxfId="1228" priority="5" stopIfTrue="1">
      <formula>AC16&gt;AC$8</formula>
    </cfRule>
  </conditionalFormatting>
  <conditionalFormatting sqref="AH10:AI11">
    <cfRule type="cellIs" dxfId="1227" priority="43" operator="greaterThan">
      <formula>0</formula>
    </cfRule>
  </conditionalFormatting>
  <conditionalFormatting sqref="AJ16:AN25">
    <cfRule type="cellIs" dxfId="1225" priority="3" operator="greaterThan">
      <formula>6</formula>
    </cfRule>
    <cfRule type="cellIs" dxfId="1224" priority="2" operator="greaterThan">
      <formula>0</formula>
    </cfRule>
    <cfRule type="expression" dxfId="1223" priority="1" stopIfTrue="1">
      <formula>AJ16&gt;AJ$8</formula>
    </cfRule>
  </conditionalFormatting>
  <dataValidations count="3">
    <dataValidation type="decimal" operator="lessThanOrEqual" allowBlank="1" showInputMessage="1" showErrorMessage="1" sqref="V34:Z145 AJ34:AN145 AC34:AG145 O34:S145 H34:L145" xr:uid="{18E31275-FD65-4646-8725-1E54B6D308AF}">
      <formula1>H$8</formula1>
    </dataValidation>
    <dataValidation type="list" showInputMessage="1" showErrorMessage="1" sqref="F16:F25" xr:uid="{2DD61A9E-DB70-4D80-A818-3568DC57021F}">
      <formula1>NombresProfesionales</formula1>
    </dataValidation>
    <dataValidation type="list" showInputMessage="1" showErrorMessage="1" sqref="D34:D116" xr:uid="{F3D8D094-069C-4421-8C15-61138DC7AB36}">
      <formula1>$F$16:$F$26</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48" id="{2C6FC8DD-3CA2-4EFC-93A5-D5D88FA39108}">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30" stopIfTrue="1" id="{C0153E1B-DD77-414A-B9A6-E399460D7C46}">
            <xm:f>OR(H$33&lt;Calendario!$F$2,H$33&gt;Calendario!$F$3)</xm:f>
            <x14:dxf>
              <fill>
                <patternFill>
                  <bgColor theme="0" tint="-0.24994659260841701"/>
                </patternFill>
              </fill>
            </x14:dxf>
          </x14:cfRule>
          <xm:sqref>H16:L25 H34:L145 O34:S145 V34:Z145 AC34:AG145 AJ34:AN145</xm:sqref>
        </x14:conditionalFormatting>
        <x14:conditionalFormatting xmlns:xm="http://schemas.microsoft.com/office/excel/2006/main">
          <x14:cfRule type="expression" priority="16" stopIfTrue="1" id="{CB4A1051-6440-4E61-BFFB-70B7A991009E}">
            <xm:f>OR(O$33&lt;Calendario!$F$2,O$33&gt;Calendario!$F$3)</xm:f>
            <x14:dxf>
              <fill>
                <patternFill>
                  <bgColor theme="0" tint="-0.24994659260841701"/>
                </patternFill>
              </fill>
            </x14:dxf>
          </x14:cfRule>
          <xm:sqref>O16:S25</xm:sqref>
        </x14:conditionalFormatting>
        <x14:conditionalFormatting xmlns:xm="http://schemas.microsoft.com/office/excel/2006/main">
          <x14:cfRule type="expression" priority="12" stopIfTrue="1" id="{125DE511-1B5D-4291-95C9-6F011DF80D5D}">
            <xm:f>OR(V$33&lt;Calendario!$F$2,V$33&gt;Calendario!$F$3)</xm:f>
            <x14:dxf>
              <fill>
                <patternFill>
                  <bgColor theme="0" tint="-0.24994659260841701"/>
                </patternFill>
              </fill>
            </x14:dxf>
          </x14:cfRule>
          <xm:sqref>V16:Z25</xm:sqref>
        </x14:conditionalFormatting>
        <x14:conditionalFormatting xmlns:xm="http://schemas.microsoft.com/office/excel/2006/main">
          <x14:cfRule type="expression" priority="8" stopIfTrue="1" id="{A92367DE-FCD1-42B2-BAB6-D5E510BE3972}">
            <xm:f>OR(AC$33&lt;Calendario!$F$2,AC$33&gt;Calendario!$F$3)</xm:f>
            <x14:dxf>
              <fill>
                <patternFill>
                  <bgColor theme="0" tint="-0.24994659260841701"/>
                </patternFill>
              </fill>
            </x14:dxf>
          </x14:cfRule>
          <xm:sqref>AC16:AG25</xm:sqref>
        </x14:conditionalFormatting>
        <x14:conditionalFormatting xmlns:xm="http://schemas.microsoft.com/office/excel/2006/main">
          <x14:cfRule type="expression" priority="4" stopIfTrue="1" id="{C770A2A6-C814-4DAC-880E-A288AE68EC17}">
            <xm:f>OR(AJ$33&lt;Calendario!$F$2,AJ$33&gt;Calendario!$F$3)</xm:f>
            <x14:dxf>
              <fill>
                <patternFill>
                  <bgColor theme="0" tint="-0.24994659260841701"/>
                </patternFill>
              </fill>
            </x14:dxf>
          </x14:cfRule>
          <xm:sqref>AJ16:AN25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2BA409E-18EA-4F4F-A3C0-12ADB6806B6E}">
          <x14:formula1>
            <xm:f>'Listado Proyectos'!$A:$A</xm:f>
          </x14:formula1>
          <xm:sqref>D9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31F3-9DED-47B6-87A2-5C66AC3F041D}">
  <sheetPr codeName="Hoja86">
    <tabColor rgb="FF006600"/>
  </sheetPr>
  <dimension ref="A2:AN144"/>
  <sheetViews>
    <sheetView workbookViewId="0"/>
  </sheetViews>
  <sheetFormatPr baseColWidth="10" defaultColWidth="11.5" defaultRowHeight="15" x14ac:dyDescent="0.2"/>
  <cols>
    <col min="2" max="2" width="15" customWidth="1"/>
    <col min="3" max="3" width="31.5" bestFit="1" customWidth="1"/>
    <col min="4" max="4" width="18.5" bestFit="1" customWidth="1"/>
    <col min="5" max="5" width="10.5" bestFit="1" customWidth="1"/>
    <col min="6" max="6" width="15.5" bestFit="1" customWidth="1"/>
    <col min="7" max="7" width="19.5"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Los Calatos_DD-Support</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144</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340</v>
      </c>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285</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t="s">
        <v>204</v>
      </c>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c r="D40" s="24"/>
      <c r="E40" s="25">
        <f t="shared" si="8"/>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c r="D41" s="24"/>
      <c r="E41" s="25">
        <f t="shared" si="8"/>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c r="D44" s="24"/>
      <c r="E44" s="25">
        <f t="shared" si="8"/>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c r="D45" s="24"/>
      <c r="E45" s="25">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78"/>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221" priority="53">
      <formula>AND(D37&lt;&gt;"",COUNTIF($F$16:$F$28,D37)=0)</formula>
    </cfRule>
  </conditionalFormatting>
  <conditionalFormatting sqref="H16:L28">
    <cfRule type="expression" dxfId="1220" priority="19" stopIfTrue="1">
      <formula>H16&gt;$H$8</formula>
    </cfRule>
  </conditionalFormatting>
  <conditionalFormatting sqref="H37:L144">
    <cfRule type="cellIs" dxfId="1217" priority="48" operator="greaterThan">
      <formula>6</formula>
    </cfRule>
    <cfRule type="cellIs" dxfId="1216" priority="47" operator="greaterThan">
      <formula>0</formula>
    </cfRule>
  </conditionalFormatting>
  <conditionalFormatting sqref="H16:N28">
    <cfRule type="cellIs" dxfId="1215" priority="21" operator="greaterThan">
      <formula>0</formula>
    </cfRule>
  </conditionalFormatting>
  <conditionalFormatting sqref="M10:N11">
    <cfRule type="cellIs" dxfId="1214" priority="52" operator="greaterThan">
      <formula>0</formula>
    </cfRule>
  </conditionalFormatting>
  <conditionalFormatting sqref="M58:N115 T58:U115 AA58:AB115">
    <cfRule type="cellIs" dxfId="1213" priority="55" operator="greaterThan">
      <formula>0</formula>
    </cfRule>
  </conditionalFormatting>
  <conditionalFormatting sqref="O16:S28">
    <cfRule type="expression" dxfId="1212" priority="16" stopIfTrue="1">
      <formula>O16&gt;$H$8</formula>
    </cfRule>
  </conditionalFormatting>
  <conditionalFormatting sqref="O37:S39">
    <cfRule type="cellIs" dxfId="1210" priority="6" operator="greaterThan">
      <formula>6</formula>
    </cfRule>
    <cfRule type="cellIs" dxfId="1209" priority="5" operator="greaterThan">
      <formula>0</formula>
    </cfRule>
  </conditionalFormatting>
  <conditionalFormatting sqref="O37:S144">
    <cfRule type="cellIs" dxfId="1208" priority="24" operator="greaterThan">
      <formula>6</formula>
    </cfRule>
    <cfRule type="cellIs" dxfId="1207" priority="23" operator="greaterThan">
      <formula>0</formula>
    </cfRule>
  </conditionalFormatting>
  <conditionalFormatting sqref="O16:U28">
    <cfRule type="cellIs" dxfId="1206" priority="18" operator="greaterThan">
      <formula>0</formula>
    </cfRule>
  </conditionalFormatting>
  <conditionalFormatting sqref="T10:U11">
    <cfRule type="cellIs" dxfId="1205" priority="51" operator="greaterThan">
      <formula>0</formula>
    </cfRule>
  </conditionalFormatting>
  <conditionalFormatting sqref="V16:Z28">
    <cfRule type="expression" dxfId="1203" priority="13" stopIfTrue="1">
      <formula>V16&gt;$H$8</formula>
    </cfRule>
  </conditionalFormatting>
  <conditionalFormatting sqref="V37:Z39">
    <cfRule type="cellIs" dxfId="1202" priority="4" operator="greaterThan">
      <formula>6</formula>
    </cfRule>
    <cfRule type="cellIs" dxfId="1201" priority="3" operator="greaterThan">
      <formula>0</formula>
    </cfRule>
  </conditionalFormatting>
  <conditionalFormatting sqref="V37:Z144">
    <cfRule type="cellIs" dxfId="1200" priority="35" operator="greaterThan">
      <formula>0</formula>
    </cfRule>
    <cfRule type="cellIs" dxfId="1199" priority="36" operator="greaterThan">
      <formula>6</formula>
    </cfRule>
  </conditionalFormatting>
  <conditionalFormatting sqref="V16:AB28">
    <cfRule type="cellIs" dxfId="1198" priority="15" operator="greaterThan">
      <formula>0</formula>
    </cfRule>
  </conditionalFormatting>
  <conditionalFormatting sqref="AA10:AB11">
    <cfRule type="cellIs" dxfId="1197" priority="50" operator="greaterThan">
      <formula>0</formula>
    </cfRule>
  </conditionalFormatting>
  <conditionalFormatting sqref="AC16:AG28">
    <cfRule type="expression" dxfId="1196" priority="10" stopIfTrue="1">
      <formula>AC16&gt;$H$8</formula>
    </cfRule>
    <cfRule type="cellIs" dxfId="1194" priority="12" operator="greaterThan">
      <formula>0</formula>
    </cfRule>
  </conditionalFormatting>
  <conditionalFormatting sqref="AC37:AG39">
    <cfRule type="cellIs" dxfId="1193" priority="2" operator="greaterThan">
      <formula>6</formula>
    </cfRule>
    <cfRule type="cellIs" dxfId="1192" priority="1" operator="greaterThan">
      <formula>0</formula>
    </cfRule>
  </conditionalFormatting>
  <conditionalFormatting sqref="AC37:AG144">
    <cfRule type="cellIs" dxfId="1191" priority="32" operator="greaterThan">
      <formula>0</formula>
    </cfRule>
    <cfRule type="cellIs" dxfId="1190" priority="33" operator="greaterThan">
      <formula>6</formula>
    </cfRule>
  </conditionalFormatting>
  <conditionalFormatting sqref="AH10:AI11">
    <cfRule type="cellIs" dxfId="1189" priority="49" operator="greaterThan">
      <formula>0</formula>
    </cfRule>
  </conditionalFormatting>
  <conditionalFormatting sqref="AJ16:AN28">
    <cfRule type="cellIs" dxfId="1188" priority="9" operator="greaterThan">
      <formula>0</formula>
    </cfRule>
    <cfRule type="expression" dxfId="1186" priority="7" stopIfTrue="1">
      <formula>AJ16&gt;$H$8</formula>
    </cfRule>
  </conditionalFormatting>
  <conditionalFormatting sqref="AJ37:AN144">
    <cfRule type="cellIs" dxfId="1185" priority="30" operator="greaterThan">
      <formula>6</formula>
    </cfRule>
    <cfRule type="cellIs" dxfId="1184" priority="29" operator="greaterThan">
      <formula>0</formula>
    </cfRule>
  </conditionalFormatting>
  <dataValidations count="3">
    <dataValidation type="decimal" operator="lessThanOrEqual" allowBlank="1" showInputMessage="1" showErrorMessage="1" sqref="AJ37:AN144 H37:L144 O37:S144 V37:Z144 AC37:AG144" xr:uid="{9A4FC21C-DE14-4BA4-9764-AFBAF0EB9AD2}">
      <formula1>H$8</formula1>
    </dataValidation>
    <dataValidation type="list" showInputMessage="1" showErrorMessage="1" sqref="D37:D115" xr:uid="{65BBFE6A-7029-4727-A3CE-4144FF126B6C}">
      <formula1>$F$16:$F$29</formula1>
    </dataValidation>
    <dataValidation type="list" showInputMessage="1" showErrorMessage="1" sqref="F16:F28" xr:uid="{E24708B1-5383-4DF6-89DC-A3DD5D449A91}">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54" id="{DB13A0B0-B7C3-4B26-AC63-6B8AD0813216}">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0" stopIfTrue="1" id="{9804881E-6A1E-4E76-A91E-047F194224A5}">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466" stopIfTrue="1" id="{8F487023-D65C-4D9F-91AF-0386FE8ED857}">
            <xm:f>OR(H$36&lt;Calendario!$F$2,H$36&gt;Calendario!$F$3)</xm:f>
            <x14:dxf>
              <fill>
                <patternFill>
                  <bgColor theme="0" tint="-0.24994659260841701"/>
                </patternFill>
              </fill>
            </x14:dxf>
          </x14:cfRule>
          <xm:sqref>H37:L144 V37:Z144 AC37:AG144 AJ37:AN144 O37:S144</xm:sqref>
        </x14:conditionalFormatting>
        <x14:conditionalFormatting xmlns:xm="http://schemas.microsoft.com/office/excel/2006/main">
          <x14:cfRule type="expression" priority="17" stopIfTrue="1" id="{E63EDD4F-668D-467C-805E-02FD118E801C}">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4" stopIfTrue="1" id="{24F82A09-1751-46CE-B230-488B0E4669BB}">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1" stopIfTrue="1" id="{37E922F2-88BF-431D-9FA3-FC975EF13A4E}">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8" stopIfTrue="1" id="{88F3B4E7-F10A-4590-BD58-02BD206E11DD}">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7F79C6B-0374-4BE3-A853-5BFBD20EA546}">
          <x14:formula1>
            <xm:f>'Listado Proyectos'!$A:$A</xm:f>
          </x14:formula1>
          <xm:sqref>D9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90AB-734F-4BF7-A3AE-9D17FBB071D6}">
  <sheetPr codeName="Hoja82">
    <tabColor rgb="FF006600"/>
  </sheetPr>
  <dimension ref="A2:AN144"/>
  <sheetViews>
    <sheetView workbookViewId="0"/>
  </sheetViews>
  <sheetFormatPr baseColWidth="10" defaultColWidth="11.5" defaultRowHeight="15" x14ac:dyDescent="0.2"/>
  <cols>
    <col min="2" max="2" width="27.5" bestFit="1" customWidth="1"/>
    <col min="3" max="3" width="53.5" bestFit="1" customWidth="1"/>
    <col min="4" max="4" width="33.5" bestFit="1" customWidth="1"/>
    <col min="5" max="5" width="11" bestFit="1" customWidth="1"/>
    <col min="6" max="6" width="18.5" bestFit="1" customWidth="1"/>
    <col min="7" max="7" width="46.5"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Los Calatos_Resource Development Plan</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136</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340</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t="s">
        <v>204</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t="s">
        <v>236</v>
      </c>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0"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9"/>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9"/>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2">+B101+1</f>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182" priority="41">
      <formula>AND(D37&lt;&gt;"",COUNTIF($F$16:$F$28,D37)=0)</formula>
    </cfRule>
  </conditionalFormatting>
  <conditionalFormatting sqref="H16:L28">
    <cfRule type="expression" dxfId="1181" priority="13" stopIfTrue="1">
      <formula>H16&gt;$H$8</formula>
    </cfRule>
  </conditionalFormatting>
  <conditionalFormatting sqref="H37:L144">
    <cfRule type="cellIs" dxfId="1178" priority="36" operator="greaterThan">
      <formula>6</formula>
    </cfRule>
    <cfRule type="cellIs" dxfId="1177" priority="35" operator="greaterThan">
      <formula>0</formula>
    </cfRule>
  </conditionalFormatting>
  <conditionalFormatting sqref="H16:N28">
    <cfRule type="cellIs" dxfId="1176" priority="15" operator="greaterThan">
      <formula>0</formula>
    </cfRule>
  </conditionalFormatting>
  <conditionalFormatting sqref="M10:N11">
    <cfRule type="cellIs" dxfId="1175" priority="40" operator="greaterThan">
      <formula>0</formula>
    </cfRule>
  </conditionalFormatting>
  <conditionalFormatting sqref="M58:N115 T58:U115 AA58:AB115">
    <cfRule type="cellIs" dxfId="1174" priority="43" operator="greaterThan">
      <formula>0</formula>
    </cfRule>
  </conditionalFormatting>
  <conditionalFormatting sqref="O16:S28">
    <cfRule type="expression" dxfId="1173" priority="10" stopIfTrue="1">
      <formula>O16&gt;$H$8</formula>
    </cfRule>
  </conditionalFormatting>
  <conditionalFormatting sqref="O37:S144">
    <cfRule type="cellIs" dxfId="1171" priority="26" operator="greaterThan">
      <formula>0</formula>
    </cfRule>
    <cfRule type="cellIs" dxfId="1170" priority="27" operator="greaterThan">
      <formula>6</formula>
    </cfRule>
  </conditionalFormatting>
  <conditionalFormatting sqref="O16:U28">
    <cfRule type="cellIs" dxfId="1169" priority="12" operator="greaterThan">
      <formula>0</formula>
    </cfRule>
  </conditionalFormatting>
  <conditionalFormatting sqref="T10:U11">
    <cfRule type="cellIs" dxfId="1168" priority="39" operator="greaterThan">
      <formula>0</formula>
    </cfRule>
  </conditionalFormatting>
  <conditionalFormatting sqref="V16:Z28">
    <cfRule type="expression" dxfId="1166" priority="7" stopIfTrue="1">
      <formula>V16&gt;$H$8</formula>
    </cfRule>
  </conditionalFormatting>
  <conditionalFormatting sqref="V37:Z144">
    <cfRule type="cellIs" dxfId="1165" priority="23" operator="greaterThan">
      <formula>0</formula>
    </cfRule>
    <cfRule type="cellIs" dxfId="1164" priority="24" operator="greaterThan">
      <formula>6</formula>
    </cfRule>
  </conditionalFormatting>
  <conditionalFormatting sqref="V16:AB28">
    <cfRule type="cellIs" dxfId="1163" priority="9" operator="greaterThan">
      <formula>0</formula>
    </cfRule>
  </conditionalFormatting>
  <conditionalFormatting sqref="AA10:AB11">
    <cfRule type="cellIs" dxfId="1162" priority="38" operator="greaterThan">
      <formula>0</formula>
    </cfRule>
  </conditionalFormatting>
  <conditionalFormatting sqref="AC16:AG28">
    <cfRule type="cellIs" dxfId="1161" priority="6" operator="greaterThan">
      <formula>0</formula>
    </cfRule>
    <cfRule type="expression" dxfId="1159" priority="4" stopIfTrue="1">
      <formula>AC16&gt;$H$8</formula>
    </cfRule>
  </conditionalFormatting>
  <conditionalFormatting sqref="AC37:AG144">
    <cfRule type="cellIs" dxfId="1158" priority="20" operator="greaterThan">
      <formula>0</formula>
    </cfRule>
    <cfRule type="cellIs" dxfId="1157" priority="21" operator="greaterThan">
      <formula>6</formula>
    </cfRule>
  </conditionalFormatting>
  <conditionalFormatting sqref="AH10:AI11">
    <cfRule type="cellIs" dxfId="1156" priority="37" operator="greaterThan">
      <formula>0</formula>
    </cfRule>
  </conditionalFormatting>
  <conditionalFormatting sqref="AJ16:AN28">
    <cfRule type="expression" dxfId="1155" priority="1" stopIfTrue="1">
      <formula>AJ16&gt;$H$8</formula>
    </cfRule>
    <cfRule type="cellIs" dxfId="1154" priority="3" operator="greaterThan">
      <formula>0</formula>
    </cfRule>
  </conditionalFormatting>
  <conditionalFormatting sqref="AJ37:AN144">
    <cfRule type="cellIs" dxfId="1152" priority="17" operator="greaterThan">
      <formula>0</formula>
    </cfRule>
    <cfRule type="cellIs" dxfId="1151" priority="18" operator="greaterThan">
      <formula>6</formula>
    </cfRule>
  </conditionalFormatting>
  <dataValidations count="3">
    <dataValidation type="list" showInputMessage="1" showErrorMessage="1" sqref="D37:D115" xr:uid="{58B6129A-4945-4A27-A47E-218E18E4173F}">
      <formula1>$F$16:$F$29</formula1>
    </dataValidation>
    <dataValidation type="decimal" operator="lessThanOrEqual" allowBlank="1" showInputMessage="1" showErrorMessage="1" sqref="H37:L144 O37:S144 V37:Z144 AC37:AG144 AJ37:AN144" xr:uid="{935E59F9-3D81-43CE-B2EC-B4A96E22BB38}">
      <formula1>H$8</formula1>
    </dataValidation>
    <dataValidation type="list" showInputMessage="1" showErrorMessage="1" sqref="F16:F28" xr:uid="{909297DB-EC6E-407F-A9AA-66BAC455F54C}">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42" id="{CFD7577D-DD3E-4FE9-AE80-C22E2F08D7AA}">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6D464912-01FE-4C78-B034-D66FC4AE7967}">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467" stopIfTrue="1" id="{A7E272BF-38EB-4EE5-91CB-8C78E8C675F5}">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EA353B7E-FB2C-4D66-9FC8-020625736454}">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D3F08AB9-2A5A-48D1-A979-59BDFA810A87}">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0C3A6451-7B5F-4075-958D-62DF5AB60E3A}">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804969FB-E398-46F8-9BE4-488C6165F4F1}">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30E954F-5755-4735-B573-B1AF591AA1F4}">
          <x14:formula1>
            <xm:f>'Listado Proyectos'!$A:$A</xm:f>
          </x14:formula1>
          <xm:sqref>D9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EC93B-EA11-4B6F-B0B5-F81A037F8843}">
  <sheetPr codeName="Hoja81">
    <tabColor rgb="FF006600"/>
  </sheetPr>
  <dimension ref="A2:AN149"/>
  <sheetViews>
    <sheetView topLeftCell="A2" zoomScale="85" zoomScaleNormal="50" workbookViewId="0">
      <selection activeCell="B38" sqref="B38:B120"/>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8" width="8.5" style="28" customWidth="1"/>
    <col min="9" max="35" width="6.5" style="28" customWidth="1"/>
    <col min="36" max="36" width="8.5" style="28" customWidth="1"/>
    <col min="37" max="37" width="6.5" style="28" customWidth="1"/>
    <col min="38" max="38" width="10.5" style="28" customWidth="1"/>
    <col min="39"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ElBrocal_Estudio Geomecanico Estabilidad</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Claudio Hernández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135</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509</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5</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574</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COUNT(_xlfn.UNIQUE(G37:G92,FALSE,FALSE))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93">
        <v>37000</v>
      </c>
      <c r="E15" s="113"/>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381"/>
      <c r="E18" s="52"/>
      <c r="F18" s="26" t="s">
        <v>330</v>
      </c>
      <c r="G18" s="25">
        <f t="shared" si="2"/>
        <v>114</v>
      </c>
      <c r="H18" s="69">
        <f t="shared" si="3"/>
        <v>6</v>
      </c>
      <c r="I18" s="69">
        <f t="shared" si="3"/>
        <v>6</v>
      </c>
      <c r="J18" s="69">
        <f t="shared" si="3"/>
        <v>6</v>
      </c>
      <c r="K18" s="69">
        <f t="shared" si="3"/>
        <v>6</v>
      </c>
      <c r="L18" s="69">
        <f t="shared" si="3"/>
        <v>3</v>
      </c>
      <c r="M18" s="44"/>
      <c r="N18" s="44"/>
      <c r="O18" s="69">
        <f t="shared" si="4"/>
        <v>6</v>
      </c>
      <c r="P18" s="69">
        <f t="shared" si="4"/>
        <v>6</v>
      </c>
      <c r="Q18" s="69">
        <f t="shared" si="4"/>
        <v>6</v>
      </c>
      <c r="R18" s="69">
        <f t="shared" si="4"/>
        <v>6</v>
      </c>
      <c r="S18" s="69">
        <f t="shared" si="4"/>
        <v>3</v>
      </c>
      <c r="T18" s="44"/>
      <c r="U18" s="44"/>
      <c r="V18" s="69">
        <f t="shared" si="5"/>
        <v>6</v>
      </c>
      <c r="W18" s="69">
        <f t="shared" si="5"/>
        <v>6</v>
      </c>
      <c r="X18" s="69">
        <f t="shared" si="5"/>
        <v>6</v>
      </c>
      <c r="Y18" s="69">
        <f t="shared" si="5"/>
        <v>6</v>
      </c>
      <c r="Z18" s="69">
        <f t="shared" si="5"/>
        <v>3</v>
      </c>
      <c r="AA18" s="44"/>
      <c r="AB18" s="44"/>
      <c r="AC18" s="69">
        <f t="shared" si="6"/>
        <v>6</v>
      </c>
      <c r="AD18" s="69">
        <f t="shared" si="6"/>
        <v>6</v>
      </c>
      <c r="AE18" s="69">
        <f t="shared" si="6"/>
        <v>6</v>
      </c>
      <c r="AF18" s="69">
        <f t="shared" si="6"/>
        <v>6</v>
      </c>
      <c r="AG18" s="69">
        <f t="shared" si="6"/>
        <v>3</v>
      </c>
      <c r="AH18" s="44"/>
      <c r="AI18" s="44"/>
      <c r="AJ18" s="69">
        <f t="shared" si="7"/>
        <v>0</v>
      </c>
      <c r="AK18" s="69">
        <f t="shared" si="7"/>
        <v>6</v>
      </c>
      <c r="AL18" s="69">
        <f t="shared" si="7"/>
        <v>0</v>
      </c>
      <c r="AM18" s="69">
        <f t="shared" si="7"/>
        <v>0</v>
      </c>
      <c r="AN18" s="69">
        <f t="shared" si="7"/>
        <v>0</v>
      </c>
    </row>
    <row r="19" spans="1:40" x14ac:dyDescent="0.2">
      <c r="A19" s="15"/>
      <c r="B19" s="137"/>
      <c r="C19" s="137"/>
      <c r="D19" s="54"/>
      <c r="E19" s="52"/>
      <c r="F19" s="26" t="s">
        <v>271</v>
      </c>
      <c r="G19" s="25">
        <f t="shared" si="2"/>
        <v>153</v>
      </c>
      <c r="H19" s="69">
        <f t="shared" si="3"/>
        <v>9</v>
      </c>
      <c r="I19" s="69">
        <f t="shared" si="3"/>
        <v>9</v>
      </c>
      <c r="J19" s="69">
        <f t="shared" si="3"/>
        <v>9</v>
      </c>
      <c r="K19" s="69">
        <f t="shared" si="3"/>
        <v>9</v>
      </c>
      <c r="L19" s="69">
        <f t="shared" si="3"/>
        <v>6</v>
      </c>
      <c r="M19" s="44"/>
      <c r="N19" s="44"/>
      <c r="O19" s="69">
        <f t="shared" si="4"/>
        <v>6</v>
      </c>
      <c r="P19" s="69">
        <f t="shared" si="4"/>
        <v>8</v>
      </c>
      <c r="Q19" s="69">
        <f t="shared" si="4"/>
        <v>8</v>
      </c>
      <c r="R19" s="69">
        <f t="shared" si="4"/>
        <v>8</v>
      </c>
      <c r="S19" s="69">
        <f t="shared" si="4"/>
        <v>5</v>
      </c>
      <c r="T19" s="44"/>
      <c r="U19" s="44"/>
      <c r="V19" s="69">
        <f t="shared" si="5"/>
        <v>8</v>
      </c>
      <c r="W19" s="69">
        <f t="shared" si="5"/>
        <v>8</v>
      </c>
      <c r="X19" s="69">
        <f t="shared" si="5"/>
        <v>7</v>
      </c>
      <c r="Y19" s="69">
        <f t="shared" si="5"/>
        <v>7</v>
      </c>
      <c r="Z19" s="69">
        <f t="shared" si="5"/>
        <v>4</v>
      </c>
      <c r="AA19" s="44"/>
      <c r="AB19" s="44"/>
      <c r="AC19" s="69">
        <f t="shared" si="6"/>
        <v>7</v>
      </c>
      <c r="AD19" s="69">
        <f t="shared" si="6"/>
        <v>7</v>
      </c>
      <c r="AE19" s="69">
        <f t="shared" si="6"/>
        <v>7</v>
      </c>
      <c r="AF19" s="69">
        <f t="shared" si="6"/>
        <v>7</v>
      </c>
      <c r="AG19" s="69">
        <f t="shared" si="6"/>
        <v>5</v>
      </c>
      <c r="AH19" s="44"/>
      <c r="AI19" s="44"/>
      <c r="AJ19" s="69">
        <f t="shared" si="7"/>
        <v>0</v>
      </c>
      <c r="AK19" s="69">
        <f t="shared" si="7"/>
        <v>9</v>
      </c>
      <c r="AL19" s="69">
        <f t="shared" si="7"/>
        <v>0</v>
      </c>
      <c r="AM19" s="69">
        <f t="shared" si="7"/>
        <v>0</v>
      </c>
      <c r="AN19" s="69">
        <f t="shared" si="7"/>
        <v>0</v>
      </c>
    </row>
    <row r="20" spans="1:40" x14ac:dyDescent="0.2">
      <c r="A20" s="15"/>
      <c r="B20" s="137"/>
      <c r="C20" s="137"/>
      <c r="D20" s="66"/>
      <c r="E20" s="52"/>
      <c r="F20" s="26" t="s">
        <v>373</v>
      </c>
      <c r="G20" s="25">
        <f t="shared" si="2"/>
        <v>135</v>
      </c>
      <c r="H20" s="69">
        <f t="shared" si="3"/>
        <v>0</v>
      </c>
      <c r="I20" s="69">
        <f t="shared" si="3"/>
        <v>0</v>
      </c>
      <c r="J20" s="69">
        <f t="shared" si="3"/>
        <v>0</v>
      </c>
      <c r="K20" s="69">
        <f t="shared" si="3"/>
        <v>0</v>
      </c>
      <c r="L20" s="69">
        <f t="shared" si="3"/>
        <v>0</v>
      </c>
      <c r="M20" s="44"/>
      <c r="N20" s="44"/>
      <c r="O20" s="69">
        <f t="shared" si="4"/>
        <v>9</v>
      </c>
      <c r="P20" s="69">
        <f t="shared" si="4"/>
        <v>9</v>
      </c>
      <c r="Q20" s="69">
        <f t="shared" si="4"/>
        <v>9</v>
      </c>
      <c r="R20" s="69">
        <f t="shared" si="4"/>
        <v>9</v>
      </c>
      <c r="S20" s="69">
        <f t="shared" si="4"/>
        <v>6</v>
      </c>
      <c r="T20" s="44"/>
      <c r="U20" s="44"/>
      <c r="V20" s="69">
        <f t="shared" si="5"/>
        <v>9</v>
      </c>
      <c r="W20" s="69">
        <f t="shared" si="5"/>
        <v>9</v>
      </c>
      <c r="X20" s="69">
        <f t="shared" si="5"/>
        <v>9</v>
      </c>
      <c r="Y20" s="69">
        <f t="shared" si="5"/>
        <v>9</v>
      </c>
      <c r="Z20" s="69">
        <f t="shared" si="5"/>
        <v>6</v>
      </c>
      <c r="AA20" s="44"/>
      <c r="AB20" s="44"/>
      <c r="AC20" s="69">
        <f t="shared" si="6"/>
        <v>9</v>
      </c>
      <c r="AD20" s="69">
        <f t="shared" si="6"/>
        <v>9</v>
      </c>
      <c r="AE20" s="69">
        <f t="shared" si="6"/>
        <v>9</v>
      </c>
      <c r="AF20" s="69">
        <f t="shared" si="6"/>
        <v>9</v>
      </c>
      <c r="AG20" s="69">
        <f t="shared" si="6"/>
        <v>6</v>
      </c>
      <c r="AH20" s="44"/>
      <c r="AI20" s="44"/>
      <c r="AJ20" s="69">
        <f t="shared" si="7"/>
        <v>0</v>
      </c>
      <c r="AK20" s="69">
        <f t="shared" si="7"/>
        <v>9</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t="s">
        <v>458</v>
      </c>
      <c r="G22" s="25">
        <f t="shared" si="2"/>
        <v>76</v>
      </c>
      <c r="H22" s="69">
        <f t="shared" si="3"/>
        <v>2</v>
      </c>
      <c r="I22" s="69">
        <f t="shared" si="3"/>
        <v>2</v>
      </c>
      <c r="J22" s="69">
        <f t="shared" si="3"/>
        <v>4</v>
      </c>
      <c r="K22" s="69">
        <f t="shared" si="3"/>
        <v>4</v>
      </c>
      <c r="L22" s="69">
        <f t="shared" si="3"/>
        <v>6</v>
      </c>
      <c r="M22" s="44"/>
      <c r="N22" s="44"/>
      <c r="O22" s="69">
        <f t="shared" si="4"/>
        <v>5</v>
      </c>
      <c r="P22" s="69">
        <f t="shared" si="4"/>
        <v>5</v>
      </c>
      <c r="Q22" s="69">
        <f t="shared" si="4"/>
        <v>5</v>
      </c>
      <c r="R22" s="69">
        <f t="shared" si="4"/>
        <v>5</v>
      </c>
      <c r="S22" s="69">
        <f t="shared" si="4"/>
        <v>6</v>
      </c>
      <c r="T22" s="44"/>
      <c r="U22" s="44"/>
      <c r="V22" s="69">
        <f t="shared" si="5"/>
        <v>3</v>
      </c>
      <c r="W22" s="69">
        <f t="shared" si="5"/>
        <v>3</v>
      </c>
      <c r="X22" s="69">
        <f t="shared" si="5"/>
        <v>3</v>
      </c>
      <c r="Y22" s="69">
        <f t="shared" si="5"/>
        <v>3</v>
      </c>
      <c r="Z22" s="69">
        <f t="shared" si="5"/>
        <v>2</v>
      </c>
      <c r="AA22" s="44"/>
      <c r="AB22" s="44"/>
      <c r="AC22" s="69">
        <f t="shared" si="6"/>
        <v>3</v>
      </c>
      <c r="AD22" s="69">
        <f t="shared" si="6"/>
        <v>3</v>
      </c>
      <c r="AE22" s="69">
        <f t="shared" si="6"/>
        <v>3</v>
      </c>
      <c r="AF22" s="69">
        <f t="shared" si="6"/>
        <v>3</v>
      </c>
      <c r="AG22" s="69">
        <f t="shared" si="6"/>
        <v>3</v>
      </c>
      <c r="AH22" s="44"/>
      <c r="AI22" s="44"/>
      <c r="AJ22" s="69">
        <f t="shared" si="7"/>
        <v>0</v>
      </c>
      <c r="AK22" s="69">
        <f t="shared" si="7"/>
        <v>3</v>
      </c>
      <c r="AL22" s="69">
        <f t="shared" si="7"/>
        <v>0</v>
      </c>
      <c r="AM22" s="69">
        <f t="shared" si="7"/>
        <v>0</v>
      </c>
      <c r="AN22" s="69">
        <f t="shared" si="7"/>
        <v>0</v>
      </c>
    </row>
    <row r="23" spans="1:40" x14ac:dyDescent="0.2">
      <c r="A23" s="15"/>
      <c r="B23" s="137"/>
      <c r="C23" s="137"/>
      <c r="D23" s="54"/>
      <c r="E23" s="52"/>
      <c r="F23" s="26" t="s">
        <v>296</v>
      </c>
      <c r="G23" s="25">
        <f t="shared" si="2"/>
        <v>96</v>
      </c>
      <c r="H23" s="69">
        <f t="shared" si="3"/>
        <v>2</v>
      </c>
      <c r="I23" s="69">
        <f t="shared" si="3"/>
        <v>2</v>
      </c>
      <c r="J23" s="69">
        <f t="shared" si="3"/>
        <v>6</v>
      </c>
      <c r="K23" s="69">
        <f t="shared" si="3"/>
        <v>6</v>
      </c>
      <c r="L23" s="69">
        <f t="shared" si="3"/>
        <v>6</v>
      </c>
      <c r="M23" s="44"/>
      <c r="N23" s="44"/>
      <c r="O23" s="69">
        <f t="shared" si="4"/>
        <v>6</v>
      </c>
      <c r="P23" s="69">
        <f t="shared" si="4"/>
        <v>6</v>
      </c>
      <c r="Q23" s="69">
        <f t="shared" si="4"/>
        <v>6</v>
      </c>
      <c r="R23" s="69">
        <f t="shared" si="4"/>
        <v>6</v>
      </c>
      <c r="S23" s="69">
        <f t="shared" si="4"/>
        <v>8</v>
      </c>
      <c r="T23" s="44"/>
      <c r="U23" s="44"/>
      <c r="V23" s="69">
        <f t="shared" si="5"/>
        <v>4</v>
      </c>
      <c r="W23" s="69">
        <f t="shared" si="5"/>
        <v>4</v>
      </c>
      <c r="X23" s="69">
        <f t="shared" si="5"/>
        <v>4</v>
      </c>
      <c r="Y23" s="69">
        <f t="shared" si="5"/>
        <v>4</v>
      </c>
      <c r="Z23" s="69">
        <f t="shared" si="5"/>
        <v>3</v>
      </c>
      <c r="AA23" s="44"/>
      <c r="AB23" s="44"/>
      <c r="AC23" s="69">
        <f t="shared" si="6"/>
        <v>4</v>
      </c>
      <c r="AD23" s="69">
        <f t="shared" si="6"/>
        <v>4</v>
      </c>
      <c r="AE23" s="69">
        <f t="shared" si="6"/>
        <v>4</v>
      </c>
      <c r="AF23" s="69">
        <f t="shared" si="6"/>
        <v>4</v>
      </c>
      <c r="AG23" s="69">
        <f t="shared" si="6"/>
        <v>3</v>
      </c>
      <c r="AH23" s="44"/>
      <c r="AI23" s="44"/>
      <c r="AJ23" s="69">
        <f t="shared" si="7"/>
        <v>0</v>
      </c>
      <c r="AK23" s="69">
        <f t="shared" si="7"/>
        <v>4</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370"/>
      <c r="D37" s="24"/>
      <c r="E37" s="25"/>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6" si="9">+B37+1</f>
        <v>2</v>
      </c>
      <c r="C38" s="123"/>
      <c r="D38" s="24"/>
      <c r="E38" s="25"/>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123"/>
      <c r="D39" s="24"/>
      <c r="E39" s="25"/>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123"/>
      <c r="D40" s="24"/>
      <c r="E40" s="25"/>
      <c r="F40" s="51"/>
      <c r="G40" s="24"/>
      <c r="H40" s="69"/>
      <c r="I40" s="69"/>
      <c r="J40" s="69"/>
      <c r="K40" s="69"/>
      <c r="L40" s="69"/>
      <c r="M40" s="65"/>
      <c r="N40" s="65"/>
      <c r="O40" s="69"/>
      <c r="P40" s="69"/>
      <c r="Q40" s="69"/>
      <c r="R40" s="69"/>
      <c r="S40" s="69"/>
      <c r="T40" s="65"/>
      <c r="U40" s="72"/>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123"/>
      <c r="D41" s="24"/>
      <c r="E41" s="25">
        <f>SUM(H41:AN41)</f>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123" t="s">
        <v>878</v>
      </c>
      <c r="D42" s="24" t="s">
        <v>271</v>
      </c>
      <c r="E42" s="25">
        <f>SUM(H42:AN42)</f>
        <v>45</v>
      </c>
      <c r="F42" s="51"/>
      <c r="G42" s="24"/>
      <c r="H42" s="69">
        <v>5</v>
      </c>
      <c r="I42" s="69">
        <v>5</v>
      </c>
      <c r="J42" s="69">
        <v>5</v>
      </c>
      <c r="K42" s="69">
        <v>5</v>
      </c>
      <c r="L42" s="69">
        <v>2</v>
      </c>
      <c r="M42" s="67"/>
      <c r="N42" s="67"/>
      <c r="O42" s="69">
        <v>2</v>
      </c>
      <c r="P42" s="69">
        <v>2</v>
      </c>
      <c r="Q42" s="69">
        <v>2</v>
      </c>
      <c r="R42" s="69">
        <v>2</v>
      </c>
      <c r="S42" s="69">
        <v>2</v>
      </c>
      <c r="T42" s="67"/>
      <c r="U42" s="73"/>
      <c r="V42" s="69">
        <v>1</v>
      </c>
      <c r="W42" s="69">
        <v>1</v>
      </c>
      <c r="X42" s="69">
        <v>1</v>
      </c>
      <c r="Y42" s="69">
        <v>1</v>
      </c>
      <c r="Z42" s="69">
        <v>1</v>
      </c>
      <c r="AA42" s="65"/>
      <c r="AB42" s="72"/>
      <c r="AC42" s="69">
        <v>1</v>
      </c>
      <c r="AD42" s="69">
        <v>1</v>
      </c>
      <c r="AE42" s="69">
        <v>1</v>
      </c>
      <c r="AF42" s="69">
        <v>1</v>
      </c>
      <c r="AG42" s="69">
        <v>1</v>
      </c>
      <c r="AH42" s="65"/>
      <c r="AI42" s="65"/>
      <c r="AJ42" s="69"/>
      <c r="AK42" s="69">
        <v>3</v>
      </c>
      <c r="AL42" s="69"/>
      <c r="AM42" s="69"/>
      <c r="AN42" s="69"/>
    </row>
    <row r="43" spans="2:40" x14ac:dyDescent="0.2">
      <c r="B43" s="22">
        <f t="shared" si="9"/>
        <v>7</v>
      </c>
      <c r="C43" s="123" t="s">
        <v>878</v>
      </c>
      <c r="D43" s="24" t="s">
        <v>330</v>
      </c>
      <c r="E43" s="25">
        <f>SUM(H43:AN43)</f>
        <v>114</v>
      </c>
      <c r="F43" s="51"/>
      <c r="G43" s="24"/>
      <c r="H43" s="69">
        <v>6</v>
      </c>
      <c r="I43" s="69">
        <v>6</v>
      </c>
      <c r="J43" s="69">
        <v>6</v>
      </c>
      <c r="K43" s="69">
        <v>6</v>
      </c>
      <c r="L43" s="69">
        <v>3</v>
      </c>
      <c r="M43" s="67"/>
      <c r="N43" s="67"/>
      <c r="O43" s="69">
        <v>6</v>
      </c>
      <c r="P43" s="69">
        <v>6</v>
      </c>
      <c r="Q43" s="69">
        <v>6</v>
      </c>
      <c r="R43" s="69">
        <v>6</v>
      </c>
      <c r="S43" s="69">
        <v>3</v>
      </c>
      <c r="T43" s="67"/>
      <c r="U43" s="73"/>
      <c r="V43" s="69">
        <v>6</v>
      </c>
      <c r="W43" s="69">
        <v>6</v>
      </c>
      <c r="X43" s="69">
        <v>6</v>
      </c>
      <c r="Y43" s="69">
        <v>6</v>
      </c>
      <c r="Z43" s="69">
        <v>3</v>
      </c>
      <c r="AA43" s="65"/>
      <c r="AB43" s="72"/>
      <c r="AC43" s="69">
        <v>6</v>
      </c>
      <c r="AD43" s="69">
        <v>6</v>
      </c>
      <c r="AE43" s="69">
        <v>6</v>
      </c>
      <c r="AF43" s="69">
        <v>6</v>
      </c>
      <c r="AG43" s="69">
        <v>3</v>
      </c>
      <c r="AH43" s="65"/>
      <c r="AI43" s="65"/>
      <c r="AJ43" s="69"/>
      <c r="AK43" s="69">
        <v>6</v>
      </c>
      <c r="AL43" s="69"/>
      <c r="AM43" s="69"/>
      <c r="AN43" s="69"/>
    </row>
    <row r="44" spans="2:40" x14ac:dyDescent="0.2">
      <c r="B44" s="22">
        <f t="shared" si="9"/>
        <v>8</v>
      </c>
      <c r="C44" s="123" t="s">
        <v>879</v>
      </c>
      <c r="D44" s="24" t="s">
        <v>458</v>
      </c>
      <c r="E44" s="25">
        <f t="shared" ref="E44:E105" si="10">SUM(H44:AN44)</f>
        <v>36</v>
      </c>
      <c r="F44" s="51"/>
      <c r="G44" s="24"/>
      <c r="H44" s="69"/>
      <c r="I44" s="69"/>
      <c r="J44" s="69">
        <v>2</v>
      </c>
      <c r="K44" s="69">
        <v>2</v>
      </c>
      <c r="L44" s="69"/>
      <c r="M44" s="67"/>
      <c r="N44" s="67"/>
      <c r="O44" s="69">
        <v>2</v>
      </c>
      <c r="P44" s="69">
        <v>2</v>
      </c>
      <c r="Q44" s="69">
        <v>2</v>
      </c>
      <c r="R44" s="69">
        <v>2</v>
      </c>
      <c r="S44" s="69">
        <v>2</v>
      </c>
      <c r="T44" s="67"/>
      <c r="U44" s="73"/>
      <c r="V44" s="69">
        <v>2</v>
      </c>
      <c r="W44" s="69">
        <v>2</v>
      </c>
      <c r="X44" s="69">
        <v>2</v>
      </c>
      <c r="Y44" s="69">
        <v>2</v>
      </c>
      <c r="Z44" s="69">
        <v>2</v>
      </c>
      <c r="AA44" s="65"/>
      <c r="AB44" s="72"/>
      <c r="AC44" s="69">
        <v>2</v>
      </c>
      <c r="AD44" s="69">
        <v>2</v>
      </c>
      <c r="AE44" s="69">
        <v>2</v>
      </c>
      <c r="AF44" s="69">
        <v>2</v>
      </c>
      <c r="AG44" s="69">
        <v>2</v>
      </c>
      <c r="AH44" s="65"/>
      <c r="AI44" s="65"/>
      <c r="AJ44" s="69"/>
      <c r="AK44" s="69">
        <v>2</v>
      </c>
      <c r="AL44" s="69"/>
      <c r="AM44" s="69"/>
      <c r="AN44" s="69"/>
    </row>
    <row r="45" spans="2:40" x14ac:dyDescent="0.2">
      <c r="B45" s="22">
        <f t="shared" si="9"/>
        <v>9</v>
      </c>
      <c r="C45" s="123" t="s">
        <v>879</v>
      </c>
      <c r="D45" s="24" t="s">
        <v>296</v>
      </c>
      <c r="E45" s="25">
        <f t="shared" ref="E45" si="11">SUM(H45:AN45)</f>
        <v>74</v>
      </c>
      <c r="F45" s="51"/>
      <c r="G45" s="24"/>
      <c r="H45" s="69"/>
      <c r="I45" s="69"/>
      <c r="J45" s="69">
        <v>4</v>
      </c>
      <c r="K45" s="69">
        <v>4</v>
      </c>
      <c r="L45" s="69">
        <v>4</v>
      </c>
      <c r="M45" s="67"/>
      <c r="N45" s="67"/>
      <c r="O45" s="69">
        <v>4</v>
      </c>
      <c r="P45" s="69">
        <v>4</v>
      </c>
      <c r="Q45" s="69">
        <v>4</v>
      </c>
      <c r="R45" s="69">
        <v>4</v>
      </c>
      <c r="S45" s="69">
        <v>4</v>
      </c>
      <c r="T45" s="67"/>
      <c r="U45" s="73"/>
      <c r="V45" s="69">
        <v>4</v>
      </c>
      <c r="W45" s="69">
        <v>4</v>
      </c>
      <c r="X45" s="69">
        <v>4</v>
      </c>
      <c r="Y45" s="69">
        <v>4</v>
      </c>
      <c r="Z45" s="69">
        <v>3</v>
      </c>
      <c r="AA45" s="65"/>
      <c r="AB45" s="72"/>
      <c r="AC45" s="69">
        <v>4</v>
      </c>
      <c r="AD45" s="69">
        <v>4</v>
      </c>
      <c r="AE45" s="69">
        <v>4</v>
      </c>
      <c r="AF45" s="69">
        <v>4</v>
      </c>
      <c r="AG45" s="69">
        <v>3</v>
      </c>
      <c r="AH45" s="65"/>
      <c r="AI45" s="65"/>
      <c r="AJ45" s="69"/>
      <c r="AK45" s="69">
        <v>4</v>
      </c>
      <c r="AL45" s="69"/>
      <c r="AM45" s="69"/>
      <c r="AN45" s="69"/>
    </row>
    <row r="46" spans="2:40" x14ac:dyDescent="0.2">
      <c r="B46" s="22">
        <f t="shared" si="9"/>
        <v>10</v>
      </c>
      <c r="C46" s="123"/>
      <c r="D46" s="24"/>
      <c r="E46" s="25">
        <f t="shared" ref="E46" si="12">SUM(H46:AN46)</f>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123"/>
      <c r="D47" s="24"/>
      <c r="E47" s="25"/>
      <c r="F47" s="51"/>
      <c r="G47" s="24"/>
      <c r="H47" s="69"/>
      <c r="I47" s="69"/>
      <c r="J47" s="69"/>
      <c r="K47" s="69"/>
      <c r="L47" s="69"/>
      <c r="M47" s="67"/>
      <c r="N47" s="67"/>
      <c r="O47" s="69"/>
      <c r="P47" s="69"/>
      <c r="Q47" s="69"/>
      <c r="R47" s="69"/>
      <c r="S47" s="69"/>
      <c r="T47" s="67"/>
      <c r="U47" s="73"/>
      <c r="V47" s="69"/>
      <c r="W47" s="69"/>
      <c r="X47" s="69"/>
      <c r="Y47" s="69"/>
      <c r="Z47" s="69"/>
      <c r="AA47" s="65"/>
      <c r="AB47" s="72"/>
      <c r="AC47" s="69"/>
      <c r="AD47" s="69"/>
      <c r="AE47" s="69"/>
      <c r="AF47" s="69"/>
      <c r="AG47" s="69"/>
      <c r="AH47" s="65"/>
      <c r="AI47" s="65"/>
      <c r="AJ47" s="69"/>
      <c r="AK47" s="69"/>
      <c r="AL47" s="69"/>
      <c r="AM47" s="69"/>
      <c r="AN47" s="69"/>
    </row>
    <row r="48" spans="2:40" x14ac:dyDescent="0.2">
      <c r="B48" s="22">
        <f t="shared" si="9"/>
        <v>12</v>
      </c>
      <c r="C48" s="123" t="s">
        <v>552</v>
      </c>
      <c r="D48" s="24" t="s">
        <v>271</v>
      </c>
      <c r="E48" s="25">
        <f>SUM(H48:AN48)</f>
        <v>12</v>
      </c>
      <c r="F48" s="51"/>
      <c r="G48" s="24" t="s">
        <v>867</v>
      </c>
      <c r="H48" s="69"/>
      <c r="I48" s="69"/>
      <c r="J48" s="69"/>
      <c r="K48" s="69"/>
      <c r="L48" s="69"/>
      <c r="M48" s="67"/>
      <c r="N48" s="67"/>
      <c r="O48" s="69"/>
      <c r="P48" s="69">
        <v>2</v>
      </c>
      <c r="Q48" s="69">
        <v>2</v>
      </c>
      <c r="R48" s="69">
        <v>2</v>
      </c>
      <c r="S48" s="69"/>
      <c r="T48" s="67"/>
      <c r="U48" s="73"/>
      <c r="V48" s="69"/>
      <c r="W48" s="69">
        <v>2</v>
      </c>
      <c r="X48" s="69">
        <v>2</v>
      </c>
      <c r="Y48" s="69">
        <v>2</v>
      </c>
      <c r="Z48" s="69"/>
      <c r="AA48" s="65"/>
      <c r="AB48" s="72"/>
      <c r="AC48" s="69"/>
      <c r="AD48" s="69"/>
      <c r="AE48" s="69"/>
      <c r="AF48" s="69"/>
      <c r="AG48" s="69"/>
      <c r="AH48" s="65"/>
      <c r="AI48" s="65"/>
      <c r="AJ48" s="69"/>
      <c r="AK48" s="69"/>
      <c r="AL48" s="69"/>
      <c r="AM48" s="69"/>
      <c r="AN48" s="69"/>
    </row>
    <row r="49" spans="2:40" x14ac:dyDescent="0.2">
      <c r="B49" s="22">
        <f t="shared" si="9"/>
        <v>13</v>
      </c>
      <c r="C49" s="123"/>
      <c r="D49" s="24"/>
      <c r="E49" s="25">
        <f t="shared" si="10"/>
        <v>0</v>
      </c>
      <c r="F49" s="51"/>
      <c r="G49" s="24"/>
      <c r="H49" s="69"/>
      <c r="I49" s="69"/>
      <c r="J49" s="69"/>
      <c r="K49" s="69"/>
      <c r="L49" s="69"/>
      <c r="M49" s="67"/>
      <c r="N49" s="67"/>
      <c r="O49" s="69"/>
      <c r="P49" s="69"/>
      <c r="Q49" s="69"/>
      <c r="R49" s="69"/>
      <c r="S49" s="69"/>
      <c r="T49" s="67"/>
      <c r="U49" s="73"/>
      <c r="V49" s="69"/>
      <c r="W49" s="69"/>
      <c r="X49" s="69"/>
      <c r="Y49" s="69"/>
      <c r="Z49" s="69"/>
      <c r="AA49" s="65"/>
      <c r="AB49" s="72"/>
      <c r="AC49" s="69"/>
      <c r="AD49" s="69"/>
      <c r="AE49" s="69"/>
      <c r="AF49" s="69"/>
      <c r="AG49" s="69"/>
      <c r="AH49" s="65"/>
      <c r="AI49" s="65"/>
      <c r="AJ49" s="69"/>
      <c r="AK49" s="69"/>
      <c r="AL49" s="69"/>
      <c r="AM49" s="69"/>
      <c r="AN49" s="69"/>
    </row>
    <row r="50" spans="2:40" x14ac:dyDescent="0.2">
      <c r="B50" s="22">
        <f t="shared" si="9"/>
        <v>14</v>
      </c>
      <c r="C50" s="123" t="s">
        <v>553</v>
      </c>
      <c r="D50" s="24" t="s">
        <v>373</v>
      </c>
      <c r="E50" s="25">
        <f t="shared" si="10"/>
        <v>42</v>
      </c>
      <c r="F50" s="51"/>
      <c r="G50" s="24" t="s">
        <v>867</v>
      </c>
      <c r="H50" s="69"/>
      <c r="I50" s="69"/>
      <c r="J50" s="69"/>
      <c r="K50" s="69"/>
      <c r="L50" s="69"/>
      <c r="M50" s="67"/>
      <c r="N50" s="67"/>
      <c r="O50" s="69">
        <v>9</v>
      </c>
      <c r="P50" s="69">
        <v>9</v>
      </c>
      <c r="Q50" s="69">
        <v>9</v>
      </c>
      <c r="R50" s="69">
        <v>9</v>
      </c>
      <c r="S50" s="69">
        <v>6</v>
      </c>
      <c r="T50" s="67"/>
      <c r="U50" s="73"/>
      <c r="V50" s="69"/>
      <c r="W50" s="69"/>
      <c r="X50" s="69"/>
      <c r="Y50" s="69"/>
      <c r="Z50" s="69"/>
      <c r="AA50" s="65"/>
      <c r="AB50" s="72"/>
      <c r="AC50" s="69"/>
      <c r="AD50" s="69"/>
      <c r="AE50" s="69"/>
      <c r="AF50" s="69"/>
      <c r="AG50" s="69"/>
      <c r="AH50" s="65"/>
      <c r="AI50" s="65"/>
      <c r="AJ50" s="69"/>
      <c r="AK50" s="69"/>
      <c r="AL50" s="69"/>
      <c r="AM50" s="69"/>
      <c r="AN50" s="69"/>
    </row>
    <row r="51" spans="2:40" x14ac:dyDescent="0.2">
      <c r="B51" s="22">
        <f t="shared" si="9"/>
        <v>15</v>
      </c>
      <c r="C51" s="123"/>
      <c r="D51" s="24"/>
      <c r="E51" s="25">
        <f t="shared" si="10"/>
        <v>0</v>
      </c>
      <c r="F51" s="51"/>
      <c r="G51" s="24"/>
      <c r="H51" s="69"/>
      <c r="I51" s="69"/>
      <c r="J51" s="69"/>
      <c r="K51" s="69"/>
      <c r="L51" s="69"/>
      <c r="M51" s="67"/>
      <c r="N51" s="67"/>
      <c r="O51" s="69"/>
      <c r="P51" s="69"/>
      <c r="Q51" s="69"/>
      <c r="R51" s="69"/>
      <c r="S51" s="69"/>
      <c r="T51" s="67"/>
      <c r="U51" s="73"/>
      <c r="V51" s="69"/>
      <c r="W51" s="69"/>
      <c r="X51" s="69"/>
      <c r="Y51" s="69"/>
      <c r="Z51" s="69"/>
      <c r="AA51" s="65"/>
      <c r="AB51" s="72"/>
      <c r="AC51" s="69"/>
      <c r="AD51" s="69"/>
      <c r="AE51" s="69"/>
      <c r="AF51" s="69"/>
      <c r="AG51" s="69"/>
      <c r="AH51" s="65"/>
      <c r="AI51" s="65"/>
      <c r="AJ51" s="69"/>
      <c r="AK51" s="69"/>
      <c r="AL51" s="69"/>
      <c r="AM51" s="69"/>
      <c r="AN51" s="69"/>
    </row>
    <row r="52" spans="2:40" x14ac:dyDescent="0.2">
      <c r="B52" s="22">
        <f t="shared" si="9"/>
        <v>16</v>
      </c>
      <c r="C52" s="123"/>
      <c r="D52" s="24"/>
      <c r="E52" s="25">
        <f t="shared" si="10"/>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ht="16" x14ac:dyDescent="0.2">
      <c r="B53" s="22">
        <f t="shared" si="9"/>
        <v>17</v>
      </c>
      <c r="C53" s="391" t="s">
        <v>554</v>
      </c>
      <c r="D53" s="24" t="s">
        <v>373</v>
      </c>
      <c r="E53" s="25">
        <f>SUM(H53:AN53)</f>
        <v>18</v>
      </c>
      <c r="F53" s="51"/>
      <c r="G53" s="24" t="s">
        <v>867</v>
      </c>
      <c r="H53" s="69"/>
      <c r="I53" s="69"/>
      <c r="J53" s="69"/>
      <c r="K53" s="69"/>
      <c r="L53" s="69"/>
      <c r="M53" s="67"/>
      <c r="N53" s="67"/>
      <c r="O53" s="69"/>
      <c r="P53" s="69"/>
      <c r="Q53" s="69"/>
      <c r="R53" s="69"/>
      <c r="S53" s="69"/>
      <c r="T53" s="67"/>
      <c r="U53" s="73"/>
      <c r="V53" s="69">
        <v>9</v>
      </c>
      <c r="W53" s="69">
        <v>9</v>
      </c>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391"/>
      <c r="D54" s="24"/>
      <c r="E54" s="25">
        <f>SUM(H54:AN54)</f>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123"/>
      <c r="D55" s="24"/>
      <c r="E55" s="25">
        <f t="shared" si="10"/>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123" t="s">
        <v>555</v>
      </c>
      <c r="D56" s="24" t="s">
        <v>271</v>
      </c>
      <c r="E56" s="25">
        <f t="shared" si="10"/>
        <v>90</v>
      </c>
      <c r="F56" s="51"/>
      <c r="G56" s="24" t="s">
        <v>867</v>
      </c>
      <c r="H56" s="69">
        <v>4</v>
      </c>
      <c r="I56" s="69">
        <v>4</v>
      </c>
      <c r="J56" s="69">
        <v>4</v>
      </c>
      <c r="K56" s="69">
        <v>4</v>
      </c>
      <c r="L56" s="69">
        <v>4</v>
      </c>
      <c r="M56" s="67"/>
      <c r="N56" s="67"/>
      <c r="O56" s="69">
        <v>4</v>
      </c>
      <c r="P56" s="69">
        <v>4</v>
      </c>
      <c r="Q56" s="69">
        <v>4</v>
      </c>
      <c r="R56" s="69">
        <v>4</v>
      </c>
      <c r="S56" s="69">
        <v>3</v>
      </c>
      <c r="T56" s="67"/>
      <c r="U56" s="73"/>
      <c r="V56" s="69">
        <v>4</v>
      </c>
      <c r="W56" s="69">
        <v>2</v>
      </c>
      <c r="X56" s="69">
        <v>4</v>
      </c>
      <c r="Y56" s="69">
        <v>4</v>
      </c>
      <c r="Z56" s="69">
        <v>3</v>
      </c>
      <c r="AA56" s="67"/>
      <c r="AB56" s="73"/>
      <c r="AC56" s="69">
        <v>6</v>
      </c>
      <c r="AD56" s="69">
        <v>6</v>
      </c>
      <c r="AE56" s="69">
        <v>6</v>
      </c>
      <c r="AF56" s="69">
        <v>6</v>
      </c>
      <c r="AG56" s="69">
        <v>4</v>
      </c>
      <c r="AH56" s="67"/>
      <c r="AI56" s="67"/>
      <c r="AJ56" s="69"/>
      <c r="AK56" s="69">
        <v>6</v>
      </c>
      <c r="AL56" s="69"/>
      <c r="AM56" s="69"/>
      <c r="AN56" s="69"/>
    </row>
    <row r="57" spans="2:40" x14ac:dyDescent="0.2">
      <c r="B57" s="22">
        <f t="shared" si="9"/>
        <v>21</v>
      </c>
      <c r="C57" s="123" t="s">
        <v>555</v>
      </c>
      <c r="D57" s="24"/>
      <c r="E57" s="25">
        <f t="shared" si="10"/>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123" t="s">
        <v>555</v>
      </c>
      <c r="D58" s="24" t="s">
        <v>458</v>
      </c>
      <c r="E58" s="25">
        <f t="shared" si="10"/>
        <v>14</v>
      </c>
      <c r="F58" s="51"/>
      <c r="G58" s="24"/>
      <c r="H58" s="69"/>
      <c r="I58" s="69"/>
      <c r="J58" s="69"/>
      <c r="K58" s="69"/>
      <c r="L58" s="69"/>
      <c r="M58" s="67"/>
      <c r="N58" s="67"/>
      <c r="O58" s="69">
        <v>1</v>
      </c>
      <c r="P58" s="69">
        <v>1</v>
      </c>
      <c r="Q58" s="69">
        <v>1</v>
      </c>
      <c r="R58" s="69">
        <v>1</v>
      </c>
      <c r="S58" s="69"/>
      <c r="T58" s="67"/>
      <c r="U58" s="73"/>
      <c r="V58" s="69">
        <v>1</v>
      </c>
      <c r="W58" s="69">
        <v>1</v>
      </c>
      <c r="X58" s="69">
        <v>1</v>
      </c>
      <c r="Y58" s="69">
        <v>1</v>
      </c>
      <c r="Z58" s="69"/>
      <c r="AA58" s="67"/>
      <c r="AB58" s="73"/>
      <c r="AC58" s="69">
        <v>1</v>
      </c>
      <c r="AD58" s="69">
        <v>1</v>
      </c>
      <c r="AE58" s="69">
        <v>1</v>
      </c>
      <c r="AF58" s="69">
        <v>1</v>
      </c>
      <c r="AG58" s="69">
        <v>1</v>
      </c>
      <c r="AH58" s="67"/>
      <c r="AI58" s="67"/>
      <c r="AJ58" s="69"/>
      <c r="AK58" s="69">
        <v>1</v>
      </c>
      <c r="AL58" s="69"/>
      <c r="AM58" s="69"/>
      <c r="AN58" s="69"/>
    </row>
    <row r="59" spans="2:40" x14ac:dyDescent="0.2">
      <c r="B59" s="22">
        <f t="shared" si="9"/>
        <v>23</v>
      </c>
      <c r="C59" s="123"/>
      <c r="D59" s="24"/>
      <c r="E59" s="25">
        <f t="shared" si="10"/>
        <v>0</v>
      </c>
      <c r="F59" s="51"/>
      <c r="G59" s="24"/>
      <c r="H59" s="69"/>
      <c r="I59" s="69"/>
      <c r="J59" s="69"/>
      <c r="K59" s="69"/>
      <c r="L59" s="69"/>
      <c r="M59" s="67"/>
      <c r="N59" s="67"/>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x14ac:dyDescent="0.2">
      <c r="B60" s="22">
        <f t="shared" si="9"/>
        <v>24</v>
      </c>
      <c r="C60" s="123" t="s">
        <v>556</v>
      </c>
      <c r="D60" s="24"/>
      <c r="E60" s="25">
        <f t="shared" si="10"/>
        <v>0</v>
      </c>
      <c r="F60" s="51"/>
      <c r="G60" s="24"/>
      <c r="H60" s="69"/>
      <c r="I60" s="69"/>
      <c r="J60" s="69"/>
      <c r="K60" s="69"/>
      <c r="L60" s="69"/>
      <c r="M60" s="67"/>
      <c r="N60" s="67"/>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x14ac:dyDescent="0.2">
      <c r="B61" s="22">
        <f t="shared" si="9"/>
        <v>25</v>
      </c>
      <c r="C61" s="123"/>
      <c r="D61" s="24"/>
      <c r="E61" s="25">
        <f t="shared" si="10"/>
        <v>0</v>
      </c>
      <c r="F61" s="51"/>
      <c r="G61" s="24"/>
      <c r="H61" s="69"/>
      <c r="I61" s="69"/>
      <c r="J61" s="69"/>
      <c r="K61" s="69"/>
      <c r="L61" s="69"/>
      <c r="M61" s="67"/>
      <c r="N61" s="67"/>
      <c r="O61" s="69"/>
      <c r="P61" s="69"/>
      <c r="Q61" s="69"/>
      <c r="R61" s="69"/>
      <c r="S61" s="69"/>
      <c r="T61" s="67"/>
      <c r="U61" s="73"/>
      <c r="V61" s="69"/>
      <c r="W61" s="69"/>
      <c r="X61" s="69"/>
      <c r="Y61" s="69"/>
      <c r="Z61" s="69"/>
      <c r="AA61" s="67"/>
      <c r="AB61" s="73"/>
      <c r="AC61" s="69"/>
      <c r="AD61" s="69"/>
      <c r="AE61" s="69"/>
      <c r="AF61" s="69"/>
      <c r="AG61" s="69"/>
      <c r="AH61" s="67"/>
      <c r="AI61" s="67"/>
      <c r="AJ61" s="69"/>
      <c r="AK61" s="69"/>
      <c r="AL61" s="69"/>
      <c r="AM61" s="69"/>
      <c r="AN61" s="69"/>
    </row>
    <row r="62" spans="2:40" x14ac:dyDescent="0.2">
      <c r="B62" s="22">
        <f t="shared" si="9"/>
        <v>26</v>
      </c>
      <c r="C62" s="123" t="s">
        <v>557</v>
      </c>
      <c r="D62" s="24" t="s">
        <v>458</v>
      </c>
      <c r="E62" s="25">
        <f t="shared" si="10"/>
        <v>26</v>
      </c>
      <c r="F62" s="51"/>
      <c r="G62" s="24" t="s">
        <v>867</v>
      </c>
      <c r="H62" s="69">
        <v>2</v>
      </c>
      <c r="I62" s="69">
        <v>2</v>
      </c>
      <c r="J62" s="69">
        <v>2</v>
      </c>
      <c r="K62" s="69">
        <v>2</v>
      </c>
      <c r="L62" s="69">
        <v>6</v>
      </c>
      <c r="M62" s="67"/>
      <c r="N62" s="67"/>
      <c r="O62" s="69">
        <v>2</v>
      </c>
      <c r="P62" s="69">
        <v>2</v>
      </c>
      <c r="Q62" s="69">
        <v>2</v>
      </c>
      <c r="R62" s="69">
        <v>2</v>
      </c>
      <c r="S62" s="69">
        <v>4</v>
      </c>
      <c r="T62" s="67"/>
      <c r="U62" s="73"/>
      <c r="V62" s="69"/>
      <c r="W62" s="69"/>
      <c r="X62" s="69"/>
      <c r="Y62" s="69"/>
      <c r="Z62" s="69"/>
      <c r="AA62" s="67"/>
      <c r="AB62" s="73"/>
      <c r="AC62" s="69"/>
      <c r="AD62" s="69"/>
      <c r="AE62" s="69"/>
      <c r="AF62" s="69"/>
      <c r="AG62" s="69"/>
      <c r="AH62" s="67"/>
      <c r="AI62" s="67"/>
      <c r="AJ62" s="69"/>
      <c r="AK62" s="69"/>
      <c r="AL62" s="69"/>
      <c r="AM62" s="69"/>
      <c r="AN62" s="69"/>
    </row>
    <row r="63" spans="2:40" x14ac:dyDescent="0.2">
      <c r="B63" s="22">
        <f t="shared" si="9"/>
        <v>27</v>
      </c>
      <c r="C63" s="123" t="s">
        <v>557</v>
      </c>
      <c r="D63" s="24" t="s">
        <v>296</v>
      </c>
      <c r="E63" s="25">
        <f t="shared" si="10"/>
        <v>22</v>
      </c>
      <c r="F63" s="51"/>
      <c r="G63" s="24" t="s">
        <v>867</v>
      </c>
      <c r="H63" s="69">
        <v>2</v>
      </c>
      <c r="I63" s="69">
        <v>2</v>
      </c>
      <c r="J63" s="69">
        <v>2</v>
      </c>
      <c r="K63" s="69">
        <v>2</v>
      </c>
      <c r="L63" s="69">
        <v>2</v>
      </c>
      <c r="M63" s="67"/>
      <c r="N63" s="67"/>
      <c r="O63" s="69">
        <v>2</v>
      </c>
      <c r="P63" s="69">
        <v>2</v>
      </c>
      <c r="Q63" s="69">
        <v>2</v>
      </c>
      <c r="R63" s="69">
        <v>2</v>
      </c>
      <c r="S63" s="69">
        <v>4</v>
      </c>
      <c r="T63" s="68"/>
      <c r="U63" s="68"/>
      <c r="V63" s="69"/>
      <c r="W63" s="69"/>
      <c r="X63" s="69"/>
      <c r="Y63" s="69"/>
      <c r="Z63" s="69"/>
      <c r="AA63" s="68"/>
      <c r="AB63" s="74"/>
      <c r="AC63" s="69"/>
      <c r="AD63" s="69"/>
      <c r="AE63" s="69"/>
      <c r="AF63" s="69"/>
      <c r="AG63" s="69"/>
      <c r="AH63" s="70"/>
      <c r="AI63" s="68"/>
      <c r="AJ63" s="69"/>
      <c r="AK63" s="69"/>
      <c r="AL63" s="69"/>
      <c r="AM63" s="69"/>
      <c r="AN63" s="69"/>
    </row>
    <row r="64" spans="2:40" x14ac:dyDescent="0.2">
      <c r="B64" s="22">
        <f t="shared" si="9"/>
        <v>28</v>
      </c>
      <c r="C64" s="123"/>
      <c r="D64" s="24"/>
      <c r="E64" s="25">
        <f t="shared" si="10"/>
        <v>0</v>
      </c>
      <c r="F64" s="51"/>
      <c r="G64" s="24"/>
      <c r="H64" s="69"/>
      <c r="I64" s="69"/>
      <c r="J64" s="69"/>
      <c r="K64" s="69"/>
      <c r="L64" s="69"/>
      <c r="M64" s="70"/>
      <c r="N64" s="68"/>
      <c r="O64" s="69"/>
      <c r="P64" s="69"/>
      <c r="Q64" s="69"/>
      <c r="R64" s="69"/>
      <c r="S64" s="69"/>
      <c r="T64" s="68"/>
      <c r="U64" s="68"/>
      <c r="V64" s="69"/>
      <c r="W64" s="69"/>
      <c r="X64" s="69"/>
      <c r="Y64" s="69"/>
      <c r="Z64" s="69"/>
      <c r="AA64" s="68"/>
      <c r="AB64" s="74"/>
      <c r="AC64" s="69"/>
      <c r="AD64" s="69"/>
      <c r="AE64" s="69"/>
      <c r="AF64" s="69"/>
      <c r="AG64" s="69"/>
      <c r="AH64" s="70"/>
      <c r="AI64" s="68"/>
      <c r="AJ64" s="69"/>
      <c r="AK64" s="69"/>
      <c r="AL64" s="69"/>
      <c r="AM64" s="69"/>
      <c r="AN64" s="69"/>
    </row>
    <row r="65" spans="2:40" x14ac:dyDescent="0.2">
      <c r="B65" s="22">
        <f t="shared" si="9"/>
        <v>29</v>
      </c>
      <c r="C65" s="123" t="s">
        <v>558</v>
      </c>
      <c r="D65" s="24" t="s">
        <v>271</v>
      </c>
      <c r="E65" s="25">
        <f t="shared" si="10"/>
        <v>6</v>
      </c>
      <c r="F65" s="51"/>
      <c r="G65" s="24"/>
      <c r="H65" s="69"/>
      <c r="I65" s="69"/>
      <c r="J65" s="69"/>
      <c r="K65" s="69"/>
      <c r="L65" s="69"/>
      <c r="M65" s="70"/>
      <c r="N65" s="68"/>
      <c r="O65" s="69"/>
      <c r="P65" s="69"/>
      <c r="Q65" s="69"/>
      <c r="R65" s="69"/>
      <c r="S65" s="69"/>
      <c r="T65" s="68"/>
      <c r="U65" s="68"/>
      <c r="V65" s="69">
        <v>3</v>
      </c>
      <c r="W65" s="69">
        <v>3</v>
      </c>
      <c r="X65" s="69"/>
      <c r="Y65" s="69"/>
      <c r="Z65" s="69"/>
      <c r="AA65" s="68"/>
      <c r="AB65" s="74"/>
      <c r="AC65" s="69"/>
      <c r="AD65" s="69"/>
      <c r="AE65" s="69"/>
      <c r="AF65" s="69"/>
      <c r="AG65" s="69"/>
      <c r="AH65" s="70"/>
      <c r="AI65" s="68"/>
      <c r="AJ65" s="69"/>
      <c r="AK65" s="69"/>
      <c r="AL65" s="69"/>
      <c r="AM65" s="69"/>
      <c r="AN65" s="69"/>
    </row>
    <row r="66" spans="2:40" x14ac:dyDescent="0.2">
      <c r="B66" s="22">
        <f t="shared" si="9"/>
        <v>30</v>
      </c>
      <c r="C66" s="123" t="s">
        <v>877</v>
      </c>
      <c r="D66" s="24" t="s">
        <v>373</v>
      </c>
      <c r="E66" s="25">
        <f t="shared" si="10"/>
        <v>75</v>
      </c>
      <c r="F66" s="51"/>
      <c r="G66" s="24" t="s">
        <v>867</v>
      </c>
      <c r="H66" s="69"/>
      <c r="I66" s="69"/>
      <c r="J66" s="69"/>
      <c r="K66" s="69"/>
      <c r="L66" s="69"/>
      <c r="M66" s="70"/>
      <c r="N66" s="68"/>
      <c r="O66" s="69"/>
      <c r="P66" s="69"/>
      <c r="Q66" s="69"/>
      <c r="R66" s="69"/>
      <c r="S66" s="69"/>
      <c r="T66" s="68"/>
      <c r="U66" s="68"/>
      <c r="V66" s="69"/>
      <c r="W66" s="69"/>
      <c r="X66" s="69">
        <v>9</v>
      </c>
      <c r="Y66" s="69">
        <v>9</v>
      </c>
      <c r="Z66" s="69">
        <v>6</v>
      </c>
      <c r="AA66" s="68"/>
      <c r="AB66" s="74"/>
      <c r="AC66" s="69">
        <v>9</v>
      </c>
      <c r="AD66" s="69">
        <v>9</v>
      </c>
      <c r="AE66" s="69">
        <v>9</v>
      </c>
      <c r="AF66" s="69">
        <v>9</v>
      </c>
      <c r="AG66" s="69">
        <v>6</v>
      </c>
      <c r="AH66" s="70"/>
      <c r="AI66" s="68"/>
      <c r="AJ66" s="69"/>
      <c r="AK66" s="69">
        <v>9</v>
      </c>
      <c r="AL66" s="69"/>
      <c r="AM66" s="69"/>
      <c r="AN66" s="69"/>
    </row>
    <row r="67" spans="2:40" x14ac:dyDescent="0.2">
      <c r="B67" s="22">
        <f t="shared" si="9"/>
        <v>31</v>
      </c>
      <c r="C67" s="123"/>
      <c r="D67" s="24"/>
      <c r="E67" s="25"/>
      <c r="F67" s="51"/>
      <c r="G67" s="24" t="s">
        <v>867</v>
      </c>
      <c r="H67" s="69"/>
      <c r="I67" s="69"/>
      <c r="J67" s="69"/>
      <c r="K67" s="69"/>
      <c r="L67" s="69"/>
      <c r="M67" s="70"/>
      <c r="N67" s="68"/>
      <c r="O67" s="69"/>
      <c r="P67" s="69"/>
      <c r="Q67" s="69"/>
      <c r="R67" s="69"/>
      <c r="S67" s="69"/>
      <c r="T67" s="68"/>
      <c r="U67" s="68"/>
      <c r="V67" s="69"/>
      <c r="W67" s="69"/>
      <c r="X67" s="69"/>
      <c r="Y67" s="69"/>
      <c r="Z67" s="69"/>
      <c r="AA67" s="68"/>
      <c r="AB67" s="74"/>
      <c r="AC67" s="69"/>
      <c r="AD67" s="69"/>
      <c r="AE67" s="69"/>
      <c r="AF67" s="69"/>
      <c r="AG67" s="69"/>
      <c r="AH67" s="70"/>
      <c r="AI67" s="68"/>
      <c r="AJ67" s="69"/>
      <c r="AK67" s="69"/>
      <c r="AL67" s="69"/>
      <c r="AM67" s="69"/>
      <c r="AN67" s="69"/>
    </row>
    <row r="68" spans="2:40" x14ac:dyDescent="0.2">
      <c r="B68" s="22">
        <f t="shared" si="9"/>
        <v>32</v>
      </c>
      <c r="C68" s="123"/>
      <c r="D68" s="24"/>
      <c r="E68" s="25">
        <f t="shared" si="10"/>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123"/>
      <c r="D69" s="24"/>
      <c r="E69" s="25">
        <f t="shared" si="10"/>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9"/>
        <v>34</v>
      </c>
      <c r="C70" s="12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9"/>
        <v>35</v>
      </c>
      <c r="C71" s="123"/>
      <c r="D71" s="24"/>
      <c r="E71" s="25">
        <f t="shared" si="10"/>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9"/>
        <v>36</v>
      </c>
      <c r="C72" s="123"/>
      <c r="D72" s="24"/>
      <c r="E72" s="25">
        <f t="shared" si="10"/>
        <v>0</v>
      </c>
      <c r="F72" s="51"/>
      <c r="G72" s="24"/>
      <c r="H72" s="69"/>
      <c r="I72" s="69"/>
      <c r="J72" s="69"/>
      <c r="K72" s="69"/>
      <c r="L72" s="69"/>
      <c r="M72" s="70"/>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9"/>
        <v>37</v>
      </c>
      <c r="C73" s="123"/>
      <c r="D73" s="24"/>
      <c r="E73" s="25">
        <f t="shared" si="10"/>
        <v>0</v>
      </c>
      <c r="F73" s="51"/>
      <c r="G73" s="24"/>
      <c r="H73" s="69"/>
      <c r="I73" s="69"/>
      <c r="J73" s="69"/>
      <c r="K73" s="69"/>
      <c r="L73" s="69"/>
      <c r="M73" s="70"/>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9"/>
        <v>38</v>
      </c>
      <c r="C74" s="123"/>
      <c r="D74" s="24"/>
      <c r="E74" s="25">
        <f t="shared" si="10"/>
        <v>0</v>
      </c>
      <c r="F74" s="51"/>
      <c r="G74" s="24"/>
      <c r="H74" s="69"/>
      <c r="I74" s="69"/>
      <c r="J74" s="69"/>
      <c r="K74" s="69"/>
      <c r="L74" s="69"/>
      <c r="M74" s="70"/>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9"/>
        <v>39</v>
      </c>
      <c r="C75" s="123"/>
      <c r="D75" s="24"/>
      <c r="E75" s="25">
        <f t="shared" si="10"/>
        <v>0</v>
      </c>
      <c r="F75" s="51"/>
      <c r="G75" s="24"/>
      <c r="H75" s="69"/>
      <c r="I75" s="69"/>
      <c r="J75" s="69"/>
      <c r="K75" s="69"/>
      <c r="L75" s="69"/>
      <c r="M75" s="70"/>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ht="14.25" customHeight="1" x14ac:dyDescent="0.2">
      <c r="B76" s="22">
        <f t="shared" si="9"/>
        <v>40</v>
      </c>
      <c r="C76" s="123"/>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9"/>
        <v>41</v>
      </c>
      <c r="C77" s="123"/>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9"/>
        <v>42</v>
      </c>
      <c r="C78" s="123"/>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9"/>
        <v>43</v>
      </c>
      <c r="C79" s="123"/>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9"/>
        <v>44</v>
      </c>
      <c r="C80" s="123"/>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9"/>
        <v>45</v>
      </c>
      <c r="C81" s="123"/>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9"/>
        <v>46</v>
      </c>
      <c r="C82" s="123"/>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9"/>
        <v>47</v>
      </c>
      <c r="C83" s="123"/>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9"/>
        <v>48</v>
      </c>
      <c r="C84" s="123"/>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9"/>
        <v>49</v>
      </c>
      <c r="C85" s="123"/>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9"/>
        <v>50</v>
      </c>
      <c r="C86" s="123"/>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ht="15.75" customHeight="1" x14ac:dyDescent="0.2">
      <c r="B87" s="22">
        <f t="shared" si="9"/>
        <v>51</v>
      </c>
      <c r="C87" s="123"/>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ht="15.75" customHeight="1" x14ac:dyDescent="0.2">
      <c r="B88" s="22">
        <f t="shared" si="9"/>
        <v>52</v>
      </c>
      <c r="C88" s="123"/>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9"/>
        <v>53</v>
      </c>
      <c r="C89" s="7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9"/>
        <v>54</v>
      </c>
      <c r="C90" s="345"/>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9"/>
        <v>55</v>
      </c>
      <c r="C91" s="345"/>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9"/>
        <v>56</v>
      </c>
      <c r="C92" s="345"/>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9"/>
        <v>57</v>
      </c>
      <c r="C93" s="345"/>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9"/>
        <v>58</v>
      </c>
      <c r="C94" s="345"/>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9"/>
        <v>59</v>
      </c>
      <c r="C95" s="345"/>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9"/>
        <v>60</v>
      </c>
      <c r="C96" s="345"/>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9"/>
        <v>61</v>
      </c>
      <c r="C97" s="345"/>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9"/>
        <v>62</v>
      </c>
      <c r="C98" s="345"/>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9"/>
        <v>63</v>
      </c>
      <c r="C99" s="345"/>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9"/>
        <v>64</v>
      </c>
      <c r="C100" s="345"/>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9"/>
        <v>65</v>
      </c>
      <c r="C101" s="345"/>
      <c r="D101" s="24"/>
      <c r="E101" s="25">
        <f t="shared" si="10"/>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9"/>
        <v>66</v>
      </c>
      <c r="C102" s="345"/>
      <c r="D102" s="24"/>
      <c r="E102" s="25">
        <f t="shared" si="10"/>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9"/>
        <v>67</v>
      </c>
      <c r="C103" s="345"/>
      <c r="D103" s="24"/>
      <c r="E103" s="25">
        <f t="shared" si="10"/>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9"/>
        <v>68</v>
      </c>
      <c r="C104" s="345"/>
      <c r="D104" s="24"/>
      <c r="E104" s="25">
        <f t="shared" si="10"/>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9"/>
        <v>69</v>
      </c>
      <c r="C105" s="345"/>
      <c r="D105" s="24"/>
      <c r="E105" s="25">
        <f t="shared" si="10"/>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9"/>
        <v>70</v>
      </c>
      <c r="C106" s="8"/>
      <c r="D106" s="24"/>
      <c r="E106" s="25">
        <f t="shared" ref="E106:E120" si="13">SUM(H106:AN106)</f>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ref="B107:B120" si="14">+B106+1</f>
        <v>71</v>
      </c>
      <c r="C107" s="8"/>
      <c r="D107" s="24"/>
      <c r="E107" s="25">
        <f t="shared" si="13"/>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4"/>
        <v>72</v>
      </c>
      <c r="C108" s="8"/>
      <c r="D108" s="24"/>
      <c r="E108" s="25">
        <f t="shared" si="13"/>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4"/>
        <v>73</v>
      </c>
      <c r="C109" s="8"/>
      <c r="D109" s="24"/>
      <c r="E109" s="25">
        <f t="shared" si="13"/>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4"/>
        <v>74</v>
      </c>
      <c r="C110" s="8"/>
      <c r="D110" s="24"/>
      <c r="E110" s="25">
        <f t="shared" si="13"/>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4"/>
        <v>75</v>
      </c>
      <c r="C111" s="8"/>
      <c r="D111" s="24"/>
      <c r="E111" s="25">
        <f t="shared" si="13"/>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4"/>
        <v>76</v>
      </c>
      <c r="C112" s="8"/>
      <c r="D112" s="24"/>
      <c r="E112" s="25">
        <f t="shared" si="13"/>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4"/>
        <v>77</v>
      </c>
      <c r="C113" s="8"/>
      <c r="D113" s="24"/>
      <c r="E113" s="25">
        <f t="shared" si="13"/>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4"/>
        <v>78</v>
      </c>
      <c r="C114" s="8"/>
      <c r="D114" s="24"/>
      <c r="E114" s="25">
        <f t="shared" si="13"/>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4"/>
        <v>79</v>
      </c>
      <c r="C115" s="8"/>
      <c r="D115" s="24"/>
      <c r="E115" s="25">
        <f t="shared" si="13"/>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4"/>
        <v>80</v>
      </c>
      <c r="C116" s="8"/>
      <c r="D116" s="24"/>
      <c r="E116" s="25">
        <f t="shared" si="13"/>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4"/>
        <v>81</v>
      </c>
      <c r="C117" s="8"/>
      <c r="D117" s="24"/>
      <c r="E117" s="25">
        <f t="shared" si="13"/>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4"/>
        <v>82</v>
      </c>
      <c r="C118" s="8"/>
      <c r="D118" s="24"/>
      <c r="E118" s="25">
        <f t="shared" si="13"/>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4"/>
        <v>83</v>
      </c>
      <c r="C119" s="8"/>
      <c r="D119" s="24"/>
      <c r="E119" s="25">
        <f t="shared" si="13"/>
        <v>0</v>
      </c>
      <c r="F119" s="51"/>
      <c r="G119" s="24"/>
      <c r="H119" s="69"/>
      <c r="I119" s="69"/>
      <c r="J119" s="69"/>
      <c r="K119" s="69"/>
      <c r="L119" s="69"/>
      <c r="M119" s="68"/>
      <c r="N119" s="68"/>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f t="shared" si="14"/>
        <v>84</v>
      </c>
      <c r="C120" s="8"/>
      <c r="D120" s="24"/>
      <c r="E120" s="25">
        <f t="shared" si="13"/>
        <v>0</v>
      </c>
      <c r="F120" s="51"/>
      <c r="G120" s="24"/>
      <c r="H120" s="69"/>
      <c r="I120" s="69"/>
      <c r="J120" s="69"/>
      <c r="K120" s="69"/>
      <c r="L120" s="69"/>
      <c r="M120" s="68"/>
      <c r="N120" s="68"/>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row r="148" spans="8:40" x14ac:dyDescent="0.2">
      <c r="H148" s="69"/>
      <c r="I148" s="69"/>
      <c r="J148" s="69"/>
      <c r="K148" s="69"/>
      <c r="L148" s="69"/>
      <c r="O148" s="69"/>
      <c r="P148" s="69"/>
      <c r="Q148" s="69"/>
      <c r="R148" s="69"/>
      <c r="S148" s="69"/>
      <c r="V148" s="69"/>
      <c r="W148" s="69"/>
      <c r="X148" s="69"/>
      <c r="Y148" s="69"/>
      <c r="Z148" s="69"/>
      <c r="AC148" s="69"/>
      <c r="AD148" s="69"/>
      <c r="AE148" s="69"/>
      <c r="AF148" s="69"/>
      <c r="AG148" s="69"/>
      <c r="AJ148" s="69"/>
      <c r="AK148" s="69"/>
      <c r="AL148" s="69"/>
      <c r="AM148" s="69"/>
      <c r="AN148" s="69"/>
    </row>
    <row r="149" spans="8:40" x14ac:dyDescent="0.2">
      <c r="H149" s="69"/>
      <c r="I149" s="69"/>
      <c r="J149" s="69"/>
      <c r="K149" s="69"/>
      <c r="L149" s="69"/>
      <c r="O149" s="69"/>
      <c r="P149" s="69"/>
      <c r="Q149" s="69"/>
      <c r="R149" s="69"/>
      <c r="S149" s="69"/>
      <c r="V149" s="69"/>
      <c r="W149" s="69"/>
      <c r="X149" s="69"/>
      <c r="Y149" s="69"/>
      <c r="Z149" s="69"/>
      <c r="AC149" s="69"/>
      <c r="AD149" s="69"/>
      <c r="AE149" s="69"/>
      <c r="AF149" s="69"/>
      <c r="AG149" s="69"/>
      <c r="AJ149" s="69"/>
      <c r="AK149" s="69"/>
      <c r="AL149" s="69"/>
      <c r="AM149" s="69"/>
      <c r="AN149" s="69"/>
    </row>
  </sheetData>
  <conditionalFormatting sqref="D37:D120">
    <cfRule type="expression" dxfId="1149" priority="188">
      <formula>AND(D37&lt;&gt;"",COUNTIF($F$16:$F$28,D37)=0)</formula>
    </cfRule>
  </conditionalFormatting>
  <conditionalFormatting sqref="H16:L28">
    <cfRule type="expression" dxfId="1148" priority="49" stopIfTrue="1">
      <formula>H16&gt;$H$8</formula>
    </cfRule>
  </conditionalFormatting>
  <conditionalFormatting sqref="H16:N28 AC37:AG55 O37:S149 H37:L149">
    <cfRule type="cellIs" dxfId="1146" priority="51" operator="greaterThan">
      <formula>0</formula>
    </cfRule>
  </conditionalFormatting>
  <conditionalFormatting sqref="M10:N11">
    <cfRule type="cellIs" dxfId="1145" priority="187" operator="greaterThan">
      <formula>0</formula>
    </cfRule>
  </conditionalFormatting>
  <conditionalFormatting sqref="O16:S28">
    <cfRule type="expression" dxfId="1143" priority="46" stopIfTrue="1">
      <formula>O16&gt;$H$8</formula>
    </cfRule>
  </conditionalFormatting>
  <conditionalFormatting sqref="O16:U28">
    <cfRule type="cellIs" dxfId="1142" priority="48" operator="greaterThan">
      <formula>0</formula>
    </cfRule>
  </conditionalFormatting>
  <conditionalFormatting sqref="T10:U11">
    <cfRule type="cellIs" dxfId="1141" priority="186" operator="greaterThan">
      <formula>0</formula>
    </cfRule>
  </conditionalFormatting>
  <conditionalFormatting sqref="T63:U120 AA63:AB120 M64:N120">
    <cfRule type="cellIs" dxfId="1140" priority="190" operator="greaterThan">
      <formula>0</formula>
    </cfRule>
  </conditionalFormatting>
  <conditionalFormatting sqref="V16:Z28">
    <cfRule type="expression" dxfId="1139" priority="43" stopIfTrue="1">
      <formula>V16&gt;$H$8</formula>
    </cfRule>
  </conditionalFormatting>
  <conditionalFormatting sqref="V65:Z65">
    <cfRule type="cellIs" dxfId="1137" priority="32" operator="greaterThan">
      <formula>6</formula>
    </cfRule>
    <cfRule type="cellIs" dxfId="1136" priority="31" operator="greaterThan">
      <formula>0</formula>
    </cfRule>
  </conditionalFormatting>
  <conditionalFormatting sqref="V16:AB28">
    <cfRule type="cellIs" dxfId="1135" priority="45" operator="greaterThan">
      <formula>0</formula>
    </cfRule>
  </conditionalFormatting>
  <conditionalFormatting sqref="AA10:AB11">
    <cfRule type="cellIs" dxfId="1134" priority="185" operator="greaterThan">
      <formula>0</formula>
    </cfRule>
  </conditionalFormatting>
  <conditionalFormatting sqref="AC16:AG28">
    <cfRule type="cellIs" dxfId="1133" priority="42" operator="greaterThan">
      <formula>0</formula>
    </cfRule>
    <cfRule type="expression" dxfId="1132" priority="40" stopIfTrue="1">
      <formula>AC16&gt;$H$8</formula>
    </cfRule>
  </conditionalFormatting>
  <conditionalFormatting sqref="AC55:AG58">
    <cfRule type="cellIs" dxfId="1129" priority="13" operator="greaterThan">
      <formula>6</formula>
    </cfRule>
    <cfRule type="cellIs" dxfId="1128" priority="12" operator="greaterThan">
      <formula>0</formula>
    </cfRule>
  </conditionalFormatting>
  <conditionalFormatting sqref="AC57:AG149 AC37:AG55 H37:L149 O37:S149">
    <cfRule type="cellIs" dxfId="1126" priority="183" operator="greaterThan">
      <formula>6</formula>
    </cfRule>
  </conditionalFormatting>
  <conditionalFormatting sqref="AC57:AG149">
    <cfRule type="cellIs" dxfId="1125" priority="182" operator="greaterThan">
      <formula>0</formula>
    </cfRule>
  </conditionalFormatting>
  <conditionalFormatting sqref="AC71:AG74">
    <cfRule type="cellIs" dxfId="1124" priority="33" operator="greaterThan">
      <formula>0</formula>
    </cfRule>
    <cfRule type="cellIs" dxfId="1123" priority="34" operator="greaterThan">
      <formula>6</formula>
    </cfRule>
  </conditionalFormatting>
  <conditionalFormatting sqref="AC86:AG86">
    <cfRule type="cellIs" dxfId="1122" priority="25" operator="greaterThan">
      <formula>0</formula>
    </cfRule>
    <cfRule type="cellIs" dxfId="1121" priority="26" operator="greaterThan">
      <formula>6</formula>
    </cfRule>
  </conditionalFormatting>
  <conditionalFormatting sqref="AH10:AI11">
    <cfRule type="cellIs" dxfId="1120" priority="184" operator="greaterThan">
      <formula>0</formula>
    </cfRule>
  </conditionalFormatting>
  <conditionalFormatting sqref="AJ42:AK45">
    <cfRule type="cellIs" dxfId="1119" priority="11" operator="greaterThan">
      <formula>6</formula>
    </cfRule>
    <cfRule type="cellIs" dxfId="1118" priority="10" operator="greaterThan">
      <formula>0</formula>
    </cfRule>
    <cfRule type="cellIs" dxfId="1117" priority="9" operator="greaterThan">
      <formula>6</formula>
    </cfRule>
    <cfRule type="cellIs" dxfId="1116" priority="8" operator="greaterThan">
      <formula>0</formula>
    </cfRule>
  </conditionalFormatting>
  <conditionalFormatting sqref="AJ56:AK58">
    <cfRule type="cellIs" dxfId="1115" priority="3" operator="greaterThan">
      <formula>0</formula>
    </cfRule>
    <cfRule type="cellIs" dxfId="1114" priority="4" operator="greaterThan">
      <formula>6</formula>
    </cfRule>
  </conditionalFormatting>
  <conditionalFormatting sqref="AJ57:AK58">
    <cfRule type="cellIs" dxfId="1112" priority="1" operator="greaterThan">
      <formula>0</formula>
    </cfRule>
    <cfRule type="cellIs" dxfId="1111" priority="2" operator="greaterThan">
      <formula>6</formula>
    </cfRule>
  </conditionalFormatting>
  <conditionalFormatting sqref="AJ16:AN28">
    <cfRule type="cellIs" dxfId="1110" priority="39" operator="greaterThan">
      <formula>0</formula>
    </cfRule>
    <cfRule type="expression" dxfId="1109" priority="37" stopIfTrue="1">
      <formula>AJ16&gt;$H$8</formula>
    </cfRule>
  </conditionalFormatting>
  <conditionalFormatting sqref="AJ37:AN55 V37:Z149 AC42:AG45 P47:R48">
    <cfRule type="cellIs" dxfId="1107" priority="22" operator="greaterThan">
      <formula>6</formula>
    </cfRule>
    <cfRule type="cellIs" dxfId="1106" priority="21" operator="greaterThan">
      <formula>0</formula>
    </cfRule>
  </conditionalFormatting>
  <conditionalFormatting sqref="AJ54:AN55 AL56:AN57">
    <cfRule type="cellIs" dxfId="1105" priority="28" operator="greaterThan">
      <formula>6</formula>
    </cfRule>
    <cfRule type="cellIs" dxfId="1104" priority="27" operator="greaterThan">
      <formula>0</formula>
    </cfRule>
  </conditionalFormatting>
  <conditionalFormatting sqref="AJ86:AN86">
    <cfRule type="cellIs" dxfId="1103" priority="24" operator="greaterThan">
      <formula>6</formula>
    </cfRule>
    <cfRule type="cellIs" dxfId="1102" priority="23" operator="greaterThan">
      <formula>0</formula>
    </cfRule>
  </conditionalFormatting>
  <conditionalFormatting sqref="AL56:AN58 AJ59:AN149">
    <cfRule type="cellIs" dxfId="1101" priority="65" operator="greaterThan">
      <formula>0</formula>
    </cfRule>
    <cfRule type="cellIs" dxfId="1100" priority="66" operator="greaterThan">
      <formula>6</formula>
    </cfRule>
  </conditionalFormatting>
  <dataValidations count="3">
    <dataValidation type="list" showInputMessage="1" showErrorMessage="1" sqref="F16:F28" xr:uid="{3F0DB9C9-1307-4D04-B5DE-311C901D621D}">
      <formula1>NombresProfesionales</formula1>
    </dataValidation>
    <dataValidation type="decimal" operator="lessThanOrEqual" allowBlank="1" showInputMessage="1" showErrorMessage="1" sqref="H37:L149 O37:S149 V37:Z149 AC37:AG149 AJ37:AN149" xr:uid="{C5739B84-89AF-46F7-89E5-8269F4D77979}">
      <formula1>H$8</formula1>
    </dataValidation>
    <dataValidation type="list" showInputMessage="1" showErrorMessage="1" sqref="D37:D120" xr:uid="{6D597E71-114C-4B1D-9FC9-9F286E7ECEED}">
      <formula1>$F$16:$F$29</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189" id="{8F91DCB2-8D2C-40C8-9E1B-1FD2BA984891}">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50" stopIfTrue="1" id="{6FC5BAFA-4392-4FC1-BA94-636B2F59983D}">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47" stopIfTrue="1" id="{7F426313-593C-4E29-9C39-7B66C0C0DFAC}">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44" stopIfTrue="1" id="{B8DA1B4E-5B7B-4C77-94A1-FE36B08EC8AD}">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41" stopIfTrue="1" id="{E18DADBF-0443-47DB-AD27-3866E4E79B05}">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486" stopIfTrue="1" id="{B93F96FF-BD25-4514-BA50-AA17D3BEDF0F}">
            <xm:f>OR(H$36&lt;Calendario!$F$2,H$36&gt;Calendario!$F$3)</xm:f>
            <x14:dxf>
              <fill>
                <patternFill>
                  <bgColor theme="0" tint="-0.24994659260841701"/>
                </patternFill>
              </fill>
            </x14:dxf>
          </x14:cfRule>
          <xm:sqref>AC37:AG55 H37:L149 O37:S149 AC57:AG149 AL56:AN58 AJ59:AN149 V37:Z149 AJ37:AN55</xm:sqref>
        </x14:conditionalFormatting>
        <x14:conditionalFormatting xmlns:xm="http://schemas.microsoft.com/office/excel/2006/main">
          <x14:cfRule type="expression" priority="16" stopIfTrue="1" id="{A8A9EED3-BF97-41CE-85BA-0175882FF773}">
            <xm:f>OR(AC$36&lt;Calendario!$F$2,AC$36&gt;Calendario!$F$3)</xm:f>
            <x14:dxf>
              <fill>
                <patternFill>
                  <bgColor theme="0" tint="-0.24994659260841701"/>
                </patternFill>
              </fill>
            </x14:dxf>
          </x14:cfRule>
          <xm:sqref>AC56:AG56</xm:sqref>
        </x14:conditionalFormatting>
        <x14:conditionalFormatting xmlns:xm="http://schemas.microsoft.com/office/excel/2006/main">
          <x14:cfRule type="expression" priority="5" stopIfTrue="1" id="{DFE09623-3B1D-42A4-95E8-C57BED9F1C13}">
            <xm:f>OR(AJ$36&lt;Calendario!$F$2,AJ$36&gt;Calendario!$F$3)</xm:f>
            <x14:dxf>
              <fill>
                <patternFill>
                  <bgColor theme="0" tint="-0.24994659260841701"/>
                </patternFill>
              </fill>
            </x14:dxf>
          </x14:cfRule>
          <xm:sqref>AJ56:AK58</xm:sqref>
        </x14:conditionalFormatting>
        <x14:conditionalFormatting xmlns:xm="http://schemas.microsoft.com/office/excel/2006/main">
          <x14:cfRule type="expression" priority="38" stopIfTrue="1" id="{5AF9844D-D146-459A-A1CD-8EA01B16C203}">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AB19308-E6A5-4956-B0F1-AA0B01ECDDC0}">
          <x14:formula1>
            <xm:f>'Listado Proyectos'!$A:$A</xm:f>
          </x14:formula1>
          <xm:sqref>D9</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C854-E028-4DEB-847C-26B4294D8B5F}">
  <sheetPr codeName="Hoja87">
    <tabColor rgb="FF006600"/>
  </sheetPr>
  <dimension ref="A2:AN144"/>
  <sheetViews>
    <sheetView zoomScale="55" zoomScaleNormal="55" workbookViewId="0">
      <selection activeCell="D10" sqref="D10"/>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Freeport_GBC Restart Strategy Services</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139</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0"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9"/>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9"/>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2">+B101+1</f>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098" priority="42">
      <formula>AND(D37&lt;&gt;"",COUNTIF($F$16:$F$28,D37)=0)</formula>
    </cfRule>
  </conditionalFormatting>
  <conditionalFormatting sqref="H16:L28">
    <cfRule type="expression" dxfId="1097" priority="13" stopIfTrue="1">
      <formula>H16&gt;$H$8</formula>
    </cfRule>
  </conditionalFormatting>
  <conditionalFormatting sqref="H37:L144">
    <cfRule type="cellIs" dxfId="1094" priority="37" operator="greaterThan">
      <formula>6</formula>
    </cfRule>
    <cfRule type="cellIs" dxfId="1093" priority="36" operator="greaterThan">
      <formula>0</formula>
    </cfRule>
  </conditionalFormatting>
  <conditionalFormatting sqref="H16:N28">
    <cfRule type="cellIs" dxfId="1092" priority="15" operator="greaterThan">
      <formula>0</formula>
    </cfRule>
  </conditionalFormatting>
  <conditionalFormatting sqref="M10:N11">
    <cfRule type="cellIs" dxfId="1091" priority="41" operator="greaterThan">
      <formula>0</formula>
    </cfRule>
  </conditionalFormatting>
  <conditionalFormatting sqref="M58:N115 T58:U115 AA58:AB115">
    <cfRule type="cellIs" dxfId="1090" priority="44" operator="greaterThan">
      <formula>0</formula>
    </cfRule>
  </conditionalFormatting>
  <conditionalFormatting sqref="O16:S28">
    <cfRule type="expression" dxfId="1089" priority="10" stopIfTrue="1">
      <formula>O16&gt;$H$8</formula>
    </cfRule>
  </conditionalFormatting>
  <conditionalFormatting sqref="O37:S144">
    <cfRule type="cellIs" dxfId="1087" priority="28" operator="greaterThan">
      <formula>6</formula>
    </cfRule>
    <cfRule type="cellIs" dxfId="1086" priority="27" operator="greaterThan">
      <formula>0</formula>
    </cfRule>
  </conditionalFormatting>
  <conditionalFormatting sqref="O16:U28">
    <cfRule type="cellIs" dxfId="1085" priority="12" operator="greaterThan">
      <formula>0</formula>
    </cfRule>
  </conditionalFormatting>
  <conditionalFormatting sqref="T10:U11">
    <cfRule type="cellIs" dxfId="1084" priority="40" operator="greaterThan">
      <formula>0</formula>
    </cfRule>
  </conditionalFormatting>
  <conditionalFormatting sqref="V16:Z28">
    <cfRule type="expression" dxfId="1082" priority="7" stopIfTrue="1">
      <formula>V16&gt;$H$8</formula>
    </cfRule>
  </conditionalFormatting>
  <conditionalFormatting sqref="V37:Z144">
    <cfRule type="cellIs" dxfId="1081" priority="24" operator="greaterThan">
      <formula>0</formula>
    </cfRule>
    <cfRule type="cellIs" dxfId="1080" priority="25" operator="greaterThan">
      <formula>6</formula>
    </cfRule>
  </conditionalFormatting>
  <conditionalFormatting sqref="V16:AB28">
    <cfRule type="cellIs" dxfId="1079" priority="9" operator="greaterThan">
      <formula>0</formula>
    </cfRule>
  </conditionalFormatting>
  <conditionalFormatting sqref="AA10:AB11">
    <cfRule type="cellIs" dxfId="1078" priority="39" operator="greaterThan">
      <formula>0</formula>
    </cfRule>
  </conditionalFormatting>
  <conditionalFormatting sqref="AC16:AG28">
    <cfRule type="cellIs" dxfId="1077" priority="6" operator="greaterThan">
      <formula>0</formula>
    </cfRule>
    <cfRule type="expression" dxfId="1075" priority="4" stopIfTrue="1">
      <formula>AC16&gt;$H$8</formula>
    </cfRule>
  </conditionalFormatting>
  <conditionalFormatting sqref="AC37:AG144">
    <cfRule type="cellIs" dxfId="1074" priority="21" operator="greaterThan">
      <formula>0</formula>
    </cfRule>
    <cfRule type="cellIs" dxfId="1073" priority="22" operator="greaterThan">
      <formula>6</formula>
    </cfRule>
  </conditionalFormatting>
  <conditionalFormatting sqref="AH10:AI11">
    <cfRule type="cellIs" dxfId="1072" priority="38" operator="greaterThan">
      <formula>0</formula>
    </cfRule>
  </conditionalFormatting>
  <conditionalFormatting sqref="AJ16:AN28">
    <cfRule type="expression" dxfId="1071" priority="1" stopIfTrue="1">
      <formula>AJ16&gt;$H$8</formula>
    </cfRule>
    <cfRule type="cellIs" dxfId="1070" priority="3" operator="greaterThan">
      <formula>0</formula>
    </cfRule>
  </conditionalFormatting>
  <conditionalFormatting sqref="AJ37:AN144">
    <cfRule type="cellIs" dxfId="1068" priority="19" operator="greaterThan">
      <formula>6</formula>
    </cfRule>
    <cfRule type="cellIs" dxfId="1067" priority="18" operator="greaterThan">
      <formula>0</formula>
    </cfRule>
  </conditionalFormatting>
  <dataValidations count="3">
    <dataValidation type="decimal" operator="lessThanOrEqual" allowBlank="1" showInputMessage="1" showErrorMessage="1" sqref="H37:L144 O37:S144 V37:Z144 AC37:AG144 AJ37:AN144" xr:uid="{CFE85380-CD03-4087-8132-660D0046E033}">
      <formula1>H$8</formula1>
    </dataValidation>
    <dataValidation type="list" showInputMessage="1" showErrorMessage="1" sqref="D37:D115" xr:uid="{5A5046CE-EA48-4E22-88B4-B5421C3DB96D}">
      <formula1>$F$16:$F$29</formula1>
    </dataValidation>
    <dataValidation type="list" showInputMessage="1" showErrorMessage="1" sqref="F16:F28" xr:uid="{5C810D8F-A2C3-44EC-9FB8-A1569C5CC883}">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16" id="{6A98CCCC-2F3B-4A5C-9303-1FF4021E3C1D}">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A546D2CA-191F-484D-A44B-7A520853AFDE}">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488" stopIfTrue="1" id="{A4FD3D3E-4382-4A7A-B0B8-2DAE77D4C410}">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2AFEF8DE-3C80-4F5B-98AC-C1DF3B3B117A}">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9EDF78A5-23F1-47E4-9107-AF843655777A}">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1D7630BE-4DE4-4832-BBBA-91AFA93FE6F9}">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18AC5A5E-8926-4FD1-BC74-1FDF082CCCD8}">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34A1D89-7839-4CD6-8FF9-3334BC945113}">
          <x14:formula1>
            <xm:f>'Listado Proyectos'!$A:$A</xm:f>
          </x14:formula1>
          <xm:sqref>D9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E694-F766-4777-88A7-451D48D609A6}">
  <sheetPr codeName="Hoja83">
    <tabColor rgb="FFFF0000"/>
  </sheetPr>
  <dimension ref="A2:AN207"/>
  <sheetViews>
    <sheetView workbookViewId="0">
      <selection activeCell="E9" sqref="E9"/>
    </sheetView>
  </sheetViews>
  <sheetFormatPr baseColWidth="10" defaultColWidth="11.5" defaultRowHeight="15" x14ac:dyDescent="0.2"/>
  <cols>
    <col min="2" max="2" width="21.5" customWidth="1"/>
    <col min="3" max="3" width="49.5" bestFit="1" customWidth="1"/>
    <col min="4" max="4" width="34.5" customWidth="1"/>
    <col min="5" max="5" width="22.5" customWidth="1"/>
    <col min="6" max="6" width="20" customWidth="1"/>
    <col min="7" max="7" width="31.5" customWidth="1"/>
    <col min="8" max="36" width="7" style="18" bestFit="1" customWidth="1"/>
    <col min="37" max="40" width="6.5" style="18" customWidth="1"/>
  </cols>
  <sheetData>
    <row r="2" spans="1:40" x14ac:dyDescent="0.2">
      <c r="A2" s="204"/>
      <c r="B2" s="205"/>
      <c r="C2" s="206" t="s">
        <v>473</v>
      </c>
      <c r="D2" s="206"/>
      <c r="E2" s="205"/>
      <c r="F2" s="205"/>
      <c r="G2" s="205"/>
      <c r="H2" s="205"/>
      <c r="I2" s="205"/>
      <c r="J2" s="205"/>
      <c r="K2" s="205"/>
      <c r="L2" s="205"/>
      <c r="M2" s="206"/>
      <c r="N2" s="207"/>
      <c r="O2" s="208"/>
      <c r="P2" s="206"/>
      <c r="Q2" s="206"/>
      <c r="R2" s="205"/>
      <c r="S2" s="205"/>
      <c r="T2" s="205"/>
      <c r="U2" s="208"/>
      <c r="V2" s="208"/>
      <c r="W2" s="208"/>
      <c r="X2" s="208"/>
      <c r="Y2" s="208"/>
      <c r="Z2" s="208"/>
      <c r="AA2" s="208"/>
      <c r="AB2" s="208"/>
      <c r="AC2" s="208"/>
      <c r="AD2" s="208"/>
      <c r="AE2" s="208"/>
      <c r="AF2" s="208"/>
      <c r="AG2" s="208"/>
      <c r="AH2" s="208"/>
      <c r="AI2" s="208"/>
      <c r="AJ2" s="208"/>
      <c r="AK2" s="208"/>
      <c r="AL2" s="208"/>
      <c r="AM2" s="208"/>
      <c r="AN2" s="208"/>
    </row>
    <row r="3" spans="1:40" x14ac:dyDescent="0.2">
      <c r="A3" s="204"/>
      <c r="B3" s="205"/>
      <c r="C3" s="209">
        <f>Calendario!$D$2</f>
        <v>46174</v>
      </c>
      <c r="D3" s="205"/>
      <c r="E3" s="205"/>
      <c r="F3" s="205"/>
      <c r="G3" s="205"/>
      <c r="H3" s="205"/>
      <c r="I3" s="205"/>
      <c r="J3" s="205"/>
      <c r="K3" s="205"/>
      <c r="L3" s="205"/>
      <c r="M3" s="205"/>
      <c r="N3" s="207"/>
      <c r="O3" s="208"/>
      <c r="P3" s="205"/>
      <c r="Q3" s="205"/>
      <c r="R3" s="205"/>
      <c r="S3" s="205"/>
      <c r="T3" s="205"/>
      <c r="U3" s="208"/>
      <c r="V3" s="208"/>
      <c r="W3" s="208"/>
      <c r="X3" s="208"/>
      <c r="Y3" s="208"/>
      <c r="Z3" s="208"/>
      <c r="AA3" s="208"/>
      <c r="AB3" s="208"/>
      <c r="AC3" s="208"/>
      <c r="AD3" s="208"/>
      <c r="AE3" s="208"/>
      <c r="AF3" s="208"/>
      <c r="AG3" s="208"/>
      <c r="AH3" s="208"/>
      <c r="AI3" s="208"/>
      <c r="AJ3" s="208"/>
      <c r="AK3" s="208"/>
      <c r="AL3" s="208"/>
      <c r="AM3" s="208"/>
      <c r="AN3" s="208"/>
    </row>
    <row r="4" spans="1:40" x14ac:dyDescent="0.2">
      <c r="A4" s="204"/>
      <c r="B4" s="205"/>
      <c r="C4" s="206" t="str">
        <f>"Proyecto: "&amp;D9</f>
        <v>Proyecto: Codelco_Auditoria Recursos y Reservas</v>
      </c>
      <c r="D4" s="206"/>
      <c r="E4" s="205"/>
      <c r="F4" s="205"/>
      <c r="G4" s="205"/>
      <c r="H4" s="205"/>
      <c r="I4" s="205"/>
      <c r="J4" s="205"/>
      <c r="K4" s="205"/>
      <c r="L4" s="205"/>
      <c r="M4" s="205"/>
      <c r="N4" s="207"/>
      <c r="O4" s="208"/>
      <c r="P4" s="205"/>
      <c r="Q4" s="205"/>
      <c r="R4" s="205"/>
      <c r="S4" s="205"/>
      <c r="T4" s="205"/>
      <c r="U4" s="208"/>
      <c r="V4" s="208"/>
      <c r="W4" s="208"/>
      <c r="X4" s="208"/>
      <c r="Y4" s="208"/>
      <c r="Z4" s="208"/>
      <c r="AA4" s="208"/>
      <c r="AB4" s="208"/>
      <c r="AC4" s="208"/>
      <c r="AD4" s="208"/>
      <c r="AE4" s="208"/>
      <c r="AF4" s="208"/>
      <c r="AG4" s="208"/>
      <c r="AH4" s="208"/>
      <c r="AI4" s="208"/>
      <c r="AJ4" s="208"/>
      <c r="AK4" s="208"/>
      <c r="AL4" s="208"/>
      <c r="AM4" s="208"/>
      <c r="AN4" s="208"/>
    </row>
    <row r="5" spans="1:40" ht="16" thickBot="1" x14ac:dyDescent="0.25">
      <c r="A5" s="210"/>
      <c r="B5" s="211"/>
      <c r="C5" s="212" t="str">
        <f>_xlfn.CONCAT("Director:"," ",D10)</f>
        <v>Director: Gonzalo Díaz</v>
      </c>
      <c r="D5" s="212"/>
      <c r="E5" s="211"/>
      <c r="F5" s="211"/>
      <c r="G5" s="211"/>
      <c r="H5" s="211"/>
      <c r="I5" s="211"/>
      <c r="J5" s="211"/>
      <c r="K5" s="211"/>
      <c r="L5" s="211"/>
      <c r="M5" s="211"/>
      <c r="N5" s="213"/>
      <c r="O5" s="214"/>
      <c r="P5" s="211"/>
      <c r="Q5" s="211"/>
      <c r="R5" s="211"/>
      <c r="S5" s="211"/>
      <c r="T5" s="211"/>
      <c r="U5" s="214"/>
      <c r="V5" s="214"/>
      <c r="W5" s="214"/>
      <c r="X5" s="214"/>
      <c r="Y5" s="214"/>
      <c r="Z5" s="214"/>
      <c r="AA5" s="214"/>
      <c r="AB5" s="214"/>
      <c r="AC5" s="214"/>
      <c r="AD5" s="214"/>
      <c r="AE5" s="214"/>
      <c r="AF5" s="214"/>
      <c r="AG5" s="214"/>
      <c r="AH5" s="214"/>
      <c r="AI5" s="214"/>
      <c r="AJ5" s="214"/>
      <c r="AK5" s="214"/>
      <c r="AL5" s="214"/>
      <c r="AM5" s="214"/>
      <c r="AN5" s="214"/>
    </row>
    <row r="6" spans="1:40" x14ac:dyDescent="0.2">
      <c r="A6" s="89"/>
      <c r="B6" s="86"/>
      <c r="C6" s="215"/>
      <c r="D6" s="86"/>
      <c r="E6" s="86"/>
      <c r="F6" s="86"/>
      <c r="G6" s="86"/>
      <c r="H6" s="86"/>
      <c r="I6" s="86"/>
      <c r="J6" s="86"/>
      <c r="K6" s="86"/>
      <c r="L6" s="86"/>
      <c r="M6" s="86"/>
      <c r="N6" s="216"/>
      <c r="O6" s="217"/>
      <c r="P6" s="86"/>
      <c r="Q6" s="86"/>
      <c r="R6" s="86"/>
      <c r="S6" s="218"/>
      <c r="T6" s="218"/>
      <c r="U6" s="219"/>
      <c r="V6" s="219"/>
      <c r="W6" s="218"/>
      <c r="X6" s="218"/>
      <c r="Y6" s="217"/>
      <c r="Z6" s="217"/>
      <c r="AA6" s="217"/>
      <c r="AB6" s="217"/>
      <c r="AC6" s="217"/>
      <c r="AD6" s="217"/>
      <c r="AE6" s="217"/>
      <c r="AF6" s="217"/>
      <c r="AG6" s="217"/>
      <c r="AH6" s="217"/>
      <c r="AI6" s="217"/>
      <c r="AJ6" s="217"/>
      <c r="AK6" s="217"/>
      <c r="AL6" s="217"/>
      <c r="AM6" s="217"/>
      <c r="AN6" s="217"/>
    </row>
    <row r="7" spans="1:40" x14ac:dyDescent="0.2">
      <c r="A7" s="17">
        <v>1</v>
      </c>
      <c r="B7" s="17" t="s">
        <v>474</v>
      </c>
      <c r="C7" s="27" t="s">
        <v>475</v>
      </c>
      <c r="D7" s="17"/>
      <c r="E7" s="17"/>
      <c r="F7" s="17"/>
      <c r="G7" s="17"/>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row>
    <row r="8" spans="1:40" ht="16" thickBot="1" x14ac:dyDescent="0.25">
      <c r="A8" s="89"/>
      <c r="B8" s="86"/>
      <c r="C8" s="215"/>
      <c r="D8" s="86"/>
      <c r="E8" s="86"/>
      <c r="F8" s="86"/>
      <c r="G8" s="86"/>
      <c r="H8" s="86">
        <f>IF(OR(H$36&lt;Calendario!$F$2,H$36&gt;Calendario!$F$3),0,H10)</f>
        <v>9</v>
      </c>
      <c r="I8" s="86">
        <f>IF(OR(I$36&lt;Calendario!$F$2,I$36&gt;Calendario!$F$3),0,I10)</f>
        <v>9</v>
      </c>
      <c r="J8" s="86">
        <f>IF(OR(J$36&lt;Calendario!$F$2,J$36&gt;Calendario!$F$3),0,J10)</f>
        <v>9</v>
      </c>
      <c r="K8" s="86">
        <f>IF(OR(K$36&lt;Calendario!$F$2,K$36&gt;Calendario!$F$3),0,K10)</f>
        <v>9</v>
      </c>
      <c r="L8" s="86">
        <f>IF(OR(L$36&lt;Calendario!$F$2,L$36&gt;Calendario!$F$3),0,L10)</f>
        <v>6</v>
      </c>
      <c r="M8" s="86">
        <f>IF(OR(M$36&lt;Calendario!$F$2,M$36&gt;Calendario!$F$3),0,M10)</f>
        <v>0</v>
      </c>
      <c r="N8" s="86">
        <f>IF(OR(N$36&lt;Calendario!$F$2,N$36&gt;Calendario!$F$3),0,N10)</f>
        <v>0</v>
      </c>
      <c r="O8" s="86">
        <f>IF(OR(O$36&lt;Calendario!$F$2,O$36&gt;Calendario!$F$3),0,O10)</f>
        <v>9</v>
      </c>
      <c r="P8" s="86">
        <f>IF(OR(P$36&lt;Calendario!$F$2,P$36&gt;Calendario!$F$3),0,P10)</f>
        <v>9</v>
      </c>
      <c r="Q8" s="86">
        <f>IF(OR(Q$36&lt;Calendario!$F$2,Q$36&gt;Calendario!$F$3),0,Q10)</f>
        <v>9</v>
      </c>
      <c r="R8" s="86">
        <f>IF(OR(R$36&lt;Calendario!$F$2,R$36&gt;Calendario!$F$3),0,R10)</f>
        <v>9</v>
      </c>
      <c r="S8" s="86">
        <f>IF(OR(S$36&lt;Calendario!$F$2,S$36&gt;Calendario!$F$3),0,S10)</f>
        <v>6</v>
      </c>
      <c r="T8" s="86">
        <f>IF(OR(T$36&lt;Calendario!$F$2,T$36&gt;Calendario!$F$3),0,T10)</f>
        <v>0</v>
      </c>
      <c r="U8" s="86">
        <f>IF(OR(U$36&lt;Calendario!$F$2,U$36&gt;Calendario!$F$3),0,U10)</f>
        <v>0</v>
      </c>
      <c r="V8" s="86">
        <f>IF(OR(V$36&lt;Calendario!$F$2,V$36&gt;Calendario!$F$3),0,V10)</f>
        <v>9</v>
      </c>
      <c r="W8" s="86">
        <f>IF(OR(W$36&lt;Calendario!$F$2,W$36&gt;Calendario!$F$3),0,W10)</f>
        <v>9</v>
      </c>
      <c r="X8" s="86">
        <f>IF(OR(X$36&lt;Calendario!$F$2,X$36&gt;Calendario!$F$3),0,X10)</f>
        <v>9</v>
      </c>
      <c r="Y8" s="86">
        <f>IF(OR(Y$36&lt;Calendario!$F$2,Y$36&gt;Calendario!$F$3),0,Y10)</f>
        <v>9</v>
      </c>
      <c r="Z8" s="86">
        <f>IF(OR(Z$36&lt;Calendario!$F$2,Z$36&gt;Calendario!$F$3),0,Z10)</f>
        <v>6</v>
      </c>
      <c r="AA8" s="86">
        <f>IF(OR(AA$36&lt;Calendario!$F$2,AA$36&gt;Calendario!$F$3),0,AA10)</f>
        <v>0</v>
      </c>
      <c r="AB8" s="86">
        <f>IF(OR(AB$36&lt;Calendario!$F$2,AB$36&gt;Calendario!$F$3),0,AB10)</f>
        <v>0</v>
      </c>
      <c r="AC8" s="86">
        <f>IF(OR(AC$36&lt;Calendario!$F$2,AC$36&gt;Calendario!$F$3),0,AC10)</f>
        <v>9</v>
      </c>
      <c r="AD8" s="86">
        <f>IF(OR(AD$36&lt;Calendario!$F$2,AD$36&gt;Calendario!$F$3),0,AD10)</f>
        <v>9</v>
      </c>
      <c r="AE8" s="86">
        <f>IF(OR(AE$36&lt;Calendario!$F$2,AE$36&gt;Calendario!$F$3),0,AE10)</f>
        <v>9</v>
      </c>
      <c r="AF8" s="86">
        <f>IF(OR(AF$36&lt;Calendario!$F$2,AF$36&gt;Calendario!$F$3),0,AF10)</f>
        <v>9</v>
      </c>
      <c r="AG8" s="86">
        <f>IF(OR(AG$36&lt;Calendario!$F$2,AG$36&gt;Calendario!$F$3),0,AG10)</f>
        <v>6</v>
      </c>
      <c r="AH8" s="86">
        <f>IF(OR(AH$36&lt;Calendario!$F$2,AH$36&gt;Calendario!$F$3),0,AH10)</f>
        <v>0</v>
      </c>
      <c r="AI8" s="86">
        <f>IF(OR(AI$36&lt;Calendario!$F$2,AI$36&gt;Calendario!$F$3),0,AI10)</f>
        <v>0</v>
      </c>
      <c r="AJ8" s="86">
        <f>IF(OR(AJ$36&lt;Calendario!$F$2,AJ$36&gt;Calendario!$F$3),0,AJ10)</f>
        <v>9</v>
      </c>
      <c r="AK8" s="86">
        <f>IF(OR(AK$36&lt;Calendario!$F$2,AK$36&gt;Calendario!$F$3),0,AK10)</f>
        <v>9</v>
      </c>
      <c r="AL8" s="86">
        <f>IF(OR(AL$36&lt;Calendario!$F$2,AL$36&gt;Calendario!$F$3),0,AL10)</f>
        <v>0</v>
      </c>
      <c r="AM8" s="86">
        <f>IF(OR(AM$36&lt;Calendario!$F$2,AM$36&gt;Calendario!$F$3),0,AM10)</f>
        <v>0</v>
      </c>
      <c r="AN8" s="86">
        <f>IF(OR(AN$36&lt;Calendario!$F$2,AN$36&gt;Calendario!$F$3),0,AN10)</f>
        <v>0</v>
      </c>
    </row>
    <row r="9" spans="1:40" ht="16" thickBot="1" x14ac:dyDescent="0.25">
      <c r="A9" s="89"/>
      <c r="B9" s="86"/>
      <c r="C9" s="220" t="s">
        <v>0</v>
      </c>
      <c r="D9" s="98" t="s">
        <v>137</v>
      </c>
      <c r="E9" s="86"/>
      <c r="F9" s="86"/>
      <c r="G9" s="86"/>
      <c r="H9" s="221" t="s">
        <v>476</v>
      </c>
      <c r="I9" s="221" t="s">
        <v>477</v>
      </c>
      <c r="J9" s="221" t="s">
        <v>477</v>
      </c>
      <c r="K9" s="221" t="s">
        <v>478</v>
      </c>
      <c r="L9" s="221" t="s">
        <v>479</v>
      </c>
      <c r="M9" s="221" t="s">
        <v>480</v>
      </c>
      <c r="N9" s="221" t="s">
        <v>481</v>
      </c>
      <c r="O9" s="221" t="s">
        <v>476</v>
      </c>
      <c r="P9" s="221" t="s">
        <v>477</v>
      </c>
      <c r="Q9" s="221" t="s">
        <v>477</v>
      </c>
      <c r="R9" s="221" t="s">
        <v>478</v>
      </c>
      <c r="S9" s="221" t="s">
        <v>479</v>
      </c>
      <c r="T9" s="221" t="s">
        <v>480</v>
      </c>
      <c r="U9" s="221" t="s">
        <v>481</v>
      </c>
      <c r="V9" s="221" t="s">
        <v>476</v>
      </c>
      <c r="W9" s="221" t="s">
        <v>477</v>
      </c>
      <c r="X9" s="221" t="s">
        <v>477</v>
      </c>
      <c r="Y9" s="221" t="s">
        <v>478</v>
      </c>
      <c r="Z9" s="221" t="s">
        <v>479</v>
      </c>
      <c r="AA9" s="221" t="s">
        <v>480</v>
      </c>
      <c r="AB9" s="221" t="s">
        <v>481</v>
      </c>
      <c r="AC9" s="221" t="s">
        <v>476</v>
      </c>
      <c r="AD9" s="221" t="s">
        <v>477</v>
      </c>
      <c r="AE9" s="221" t="s">
        <v>477</v>
      </c>
      <c r="AF9" s="221" t="s">
        <v>478</v>
      </c>
      <c r="AG9" s="221" t="s">
        <v>479</v>
      </c>
      <c r="AH9" s="221" t="s">
        <v>480</v>
      </c>
      <c r="AI9" s="221" t="s">
        <v>481</v>
      </c>
      <c r="AJ9" s="222" t="s">
        <v>476</v>
      </c>
      <c r="AK9" s="222" t="s">
        <v>477</v>
      </c>
      <c r="AL9" s="222" t="s">
        <v>477</v>
      </c>
      <c r="AM9" s="222" t="s">
        <v>478</v>
      </c>
      <c r="AN9" s="222" t="s">
        <v>479</v>
      </c>
    </row>
    <row r="10" spans="1:40" x14ac:dyDescent="0.2">
      <c r="A10" s="89"/>
      <c r="B10" s="86"/>
      <c r="C10" s="223" t="s">
        <v>482</v>
      </c>
      <c r="D10" s="54" t="s">
        <v>506</v>
      </c>
      <c r="E10" s="86"/>
      <c r="F10" s="86"/>
      <c r="G10" s="224" t="s">
        <v>483</v>
      </c>
      <c r="H10" s="225">
        <v>9</v>
      </c>
      <c r="I10" s="226">
        <v>9</v>
      </c>
      <c r="J10" s="226">
        <v>9</v>
      </c>
      <c r="K10" s="226">
        <v>9</v>
      </c>
      <c r="L10" s="226">
        <v>6</v>
      </c>
      <c r="M10" s="80"/>
      <c r="N10" s="80"/>
      <c r="O10" s="225">
        <v>9</v>
      </c>
      <c r="P10" s="226">
        <v>9</v>
      </c>
      <c r="Q10" s="226">
        <v>9</v>
      </c>
      <c r="R10" s="226">
        <v>9</v>
      </c>
      <c r="S10" s="226">
        <v>6</v>
      </c>
      <c r="T10" s="80"/>
      <c r="U10" s="80"/>
      <c r="V10" s="225">
        <v>9</v>
      </c>
      <c r="W10" s="226">
        <v>9</v>
      </c>
      <c r="X10" s="226">
        <v>9</v>
      </c>
      <c r="Y10" s="226">
        <v>9</v>
      </c>
      <c r="Z10" s="226">
        <v>6</v>
      </c>
      <c r="AA10" s="80"/>
      <c r="AB10" s="80"/>
      <c r="AC10" s="225">
        <v>9</v>
      </c>
      <c r="AD10" s="226">
        <v>9</v>
      </c>
      <c r="AE10" s="226">
        <v>9</v>
      </c>
      <c r="AF10" s="226">
        <v>9</v>
      </c>
      <c r="AG10" s="226">
        <v>6</v>
      </c>
      <c r="AH10" s="80"/>
      <c r="AI10" s="80"/>
      <c r="AJ10" s="225">
        <v>9</v>
      </c>
      <c r="AK10" s="225">
        <v>9</v>
      </c>
      <c r="AL10" s="225">
        <v>9</v>
      </c>
      <c r="AM10" s="225">
        <v>9</v>
      </c>
      <c r="AN10" s="226">
        <v>6</v>
      </c>
    </row>
    <row r="11" spans="1:40" x14ac:dyDescent="0.2">
      <c r="A11" s="89"/>
      <c r="B11" s="86"/>
      <c r="C11" s="223" t="s">
        <v>484</v>
      </c>
      <c r="D11" s="54">
        <f>COUNTIF(G16:G23,"&gt;"&amp;0)</f>
        <v>0</v>
      </c>
      <c r="E11" s="86"/>
      <c r="F11" s="86"/>
      <c r="G11" s="227" t="s">
        <v>485</v>
      </c>
      <c r="H11" s="228">
        <v>1</v>
      </c>
      <c r="I11" s="229">
        <v>1</v>
      </c>
      <c r="J11" s="228">
        <v>1</v>
      </c>
      <c r="K11" s="229">
        <v>1</v>
      </c>
      <c r="L11" s="228">
        <v>0</v>
      </c>
      <c r="M11" s="80"/>
      <c r="N11" s="80"/>
      <c r="O11" s="228">
        <v>1</v>
      </c>
      <c r="P11" s="229">
        <v>1</v>
      </c>
      <c r="Q11" s="228">
        <v>1</v>
      </c>
      <c r="R11" s="229">
        <v>1</v>
      </c>
      <c r="S11" s="228">
        <v>0</v>
      </c>
      <c r="T11" s="80"/>
      <c r="U11" s="80"/>
      <c r="V11" s="228">
        <v>1</v>
      </c>
      <c r="W11" s="229">
        <v>1</v>
      </c>
      <c r="X11" s="228">
        <v>1</v>
      </c>
      <c r="Y11" s="229">
        <v>1</v>
      </c>
      <c r="Z11" s="228">
        <v>0</v>
      </c>
      <c r="AA11" s="80"/>
      <c r="AB11" s="80"/>
      <c r="AC11" s="228">
        <v>1</v>
      </c>
      <c r="AD11" s="229">
        <v>1</v>
      </c>
      <c r="AE11" s="228">
        <v>1</v>
      </c>
      <c r="AF11" s="229">
        <v>1</v>
      </c>
      <c r="AG11" s="228">
        <v>0</v>
      </c>
      <c r="AH11" s="80"/>
      <c r="AI11" s="80"/>
      <c r="AJ11" s="228">
        <v>1</v>
      </c>
      <c r="AK11" s="228">
        <v>1</v>
      </c>
      <c r="AL11" s="228">
        <v>1</v>
      </c>
      <c r="AM11" s="228">
        <v>1</v>
      </c>
      <c r="AN11" s="228">
        <v>0</v>
      </c>
    </row>
    <row r="12" spans="1:40" ht="16" thickBot="1" x14ac:dyDescent="0.25">
      <c r="A12" s="89"/>
      <c r="B12" s="86"/>
      <c r="C12" s="223" t="s">
        <v>486</v>
      </c>
      <c r="D12" s="54">
        <f>SUM(G16:G24)</f>
        <v>0</v>
      </c>
      <c r="E12" s="86"/>
      <c r="F12" s="86"/>
      <c r="G12" s="230" t="s">
        <v>487</v>
      </c>
      <c r="H12" s="231">
        <f>SUM(H10:H11)</f>
        <v>10</v>
      </c>
      <c r="I12" s="231">
        <f>SUM(I10:I11)</f>
        <v>10</v>
      </c>
      <c r="J12" s="231">
        <f>SUM(J10:J11)</f>
        <v>10</v>
      </c>
      <c r="K12" s="231">
        <f>SUM(K10:K11)</f>
        <v>10</v>
      </c>
      <c r="L12" s="231">
        <f>SUM(L10:L11)</f>
        <v>6</v>
      </c>
      <c r="M12" s="232"/>
      <c r="N12" s="233"/>
      <c r="O12" s="231">
        <f>SUM(O10:O11)</f>
        <v>10</v>
      </c>
      <c r="P12" s="231">
        <f>SUM(P10:P11)</f>
        <v>10</v>
      </c>
      <c r="Q12" s="231">
        <f>SUM(Q10:Q11)</f>
        <v>10</v>
      </c>
      <c r="R12" s="231">
        <f>SUM(R10:R11)</f>
        <v>10</v>
      </c>
      <c r="S12" s="231">
        <f>SUM(S10:S11)</f>
        <v>6</v>
      </c>
      <c r="T12" s="232"/>
      <c r="U12" s="233"/>
      <c r="V12" s="231">
        <f>SUM(V10:V11)</f>
        <v>10</v>
      </c>
      <c r="W12" s="231">
        <f>SUM(W10:W11)</f>
        <v>10</v>
      </c>
      <c r="X12" s="231">
        <f>SUM(X10:X11)</f>
        <v>10</v>
      </c>
      <c r="Y12" s="231">
        <f>SUM(Y10:Y11)</f>
        <v>10</v>
      </c>
      <c r="Z12" s="231">
        <f>SUM(Z10:Z11)</f>
        <v>6</v>
      </c>
      <c r="AA12" s="232"/>
      <c r="AB12" s="233"/>
      <c r="AC12" s="231">
        <f>SUM(AC10:AC11)</f>
        <v>10</v>
      </c>
      <c r="AD12" s="231">
        <f>SUM(AD10:AD11)</f>
        <v>10</v>
      </c>
      <c r="AE12" s="231">
        <f>SUM(AE10:AE11)</f>
        <v>10</v>
      </c>
      <c r="AF12" s="231">
        <f>SUM(AF10:AF11)</f>
        <v>10</v>
      </c>
      <c r="AG12" s="231">
        <f>SUM(AG10:AG11)</f>
        <v>6</v>
      </c>
      <c r="AH12" s="232"/>
      <c r="AI12" s="233"/>
      <c r="AJ12" s="231">
        <f>SUM(AJ10:AJ11)</f>
        <v>10</v>
      </c>
      <c r="AK12" s="231">
        <f t="shared" ref="AK12:AM12" si="0">SUM(AK10:AK11)</f>
        <v>10</v>
      </c>
      <c r="AL12" s="231">
        <f t="shared" si="0"/>
        <v>10</v>
      </c>
      <c r="AM12" s="231">
        <f t="shared" si="0"/>
        <v>10</v>
      </c>
      <c r="AN12" s="231">
        <f>SUM(AN10:AN11)</f>
        <v>6</v>
      </c>
    </row>
    <row r="13" spans="1:40" ht="16" thickBot="1" x14ac:dyDescent="0.25">
      <c r="A13" s="89"/>
      <c r="B13" s="86"/>
      <c r="C13" s="223" t="s">
        <v>488</v>
      </c>
      <c r="D13" s="54">
        <f>COUNT(_xlfn.UNIQUE(G37:G150,FALSE,FALSE))</f>
        <v>0</v>
      </c>
      <c r="E13" s="86"/>
      <c r="F13" s="86"/>
      <c r="G13" s="86"/>
      <c r="H13" s="86"/>
      <c r="I13" s="86"/>
      <c r="J13" s="86"/>
      <c r="K13" s="86"/>
      <c r="L13" s="86"/>
      <c r="M13" s="86"/>
      <c r="N13" s="216"/>
      <c r="O13" s="217"/>
      <c r="P13" s="86"/>
      <c r="Q13" s="86"/>
      <c r="R13" s="86"/>
      <c r="S13" s="218"/>
      <c r="T13" s="218"/>
      <c r="U13" s="219"/>
      <c r="V13" s="219"/>
      <c r="W13" s="218"/>
      <c r="X13" s="218"/>
      <c r="Y13" s="217"/>
      <c r="Z13" s="217"/>
      <c r="AA13" s="217"/>
      <c r="AB13" s="217"/>
      <c r="AC13" s="217"/>
      <c r="AD13" s="217"/>
      <c r="AE13" s="217"/>
      <c r="AF13" s="217"/>
      <c r="AG13" s="217"/>
      <c r="AH13" s="217"/>
      <c r="AI13" s="217"/>
      <c r="AJ13" s="217"/>
    </row>
    <row r="14" spans="1:40" ht="16" thickBot="1" x14ac:dyDescent="0.25">
      <c r="A14" s="89"/>
      <c r="C14" s="86"/>
      <c r="D14" s="86"/>
      <c r="E14" s="86"/>
      <c r="F14" s="86"/>
      <c r="G14" s="86" t="s">
        <v>475</v>
      </c>
      <c r="H14" s="222" t="s">
        <v>476</v>
      </c>
      <c r="I14" s="222" t="s">
        <v>477</v>
      </c>
      <c r="J14" s="222" t="s">
        <v>477</v>
      </c>
      <c r="K14" s="222" t="s">
        <v>478</v>
      </c>
      <c r="L14" s="222" t="s">
        <v>479</v>
      </c>
      <c r="M14" s="222" t="s">
        <v>480</v>
      </c>
      <c r="N14" s="222" t="s">
        <v>481</v>
      </c>
      <c r="O14" s="222" t="s">
        <v>476</v>
      </c>
      <c r="P14" s="222" t="s">
        <v>477</v>
      </c>
      <c r="Q14" s="222" t="s">
        <v>477</v>
      </c>
      <c r="R14" s="222" t="s">
        <v>478</v>
      </c>
      <c r="S14" s="222" t="s">
        <v>479</v>
      </c>
      <c r="T14" s="222" t="s">
        <v>480</v>
      </c>
      <c r="U14" s="222" t="s">
        <v>481</v>
      </c>
      <c r="V14" s="222" t="s">
        <v>476</v>
      </c>
      <c r="W14" s="222" t="s">
        <v>477</v>
      </c>
      <c r="X14" s="222" t="s">
        <v>477</v>
      </c>
      <c r="Y14" s="222" t="s">
        <v>478</v>
      </c>
      <c r="Z14" s="222" t="s">
        <v>479</v>
      </c>
      <c r="AA14" s="222" t="s">
        <v>480</v>
      </c>
      <c r="AB14" s="222" t="s">
        <v>481</v>
      </c>
      <c r="AC14" s="222" t="s">
        <v>476</v>
      </c>
      <c r="AD14" s="222" t="s">
        <v>477</v>
      </c>
      <c r="AE14" s="222" t="s">
        <v>477</v>
      </c>
      <c r="AF14" s="222" t="s">
        <v>478</v>
      </c>
      <c r="AG14" s="222" t="s">
        <v>479</v>
      </c>
      <c r="AH14" s="222" t="s">
        <v>480</v>
      </c>
      <c r="AI14" s="222" t="s">
        <v>481</v>
      </c>
      <c r="AJ14" s="222" t="s">
        <v>476</v>
      </c>
      <c r="AK14" s="222" t="s">
        <v>477</v>
      </c>
      <c r="AL14" s="222" t="s">
        <v>477</v>
      </c>
      <c r="AM14" s="222" t="s">
        <v>478</v>
      </c>
      <c r="AN14" s="222" t="s">
        <v>479</v>
      </c>
    </row>
    <row r="15" spans="1:40" x14ac:dyDescent="0.2">
      <c r="A15" s="89"/>
      <c r="C15" s="234" t="s">
        <v>489</v>
      </c>
      <c r="D15" s="66">
        <v>0</v>
      </c>
      <c r="F15" s="235" t="s">
        <v>5</v>
      </c>
      <c r="G15" s="236" t="s">
        <v>490</v>
      </c>
      <c r="H15" s="237">
        <f>Calendario!$D$1</f>
        <v>46174</v>
      </c>
      <c r="I15" s="237">
        <f>H15+1</f>
        <v>46175</v>
      </c>
      <c r="J15" s="237">
        <f t="shared" ref="J15:AN15" si="1">I15+1</f>
        <v>46176</v>
      </c>
      <c r="K15" s="237">
        <f t="shared" si="1"/>
        <v>46177</v>
      </c>
      <c r="L15" s="237">
        <f t="shared" si="1"/>
        <v>46178</v>
      </c>
      <c r="M15" s="237">
        <f t="shared" si="1"/>
        <v>46179</v>
      </c>
      <c r="N15" s="237">
        <f t="shared" si="1"/>
        <v>46180</v>
      </c>
      <c r="O15" s="237">
        <f t="shared" si="1"/>
        <v>46181</v>
      </c>
      <c r="P15" s="237">
        <f t="shared" si="1"/>
        <v>46182</v>
      </c>
      <c r="Q15" s="237">
        <f t="shared" si="1"/>
        <v>46183</v>
      </c>
      <c r="R15" s="237">
        <f t="shared" si="1"/>
        <v>46184</v>
      </c>
      <c r="S15" s="237">
        <f t="shared" si="1"/>
        <v>46185</v>
      </c>
      <c r="T15" s="237">
        <f t="shared" si="1"/>
        <v>46186</v>
      </c>
      <c r="U15" s="237">
        <f t="shared" si="1"/>
        <v>46187</v>
      </c>
      <c r="V15" s="237">
        <f t="shared" si="1"/>
        <v>46188</v>
      </c>
      <c r="W15" s="237">
        <f t="shared" si="1"/>
        <v>46189</v>
      </c>
      <c r="X15" s="237">
        <f t="shared" si="1"/>
        <v>46190</v>
      </c>
      <c r="Y15" s="237">
        <f t="shared" si="1"/>
        <v>46191</v>
      </c>
      <c r="Z15" s="237">
        <f t="shared" si="1"/>
        <v>46192</v>
      </c>
      <c r="AA15" s="237">
        <f t="shared" si="1"/>
        <v>46193</v>
      </c>
      <c r="AB15" s="237">
        <f t="shared" si="1"/>
        <v>46194</v>
      </c>
      <c r="AC15" s="237">
        <f t="shared" si="1"/>
        <v>46195</v>
      </c>
      <c r="AD15" s="237">
        <f t="shared" si="1"/>
        <v>46196</v>
      </c>
      <c r="AE15" s="237">
        <f t="shared" si="1"/>
        <v>46197</v>
      </c>
      <c r="AF15" s="237">
        <f t="shared" si="1"/>
        <v>46198</v>
      </c>
      <c r="AG15" s="237">
        <f t="shared" si="1"/>
        <v>46199</v>
      </c>
      <c r="AH15" s="237">
        <f t="shared" si="1"/>
        <v>46200</v>
      </c>
      <c r="AI15" s="237">
        <f t="shared" si="1"/>
        <v>46201</v>
      </c>
      <c r="AJ15" s="237">
        <f t="shared" si="1"/>
        <v>46202</v>
      </c>
      <c r="AK15" s="237">
        <f t="shared" si="1"/>
        <v>46203</v>
      </c>
      <c r="AL15" s="237">
        <f t="shared" si="1"/>
        <v>46204</v>
      </c>
      <c r="AM15" s="237">
        <f t="shared" si="1"/>
        <v>46205</v>
      </c>
      <c r="AN15" s="237">
        <f t="shared" si="1"/>
        <v>46206</v>
      </c>
    </row>
    <row r="16" spans="1:40" x14ac:dyDescent="0.2">
      <c r="A16" s="89"/>
      <c r="C16" s="86"/>
      <c r="E16" s="52"/>
      <c r="F16" s="26" t="s">
        <v>355</v>
      </c>
      <c r="G16" s="25">
        <f t="shared" ref="G16:G28" si="2">SUM(H16:XFD16)</f>
        <v>0</v>
      </c>
      <c r="H16" s="69">
        <f t="shared" ref="H16:L28" si="3">SUMIFS(H$37:H$1048576,$D$37:$D$1048576,$F16)</f>
        <v>0</v>
      </c>
      <c r="I16" s="69">
        <f t="shared" si="3"/>
        <v>0</v>
      </c>
      <c r="J16" s="69">
        <f t="shared" si="3"/>
        <v>0</v>
      </c>
      <c r="K16" s="69">
        <f t="shared" si="3"/>
        <v>0</v>
      </c>
      <c r="L16" s="69">
        <f t="shared" si="3"/>
        <v>0</v>
      </c>
      <c r="M16" s="80"/>
      <c r="N16" s="80"/>
      <c r="O16" s="69">
        <f t="shared" ref="O16:S28" si="4">SUMIFS(O$37:O$1048576,$D$37:$D$1048576,$F16)</f>
        <v>0</v>
      </c>
      <c r="P16" s="69">
        <f t="shared" si="4"/>
        <v>0</v>
      </c>
      <c r="Q16" s="69">
        <f t="shared" si="4"/>
        <v>0</v>
      </c>
      <c r="R16" s="69">
        <f t="shared" si="4"/>
        <v>0</v>
      </c>
      <c r="S16" s="69">
        <f t="shared" si="4"/>
        <v>0</v>
      </c>
      <c r="T16" s="80"/>
      <c r="U16" s="80"/>
      <c r="V16" s="69">
        <f t="shared" ref="V16:Z28" si="5">SUMIFS(V$37:V$1048576,$D$37:$D$1048576,$F16)</f>
        <v>0</v>
      </c>
      <c r="W16" s="69">
        <f t="shared" si="5"/>
        <v>0</v>
      </c>
      <c r="X16" s="69">
        <f t="shared" si="5"/>
        <v>0</v>
      </c>
      <c r="Y16" s="69">
        <f t="shared" si="5"/>
        <v>0</v>
      </c>
      <c r="Z16" s="69">
        <f t="shared" si="5"/>
        <v>0</v>
      </c>
      <c r="AA16" s="80"/>
      <c r="AB16" s="80"/>
      <c r="AC16" s="69">
        <f t="shared" ref="AC16:AG28" si="6">SUMIFS(AC$37:AC$1048576,$D$37:$D$1048576,$F16)</f>
        <v>0</v>
      </c>
      <c r="AD16" s="69">
        <f t="shared" si="6"/>
        <v>0</v>
      </c>
      <c r="AE16" s="69">
        <f t="shared" si="6"/>
        <v>0</v>
      </c>
      <c r="AF16" s="69">
        <f t="shared" si="6"/>
        <v>0</v>
      </c>
      <c r="AG16" s="69">
        <f t="shared" si="6"/>
        <v>0</v>
      </c>
      <c r="AH16" s="80"/>
      <c r="AI16" s="80"/>
      <c r="AJ16" s="69">
        <f t="shared" ref="AJ16:AN28" si="7">SUMIFS(AJ$37:AJ$1048576,$D$37:$D$1048576,$F16)</f>
        <v>0</v>
      </c>
      <c r="AK16" s="69">
        <f t="shared" si="7"/>
        <v>0</v>
      </c>
      <c r="AL16" s="69">
        <f t="shared" si="7"/>
        <v>0</v>
      </c>
      <c r="AM16" s="69">
        <f t="shared" si="7"/>
        <v>0</v>
      </c>
      <c r="AN16" s="69">
        <f t="shared" si="7"/>
        <v>0</v>
      </c>
    </row>
    <row r="17" spans="1:40" x14ac:dyDescent="0.2">
      <c r="A17" s="89"/>
      <c r="B17" s="239" t="s">
        <v>491</v>
      </c>
      <c r="C17" s="239" t="s">
        <v>492</v>
      </c>
      <c r="D17" s="239" t="s">
        <v>493</v>
      </c>
      <c r="E17" s="52"/>
      <c r="F17" s="26" t="s">
        <v>330</v>
      </c>
      <c r="G17" s="25">
        <f t="shared" si="2"/>
        <v>0</v>
      </c>
      <c r="H17" s="69">
        <f t="shared" si="3"/>
        <v>0</v>
      </c>
      <c r="I17" s="69">
        <f t="shared" si="3"/>
        <v>0</v>
      </c>
      <c r="J17" s="69">
        <f t="shared" si="3"/>
        <v>0</v>
      </c>
      <c r="K17" s="69">
        <f t="shared" si="3"/>
        <v>0</v>
      </c>
      <c r="L17" s="69">
        <f t="shared" si="3"/>
        <v>0</v>
      </c>
      <c r="M17" s="80"/>
      <c r="N17" s="80"/>
      <c r="O17" s="69">
        <f t="shared" si="4"/>
        <v>0</v>
      </c>
      <c r="P17" s="69">
        <f t="shared" si="4"/>
        <v>0</v>
      </c>
      <c r="Q17" s="69">
        <f t="shared" si="4"/>
        <v>0</v>
      </c>
      <c r="R17" s="69">
        <f t="shared" si="4"/>
        <v>0</v>
      </c>
      <c r="S17" s="69">
        <f t="shared" si="4"/>
        <v>0</v>
      </c>
      <c r="T17" s="80"/>
      <c r="U17" s="80"/>
      <c r="V17" s="69">
        <f t="shared" si="5"/>
        <v>0</v>
      </c>
      <c r="W17" s="69">
        <f t="shared" si="5"/>
        <v>0</v>
      </c>
      <c r="X17" s="69">
        <f t="shared" si="5"/>
        <v>0</v>
      </c>
      <c r="Y17" s="69">
        <f t="shared" si="5"/>
        <v>0</v>
      </c>
      <c r="Z17" s="69">
        <f t="shared" si="5"/>
        <v>0</v>
      </c>
      <c r="AA17" s="80"/>
      <c r="AB17" s="80"/>
      <c r="AC17" s="69">
        <f t="shared" si="6"/>
        <v>0</v>
      </c>
      <c r="AD17" s="69">
        <f t="shared" si="6"/>
        <v>0</v>
      </c>
      <c r="AE17" s="69">
        <f t="shared" si="6"/>
        <v>0</v>
      </c>
      <c r="AF17" s="69">
        <f t="shared" si="6"/>
        <v>0</v>
      </c>
      <c r="AG17" s="69">
        <f t="shared" si="6"/>
        <v>0</v>
      </c>
      <c r="AH17" s="80"/>
      <c r="AI17" s="80"/>
      <c r="AJ17" s="69">
        <f t="shared" si="7"/>
        <v>0</v>
      </c>
      <c r="AK17" s="69">
        <f t="shared" si="7"/>
        <v>0</v>
      </c>
      <c r="AL17" s="69">
        <f t="shared" si="7"/>
        <v>0</v>
      </c>
      <c r="AM17" s="69">
        <f t="shared" si="7"/>
        <v>0</v>
      </c>
      <c r="AN17" s="69">
        <f t="shared" si="7"/>
        <v>0</v>
      </c>
    </row>
    <row r="18" spans="1:40" x14ac:dyDescent="0.2">
      <c r="A18" s="89"/>
      <c r="B18" s="240"/>
      <c r="C18" s="196"/>
      <c r="D18" s="66"/>
      <c r="E18" s="52"/>
      <c r="F18" s="26" t="s">
        <v>365</v>
      </c>
      <c r="G18" s="25">
        <f t="shared" si="2"/>
        <v>0</v>
      </c>
      <c r="H18" s="69">
        <f t="shared" si="3"/>
        <v>0</v>
      </c>
      <c r="I18" s="69">
        <f t="shared" si="3"/>
        <v>0</v>
      </c>
      <c r="J18" s="69">
        <f t="shared" si="3"/>
        <v>0</v>
      </c>
      <c r="K18" s="69">
        <f t="shared" si="3"/>
        <v>0</v>
      </c>
      <c r="L18" s="69">
        <f t="shared" si="3"/>
        <v>0</v>
      </c>
      <c r="M18" s="80"/>
      <c r="N18" s="80"/>
      <c r="O18" s="69">
        <f t="shared" si="4"/>
        <v>0</v>
      </c>
      <c r="P18" s="69">
        <f t="shared" si="4"/>
        <v>0</v>
      </c>
      <c r="Q18" s="69">
        <f t="shared" si="4"/>
        <v>0</v>
      </c>
      <c r="R18" s="69">
        <f t="shared" si="4"/>
        <v>0</v>
      </c>
      <c r="S18" s="69">
        <f t="shared" si="4"/>
        <v>0</v>
      </c>
      <c r="T18" s="80"/>
      <c r="U18" s="80"/>
      <c r="V18" s="69">
        <f t="shared" si="5"/>
        <v>0</v>
      </c>
      <c r="W18" s="69">
        <f t="shared" si="5"/>
        <v>0</v>
      </c>
      <c r="X18" s="69">
        <f t="shared" si="5"/>
        <v>0</v>
      </c>
      <c r="Y18" s="69">
        <f t="shared" si="5"/>
        <v>0</v>
      </c>
      <c r="Z18" s="69">
        <f t="shared" si="5"/>
        <v>0</v>
      </c>
      <c r="AA18" s="80"/>
      <c r="AB18" s="80"/>
      <c r="AC18" s="69">
        <f t="shared" si="6"/>
        <v>0</v>
      </c>
      <c r="AD18" s="69">
        <f t="shared" si="6"/>
        <v>0</v>
      </c>
      <c r="AE18" s="69">
        <f t="shared" si="6"/>
        <v>0</v>
      </c>
      <c r="AF18" s="69">
        <f t="shared" si="6"/>
        <v>0</v>
      </c>
      <c r="AG18" s="69">
        <f t="shared" si="6"/>
        <v>0</v>
      </c>
      <c r="AH18" s="80"/>
      <c r="AI18" s="80"/>
      <c r="AJ18" s="69">
        <f t="shared" si="7"/>
        <v>0</v>
      </c>
      <c r="AK18" s="69">
        <f t="shared" si="7"/>
        <v>0</v>
      </c>
      <c r="AL18" s="69">
        <f t="shared" si="7"/>
        <v>0</v>
      </c>
      <c r="AM18" s="69">
        <f t="shared" si="7"/>
        <v>0</v>
      </c>
      <c r="AN18" s="69">
        <f t="shared" si="7"/>
        <v>0</v>
      </c>
    </row>
    <row r="19" spans="1:40" x14ac:dyDescent="0.2">
      <c r="A19" s="89"/>
      <c r="B19" s="240"/>
      <c r="C19" s="196"/>
      <c r="D19" s="66"/>
      <c r="E19" s="52"/>
      <c r="F19" s="26" t="s">
        <v>429</v>
      </c>
      <c r="G19" s="25">
        <f t="shared" si="2"/>
        <v>0</v>
      </c>
      <c r="H19" s="69">
        <f t="shared" si="3"/>
        <v>0</v>
      </c>
      <c r="I19" s="69">
        <f t="shared" si="3"/>
        <v>0</v>
      </c>
      <c r="J19" s="69">
        <f t="shared" si="3"/>
        <v>0</v>
      </c>
      <c r="K19" s="69">
        <f t="shared" si="3"/>
        <v>0</v>
      </c>
      <c r="L19" s="69">
        <f t="shared" si="3"/>
        <v>0</v>
      </c>
      <c r="M19" s="80"/>
      <c r="N19" s="80"/>
      <c r="O19" s="69">
        <f t="shared" si="4"/>
        <v>0</v>
      </c>
      <c r="P19" s="69">
        <f t="shared" si="4"/>
        <v>0</v>
      </c>
      <c r="Q19" s="69">
        <f t="shared" si="4"/>
        <v>0</v>
      </c>
      <c r="R19" s="69">
        <f t="shared" si="4"/>
        <v>0</v>
      </c>
      <c r="S19" s="69">
        <f t="shared" si="4"/>
        <v>0</v>
      </c>
      <c r="T19" s="80"/>
      <c r="U19" s="80"/>
      <c r="V19" s="69">
        <f t="shared" si="5"/>
        <v>0</v>
      </c>
      <c r="W19" s="69">
        <f t="shared" si="5"/>
        <v>0</v>
      </c>
      <c r="X19" s="69">
        <f t="shared" si="5"/>
        <v>0</v>
      </c>
      <c r="Y19" s="69">
        <f t="shared" si="5"/>
        <v>0</v>
      </c>
      <c r="Z19" s="69">
        <f t="shared" si="5"/>
        <v>0</v>
      </c>
      <c r="AA19" s="80"/>
      <c r="AB19" s="80"/>
      <c r="AC19" s="69">
        <f t="shared" si="6"/>
        <v>0</v>
      </c>
      <c r="AD19" s="69">
        <f t="shared" si="6"/>
        <v>0</v>
      </c>
      <c r="AE19" s="69">
        <f t="shared" si="6"/>
        <v>0</v>
      </c>
      <c r="AF19" s="69">
        <f t="shared" si="6"/>
        <v>0</v>
      </c>
      <c r="AG19" s="69">
        <f t="shared" si="6"/>
        <v>0</v>
      </c>
      <c r="AH19" s="80"/>
      <c r="AI19" s="80"/>
      <c r="AJ19" s="69">
        <f t="shared" si="7"/>
        <v>0</v>
      </c>
      <c r="AK19" s="69">
        <f t="shared" si="7"/>
        <v>0</v>
      </c>
      <c r="AL19" s="69">
        <f t="shared" si="7"/>
        <v>0</v>
      </c>
      <c r="AM19" s="69">
        <f t="shared" si="7"/>
        <v>0</v>
      </c>
      <c r="AN19" s="69">
        <f t="shared" si="7"/>
        <v>0</v>
      </c>
    </row>
    <row r="20" spans="1:40" x14ac:dyDescent="0.2">
      <c r="A20" s="89"/>
      <c r="B20" s="240"/>
      <c r="C20" s="196"/>
      <c r="D20" s="66"/>
      <c r="E20" s="52"/>
      <c r="F20" s="26" t="s">
        <v>306</v>
      </c>
      <c r="G20" s="25">
        <f t="shared" si="2"/>
        <v>0</v>
      </c>
      <c r="H20" s="69">
        <f t="shared" si="3"/>
        <v>0</v>
      </c>
      <c r="I20" s="69">
        <f t="shared" si="3"/>
        <v>0</v>
      </c>
      <c r="J20" s="69">
        <f t="shared" si="3"/>
        <v>0</v>
      </c>
      <c r="K20" s="69">
        <f t="shared" si="3"/>
        <v>0</v>
      </c>
      <c r="L20" s="69">
        <f t="shared" si="3"/>
        <v>0</v>
      </c>
      <c r="M20" s="80"/>
      <c r="N20" s="80"/>
      <c r="O20" s="69">
        <f t="shared" si="4"/>
        <v>0</v>
      </c>
      <c r="P20" s="69">
        <f t="shared" si="4"/>
        <v>0</v>
      </c>
      <c r="Q20" s="69">
        <f t="shared" si="4"/>
        <v>0</v>
      </c>
      <c r="R20" s="69">
        <f t="shared" si="4"/>
        <v>0</v>
      </c>
      <c r="S20" s="69">
        <f t="shared" si="4"/>
        <v>0</v>
      </c>
      <c r="T20" s="80"/>
      <c r="U20" s="80"/>
      <c r="V20" s="69">
        <f t="shared" si="5"/>
        <v>0</v>
      </c>
      <c r="W20" s="69">
        <f t="shared" si="5"/>
        <v>0</v>
      </c>
      <c r="X20" s="69">
        <f t="shared" si="5"/>
        <v>0</v>
      </c>
      <c r="Y20" s="69">
        <f t="shared" si="5"/>
        <v>0</v>
      </c>
      <c r="Z20" s="69">
        <f t="shared" si="5"/>
        <v>0</v>
      </c>
      <c r="AA20" s="80"/>
      <c r="AB20" s="80"/>
      <c r="AC20" s="69">
        <f t="shared" si="6"/>
        <v>0</v>
      </c>
      <c r="AD20" s="69">
        <f t="shared" si="6"/>
        <v>0</v>
      </c>
      <c r="AE20" s="69">
        <f t="shared" si="6"/>
        <v>0</v>
      </c>
      <c r="AF20" s="69">
        <f t="shared" si="6"/>
        <v>0</v>
      </c>
      <c r="AG20" s="69">
        <f t="shared" si="6"/>
        <v>0</v>
      </c>
      <c r="AH20" s="80"/>
      <c r="AI20" s="80"/>
      <c r="AJ20" s="69">
        <f t="shared" si="7"/>
        <v>0</v>
      </c>
      <c r="AK20" s="69">
        <f t="shared" si="7"/>
        <v>0</v>
      </c>
      <c r="AL20" s="69">
        <f t="shared" si="7"/>
        <v>0</v>
      </c>
      <c r="AM20" s="69">
        <f t="shared" si="7"/>
        <v>0</v>
      </c>
      <c r="AN20" s="69">
        <f t="shared" si="7"/>
        <v>0</v>
      </c>
    </row>
    <row r="21" spans="1:40" x14ac:dyDescent="0.2">
      <c r="A21" s="89"/>
      <c r="B21" s="240"/>
      <c r="C21" s="196"/>
      <c r="D21" s="66"/>
      <c r="E21" s="52"/>
      <c r="F21" s="26" t="s">
        <v>226</v>
      </c>
      <c r="G21" s="25">
        <f t="shared" si="2"/>
        <v>0</v>
      </c>
      <c r="H21" s="69">
        <f t="shared" si="3"/>
        <v>0</v>
      </c>
      <c r="I21" s="69">
        <f t="shared" si="3"/>
        <v>0</v>
      </c>
      <c r="J21" s="69">
        <f t="shared" si="3"/>
        <v>0</v>
      </c>
      <c r="K21" s="69">
        <f t="shared" si="3"/>
        <v>0</v>
      </c>
      <c r="L21" s="69">
        <f t="shared" si="3"/>
        <v>0</v>
      </c>
      <c r="M21" s="80"/>
      <c r="N21" s="80"/>
      <c r="O21" s="69">
        <f t="shared" si="4"/>
        <v>0</v>
      </c>
      <c r="P21" s="69">
        <f t="shared" si="4"/>
        <v>0</v>
      </c>
      <c r="Q21" s="69">
        <f t="shared" si="4"/>
        <v>0</v>
      </c>
      <c r="R21" s="69">
        <f t="shared" si="4"/>
        <v>0</v>
      </c>
      <c r="S21" s="69">
        <f t="shared" si="4"/>
        <v>0</v>
      </c>
      <c r="T21" s="80"/>
      <c r="U21" s="80"/>
      <c r="V21" s="69">
        <f t="shared" si="5"/>
        <v>0</v>
      </c>
      <c r="W21" s="69">
        <f t="shared" si="5"/>
        <v>0</v>
      </c>
      <c r="X21" s="69">
        <f t="shared" si="5"/>
        <v>0</v>
      </c>
      <c r="Y21" s="69">
        <f t="shared" si="5"/>
        <v>0</v>
      </c>
      <c r="Z21" s="69">
        <f t="shared" si="5"/>
        <v>0</v>
      </c>
      <c r="AA21" s="80"/>
      <c r="AB21" s="80"/>
      <c r="AC21" s="69">
        <f t="shared" si="6"/>
        <v>0</v>
      </c>
      <c r="AD21" s="69">
        <f t="shared" si="6"/>
        <v>0</v>
      </c>
      <c r="AE21" s="69">
        <f t="shared" si="6"/>
        <v>0</v>
      </c>
      <c r="AF21" s="69">
        <f t="shared" si="6"/>
        <v>0</v>
      </c>
      <c r="AG21" s="69">
        <f t="shared" si="6"/>
        <v>0</v>
      </c>
      <c r="AH21" s="80"/>
      <c r="AI21" s="80"/>
      <c r="AJ21" s="69">
        <f t="shared" si="7"/>
        <v>0</v>
      </c>
      <c r="AK21" s="69">
        <f t="shared" si="7"/>
        <v>0</v>
      </c>
      <c r="AL21" s="69">
        <f t="shared" si="7"/>
        <v>0</v>
      </c>
      <c r="AM21" s="69">
        <f t="shared" si="7"/>
        <v>0</v>
      </c>
      <c r="AN21" s="69">
        <f t="shared" si="7"/>
        <v>0</v>
      </c>
    </row>
    <row r="22" spans="1:40" x14ac:dyDescent="0.2">
      <c r="A22" s="89"/>
      <c r="B22" s="291"/>
      <c r="C22" s="196"/>
      <c r="D22" s="66"/>
      <c r="E22" s="52"/>
      <c r="F22" s="26"/>
      <c r="G22" s="25">
        <f t="shared" si="2"/>
        <v>0</v>
      </c>
      <c r="H22" s="69">
        <f t="shared" si="3"/>
        <v>0</v>
      </c>
      <c r="I22" s="69">
        <f t="shared" si="3"/>
        <v>0</v>
      </c>
      <c r="J22" s="69">
        <f t="shared" si="3"/>
        <v>0</v>
      </c>
      <c r="K22" s="69">
        <f t="shared" si="3"/>
        <v>0</v>
      </c>
      <c r="L22" s="69">
        <f t="shared" si="3"/>
        <v>0</v>
      </c>
      <c r="M22" s="80"/>
      <c r="N22" s="80"/>
      <c r="O22" s="69">
        <f t="shared" si="4"/>
        <v>0</v>
      </c>
      <c r="P22" s="69">
        <f t="shared" si="4"/>
        <v>0</v>
      </c>
      <c r="Q22" s="69">
        <f t="shared" si="4"/>
        <v>0</v>
      </c>
      <c r="R22" s="69">
        <f t="shared" si="4"/>
        <v>0</v>
      </c>
      <c r="S22" s="69">
        <f t="shared" si="4"/>
        <v>0</v>
      </c>
      <c r="T22" s="80"/>
      <c r="U22" s="80"/>
      <c r="V22" s="69">
        <f t="shared" si="5"/>
        <v>0</v>
      </c>
      <c r="W22" s="69">
        <f t="shared" si="5"/>
        <v>0</v>
      </c>
      <c r="X22" s="69">
        <f t="shared" si="5"/>
        <v>0</v>
      </c>
      <c r="Y22" s="69">
        <f t="shared" si="5"/>
        <v>0</v>
      </c>
      <c r="Z22" s="69">
        <f t="shared" si="5"/>
        <v>0</v>
      </c>
      <c r="AA22" s="80"/>
      <c r="AB22" s="80"/>
      <c r="AC22" s="69">
        <f t="shared" si="6"/>
        <v>0</v>
      </c>
      <c r="AD22" s="69">
        <f t="shared" si="6"/>
        <v>0</v>
      </c>
      <c r="AE22" s="69">
        <f t="shared" si="6"/>
        <v>0</v>
      </c>
      <c r="AF22" s="69">
        <f t="shared" si="6"/>
        <v>0</v>
      </c>
      <c r="AG22" s="69">
        <f t="shared" si="6"/>
        <v>0</v>
      </c>
      <c r="AH22" s="80"/>
      <c r="AI22" s="80"/>
      <c r="AJ22" s="69">
        <f t="shared" si="7"/>
        <v>0</v>
      </c>
      <c r="AK22" s="69">
        <f t="shared" si="7"/>
        <v>0</v>
      </c>
      <c r="AL22" s="69">
        <f t="shared" si="7"/>
        <v>0</v>
      </c>
      <c r="AM22" s="69">
        <f t="shared" si="7"/>
        <v>0</v>
      </c>
      <c r="AN22" s="69">
        <f t="shared" si="7"/>
        <v>0</v>
      </c>
    </row>
    <row r="23" spans="1:40" x14ac:dyDescent="0.2">
      <c r="A23" s="89"/>
      <c r="B23" s="291"/>
      <c r="C23" s="196"/>
      <c r="D23" s="66"/>
      <c r="E23" s="52"/>
      <c r="F23" s="26"/>
      <c r="G23" s="25">
        <f t="shared" si="2"/>
        <v>0</v>
      </c>
      <c r="H23" s="69">
        <f t="shared" si="3"/>
        <v>0</v>
      </c>
      <c r="I23" s="69">
        <f t="shared" si="3"/>
        <v>0</v>
      </c>
      <c r="J23" s="69">
        <f t="shared" si="3"/>
        <v>0</v>
      </c>
      <c r="K23" s="69">
        <f t="shared" si="3"/>
        <v>0</v>
      </c>
      <c r="L23" s="69">
        <f t="shared" si="3"/>
        <v>0</v>
      </c>
      <c r="M23" s="80"/>
      <c r="N23" s="80"/>
      <c r="O23" s="69">
        <f t="shared" si="4"/>
        <v>0</v>
      </c>
      <c r="P23" s="69">
        <f t="shared" si="4"/>
        <v>0</v>
      </c>
      <c r="Q23" s="69">
        <f t="shared" si="4"/>
        <v>0</v>
      </c>
      <c r="R23" s="69">
        <f t="shared" si="4"/>
        <v>0</v>
      </c>
      <c r="S23" s="69">
        <f t="shared" si="4"/>
        <v>0</v>
      </c>
      <c r="T23" s="80"/>
      <c r="U23" s="80"/>
      <c r="V23" s="69">
        <f t="shared" si="5"/>
        <v>0</v>
      </c>
      <c r="W23" s="69">
        <f t="shared" si="5"/>
        <v>0</v>
      </c>
      <c r="X23" s="69">
        <f t="shared" si="5"/>
        <v>0</v>
      </c>
      <c r="Y23" s="69">
        <f t="shared" si="5"/>
        <v>0</v>
      </c>
      <c r="Z23" s="69">
        <f t="shared" si="5"/>
        <v>0</v>
      </c>
      <c r="AA23" s="80"/>
      <c r="AB23" s="80"/>
      <c r="AC23" s="69">
        <f t="shared" si="6"/>
        <v>0</v>
      </c>
      <c r="AD23" s="69">
        <f t="shared" si="6"/>
        <v>0</v>
      </c>
      <c r="AE23" s="69">
        <f t="shared" si="6"/>
        <v>0</v>
      </c>
      <c r="AF23" s="69">
        <f t="shared" si="6"/>
        <v>0</v>
      </c>
      <c r="AG23" s="69">
        <f t="shared" si="6"/>
        <v>0</v>
      </c>
      <c r="AH23" s="80"/>
      <c r="AI23" s="80"/>
      <c r="AJ23" s="69">
        <f t="shared" si="7"/>
        <v>0</v>
      </c>
      <c r="AK23" s="69">
        <f t="shared" si="7"/>
        <v>0</v>
      </c>
      <c r="AL23" s="69">
        <f t="shared" si="7"/>
        <v>0</v>
      </c>
      <c r="AM23" s="69">
        <f t="shared" si="7"/>
        <v>0</v>
      </c>
      <c r="AN23" s="69">
        <f t="shared" si="7"/>
        <v>0</v>
      </c>
    </row>
    <row r="24" spans="1:40" x14ac:dyDescent="0.2">
      <c r="A24" s="89"/>
      <c r="B24" s="18"/>
      <c r="C24" s="287" t="s">
        <v>494</v>
      </c>
      <c r="D24" s="303">
        <f>SUM(D18:D23)</f>
        <v>0</v>
      </c>
      <c r="E24" s="52"/>
      <c r="F24" s="26"/>
      <c r="G24" s="25">
        <f t="shared" si="2"/>
        <v>0</v>
      </c>
      <c r="H24" s="69">
        <f t="shared" si="3"/>
        <v>0</v>
      </c>
      <c r="I24" s="69">
        <f t="shared" si="3"/>
        <v>0</v>
      </c>
      <c r="J24" s="69">
        <f t="shared" si="3"/>
        <v>0</v>
      </c>
      <c r="K24" s="69">
        <f t="shared" si="3"/>
        <v>0</v>
      </c>
      <c r="L24" s="69">
        <f t="shared" si="3"/>
        <v>0</v>
      </c>
      <c r="M24" s="80"/>
      <c r="N24" s="80"/>
      <c r="O24" s="69">
        <f t="shared" si="4"/>
        <v>0</v>
      </c>
      <c r="P24" s="69">
        <f t="shared" si="4"/>
        <v>0</v>
      </c>
      <c r="Q24" s="69">
        <f t="shared" si="4"/>
        <v>0</v>
      </c>
      <c r="R24" s="69">
        <f t="shared" si="4"/>
        <v>0</v>
      </c>
      <c r="S24" s="69">
        <f t="shared" si="4"/>
        <v>0</v>
      </c>
      <c r="T24" s="80"/>
      <c r="U24" s="80"/>
      <c r="V24" s="69">
        <f t="shared" si="5"/>
        <v>0</v>
      </c>
      <c r="W24" s="69">
        <f t="shared" si="5"/>
        <v>0</v>
      </c>
      <c r="X24" s="69">
        <f t="shared" si="5"/>
        <v>0</v>
      </c>
      <c r="Y24" s="69">
        <f t="shared" si="5"/>
        <v>0</v>
      </c>
      <c r="Z24" s="69">
        <f t="shared" si="5"/>
        <v>0</v>
      </c>
      <c r="AA24" s="80"/>
      <c r="AB24" s="80"/>
      <c r="AC24" s="69">
        <f t="shared" si="6"/>
        <v>0</v>
      </c>
      <c r="AD24" s="69">
        <f t="shared" si="6"/>
        <v>0</v>
      </c>
      <c r="AE24" s="69">
        <f t="shared" si="6"/>
        <v>0</v>
      </c>
      <c r="AF24" s="69">
        <f t="shared" si="6"/>
        <v>0</v>
      </c>
      <c r="AG24" s="69">
        <f t="shared" si="6"/>
        <v>0</v>
      </c>
      <c r="AH24" s="80"/>
      <c r="AI24" s="80"/>
      <c r="AJ24" s="69">
        <f t="shared" si="7"/>
        <v>0</v>
      </c>
      <c r="AK24" s="69">
        <f t="shared" si="7"/>
        <v>0</v>
      </c>
      <c r="AL24" s="69">
        <f t="shared" si="7"/>
        <v>0</v>
      </c>
      <c r="AM24" s="69">
        <f t="shared" si="7"/>
        <v>0</v>
      </c>
      <c r="AN24" s="69">
        <f t="shared" si="7"/>
        <v>0</v>
      </c>
    </row>
    <row r="25" spans="1:40" x14ac:dyDescent="0.2">
      <c r="A25" s="89"/>
      <c r="E25" s="52"/>
      <c r="F25" s="26"/>
      <c r="G25" s="25">
        <f t="shared" si="2"/>
        <v>0</v>
      </c>
      <c r="H25" s="69">
        <f t="shared" si="3"/>
        <v>0</v>
      </c>
      <c r="I25" s="69">
        <f t="shared" si="3"/>
        <v>0</v>
      </c>
      <c r="J25" s="69">
        <f t="shared" si="3"/>
        <v>0</v>
      </c>
      <c r="K25" s="69">
        <f t="shared" si="3"/>
        <v>0</v>
      </c>
      <c r="L25" s="69">
        <f t="shared" si="3"/>
        <v>0</v>
      </c>
      <c r="M25" s="80"/>
      <c r="N25" s="80"/>
      <c r="O25" s="69">
        <f t="shared" si="4"/>
        <v>0</v>
      </c>
      <c r="P25" s="69">
        <f t="shared" si="4"/>
        <v>0</v>
      </c>
      <c r="Q25" s="69">
        <f t="shared" si="4"/>
        <v>0</v>
      </c>
      <c r="R25" s="69">
        <f t="shared" si="4"/>
        <v>0</v>
      </c>
      <c r="S25" s="69">
        <f t="shared" si="4"/>
        <v>0</v>
      </c>
      <c r="T25" s="80"/>
      <c r="U25" s="80"/>
      <c r="V25" s="69">
        <f t="shared" si="5"/>
        <v>0</v>
      </c>
      <c r="W25" s="69">
        <f t="shared" si="5"/>
        <v>0</v>
      </c>
      <c r="X25" s="69">
        <f t="shared" si="5"/>
        <v>0</v>
      </c>
      <c r="Y25" s="69">
        <f t="shared" si="5"/>
        <v>0</v>
      </c>
      <c r="Z25" s="69">
        <f t="shared" si="5"/>
        <v>0</v>
      </c>
      <c r="AA25" s="80"/>
      <c r="AB25" s="80"/>
      <c r="AC25" s="69">
        <f t="shared" si="6"/>
        <v>0</v>
      </c>
      <c r="AD25" s="69">
        <f t="shared" si="6"/>
        <v>0</v>
      </c>
      <c r="AE25" s="69">
        <f t="shared" si="6"/>
        <v>0</v>
      </c>
      <c r="AF25" s="69">
        <f t="shared" si="6"/>
        <v>0</v>
      </c>
      <c r="AG25" s="69">
        <f t="shared" si="6"/>
        <v>0</v>
      </c>
      <c r="AH25" s="80"/>
      <c r="AI25" s="80"/>
      <c r="AJ25" s="69">
        <f t="shared" si="7"/>
        <v>0</v>
      </c>
      <c r="AK25" s="69">
        <f t="shared" si="7"/>
        <v>0</v>
      </c>
      <c r="AL25" s="69">
        <f t="shared" si="7"/>
        <v>0</v>
      </c>
      <c r="AM25" s="69">
        <f t="shared" si="7"/>
        <v>0</v>
      </c>
      <c r="AN25" s="69">
        <f t="shared" si="7"/>
        <v>0</v>
      </c>
    </row>
    <row r="26" spans="1:40" x14ac:dyDescent="0.2">
      <c r="A26" s="89"/>
      <c r="E26" s="52"/>
      <c r="F26" s="26"/>
      <c r="G26" s="25">
        <f t="shared" si="2"/>
        <v>0</v>
      </c>
      <c r="H26" s="69">
        <f t="shared" si="3"/>
        <v>0</v>
      </c>
      <c r="I26" s="69">
        <f t="shared" si="3"/>
        <v>0</v>
      </c>
      <c r="J26" s="69">
        <f t="shared" si="3"/>
        <v>0</v>
      </c>
      <c r="K26" s="69">
        <f t="shared" si="3"/>
        <v>0</v>
      </c>
      <c r="L26" s="69">
        <f t="shared" si="3"/>
        <v>0</v>
      </c>
      <c r="M26" s="80"/>
      <c r="N26" s="80"/>
      <c r="O26" s="69">
        <f t="shared" si="4"/>
        <v>0</v>
      </c>
      <c r="P26" s="69">
        <f t="shared" si="4"/>
        <v>0</v>
      </c>
      <c r="Q26" s="69">
        <f t="shared" si="4"/>
        <v>0</v>
      </c>
      <c r="R26" s="69">
        <f t="shared" si="4"/>
        <v>0</v>
      </c>
      <c r="S26" s="69">
        <f t="shared" si="4"/>
        <v>0</v>
      </c>
      <c r="T26" s="80"/>
      <c r="U26" s="80"/>
      <c r="V26" s="69">
        <f t="shared" si="5"/>
        <v>0</v>
      </c>
      <c r="W26" s="69">
        <f t="shared" si="5"/>
        <v>0</v>
      </c>
      <c r="X26" s="69">
        <f t="shared" si="5"/>
        <v>0</v>
      </c>
      <c r="Y26" s="69">
        <f t="shared" si="5"/>
        <v>0</v>
      </c>
      <c r="Z26" s="69">
        <f t="shared" si="5"/>
        <v>0</v>
      </c>
      <c r="AA26" s="80"/>
      <c r="AB26" s="80"/>
      <c r="AC26" s="69">
        <f t="shared" si="6"/>
        <v>0</v>
      </c>
      <c r="AD26" s="69">
        <f t="shared" si="6"/>
        <v>0</v>
      </c>
      <c r="AE26" s="69">
        <f t="shared" si="6"/>
        <v>0</v>
      </c>
      <c r="AF26" s="69">
        <f t="shared" si="6"/>
        <v>0</v>
      </c>
      <c r="AG26" s="69">
        <f t="shared" si="6"/>
        <v>0</v>
      </c>
      <c r="AH26" s="80"/>
      <c r="AI26" s="80"/>
      <c r="AJ26" s="69">
        <f t="shared" si="7"/>
        <v>0</v>
      </c>
      <c r="AK26" s="69">
        <f t="shared" si="7"/>
        <v>0</v>
      </c>
      <c r="AL26" s="69">
        <f t="shared" si="7"/>
        <v>0</v>
      </c>
      <c r="AM26" s="69">
        <f t="shared" si="7"/>
        <v>0</v>
      </c>
      <c r="AN26" s="69">
        <f t="shared" si="7"/>
        <v>0</v>
      </c>
    </row>
    <row r="27" spans="1:40" x14ac:dyDescent="0.2">
      <c r="A27" s="89"/>
      <c r="E27" s="52"/>
      <c r="F27" s="26"/>
      <c r="G27" s="25">
        <f t="shared" si="2"/>
        <v>0</v>
      </c>
      <c r="H27" s="69">
        <f t="shared" si="3"/>
        <v>0</v>
      </c>
      <c r="I27" s="69">
        <f t="shared" si="3"/>
        <v>0</v>
      </c>
      <c r="J27" s="69">
        <f t="shared" si="3"/>
        <v>0</v>
      </c>
      <c r="K27" s="69">
        <f t="shared" si="3"/>
        <v>0</v>
      </c>
      <c r="L27" s="69">
        <f t="shared" si="3"/>
        <v>0</v>
      </c>
      <c r="M27" s="80"/>
      <c r="N27" s="80"/>
      <c r="O27" s="69">
        <f t="shared" si="4"/>
        <v>0</v>
      </c>
      <c r="P27" s="69">
        <f t="shared" si="4"/>
        <v>0</v>
      </c>
      <c r="Q27" s="69">
        <f t="shared" si="4"/>
        <v>0</v>
      </c>
      <c r="R27" s="69">
        <f t="shared" si="4"/>
        <v>0</v>
      </c>
      <c r="S27" s="69">
        <f t="shared" si="4"/>
        <v>0</v>
      </c>
      <c r="T27" s="80"/>
      <c r="U27" s="80"/>
      <c r="V27" s="69">
        <f t="shared" si="5"/>
        <v>0</v>
      </c>
      <c r="W27" s="69">
        <f t="shared" si="5"/>
        <v>0</v>
      </c>
      <c r="X27" s="69">
        <f t="shared" si="5"/>
        <v>0</v>
      </c>
      <c r="Y27" s="69">
        <f t="shared" si="5"/>
        <v>0</v>
      </c>
      <c r="Z27" s="69">
        <f t="shared" si="5"/>
        <v>0</v>
      </c>
      <c r="AA27" s="80"/>
      <c r="AB27" s="80"/>
      <c r="AC27" s="69">
        <f t="shared" si="6"/>
        <v>0</v>
      </c>
      <c r="AD27" s="69">
        <f t="shared" si="6"/>
        <v>0</v>
      </c>
      <c r="AE27" s="69">
        <f t="shared" si="6"/>
        <v>0</v>
      </c>
      <c r="AF27" s="69">
        <f t="shared" si="6"/>
        <v>0</v>
      </c>
      <c r="AG27" s="69">
        <f t="shared" si="6"/>
        <v>0</v>
      </c>
      <c r="AH27" s="80"/>
      <c r="AI27" s="80"/>
      <c r="AJ27" s="69">
        <f t="shared" si="7"/>
        <v>0</v>
      </c>
      <c r="AK27" s="69">
        <f t="shared" si="7"/>
        <v>0</v>
      </c>
      <c r="AL27" s="69">
        <f t="shared" si="7"/>
        <v>0</v>
      </c>
      <c r="AM27" s="69">
        <f t="shared" si="7"/>
        <v>0</v>
      </c>
      <c r="AN27" s="69">
        <f t="shared" si="7"/>
        <v>0</v>
      </c>
    </row>
    <row r="28" spans="1:40" x14ac:dyDescent="0.2">
      <c r="A28" s="89"/>
      <c r="E28" s="52"/>
      <c r="F28" s="26"/>
      <c r="G28" s="25">
        <f t="shared" si="2"/>
        <v>0</v>
      </c>
      <c r="H28" s="69">
        <f t="shared" si="3"/>
        <v>0</v>
      </c>
      <c r="I28" s="69">
        <f t="shared" si="3"/>
        <v>0</v>
      </c>
      <c r="J28" s="69">
        <f t="shared" si="3"/>
        <v>0</v>
      </c>
      <c r="K28" s="69">
        <f t="shared" si="3"/>
        <v>0</v>
      </c>
      <c r="L28" s="69">
        <f t="shared" si="3"/>
        <v>0</v>
      </c>
      <c r="M28" s="80"/>
      <c r="N28" s="80"/>
      <c r="O28" s="69">
        <f t="shared" si="4"/>
        <v>0</v>
      </c>
      <c r="P28" s="69">
        <f t="shared" si="4"/>
        <v>0</v>
      </c>
      <c r="Q28" s="69">
        <f t="shared" si="4"/>
        <v>0</v>
      </c>
      <c r="R28" s="69">
        <f t="shared" si="4"/>
        <v>0</v>
      </c>
      <c r="S28" s="69">
        <f t="shared" si="4"/>
        <v>0</v>
      </c>
      <c r="T28" s="80"/>
      <c r="U28" s="80"/>
      <c r="V28" s="69">
        <f t="shared" si="5"/>
        <v>0</v>
      </c>
      <c r="W28" s="69">
        <f t="shared" si="5"/>
        <v>0</v>
      </c>
      <c r="X28" s="69">
        <f t="shared" si="5"/>
        <v>0</v>
      </c>
      <c r="Y28" s="69">
        <f t="shared" si="5"/>
        <v>0</v>
      </c>
      <c r="Z28" s="69">
        <f t="shared" si="5"/>
        <v>0</v>
      </c>
      <c r="AA28" s="80"/>
      <c r="AB28" s="80"/>
      <c r="AC28" s="69">
        <f t="shared" si="6"/>
        <v>0</v>
      </c>
      <c r="AD28" s="69">
        <f t="shared" si="6"/>
        <v>0</v>
      </c>
      <c r="AE28" s="69">
        <f t="shared" si="6"/>
        <v>0</v>
      </c>
      <c r="AF28" s="69">
        <f t="shared" si="6"/>
        <v>0</v>
      </c>
      <c r="AG28" s="69">
        <f t="shared" si="6"/>
        <v>0</v>
      </c>
      <c r="AH28" s="80"/>
      <c r="AI28" s="80"/>
      <c r="AJ28" s="69">
        <f t="shared" si="7"/>
        <v>0</v>
      </c>
      <c r="AK28" s="69">
        <f t="shared" si="7"/>
        <v>0</v>
      </c>
      <c r="AL28" s="69">
        <f t="shared" si="7"/>
        <v>0</v>
      </c>
      <c r="AM28" s="69">
        <f t="shared" si="7"/>
        <v>0</v>
      </c>
      <c r="AN28" s="69">
        <f t="shared" si="7"/>
        <v>0</v>
      </c>
    </row>
    <row r="29" spans="1:40" x14ac:dyDescent="0.2">
      <c r="A29" s="89"/>
      <c r="E29" s="86"/>
      <c r="F29" s="86"/>
      <c r="G29" s="86"/>
      <c r="H29" s="86"/>
      <c r="I29" s="86"/>
      <c r="J29" s="86"/>
      <c r="K29" s="86"/>
      <c r="L29" s="86"/>
      <c r="M29" s="86"/>
      <c r="N29" s="216"/>
      <c r="O29" s="217"/>
      <c r="P29" s="86"/>
      <c r="Q29" s="86"/>
      <c r="R29" s="86"/>
      <c r="S29" s="218"/>
      <c r="T29" s="218"/>
      <c r="U29" s="219"/>
      <c r="V29" s="219"/>
      <c r="W29" s="218"/>
      <c r="X29" s="218"/>
      <c r="Y29" s="217"/>
      <c r="Z29" s="217"/>
      <c r="AA29" s="217"/>
      <c r="AB29" s="217"/>
      <c r="AC29" s="217"/>
      <c r="AD29" s="217"/>
      <c r="AE29" s="217"/>
      <c r="AF29" s="217"/>
      <c r="AG29" s="217"/>
      <c r="AH29" s="217"/>
      <c r="AI29" s="217"/>
      <c r="AJ29" s="217"/>
      <c r="AK29" s="217"/>
      <c r="AL29" s="217"/>
      <c r="AM29" s="217"/>
      <c r="AN29" s="217"/>
    </row>
    <row r="30" spans="1:40" x14ac:dyDescent="0.2">
      <c r="A30" s="17">
        <v>2</v>
      </c>
      <c r="B30" s="17" t="s">
        <v>495</v>
      </c>
      <c r="C30" s="17"/>
      <c r="D30" s="17"/>
      <c r="E30" s="17"/>
      <c r="F30" s="17"/>
      <c r="G30" s="17"/>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row>
    <row r="31" spans="1:40" hidden="1" x14ac:dyDescent="0.2"/>
    <row r="32" spans="1:40" hidden="1" x14ac:dyDescent="0.2"/>
    <row r="33" spans="2:40" hidden="1" x14ac:dyDescent="0.2"/>
    <row r="34" spans="2:40" ht="16" thickBot="1" x14ac:dyDescent="0.25"/>
    <row r="35" spans="2:40" x14ac:dyDescent="0.2">
      <c r="B35" s="86"/>
      <c r="C35" s="215"/>
      <c r="D35" s="86"/>
      <c r="E35" s="86" t="s">
        <v>475</v>
      </c>
      <c r="F35" s="86"/>
      <c r="G35" s="86"/>
      <c r="H35" s="292" t="s">
        <v>476</v>
      </c>
      <c r="I35" s="292" t="s">
        <v>477</v>
      </c>
      <c r="J35" s="292" t="s">
        <v>477</v>
      </c>
      <c r="K35" s="292" t="s">
        <v>478</v>
      </c>
      <c r="L35" s="292" t="s">
        <v>479</v>
      </c>
      <c r="M35" s="292" t="s">
        <v>480</v>
      </c>
      <c r="N35" s="292" t="s">
        <v>481</v>
      </c>
      <c r="O35" s="292" t="s">
        <v>476</v>
      </c>
      <c r="P35" s="292" t="s">
        <v>477</v>
      </c>
      <c r="Q35" s="292" t="s">
        <v>477</v>
      </c>
      <c r="R35" s="292" t="s">
        <v>478</v>
      </c>
      <c r="S35" s="292" t="s">
        <v>479</v>
      </c>
      <c r="T35" s="292" t="s">
        <v>480</v>
      </c>
      <c r="U35" s="292" t="s">
        <v>481</v>
      </c>
      <c r="V35" s="292" t="s">
        <v>476</v>
      </c>
      <c r="W35" s="292" t="s">
        <v>477</v>
      </c>
      <c r="X35" s="292" t="s">
        <v>477</v>
      </c>
      <c r="Y35" s="292" t="s">
        <v>478</v>
      </c>
      <c r="Z35" s="292" t="s">
        <v>479</v>
      </c>
      <c r="AA35" s="292" t="s">
        <v>480</v>
      </c>
      <c r="AB35" s="292" t="s">
        <v>481</v>
      </c>
      <c r="AC35" s="292" t="s">
        <v>476</v>
      </c>
      <c r="AD35" s="292" t="s">
        <v>477</v>
      </c>
      <c r="AE35" s="292" t="s">
        <v>477</v>
      </c>
      <c r="AF35" s="292" t="s">
        <v>478</v>
      </c>
      <c r="AG35" s="292" t="s">
        <v>479</v>
      </c>
      <c r="AH35" s="292" t="s">
        <v>480</v>
      </c>
      <c r="AI35" s="292" t="s">
        <v>481</v>
      </c>
      <c r="AJ35" s="292" t="s">
        <v>476</v>
      </c>
      <c r="AK35" s="292" t="s">
        <v>477</v>
      </c>
      <c r="AL35" s="292" t="s">
        <v>477</v>
      </c>
      <c r="AM35" s="292" t="s">
        <v>478</v>
      </c>
      <c r="AN35" s="292" t="s">
        <v>479</v>
      </c>
    </row>
    <row r="36" spans="2:40" x14ac:dyDescent="0.2">
      <c r="B36" s="293" t="s">
        <v>496</v>
      </c>
      <c r="C36" s="294" t="s">
        <v>497</v>
      </c>
      <c r="D36" s="295" t="s">
        <v>5</v>
      </c>
      <c r="E36" s="295" t="s">
        <v>2</v>
      </c>
      <c r="F36" s="295" t="s">
        <v>7</v>
      </c>
      <c r="G36" s="295" t="s">
        <v>498</v>
      </c>
      <c r="H36" s="237">
        <f>Calendario!$D$1</f>
        <v>46174</v>
      </c>
      <c r="I36" s="237">
        <f>H36+1</f>
        <v>46175</v>
      </c>
      <c r="J36" s="237">
        <f t="shared" ref="J36:AN36" si="8">I36+1</f>
        <v>46176</v>
      </c>
      <c r="K36" s="237">
        <f t="shared" si="8"/>
        <v>46177</v>
      </c>
      <c r="L36" s="237">
        <f t="shared" si="8"/>
        <v>46178</v>
      </c>
      <c r="M36" s="237">
        <f t="shared" si="8"/>
        <v>46179</v>
      </c>
      <c r="N36" s="237">
        <f t="shared" si="8"/>
        <v>46180</v>
      </c>
      <c r="O36" s="237">
        <f t="shared" si="8"/>
        <v>46181</v>
      </c>
      <c r="P36" s="237">
        <f t="shared" si="8"/>
        <v>46182</v>
      </c>
      <c r="Q36" s="237">
        <f t="shared" si="8"/>
        <v>46183</v>
      </c>
      <c r="R36" s="237">
        <f t="shared" si="8"/>
        <v>46184</v>
      </c>
      <c r="S36" s="237">
        <f t="shared" si="8"/>
        <v>46185</v>
      </c>
      <c r="T36" s="237">
        <f t="shared" si="8"/>
        <v>46186</v>
      </c>
      <c r="U36" s="237">
        <f t="shared" si="8"/>
        <v>46187</v>
      </c>
      <c r="V36" s="237">
        <f t="shared" si="8"/>
        <v>46188</v>
      </c>
      <c r="W36" s="237">
        <f t="shared" si="8"/>
        <v>46189</v>
      </c>
      <c r="X36" s="237">
        <f t="shared" si="8"/>
        <v>46190</v>
      </c>
      <c r="Y36" s="237">
        <f t="shared" si="8"/>
        <v>46191</v>
      </c>
      <c r="Z36" s="237">
        <f t="shared" si="8"/>
        <v>46192</v>
      </c>
      <c r="AA36" s="237">
        <f t="shared" si="8"/>
        <v>46193</v>
      </c>
      <c r="AB36" s="237">
        <f t="shared" si="8"/>
        <v>46194</v>
      </c>
      <c r="AC36" s="237">
        <f t="shared" si="8"/>
        <v>46195</v>
      </c>
      <c r="AD36" s="237">
        <f t="shared" si="8"/>
        <v>46196</v>
      </c>
      <c r="AE36" s="237">
        <f t="shared" si="8"/>
        <v>46197</v>
      </c>
      <c r="AF36" s="237">
        <f t="shared" si="8"/>
        <v>46198</v>
      </c>
      <c r="AG36" s="237">
        <f t="shared" si="8"/>
        <v>46199</v>
      </c>
      <c r="AH36" s="237">
        <f t="shared" si="8"/>
        <v>46200</v>
      </c>
      <c r="AI36" s="237">
        <f t="shared" si="8"/>
        <v>46201</v>
      </c>
      <c r="AJ36" s="237">
        <f t="shared" si="8"/>
        <v>46202</v>
      </c>
      <c r="AK36" s="237">
        <f t="shared" si="8"/>
        <v>46203</v>
      </c>
      <c r="AL36" s="237">
        <f t="shared" si="8"/>
        <v>46204</v>
      </c>
      <c r="AM36" s="237">
        <f t="shared" si="8"/>
        <v>46205</v>
      </c>
      <c r="AN36" s="237">
        <f t="shared" si="8"/>
        <v>46206</v>
      </c>
    </row>
    <row r="37" spans="2:40" x14ac:dyDescent="0.2">
      <c r="B37" s="186">
        <v>1</v>
      </c>
      <c r="C37" s="300"/>
      <c r="D37" s="298"/>
      <c r="E37" s="296">
        <f t="shared" ref="E37:E163" si="9">SUM(H37:AN37)</f>
        <v>0</v>
      </c>
      <c r="F37" s="144"/>
      <c r="G37" s="134"/>
      <c r="H37" s="98"/>
      <c r="I37" s="98"/>
      <c r="J37" s="98"/>
      <c r="K37" s="98"/>
      <c r="L37" s="98"/>
      <c r="M37" s="297"/>
      <c r="N37" s="297"/>
      <c r="O37" s="98"/>
      <c r="P37" s="98"/>
      <c r="Q37" s="98"/>
      <c r="R37" s="98"/>
      <c r="S37" s="98"/>
      <c r="T37" s="297"/>
      <c r="U37" s="297"/>
      <c r="V37" s="98"/>
      <c r="W37" s="98"/>
      <c r="X37" s="98"/>
      <c r="Y37" s="98"/>
      <c r="Z37" s="98"/>
      <c r="AA37" s="297"/>
      <c r="AB37" s="297"/>
      <c r="AC37" s="98"/>
      <c r="AD37" s="98"/>
      <c r="AE37" s="98"/>
      <c r="AF37" s="98"/>
      <c r="AG37" s="98"/>
      <c r="AH37" s="297"/>
      <c r="AI37" s="297"/>
      <c r="AJ37" s="98"/>
      <c r="AK37" s="98"/>
      <c r="AL37" s="98"/>
      <c r="AM37" s="98"/>
      <c r="AN37" s="98"/>
    </row>
    <row r="38" spans="2:40" x14ac:dyDescent="0.2">
      <c r="B38" s="186">
        <f t="shared" ref="B38" si="10">+B37+1</f>
        <v>2</v>
      </c>
      <c r="C38" s="196"/>
      <c r="D38" s="298"/>
      <c r="E38" s="296">
        <f t="shared" si="9"/>
        <v>0</v>
      </c>
      <c r="F38" s="144"/>
      <c r="G38" s="134"/>
      <c r="H38" s="98"/>
      <c r="I38" s="98"/>
      <c r="J38" s="98"/>
      <c r="K38" s="98"/>
      <c r="L38" s="98"/>
      <c r="M38" s="297"/>
      <c r="N38" s="297"/>
      <c r="O38" s="98"/>
      <c r="P38" s="98"/>
      <c r="Q38" s="98"/>
      <c r="R38" s="98"/>
      <c r="S38" s="98"/>
      <c r="T38" s="297"/>
      <c r="U38" s="297"/>
      <c r="V38" s="98"/>
      <c r="W38" s="98"/>
      <c r="X38" s="98"/>
      <c r="Y38" s="98"/>
      <c r="Z38" s="98"/>
      <c r="AA38" s="297"/>
      <c r="AB38" s="297"/>
      <c r="AC38" s="98"/>
      <c r="AD38" s="98"/>
      <c r="AE38" s="98"/>
      <c r="AF38" s="98"/>
      <c r="AG38" s="98"/>
      <c r="AH38" s="297"/>
      <c r="AI38" s="297"/>
      <c r="AJ38" s="98"/>
      <c r="AK38" s="98"/>
      <c r="AL38" s="98"/>
      <c r="AM38" s="98"/>
      <c r="AN38" s="98"/>
    </row>
    <row r="39" spans="2:40" x14ac:dyDescent="0.2">
      <c r="B39" s="186">
        <f t="shared" ref="B39:B70" si="11">+B38+1</f>
        <v>3</v>
      </c>
      <c r="C39" s="196"/>
      <c r="D39" s="298"/>
      <c r="E39" s="296">
        <f t="shared" ref="E39:E70" si="12">SUM(H39:AN39)</f>
        <v>0</v>
      </c>
      <c r="F39" s="144"/>
      <c r="G39" s="134"/>
      <c r="H39" s="98"/>
      <c r="I39" s="98"/>
      <c r="J39" s="98"/>
      <c r="K39" s="98"/>
      <c r="L39" s="98"/>
      <c r="M39" s="297"/>
      <c r="N39" s="297"/>
      <c r="O39" s="98"/>
      <c r="P39" s="98"/>
      <c r="Q39" s="98"/>
      <c r="R39" s="98"/>
      <c r="S39" s="98"/>
      <c r="T39" s="297"/>
      <c r="U39" s="297"/>
      <c r="V39" s="98"/>
      <c r="W39" s="98"/>
      <c r="X39" s="98"/>
      <c r="Y39" s="98"/>
      <c r="Z39" s="98"/>
      <c r="AA39" s="297"/>
      <c r="AB39" s="297"/>
      <c r="AC39" s="98"/>
      <c r="AD39" s="98"/>
      <c r="AE39" s="98"/>
      <c r="AF39" s="98"/>
      <c r="AG39" s="98"/>
      <c r="AH39" s="297"/>
      <c r="AI39" s="297"/>
      <c r="AJ39" s="98"/>
      <c r="AK39" s="98"/>
      <c r="AL39" s="98"/>
      <c r="AM39" s="98"/>
      <c r="AN39" s="98"/>
    </row>
    <row r="40" spans="2:40" x14ac:dyDescent="0.2">
      <c r="B40" s="186">
        <f t="shared" si="11"/>
        <v>4</v>
      </c>
      <c r="C40" s="196"/>
      <c r="D40" s="298"/>
      <c r="E40" s="296">
        <f t="shared" si="12"/>
        <v>0</v>
      </c>
      <c r="F40" s="144"/>
      <c r="G40" s="134"/>
      <c r="H40" s="98"/>
      <c r="I40" s="98"/>
      <c r="J40" s="98"/>
      <c r="K40" s="98"/>
      <c r="L40" s="98"/>
      <c r="M40" s="297"/>
      <c r="N40" s="297"/>
      <c r="O40" s="98"/>
      <c r="P40" s="98"/>
      <c r="Q40" s="98"/>
      <c r="R40" s="98"/>
      <c r="S40" s="98"/>
      <c r="T40" s="297"/>
      <c r="U40" s="297"/>
      <c r="V40" s="98"/>
      <c r="W40" s="98"/>
      <c r="X40" s="98"/>
      <c r="Y40" s="98"/>
      <c r="Z40" s="98"/>
      <c r="AA40" s="297"/>
      <c r="AB40" s="297"/>
      <c r="AC40" s="98"/>
      <c r="AD40" s="98"/>
      <c r="AE40" s="98"/>
      <c r="AF40" s="98"/>
      <c r="AG40" s="98"/>
      <c r="AH40" s="297"/>
      <c r="AI40" s="297"/>
      <c r="AJ40" s="98"/>
      <c r="AK40" s="98"/>
      <c r="AL40" s="98"/>
      <c r="AM40" s="98"/>
      <c r="AN40" s="98"/>
    </row>
    <row r="41" spans="2:40" x14ac:dyDescent="0.2">
      <c r="B41" s="186">
        <f t="shared" si="11"/>
        <v>5</v>
      </c>
      <c r="C41" s="196"/>
      <c r="D41" s="298"/>
      <c r="E41" s="296">
        <f t="shared" si="12"/>
        <v>0</v>
      </c>
      <c r="F41" s="144"/>
      <c r="G41" s="134"/>
      <c r="H41" s="98"/>
      <c r="I41" s="98"/>
      <c r="J41" s="98"/>
      <c r="K41" s="98"/>
      <c r="L41" s="98"/>
      <c r="M41" s="297"/>
      <c r="N41" s="297"/>
      <c r="O41" s="98"/>
      <c r="P41" s="98"/>
      <c r="Q41" s="98"/>
      <c r="R41" s="98"/>
      <c r="S41" s="98"/>
      <c r="T41" s="297"/>
      <c r="U41" s="297"/>
      <c r="V41" s="98"/>
      <c r="W41" s="98"/>
      <c r="X41" s="98"/>
      <c r="Y41" s="98"/>
      <c r="Z41" s="98"/>
      <c r="AA41" s="297"/>
      <c r="AB41" s="297"/>
      <c r="AC41" s="98"/>
      <c r="AD41" s="98"/>
      <c r="AE41" s="98"/>
      <c r="AF41" s="98"/>
      <c r="AG41" s="98"/>
      <c r="AH41" s="297"/>
      <c r="AI41" s="297"/>
      <c r="AJ41" s="98"/>
      <c r="AK41" s="98"/>
      <c r="AL41" s="98"/>
      <c r="AM41" s="98"/>
      <c r="AN41" s="98"/>
    </row>
    <row r="42" spans="2:40" x14ac:dyDescent="0.2">
      <c r="B42" s="186">
        <f t="shared" si="11"/>
        <v>6</v>
      </c>
      <c r="C42" s="196"/>
      <c r="D42" s="298"/>
      <c r="E42" s="296">
        <f t="shared" si="12"/>
        <v>0</v>
      </c>
      <c r="F42" s="144"/>
      <c r="G42" s="134"/>
      <c r="H42" s="98"/>
      <c r="I42" s="98"/>
      <c r="J42" s="98"/>
      <c r="K42" s="98"/>
      <c r="L42" s="98"/>
      <c r="M42" s="297"/>
      <c r="N42" s="297"/>
      <c r="O42" s="98"/>
      <c r="P42" s="98"/>
      <c r="Q42" s="98"/>
      <c r="R42" s="98"/>
      <c r="S42" s="98"/>
      <c r="T42" s="297"/>
      <c r="U42" s="297"/>
      <c r="V42" s="98"/>
      <c r="W42" s="98"/>
      <c r="X42" s="98"/>
      <c r="Y42" s="98"/>
      <c r="Z42" s="98"/>
      <c r="AA42" s="297"/>
      <c r="AB42" s="297"/>
      <c r="AC42" s="98"/>
      <c r="AD42" s="98"/>
      <c r="AE42" s="98"/>
      <c r="AF42" s="98"/>
      <c r="AG42" s="98"/>
      <c r="AH42" s="297"/>
      <c r="AI42" s="297"/>
      <c r="AJ42" s="98"/>
      <c r="AK42" s="98"/>
      <c r="AL42" s="98"/>
      <c r="AM42" s="98"/>
      <c r="AN42" s="98"/>
    </row>
    <row r="43" spans="2:40" x14ac:dyDescent="0.2">
      <c r="B43" s="186">
        <f t="shared" si="11"/>
        <v>7</v>
      </c>
      <c r="C43" s="196"/>
      <c r="D43" s="298"/>
      <c r="E43" s="296">
        <f t="shared" si="12"/>
        <v>0</v>
      </c>
      <c r="F43" s="144"/>
      <c r="G43" s="134"/>
      <c r="H43" s="98"/>
      <c r="I43" s="98"/>
      <c r="J43" s="98"/>
      <c r="K43" s="98"/>
      <c r="L43" s="98"/>
      <c r="M43" s="297"/>
      <c r="N43" s="297"/>
      <c r="O43" s="98"/>
      <c r="P43" s="98"/>
      <c r="Q43" s="98"/>
      <c r="R43" s="98"/>
      <c r="S43" s="98"/>
      <c r="T43" s="297"/>
      <c r="U43" s="297"/>
      <c r="V43" s="98"/>
      <c r="W43" s="98"/>
      <c r="X43" s="98"/>
      <c r="Y43" s="98"/>
      <c r="Z43" s="98"/>
      <c r="AA43" s="297"/>
      <c r="AB43" s="297"/>
      <c r="AC43" s="98"/>
      <c r="AD43" s="98"/>
      <c r="AE43" s="98"/>
      <c r="AF43" s="98"/>
      <c r="AG43" s="98"/>
      <c r="AH43" s="297"/>
      <c r="AI43" s="297"/>
      <c r="AJ43" s="98"/>
      <c r="AK43" s="98"/>
      <c r="AL43" s="98"/>
      <c r="AM43" s="98"/>
      <c r="AN43" s="98"/>
    </row>
    <row r="44" spans="2:40" x14ac:dyDescent="0.2">
      <c r="B44" s="186">
        <f t="shared" si="11"/>
        <v>8</v>
      </c>
      <c r="C44" s="196"/>
      <c r="D44" s="298"/>
      <c r="E44" s="296">
        <f t="shared" si="12"/>
        <v>0</v>
      </c>
      <c r="F44" s="144"/>
      <c r="G44" s="134"/>
      <c r="H44" s="98"/>
      <c r="I44" s="98"/>
      <c r="J44" s="98"/>
      <c r="K44" s="98"/>
      <c r="L44" s="98"/>
      <c r="M44" s="297"/>
      <c r="N44" s="297"/>
      <c r="O44" s="98"/>
      <c r="P44" s="98"/>
      <c r="Q44" s="98"/>
      <c r="R44" s="98"/>
      <c r="S44" s="98"/>
      <c r="T44" s="297"/>
      <c r="U44" s="297"/>
      <c r="V44" s="98"/>
      <c r="W44" s="98"/>
      <c r="X44" s="98"/>
      <c r="Y44" s="98"/>
      <c r="Z44" s="98"/>
      <c r="AA44" s="297"/>
      <c r="AB44" s="297"/>
      <c r="AC44" s="98"/>
      <c r="AD44" s="98"/>
      <c r="AE44" s="98"/>
      <c r="AF44" s="98"/>
      <c r="AG44" s="98"/>
      <c r="AH44" s="297"/>
      <c r="AI44" s="297"/>
      <c r="AJ44" s="98"/>
      <c r="AK44" s="98"/>
      <c r="AL44" s="98"/>
      <c r="AM44" s="98"/>
      <c r="AN44" s="98"/>
    </row>
    <row r="45" spans="2:40" x14ac:dyDescent="0.2">
      <c r="B45" s="186">
        <f t="shared" si="11"/>
        <v>9</v>
      </c>
      <c r="C45" s="196"/>
      <c r="D45" s="298"/>
      <c r="E45" s="296">
        <f t="shared" si="12"/>
        <v>0</v>
      </c>
      <c r="F45" s="144"/>
      <c r="G45" s="134"/>
      <c r="H45" s="98"/>
      <c r="I45" s="98"/>
      <c r="J45" s="98"/>
      <c r="K45" s="98"/>
      <c r="L45" s="98"/>
      <c r="M45" s="297"/>
      <c r="N45" s="297"/>
      <c r="O45" s="98"/>
      <c r="P45" s="98"/>
      <c r="Q45" s="98"/>
      <c r="R45" s="98"/>
      <c r="S45" s="98"/>
      <c r="T45" s="297"/>
      <c r="U45" s="297"/>
      <c r="V45" s="98"/>
      <c r="W45" s="98"/>
      <c r="X45" s="98"/>
      <c r="Y45" s="98"/>
      <c r="Z45" s="98"/>
      <c r="AA45" s="297"/>
      <c r="AB45" s="297"/>
      <c r="AC45" s="98"/>
      <c r="AD45" s="98"/>
      <c r="AE45" s="98"/>
      <c r="AF45" s="98"/>
      <c r="AG45" s="98"/>
      <c r="AH45" s="297"/>
      <c r="AI45" s="297"/>
      <c r="AJ45" s="98"/>
      <c r="AK45" s="98"/>
      <c r="AL45" s="98"/>
      <c r="AM45" s="98"/>
      <c r="AN45" s="98"/>
    </row>
    <row r="46" spans="2:40" x14ac:dyDescent="0.2">
      <c r="B46" s="186">
        <f t="shared" si="11"/>
        <v>10</v>
      </c>
      <c r="C46" s="196"/>
      <c r="D46" s="298"/>
      <c r="E46" s="296">
        <f t="shared" si="12"/>
        <v>0</v>
      </c>
      <c r="F46" s="144"/>
      <c r="G46" s="134"/>
      <c r="H46" s="98"/>
      <c r="I46" s="98"/>
      <c r="J46" s="98"/>
      <c r="K46" s="98"/>
      <c r="L46" s="98"/>
      <c r="M46" s="297"/>
      <c r="N46" s="297"/>
      <c r="O46" s="98"/>
      <c r="P46" s="98"/>
      <c r="Q46" s="98"/>
      <c r="R46" s="98"/>
      <c r="S46" s="98"/>
      <c r="T46" s="297"/>
      <c r="U46" s="297"/>
      <c r="V46" s="98"/>
      <c r="W46" s="98"/>
      <c r="X46" s="98"/>
      <c r="Y46" s="98"/>
      <c r="Z46" s="98"/>
      <c r="AA46" s="297"/>
      <c r="AB46" s="297"/>
      <c r="AC46" s="98"/>
      <c r="AD46" s="98"/>
      <c r="AE46" s="98"/>
      <c r="AF46" s="98"/>
      <c r="AG46" s="98"/>
      <c r="AH46" s="297"/>
      <c r="AI46" s="297"/>
      <c r="AJ46" s="98"/>
      <c r="AK46" s="98"/>
      <c r="AL46" s="98"/>
      <c r="AM46" s="98"/>
      <c r="AN46" s="98"/>
    </row>
    <row r="47" spans="2:40" x14ac:dyDescent="0.2">
      <c r="B47" s="186">
        <f t="shared" si="11"/>
        <v>11</v>
      </c>
      <c r="C47" s="196"/>
      <c r="D47" s="298"/>
      <c r="E47" s="296">
        <f t="shared" si="12"/>
        <v>0</v>
      </c>
      <c r="F47" s="144"/>
      <c r="G47" s="134"/>
      <c r="H47" s="98"/>
      <c r="I47" s="98"/>
      <c r="J47" s="98"/>
      <c r="K47" s="98"/>
      <c r="L47" s="98"/>
      <c r="M47" s="297"/>
      <c r="N47" s="297"/>
      <c r="O47" s="98"/>
      <c r="P47" s="98"/>
      <c r="Q47" s="98"/>
      <c r="R47" s="98"/>
      <c r="S47" s="98"/>
      <c r="T47" s="297"/>
      <c r="U47" s="297"/>
      <c r="V47" s="98"/>
      <c r="W47" s="98"/>
      <c r="X47" s="98"/>
      <c r="Y47" s="98"/>
      <c r="Z47" s="98"/>
      <c r="AA47" s="297"/>
      <c r="AB47" s="297"/>
      <c r="AC47" s="98"/>
      <c r="AD47" s="98"/>
      <c r="AE47" s="98"/>
      <c r="AF47" s="98"/>
      <c r="AG47" s="98"/>
      <c r="AH47" s="297"/>
      <c r="AI47" s="297"/>
      <c r="AJ47" s="98"/>
      <c r="AK47" s="98"/>
      <c r="AL47" s="98"/>
      <c r="AM47" s="98"/>
      <c r="AN47" s="98"/>
    </row>
    <row r="48" spans="2:40" x14ac:dyDescent="0.2">
      <c r="B48" s="186">
        <f t="shared" si="11"/>
        <v>12</v>
      </c>
      <c r="C48" s="196"/>
      <c r="D48" s="298"/>
      <c r="E48" s="296">
        <f t="shared" si="12"/>
        <v>0</v>
      </c>
      <c r="F48" s="144"/>
      <c r="G48" s="134"/>
      <c r="H48" s="98"/>
      <c r="I48" s="98"/>
      <c r="J48" s="98"/>
      <c r="K48" s="98"/>
      <c r="L48" s="98"/>
      <c r="M48" s="299"/>
      <c r="N48" s="299"/>
      <c r="O48" s="98"/>
      <c r="P48" s="98"/>
      <c r="Q48" s="98"/>
      <c r="R48" s="98"/>
      <c r="S48" s="98"/>
      <c r="T48" s="299"/>
      <c r="U48" s="299"/>
      <c r="V48" s="98"/>
      <c r="W48" s="98"/>
      <c r="X48" s="98"/>
      <c r="Y48" s="98"/>
      <c r="Z48" s="98"/>
      <c r="AA48" s="297"/>
      <c r="AB48" s="297"/>
      <c r="AC48" s="98"/>
      <c r="AD48" s="98"/>
      <c r="AE48" s="98"/>
      <c r="AF48" s="98"/>
      <c r="AG48" s="98"/>
      <c r="AH48" s="297"/>
      <c r="AI48" s="297"/>
      <c r="AJ48" s="98"/>
      <c r="AK48" s="98"/>
      <c r="AL48" s="98"/>
      <c r="AM48" s="98"/>
      <c r="AN48" s="98"/>
    </row>
    <row r="49" spans="2:40" x14ac:dyDescent="0.2">
      <c r="B49" s="186">
        <f t="shared" si="11"/>
        <v>13</v>
      </c>
      <c r="C49" s="196"/>
      <c r="D49" s="298"/>
      <c r="E49" s="296">
        <f t="shared" si="12"/>
        <v>0</v>
      </c>
      <c r="F49" s="144"/>
      <c r="G49" s="134"/>
      <c r="H49" s="98"/>
      <c r="I49" s="98"/>
      <c r="J49" s="98"/>
      <c r="K49" s="98"/>
      <c r="L49" s="98"/>
      <c r="M49" s="299"/>
      <c r="N49" s="299"/>
      <c r="O49" s="98"/>
      <c r="P49" s="98"/>
      <c r="Q49" s="98"/>
      <c r="R49" s="98"/>
      <c r="S49" s="98"/>
      <c r="T49" s="299"/>
      <c r="U49" s="299"/>
      <c r="V49" s="98"/>
      <c r="W49" s="98"/>
      <c r="X49" s="98"/>
      <c r="Y49" s="98"/>
      <c r="Z49" s="98"/>
      <c r="AA49" s="297"/>
      <c r="AB49" s="297"/>
      <c r="AC49" s="98"/>
      <c r="AD49" s="98"/>
      <c r="AE49" s="98"/>
      <c r="AF49" s="98"/>
      <c r="AG49" s="98"/>
      <c r="AH49" s="297"/>
      <c r="AI49" s="297"/>
      <c r="AJ49" s="98"/>
      <c r="AK49" s="98"/>
      <c r="AL49" s="98"/>
      <c r="AM49" s="98"/>
      <c r="AN49" s="98"/>
    </row>
    <row r="50" spans="2:40" x14ac:dyDescent="0.2">
      <c r="B50" s="186">
        <f t="shared" si="11"/>
        <v>14</v>
      </c>
      <c r="C50" s="196"/>
      <c r="D50" s="298"/>
      <c r="E50" s="296">
        <f t="shared" si="12"/>
        <v>0</v>
      </c>
      <c r="F50" s="144"/>
      <c r="G50" s="134"/>
      <c r="H50" s="98"/>
      <c r="I50" s="98"/>
      <c r="J50" s="98"/>
      <c r="K50" s="98"/>
      <c r="L50" s="98"/>
      <c r="M50" s="299"/>
      <c r="N50" s="299"/>
      <c r="O50" s="98"/>
      <c r="P50" s="98"/>
      <c r="Q50" s="98"/>
      <c r="R50" s="98"/>
      <c r="S50" s="98"/>
      <c r="T50" s="299"/>
      <c r="U50" s="299"/>
      <c r="V50" s="98"/>
      <c r="W50" s="98"/>
      <c r="X50" s="98"/>
      <c r="Y50" s="98"/>
      <c r="Z50" s="98"/>
      <c r="AA50" s="297"/>
      <c r="AB50" s="297"/>
      <c r="AC50" s="98"/>
      <c r="AD50" s="98"/>
      <c r="AE50" s="98"/>
      <c r="AF50" s="98"/>
      <c r="AG50" s="98"/>
      <c r="AH50" s="297"/>
      <c r="AI50" s="297"/>
      <c r="AJ50" s="98"/>
      <c r="AK50" s="98"/>
      <c r="AL50" s="98"/>
      <c r="AM50" s="98"/>
      <c r="AN50" s="98"/>
    </row>
    <row r="51" spans="2:40" x14ac:dyDescent="0.2">
      <c r="B51" s="186">
        <f t="shared" si="11"/>
        <v>15</v>
      </c>
      <c r="C51" s="196"/>
      <c r="D51" s="298"/>
      <c r="E51" s="296">
        <f t="shared" si="12"/>
        <v>0</v>
      </c>
      <c r="F51" s="144"/>
      <c r="G51" s="134"/>
      <c r="H51" s="98"/>
      <c r="I51" s="98"/>
      <c r="J51" s="98"/>
      <c r="K51" s="98"/>
      <c r="L51" s="98"/>
      <c r="M51" s="299"/>
      <c r="N51" s="299"/>
      <c r="O51" s="98"/>
      <c r="P51" s="98"/>
      <c r="Q51" s="98"/>
      <c r="R51" s="98"/>
      <c r="S51" s="98"/>
      <c r="T51" s="299"/>
      <c r="U51" s="299"/>
      <c r="V51" s="98"/>
      <c r="W51" s="98"/>
      <c r="X51" s="98"/>
      <c r="Y51" s="98"/>
      <c r="Z51" s="98"/>
      <c r="AA51" s="297"/>
      <c r="AB51" s="297"/>
      <c r="AC51" s="98"/>
      <c r="AD51" s="98"/>
      <c r="AE51" s="98"/>
      <c r="AF51" s="98"/>
      <c r="AG51" s="98"/>
      <c r="AH51" s="297"/>
      <c r="AI51" s="297"/>
      <c r="AJ51" s="98"/>
      <c r="AK51" s="98"/>
      <c r="AL51" s="98"/>
      <c r="AM51" s="98"/>
      <c r="AN51" s="98"/>
    </row>
    <row r="52" spans="2:40" x14ac:dyDescent="0.2">
      <c r="B52" s="186">
        <f t="shared" si="11"/>
        <v>16</v>
      </c>
      <c r="C52" s="196"/>
      <c r="D52" s="298"/>
      <c r="E52" s="296">
        <f t="shared" si="12"/>
        <v>0</v>
      </c>
      <c r="F52" s="144"/>
      <c r="G52" s="134"/>
      <c r="H52" s="98"/>
      <c r="I52" s="98"/>
      <c r="J52" s="98"/>
      <c r="K52" s="98"/>
      <c r="L52" s="98"/>
      <c r="M52" s="299"/>
      <c r="N52" s="299"/>
      <c r="O52" s="98"/>
      <c r="P52" s="98"/>
      <c r="Q52" s="98"/>
      <c r="R52" s="98"/>
      <c r="S52" s="98"/>
      <c r="T52" s="299"/>
      <c r="U52" s="299"/>
      <c r="V52" s="98"/>
      <c r="W52" s="98"/>
      <c r="X52" s="98"/>
      <c r="Y52" s="98"/>
      <c r="Z52" s="98"/>
      <c r="AA52" s="297"/>
      <c r="AB52" s="297"/>
      <c r="AC52" s="98"/>
      <c r="AD52" s="98"/>
      <c r="AE52" s="98"/>
      <c r="AF52" s="98"/>
      <c r="AG52" s="98"/>
      <c r="AH52" s="297"/>
      <c r="AI52" s="297"/>
      <c r="AJ52" s="98"/>
      <c r="AK52" s="98"/>
      <c r="AL52" s="98"/>
      <c r="AM52" s="98"/>
      <c r="AN52" s="98"/>
    </row>
    <row r="53" spans="2:40" x14ac:dyDescent="0.2">
      <c r="B53" s="186">
        <f t="shared" si="11"/>
        <v>17</v>
      </c>
      <c r="C53" s="196"/>
      <c r="D53" s="298"/>
      <c r="E53" s="296">
        <f t="shared" si="12"/>
        <v>0</v>
      </c>
      <c r="F53" s="144"/>
      <c r="G53" s="134"/>
      <c r="H53" s="98"/>
      <c r="I53" s="98"/>
      <c r="J53" s="98"/>
      <c r="K53" s="98"/>
      <c r="L53" s="98"/>
      <c r="M53" s="299"/>
      <c r="N53" s="299"/>
      <c r="O53" s="98"/>
      <c r="P53" s="98"/>
      <c r="Q53" s="98"/>
      <c r="R53" s="98"/>
      <c r="S53" s="98"/>
      <c r="T53" s="299"/>
      <c r="U53" s="299"/>
      <c r="V53" s="98"/>
      <c r="W53" s="98"/>
      <c r="X53" s="98"/>
      <c r="Y53" s="98"/>
      <c r="Z53" s="98"/>
      <c r="AA53" s="297"/>
      <c r="AB53" s="297"/>
      <c r="AC53" s="98"/>
      <c r="AD53" s="98"/>
      <c r="AE53" s="98"/>
      <c r="AF53" s="98"/>
      <c r="AG53" s="98"/>
      <c r="AH53" s="297"/>
      <c r="AI53" s="297"/>
      <c r="AJ53" s="98"/>
      <c r="AK53" s="98"/>
      <c r="AL53" s="98"/>
      <c r="AM53" s="98"/>
      <c r="AN53" s="98"/>
    </row>
    <row r="54" spans="2:40" x14ac:dyDescent="0.2">
      <c r="B54" s="186">
        <f t="shared" si="11"/>
        <v>18</v>
      </c>
      <c r="C54" s="196"/>
      <c r="D54" s="298"/>
      <c r="E54" s="296">
        <f t="shared" si="12"/>
        <v>0</v>
      </c>
      <c r="F54" s="144"/>
      <c r="G54" s="134"/>
      <c r="H54" s="98"/>
      <c r="I54" s="98"/>
      <c r="J54" s="98"/>
      <c r="K54" s="98"/>
      <c r="L54" s="98"/>
      <c r="M54" s="299"/>
      <c r="N54" s="299"/>
      <c r="O54" s="98"/>
      <c r="P54" s="98"/>
      <c r="Q54" s="98"/>
      <c r="R54" s="98"/>
      <c r="S54" s="98"/>
      <c r="T54" s="299"/>
      <c r="U54" s="299"/>
      <c r="V54" s="98"/>
      <c r="W54" s="98"/>
      <c r="X54" s="98"/>
      <c r="Y54" s="98"/>
      <c r="Z54" s="98"/>
      <c r="AA54" s="297"/>
      <c r="AB54" s="297"/>
      <c r="AC54" s="98"/>
      <c r="AD54" s="98"/>
      <c r="AE54" s="98"/>
      <c r="AF54" s="98"/>
      <c r="AG54" s="98"/>
      <c r="AH54" s="297"/>
      <c r="AI54" s="297"/>
      <c r="AJ54" s="98"/>
      <c r="AK54" s="98"/>
      <c r="AL54" s="98"/>
      <c r="AM54" s="98"/>
      <c r="AN54" s="98"/>
    </row>
    <row r="55" spans="2:40" x14ac:dyDescent="0.2">
      <c r="B55" s="186">
        <f t="shared" si="11"/>
        <v>19</v>
      </c>
      <c r="C55" s="196"/>
      <c r="D55" s="298"/>
      <c r="E55" s="296">
        <f t="shared" si="12"/>
        <v>0</v>
      </c>
      <c r="F55" s="144"/>
      <c r="G55" s="134"/>
      <c r="H55" s="98"/>
      <c r="I55" s="98"/>
      <c r="J55" s="98"/>
      <c r="K55" s="98"/>
      <c r="L55" s="98"/>
      <c r="M55" s="299"/>
      <c r="N55" s="299"/>
      <c r="O55" s="98"/>
      <c r="P55" s="98"/>
      <c r="Q55" s="98"/>
      <c r="R55" s="98"/>
      <c r="S55" s="98"/>
      <c r="T55" s="299"/>
      <c r="U55" s="299"/>
      <c r="V55" s="98"/>
      <c r="W55" s="98"/>
      <c r="X55" s="98"/>
      <c r="Y55" s="98"/>
      <c r="Z55" s="98"/>
      <c r="AA55" s="297"/>
      <c r="AB55" s="297"/>
      <c r="AC55" s="98"/>
      <c r="AD55" s="98"/>
      <c r="AE55" s="98"/>
      <c r="AF55" s="98"/>
      <c r="AG55" s="98"/>
      <c r="AH55" s="297"/>
      <c r="AI55" s="297"/>
      <c r="AJ55" s="98"/>
      <c r="AK55" s="98"/>
      <c r="AL55" s="98"/>
      <c r="AM55" s="98"/>
      <c r="AN55" s="98"/>
    </row>
    <row r="56" spans="2:40" x14ac:dyDescent="0.2">
      <c r="B56" s="186">
        <f t="shared" si="11"/>
        <v>20</v>
      </c>
      <c r="C56" s="196"/>
      <c r="D56" s="298"/>
      <c r="E56" s="296">
        <f t="shared" si="12"/>
        <v>0</v>
      </c>
      <c r="F56" s="144"/>
      <c r="G56" s="134"/>
      <c r="H56" s="98"/>
      <c r="I56" s="98"/>
      <c r="J56" s="98"/>
      <c r="K56" s="98"/>
      <c r="L56" s="98"/>
      <c r="M56" s="299"/>
      <c r="N56" s="299"/>
      <c r="O56" s="98"/>
      <c r="P56" s="98"/>
      <c r="Q56" s="98"/>
      <c r="R56" s="98"/>
      <c r="S56" s="98"/>
      <c r="T56" s="299"/>
      <c r="U56" s="299"/>
      <c r="V56" s="98"/>
      <c r="W56" s="98"/>
      <c r="X56" s="98"/>
      <c r="Y56" s="98"/>
      <c r="Z56" s="98"/>
      <c r="AA56" s="297"/>
      <c r="AB56" s="297"/>
      <c r="AC56" s="98"/>
      <c r="AD56" s="98"/>
      <c r="AE56" s="98"/>
      <c r="AF56" s="98"/>
      <c r="AG56" s="98"/>
      <c r="AH56" s="297"/>
      <c r="AI56" s="297"/>
      <c r="AJ56" s="98"/>
      <c r="AK56" s="98"/>
      <c r="AL56" s="98"/>
      <c r="AM56" s="98"/>
      <c r="AN56" s="98"/>
    </row>
    <row r="57" spans="2:40" x14ac:dyDescent="0.2">
      <c r="B57" s="186">
        <f t="shared" si="11"/>
        <v>21</v>
      </c>
      <c r="C57" s="196"/>
      <c r="D57" s="298"/>
      <c r="E57" s="296">
        <f t="shared" si="12"/>
        <v>0</v>
      </c>
      <c r="F57" s="144"/>
      <c r="G57" s="134"/>
      <c r="H57" s="98"/>
      <c r="I57" s="98"/>
      <c r="J57" s="98"/>
      <c r="K57" s="98"/>
      <c r="L57" s="98"/>
      <c r="M57" s="299"/>
      <c r="N57" s="299"/>
      <c r="O57" s="98"/>
      <c r="P57" s="98"/>
      <c r="Q57" s="98"/>
      <c r="R57" s="98"/>
      <c r="S57" s="98"/>
      <c r="T57" s="299"/>
      <c r="U57" s="299"/>
      <c r="V57" s="98"/>
      <c r="W57" s="98"/>
      <c r="X57" s="98"/>
      <c r="Y57" s="98"/>
      <c r="Z57" s="98"/>
      <c r="AA57" s="297"/>
      <c r="AB57" s="297"/>
      <c r="AC57" s="98"/>
      <c r="AD57" s="98"/>
      <c r="AE57" s="98"/>
      <c r="AF57" s="98"/>
      <c r="AG57" s="98"/>
      <c r="AH57" s="297"/>
      <c r="AI57" s="297"/>
      <c r="AJ57" s="98"/>
      <c r="AK57" s="98"/>
      <c r="AL57" s="98"/>
      <c r="AM57" s="98"/>
      <c r="AN57" s="98"/>
    </row>
    <row r="58" spans="2:40" x14ac:dyDescent="0.2">
      <c r="B58" s="186">
        <f t="shared" si="11"/>
        <v>22</v>
      </c>
      <c r="C58" s="300"/>
      <c r="D58" s="298"/>
      <c r="E58" s="296">
        <f t="shared" si="12"/>
        <v>0</v>
      </c>
      <c r="F58" s="144"/>
      <c r="G58" s="134"/>
      <c r="H58" s="98"/>
      <c r="I58" s="98"/>
      <c r="J58" s="98"/>
      <c r="K58" s="98"/>
      <c r="L58" s="98"/>
      <c r="M58" s="299"/>
      <c r="N58" s="299"/>
      <c r="O58" s="98"/>
      <c r="P58" s="98"/>
      <c r="Q58" s="98"/>
      <c r="R58" s="98"/>
      <c r="S58" s="98"/>
      <c r="T58" s="299"/>
      <c r="U58" s="299"/>
      <c r="V58" s="98"/>
      <c r="W58" s="98"/>
      <c r="X58" s="98"/>
      <c r="Y58" s="98"/>
      <c r="Z58" s="98"/>
      <c r="AA58" s="297"/>
      <c r="AB58" s="297"/>
      <c r="AC58" s="98"/>
      <c r="AD58" s="98"/>
      <c r="AE58" s="98"/>
      <c r="AF58" s="98"/>
      <c r="AG58" s="98"/>
      <c r="AH58" s="297"/>
      <c r="AI58" s="297"/>
      <c r="AJ58" s="98"/>
      <c r="AK58" s="98"/>
      <c r="AL58" s="98"/>
      <c r="AM58" s="98"/>
      <c r="AN58" s="98"/>
    </row>
    <row r="59" spans="2:40" x14ac:dyDescent="0.2">
      <c r="B59" s="186">
        <f t="shared" si="11"/>
        <v>23</v>
      </c>
      <c r="C59" s="300"/>
      <c r="D59" s="298"/>
      <c r="E59" s="296">
        <f t="shared" si="12"/>
        <v>0</v>
      </c>
      <c r="F59" s="144"/>
      <c r="G59" s="134"/>
      <c r="H59" s="98"/>
      <c r="I59" s="98"/>
      <c r="J59" s="98"/>
      <c r="K59" s="98"/>
      <c r="L59" s="98"/>
      <c r="M59" s="299"/>
      <c r="N59" s="299"/>
      <c r="O59" s="98"/>
      <c r="P59" s="98"/>
      <c r="Q59" s="98"/>
      <c r="R59" s="98"/>
      <c r="S59" s="98"/>
      <c r="T59" s="299"/>
      <c r="U59" s="299"/>
      <c r="V59" s="98"/>
      <c r="W59" s="98"/>
      <c r="X59" s="98"/>
      <c r="Y59" s="98"/>
      <c r="Z59" s="98"/>
      <c r="AA59" s="297"/>
      <c r="AB59" s="297"/>
      <c r="AC59" s="98"/>
      <c r="AD59" s="98"/>
      <c r="AE59" s="98"/>
      <c r="AF59" s="98"/>
      <c r="AG59" s="98"/>
      <c r="AH59" s="297"/>
      <c r="AI59" s="297"/>
      <c r="AJ59" s="98"/>
      <c r="AK59" s="98"/>
      <c r="AL59" s="98"/>
      <c r="AM59" s="98"/>
      <c r="AN59" s="98"/>
    </row>
    <row r="60" spans="2:40" x14ac:dyDescent="0.2">
      <c r="B60" s="186">
        <f t="shared" si="11"/>
        <v>24</v>
      </c>
      <c r="C60" s="300"/>
      <c r="D60" s="298"/>
      <c r="E60" s="296">
        <f t="shared" si="12"/>
        <v>0</v>
      </c>
      <c r="F60" s="144"/>
      <c r="G60" s="134"/>
      <c r="H60" s="98"/>
      <c r="I60" s="98"/>
      <c r="J60" s="98"/>
      <c r="K60" s="98"/>
      <c r="L60" s="98"/>
      <c r="M60" s="299"/>
      <c r="N60" s="299"/>
      <c r="O60" s="98"/>
      <c r="P60" s="98"/>
      <c r="Q60" s="98"/>
      <c r="R60" s="98"/>
      <c r="S60" s="98"/>
      <c r="T60" s="299"/>
      <c r="U60" s="299"/>
      <c r="V60" s="98"/>
      <c r="W60" s="98"/>
      <c r="X60" s="98"/>
      <c r="Y60" s="98"/>
      <c r="Z60" s="98"/>
      <c r="AA60" s="297"/>
      <c r="AB60" s="297"/>
      <c r="AC60" s="98"/>
      <c r="AD60" s="98"/>
      <c r="AE60" s="98"/>
      <c r="AF60" s="98"/>
      <c r="AG60" s="98"/>
      <c r="AH60" s="297"/>
      <c r="AI60" s="297"/>
      <c r="AJ60" s="98"/>
      <c r="AK60" s="98"/>
      <c r="AL60" s="98"/>
      <c r="AM60" s="98"/>
      <c r="AN60" s="98"/>
    </row>
    <row r="61" spans="2:40" x14ac:dyDescent="0.2">
      <c r="B61" s="186">
        <f t="shared" si="11"/>
        <v>25</v>
      </c>
      <c r="C61" s="300"/>
      <c r="D61" s="298"/>
      <c r="E61" s="296">
        <f t="shared" si="12"/>
        <v>0</v>
      </c>
      <c r="F61" s="144"/>
      <c r="G61" s="134"/>
      <c r="H61" s="98"/>
      <c r="I61" s="98"/>
      <c r="J61" s="98"/>
      <c r="K61" s="98"/>
      <c r="L61" s="98"/>
      <c r="M61" s="299"/>
      <c r="N61" s="299"/>
      <c r="O61" s="98"/>
      <c r="P61" s="98"/>
      <c r="Q61" s="98"/>
      <c r="R61" s="98"/>
      <c r="S61" s="98"/>
      <c r="T61" s="299"/>
      <c r="U61" s="299"/>
      <c r="V61" s="98"/>
      <c r="W61" s="98"/>
      <c r="X61" s="98"/>
      <c r="Y61" s="98"/>
      <c r="Z61" s="98"/>
      <c r="AA61" s="297"/>
      <c r="AB61" s="297"/>
      <c r="AC61" s="98"/>
      <c r="AD61" s="98"/>
      <c r="AE61" s="98"/>
      <c r="AF61" s="98"/>
      <c r="AG61" s="98"/>
      <c r="AH61" s="297"/>
      <c r="AI61" s="297"/>
      <c r="AJ61" s="98"/>
      <c r="AK61" s="98"/>
      <c r="AL61" s="98"/>
      <c r="AM61" s="98"/>
      <c r="AN61" s="98"/>
    </row>
    <row r="62" spans="2:40" x14ac:dyDescent="0.2">
      <c r="B62" s="186">
        <f t="shared" si="11"/>
        <v>26</v>
      </c>
      <c r="C62" s="300"/>
      <c r="D62" s="298"/>
      <c r="E62" s="296">
        <f t="shared" si="12"/>
        <v>0</v>
      </c>
      <c r="F62" s="144"/>
      <c r="G62" s="134"/>
      <c r="H62" s="98"/>
      <c r="I62" s="98"/>
      <c r="J62" s="98"/>
      <c r="K62" s="98"/>
      <c r="L62" s="98"/>
      <c r="M62" s="299"/>
      <c r="N62" s="299"/>
      <c r="O62" s="98"/>
      <c r="P62" s="98"/>
      <c r="Q62" s="98"/>
      <c r="R62" s="98"/>
      <c r="S62" s="98"/>
      <c r="T62" s="299"/>
      <c r="U62" s="299"/>
      <c r="V62" s="98"/>
      <c r="W62" s="98"/>
      <c r="X62" s="98"/>
      <c r="Y62" s="98"/>
      <c r="Z62" s="98"/>
      <c r="AA62" s="297"/>
      <c r="AB62" s="297"/>
      <c r="AC62" s="98"/>
      <c r="AD62" s="98"/>
      <c r="AE62" s="98"/>
      <c r="AF62" s="98"/>
      <c r="AG62" s="98"/>
      <c r="AH62" s="297"/>
      <c r="AI62" s="297"/>
      <c r="AJ62" s="98"/>
      <c r="AK62" s="98"/>
      <c r="AL62" s="98"/>
      <c r="AM62" s="98"/>
      <c r="AN62" s="98"/>
    </row>
    <row r="63" spans="2:40" x14ac:dyDescent="0.2">
      <c r="B63" s="186">
        <f t="shared" si="11"/>
        <v>27</v>
      </c>
      <c r="C63" s="300"/>
      <c r="D63" s="298"/>
      <c r="E63" s="296">
        <f t="shared" si="12"/>
        <v>0</v>
      </c>
      <c r="F63" s="144"/>
      <c r="G63" s="134"/>
      <c r="H63" s="98"/>
      <c r="I63" s="98"/>
      <c r="J63" s="98"/>
      <c r="K63" s="98"/>
      <c r="L63" s="98"/>
      <c r="M63" s="299"/>
      <c r="N63" s="299"/>
      <c r="O63" s="98"/>
      <c r="P63" s="98"/>
      <c r="Q63" s="98"/>
      <c r="R63" s="98"/>
      <c r="S63" s="98"/>
      <c r="T63" s="299"/>
      <c r="U63" s="299"/>
      <c r="V63" s="98"/>
      <c r="W63" s="98"/>
      <c r="X63" s="98"/>
      <c r="Y63" s="98"/>
      <c r="Z63" s="98"/>
      <c r="AA63" s="297"/>
      <c r="AB63" s="297"/>
      <c r="AC63" s="98"/>
      <c r="AD63" s="98"/>
      <c r="AE63" s="98"/>
      <c r="AF63" s="98"/>
      <c r="AG63" s="98"/>
      <c r="AH63" s="297"/>
      <c r="AI63" s="297"/>
      <c r="AJ63" s="98"/>
      <c r="AK63" s="98"/>
      <c r="AL63" s="98"/>
      <c r="AM63" s="98"/>
      <c r="AN63" s="98"/>
    </row>
    <row r="64" spans="2:40" x14ac:dyDescent="0.2">
      <c r="B64" s="186">
        <f t="shared" si="11"/>
        <v>28</v>
      </c>
      <c r="C64" s="300"/>
      <c r="D64" s="298"/>
      <c r="E64" s="296">
        <f t="shared" si="12"/>
        <v>0</v>
      </c>
      <c r="F64" s="144"/>
      <c r="G64" s="134"/>
      <c r="H64" s="98"/>
      <c r="I64" s="98"/>
      <c r="J64" s="98"/>
      <c r="K64" s="98"/>
      <c r="L64" s="98"/>
      <c r="M64" s="299"/>
      <c r="N64" s="299"/>
      <c r="O64" s="98"/>
      <c r="P64" s="98"/>
      <c r="Q64" s="98"/>
      <c r="R64" s="98"/>
      <c r="S64" s="98"/>
      <c r="T64" s="299"/>
      <c r="U64" s="299"/>
      <c r="V64" s="98"/>
      <c r="W64" s="98"/>
      <c r="X64" s="98"/>
      <c r="Y64" s="98"/>
      <c r="Z64" s="98"/>
      <c r="AA64" s="297"/>
      <c r="AB64" s="297"/>
      <c r="AC64" s="98"/>
      <c r="AD64" s="98"/>
      <c r="AE64" s="98"/>
      <c r="AF64" s="98"/>
      <c r="AG64" s="98"/>
      <c r="AH64" s="297"/>
      <c r="AI64" s="297"/>
      <c r="AJ64" s="98"/>
      <c r="AK64" s="98"/>
      <c r="AL64" s="98"/>
      <c r="AM64" s="98"/>
      <c r="AN64" s="98"/>
    </row>
    <row r="65" spans="2:40" x14ac:dyDescent="0.2">
      <c r="B65" s="186">
        <f t="shared" si="11"/>
        <v>29</v>
      </c>
      <c r="C65" s="300"/>
      <c r="D65" s="298"/>
      <c r="E65" s="296">
        <f t="shared" si="12"/>
        <v>0</v>
      </c>
      <c r="F65" s="144"/>
      <c r="G65" s="134"/>
      <c r="H65" s="98"/>
      <c r="I65" s="98"/>
      <c r="J65" s="98"/>
      <c r="K65" s="98"/>
      <c r="L65" s="98"/>
      <c r="M65" s="299"/>
      <c r="N65" s="299"/>
      <c r="O65" s="98"/>
      <c r="P65" s="98"/>
      <c r="Q65" s="98"/>
      <c r="R65" s="98"/>
      <c r="S65" s="98"/>
      <c r="T65" s="299"/>
      <c r="U65" s="299"/>
      <c r="V65" s="98"/>
      <c r="W65" s="98"/>
      <c r="X65" s="98"/>
      <c r="Y65" s="98"/>
      <c r="Z65" s="98"/>
      <c r="AA65" s="297"/>
      <c r="AB65" s="297"/>
      <c r="AC65" s="98"/>
      <c r="AD65" s="98"/>
      <c r="AE65" s="98"/>
      <c r="AF65" s="98"/>
      <c r="AG65" s="98"/>
      <c r="AH65" s="297"/>
      <c r="AI65" s="297"/>
      <c r="AJ65" s="98"/>
      <c r="AK65" s="98"/>
      <c r="AL65" s="98"/>
      <c r="AM65" s="98"/>
      <c r="AN65" s="98"/>
    </row>
    <row r="66" spans="2:40" x14ac:dyDescent="0.2">
      <c r="B66" s="186">
        <f t="shared" si="11"/>
        <v>30</v>
      </c>
      <c r="C66" s="300"/>
      <c r="D66" s="298"/>
      <c r="E66" s="296">
        <f t="shared" si="12"/>
        <v>0</v>
      </c>
      <c r="F66" s="144"/>
      <c r="G66" s="134"/>
      <c r="H66" s="98"/>
      <c r="I66" s="98"/>
      <c r="J66" s="98"/>
      <c r="K66" s="98"/>
      <c r="L66" s="98"/>
      <c r="M66" s="299"/>
      <c r="N66" s="299"/>
      <c r="O66" s="98"/>
      <c r="P66" s="98"/>
      <c r="Q66" s="98"/>
      <c r="R66" s="98"/>
      <c r="S66" s="98"/>
      <c r="T66" s="299"/>
      <c r="U66" s="299"/>
      <c r="V66" s="98"/>
      <c r="W66" s="98"/>
      <c r="X66" s="98"/>
      <c r="Y66" s="98"/>
      <c r="Z66" s="98"/>
      <c r="AA66" s="297"/>
      <c r="AB66" s="297"/>
      <c r="AC66" s="98"/>
      <c r="AD66" s="98"/>
      <c r="AE66" s="98"/>
      <c r="AF66" s="98"/>
      <c r="AG66" s="98"/>
      <c r="AH66" s="297"/>
      <c r="AI66" s="297"/>
      <c r="AJ66" s="98"/>
      <c r="AK66" s="98"/>
      <c r="AL66" s="98"/>
      <c r="AM66" s="98"/>
      <c r="AN66" s="98"/>
    </row>
    <row r="67" spans="2:40" x14ac:dyDescent="0.2">
      <c r="B67" s="186">
        <f t="shared" si="11"/>
        <v>31</v>
      </c>
      <c r="C67" s="300"/>
      <c r="D67" s="298"/>
      <c r="E67" s="296">
        <f t="shared" si="12"/>
        <v>0</v>
      </c>
      <c r="F67" s="144"/>
      <c r="G67" s="134"/>
      <c r="H67" s="98"/>
      <c r="I67" s="98"/>
      <c r="J67" s="98"/>
      <c r="K67" s="98"/>
      <c r="L67" s="98"/>
      <c r="M67" s="299"/>
      <c r="N67" s="299"/>
      <c r="O67" s="98"/>
      <c r="P67" s="98"/>
      <c r="Q67" s="98"/>
      <c r="R67" s="98"/>
      <c r="S67" s="98"/>
      <c r="T67" s="299"/>
      <c r="U67" s="299"/>
      <c r="V67" s="98"/>
      <c r="W67" s="98"/>
      <c r="X67" s="98"/>
      <c r="Y67" s="98"/>
      <c r="Z67" s="98"/>
      <c r="AA67" s="297"/>
      <c r="AB67" s="297"/>
      <c r="AC67" s="98"/>
      <c r="AD67" s="98"/>
      <c r="AE67" s="98"/>
      <c r="AF67" s="98"/>
      <c r="AG67" s="98"/>
      <c r="AH67" s="297"/>
      <c r="AI67" s="297"/>
      <c r="AJ67" s="98"/>
      <c r="AK67" s="98"/>
      <c r="AL67" s="98"/>
      <c r="AM67" s="98"/>
      <c r="AN67" s="98"/>
    </row>
    <row r="68" spans="2:40" x14ac:dyDescent="0.2">
      <c r="B68" s="186">
        <f t="shared" si="11"/>
        <v>32</v>
      </c>
      <c r="C68" s="300"/>
      <c r="D68" s="298"/>
      <c r="E68" s="296">
        <f t="shared" si="12"/>
        <v>0</v>
      </c>
      <c r="F68" s="144"/>
      <c r="G68" s="134"/>
      <c r="H68" s="98"/>
      <c r="I68" s="98"/>
      <c r="J68" s="98"/>
      <c r="K68" s="98"/>
      <c r="L68" s="98"/>
      <c r="M68" s="299"/>
      <c r="N68" s="299"/>
      <c r="O68" s="98"/>
      <c r="P68" s="98"/>
      <c r="Q68" s="98"/>
      <c r="R68" s="98"/>
      <c r="S68" s="98"/>
      <c r="T68" s="299"/>
      <c r="U68" s="299"/>
      <c r="V68" s="98"/>
      <c r="W68" s="98"/>
      <c r="X68" s="98"/>
      <c r="Y68" s="98"/>
      <c r="Z68" s="98"/>
      <c r="AA68" s="297"/>
      <c r="AB68" s="297"/>
      <c r="AC68" s="98"/>
      <c r="AD68" s="98"/>
      <c r="AE68" s="98"/>
      <c r="AF68" s="98"/>
      <c r="AG68" s="98"/>
      <c r="AH68" s="297"/>
      <c r="AI68" s="297"/>
      <c r="AJ68" s="98"/>
      <c r="AK68" s="98"/>
      <c r="AL68" s="98"/>
      <c r="AM68" s="98"/>
      <c r="AN68" s="98"/>
    </row>
    <row r="69" spans="2:40" x14ac:dyDescent="0.2">
      <c r="B69" s="186">
        <f t="shared" si="11"/>
        <v>33</v>
      </c>
      <c r="C69" s="300"/>
      <c r="D69" s="298"/>
      <c r="E69" s="296">
        <f t="shared" si="12"/>
        <v>0</v>
      </c>
      <c r="F69" s="144"/>
      <c r="G69" s="134"/>
      <c r="H69" s="98"/>
      <c r="I69" s="98"/>
      <c r="J69" s="98"/>
      <c r="K69" s="98"/>
      <c r="L69" s="98"/>
      <c r="M69" s="299"/>
      <c r="N69" s="299"/>
      <c r="O69" s="98"/>
      <c r="P69" s="98"/>
      <c r="Q69" s="98"/>
      <c r="R69" s="98"/>
      <c r="S69" s="98"/>
      <c r="T69" s="299"/>
      <c r="U69" s="299"/>
      <c r="V69" s="98"/>
      <c r="W69" s="98"/>
      <c r="X69" s="98"/>
      <c r="Y69" s="98"/>
      <c r="Z69" s="98"/>
      <c r="AA69" s="297"/>
      <c r="AB69" s="297"/>
      <c r="AC69" s="98"/>
      <c r="AD69" s="98"/>
      <c r="AE69" s="98"/>
      <c r="AF69" s="98"/>
      <c r="AG69" s="98"/>
      <c r="AH69" s="297"/>
      <c r="AI69" s="297"/>
      <c r="AJ69" s="98"/>
      <c r="AK69" s="98"/>
      <c r="AL69" s="98"/>
      <c r="AM69" s="98"/>
      <c r="AN69" s="98"/>
    </row>
    <row r="70" spans="2:40" x14ac:dyDescent="0.2">
      <c r="B70" s="186">
        <f t="shared" si="11"/>
        <v>34</v>
      </c>
      <c r="C70" s="300"/>
      <c r="D70" s="298"/>
      <c r="E70" s="296">
        <f t="shared" si="12"/>
        <v>0</v>
      </c>
      <c r="F70" s="144"/>
      <c r="G70" s="134"/>
      <c r="H70" s="98"/>
      <c r="I70" s="98"/>
      <c r="J70" s="98"/>
      <c r="K70" s="98"/>
      <c r="L70" s="98"/>
      <c r="M70" s="299"/>
      <c r="N70" s="299"/>
      <c r="O70" s="98"/>
      <c r="P70" s="98"/>
      <c r="Q70" s="98"/>
      <c r="R70" s="98"/>
      <c r="S70" s="98"/>
      <c r="T70" s="299"/>
      <c r="U70" s="299"/>
      <c r="V70" s="98"/>
      <c r="W70" s="98"/>
      <c r="X70" s="98"/>
      <c r="Y70" s="98"/>
      <c r="Z70" s="98"/>
      <c r="AA70" s="297"/>
      <c r="AB70" s="297"/>
      <c r="AC70" s="98"/>
      <c r="AD70" s="98"/>
      <c r="AE70" s="98"/>
      <c r="AF70" s="98"/>
      <c r="AG70" s="98"/>
      <c r="AH70" s="297"/>
      <c r="AI70" s="297"/>
      <c r="AJ70" s="98"/>
      <c r="AK70" s="98"/>
      <c r="AL70" s="98"/>
      <c r="AM70" s="98"/>
      <c r="AN70" s="98"/>
    </row>
    <row r="71" spans="2:40" x14ac:dyDescent="0.2">
      <c r="B71" s="186">
        <f t="shared" ref="B71:B102" si="13">+B70+1</f>
        <v>35</v>
      </c>
      <c r="C71" s="300"/>
      <c r="D71" s="298"/>
      <c r="E71" s="296">
        <f t="shared" ref="E71:E107" si="14">SUM(H71:AN71)</f>
        <v>0</v>
      </c>
      <c r="F71" s="144"/>
      <c r="G71" s="134"/>
      <c r="H71" s="98"/>
      <c r="I71" s="98"/>
      <c r="J71" s="98"/>
      <c r="K71" s="98"/>
      <c r="L71" s="98"/>
      <c r="M71" s="299"/>
      <c r="N71" s="299"/>
      <c r="O71" s="98"/>
      <c r="P71" s="98"/>
      <c r="Q71" s="98"/>
      <c r="R71" s="98"/>
      <c r="S71" s="98"/>
      <c r="T71" s="299"/>
      <c r="U71" s="299"/>
      <c r="V71" s="98"/>
      <c r="W71" s="98"/>
      <c r="X71" s="98"/>
      <c r="Y71" s="98"/>
      <c r="Z71" s="98"/>
      <c r="AA71" s="297"/>
      <c r="AB71" s="297"/>
      <c r="AC71" s="98"/>
      <c r="AD71" s="98"/>
      <c r="AE71" s="98"/>
      <c r="AF71" s="98"/>
      <c r="AG71" s="98"/>
      <c r="AH71" s="297"/>
      <c r="AI71" s="297"/>
      <c r="AJ71" s="98"/>
      <c r="AK71" s="98"/>
      <c r="AL71" s="98"/>
      <c r="AM71" s="98"/>
      <c r="AN71" s="98"/>
    </row>
    <row r="72" spans="2:40" x14ac:dyDescent="0.2">
      <c r="B72" s="186">
        <f t="shared" si="13"/>
        <v>36</v>
      </c>
      <c r="C72" s="300"/>
      <c r="D72" s="298"/>
      <c r="E72" s="296">
        <f t="shared" si="14"/>
        <v>0</v>
      </c>
      <c r="F72" s="144"/>
      <c r="G72" s="134"/>
      <c r="H72" s="98"/>
      <c r="I72" s="98"/>
      <c r="J72" s="98"/>
      <c r="K72" s="98"/>
      <c r="L72" s="98"/>
      <c r="M72" s="299"/>
      <c r="N72" s="299"/>
      <c r="O72" s="98"/>
      <c r="P72" s="98"/>
      <c r="Q72" s="98"/>
      <c r="R72" s="98"/>
      <c r="S72" s="98"/>
      <c r="T72" s="299"/>
      <c r="U72" s="299"/>
      <c r="V72" s="98"/>
      <c r="W72" s="98"/>
      <c r="X72" s="98"/>
      <c r="Y72" s="98"/>
      <c r="Z72" s="98"/>
      <c r="AA72" s="297"/>
      <c r="AB72" s="297"/>
      <c r="AC72" s="98"/>
      <c r="AD72" s="98"/>
      <c r="AE72" s="98"/>
      <c r="AF72" s="98"/>
      <c r="AG72" s="98"/>
      <c r="AH72" s="297"/>
      <c r="AI72" s="297"/>
      <c r="AJ72" s="98"/>
      <c r="AK72" s="98"/>
      <c r="AL72" s="98"/>
      <c r="AM72" s="98"/>
      <c r="AN72" s="98"/>
    </row>
    <row r="73" spans="2:40" x14ac:dyDescent="0.2">
      <c r="B73" s="186">
        <f t="shared" si="13"/>
        <v>37</v>
      </c>
      <c r="C73" s="300"/>
      <c r="D73" s="298"/>
      <c r="E73" s="296">
        <f t="shared" si="14"/>
        <v>0</v>
      </c>
      <c r="F73" s="144"/>
      <c r="G73" s="134"/>
      <c r="H73" s="98"/>
      <c r="I73" s="98"/>
      <c r="J73" s="98"/>
      <c r="K73" s="98"/>
      <c r="L73" s="98"/>
      <c r="M73" s="299"/>
      <c r="N73" s="299"/>
      <c r="O73" s="98"/>
      <c r="P73" s="98"/>
      <c r="Q73" s="98"/>
      <c r="R73" s="98"/>
      <c r="S73" s="98"/>
      <c r="T73" s="299"/>
      <c r="U73" s="299"/>
      <c r="V73" s="98"/>
      <c r="W73" s="98"/>
      <c r="X73" s="98"/>
      <c r="Y73" s="98"/>
      <c r="Z73" s="98"/>
      <c r="AA73" s="297"/>
      <c r="AB73" s="297"/>
      <c r="AC73" s="98"/>
      <c r="AD73" s="98"/>
      <c r="AE73" s="98"/>
      <c r="AF73" s="98"/>
      <c r="AG73" s="98"/>
      <c r="AH73" s="297"/>
      <c r="AI73" s="297"/>
      <c r="AJ73" s="98"/>
      <c r="AK73" s="98"/>
      <c r="AL73" s="98"/>
      <c r="AM73" s="98"/>
      <c r="AN73" s="98"/>
    </row>
    <row r="74" spans="2:40" x14ac:dyDescent="0.2">
      <c r="B74" s="186">
        <f t="shared" si="13"/>
        <v>38</v>
      </c>
      <c r="C74" s="300"/>
      <c r="D74" s="298"/>
      <c r="E74" s="296">
        <f t="shared" si="14"/>
        <v>0</v>
      </c>
      <c r="F74" s="144"/>
      <c r="G74" s="134"/>
      <c r="H74" s="98"/>
      <c r="I74" s="98"/>
      <c r="J74" s="98"/>
      <c r="K74" s="98"/>
      <c r="L74" s="98"/>
      <c r="M74" s="299"/>
      <c r="N74" s="299"/>
      <c r="O74" s="98"/>
      <c r="P74" s="98"/>
      <c r="Q74" s="98"/>
      <c r="R74" s="98"/>
      <c r="S74" s="98"/>
      <c r="T74" s="299"/>
      <c r="U74" s="299"/>
      <c r="V74" s="98"/>
      <c r="W74" s="98"/>
      <c r="X74" s="98"/>
      <c r="Y74" s="98"/>
      <c r="Z74" s="98"/>
      <c r="AA74" s="297"/>
      <c r="AB74" s="297"/>
      <c r="AC74" s="98"/>
      <c r="AD74" s="98"/>
      <c r="AE74" s="98"/>
      <c r="AF74" s="98"/>
      <c r="AG74" s="98"/>
      <c r="AH74" s="297"/>
      <c r="AI74" s="297"/>
      <c r="AJ74" s="98"/>
      <c r="AK74" s="98"/>
      <c r="AL74" s="98"/>
      <c r="AM74" s="98"/>
      <c r="AN74" s="98"/>
    </row>
    <row r="75" spans="2:40" x14ac:dyDescent="0.2">
      <c r="B75" s="186">
        <f t="shared" si="13"/>
        <v>39</v>
      </c>
      <c r="C75" s="300"/>
      <c r="D75" s="298"/>
      <c r="E75" s="296">
        <f t="shared" si="14"/>
        <v>0</v>
      </c>
      <c r="F75" s="144"/>
      <c r="G75" s="134"/>
      <c r="H75" s="98"/>
      <c r="I75" s="98"/>
      <c r="J75" s="98"/>
      <c r="K75" s="98"/>
      <c r="L75" s="98"/>
      <c r="M75" s="299"/>
      <c r="N75" s="299"/>
      <c r="O75" s="98"/>
      <c r="P75" s="98"/>
      <c r="Q75" s="98"/>
      <c r="R75" s="98"/>
      <c r="S75" s="98"/>
      <c r="T75" s="299"/>
      <c r="U75" s="299"/>
      <c r="V75" s="98"/>
      <c r="W75" s="98"/>
      <c r="X75" s="98"/>
      <c r="Y75" s="98"/>
      <c r="Z75" s="98"/>
      <c r="AA75" s="297"/>
      <c r="AB75" s="297"/>
      <c r="AC75" s="98"/>
      <c r="AD75" s="98"/>
      <c r="AE75" s="98"/>
      <c r="AF75" s="98"/>
      <c r="AG75" s="98"/>
      <c r="AH75" s="297"/>
      <c r="AI75" s="297"/>
      <c r="AJ75" s="98"/>
      <c r="AK75" s="98"/>
      <c r="AL75" s="98"/>
      <c r="AM75" s="98"/>
      <c r="AN75" s="98"/>
    </row>
    <row r="76" spans="2:40" x14ac:dyDescent="0.2">
      <c r="B76" s="186">
        <f t="shared" si="13"/>
        <v>40</v>
      </c>
      <c r="C76" s="300"/>
      <c r="D76" s="298"/>
      <c r="E76" s="296">
        <f t="shared" si="14"/>
        <v>0</v>
      </c>
      <c r="F76" s="144"/>
      <c r="G76" s="134"/>
      <c r="H76" s="98"/>
      <c r="I76" s="98"/>
      <c r="J76" s="98"/>
      <c r="K76" s="98"/>
      <c r="L76" s="98"/>
      <c r="M76" s="299"/>
      <c r="N76" s="299"/>
      <c r="O76" s="98"/>
      <c r="P76" s="98"/>
      <c r="Q76" s="98"/>
      <c r="R76" s="98"/>
      <c r="S76" s="98"/>
      <c r="T76" s="299"/>
      <c r="U76" s="299"/>
      <c r="V76" s="98"/>
      <c r="W76" s="98"/>
      <c r="X76" s="98"/>
      <c r="Y76" s="98"/>
      <c r="Z76" s="98"/>
      <c r="AA76" s="297"/>
      <c r="AB76" s="297"/>
      <c r="AC76" s="98"/>
      <c r="AD76" s="98"/>
      <c r="AE76" s="98"/>
      <c r="AF76" s="98"/>
      <c r="AG76" s="98"/>
      <c r="AH76" s="297"/>
      <c r="AI76" s="297"/>
      <c r="AJ76" s="98"/>
      <c r="AK76" s="98"/>
      <c r="AL76" s="98"/>
      <c r="AM76" s="98"/>
      <c r="AN76" s="98"/>
    </row>
    <row r="77" spans="2:40" x14ac:dyDescent="0.2">
      <c r="B77" s="186">
        <f t="shared" si="13"/>
        <v>41</v>
      </c>
      <c r="C77" s="300"/>
      <c r="D77" s="298"/>
      <c r="E77" s="296">
        <f t="shared" si="14"/>
        <v>0</v>
      </c>
      <c r="F77" s="144"/>
      <c r="G77" s="134"/>
      <c r="H77" s="98"/>
      <c r="I77" s="98"/>
      <c r="J77" s="98"/>
      <c r="K77" s="98"/>
      <c r="L77" s="98"/>
      <c r="M77" s="299"/>
      <c r="N77" s="299"/>
      <c r="O77" s="98"/>
      <c r="P77" s="98"/>
      <c r="Q77" s="98"/>
      <c r="R77" s="98"/>
      <c r="S77" s="98"/>
      <c r="T77" s="299"/>
      <c r="U77" s="299"/>
      <c r="V77" s="98"/>
      <c r="W77" s="98"/>
      <c r="X77" s="98"/>
      <c r="Y77" s="98"/>
      <c r="Z77" s="98"/>
      <c r="AA77" s="297"/>
      <c r="AB77" s="297"/>
      <c r="AC77" s="98"/>
      <c r="AD77" s="98"/>
      <c r="AE77" s="98"/>
      <c r="AF77" s="98"/>
      <c r="AG77" s="98"/>
      <c r="AH77" s="297"/>
      <c r="AI77" s="297"/>
      <c r="AJ77" s="98"/>
      <c r="AK77" s="98"/>
      <c r="AL77" s="98"/>
      <c r="AM77" s="98"/>
      <c r="AN77" s="98"/>
    </row>
    <row r="78" spans="2:40" x14ac:dyDescent="0.2">
      <c r="B78" s="186">
        <f t="shared" si="13"/>
        <v>42</v>
      </c>
      <c r="C78" s="300"/>
      <c r="D78" s="298"/>
      <c r="E78" s="296">
        <f t="shared" si="14"/>
        <v>0</v>
      </c>
      <c r="F78" s="144"/>
      <c r="G78" s="134"/>
      <c r="H78" s="98"/>
      <c r="I78" s="98"/>
      <c r="J78" s="98"/>
      <c r="K78" s="98"/>
      <c r="L78" s="98"/>
      <c r="M78" s="299"/>
      <c r="N78" s="299"/>
      <c r="O78" s="98"/>
      <c r="P78" s="98"/>
      <c r="Q78" s="98"/>
      <c r="R78" s="98"/>
      <c r="S78" s="98"/>
      <c r="T78" s="299"/>
      <c r="U78" s="299"/>
      <c r="V78" s="98"/>
      <c r="W78" s="98"/>
      <c r="X78" s="98"/>
      <c r="Y78" s="98"/>
      <c r="Z78" s="98"/>
      <c r="AA78" s="297"/>
      <c r="AB78" s="297"/>
      <c r="AC78" s="98"/>
      <c r="AD78" s="98"/>
      <c r="AE78" s="98"/>
      <c r="AF78" s="98"/>
      <c r="AG78" s="98"/>
      <c r="AH78" s="297"/>
      <c r="AI78" s="297"/>
      <c r="AJ78" s="98"/>
      <c r="AK78" s="98"/>
      <c r="AL78" s="98"/>
      <c r="AM78" s="98"/>
      <c r="AN78" s="98"/>
    </row>
    <row r="79" spans="2:40" x14ac:dyDescent="0.2">
      <c r="B79" s="186">
        <f t="shared" si="13"/>
        <v>43</v>
      </c>
      <c r="C79" s="300"/>
      <c r="D79" s="298"/>
      <c r="E79" s="296">
        <f t="shared" si="14"/>
        <v>0</v>
      </c>
      <c r="F79" s="144"/>
      <c r="G79" s="134"/>
      <c r="H79" s="98"/>
      <c r="I79" s="98"/>
      <c r="J79" s="98"/>
      <c r="K79" s="98"/>
      <c r="L79" s="98"/>
      <c r="M79" s="299"/>
      <c r="N79" s="299"/>
      <c r="O79" s="98"/>
      <c r="P79" s="98"/>
      <c r="Q79" s="98"/>
      <c r="R79" s="98"/>
      <c r="S79" s="98"/>
      <c r="T79" s="299"/>
      <c r="U79" s="299"/>
      <c r="V79" s="98"/>
      <c r="W79" s="98"/>
      <c r="X79" s="98"/>
      <c r="Y79" s="98"/>
      <c r="Z79" s="98"/>
      <c r="AA79" s="297"/>
      <c r="AB79" s="297"/>
      <c r="AC79" s="98"/>
      <c r="AD79" s="98"/>
      <c r="AE79" s="98"/>
      <c r="AF79" s="98"/>
      <c r="AG79" s="98"/>
      <c r="AH79" s="297"/>
      <c r="AI79" s="297"/>
      <c r="AJ79" s="98"/>
      <c r="AK79" s="98"/>
      <c r="AL79" s="98"/>
      <c r="AM79" s="98"/>
      <c r="AN79" s="98"/>
    </row>
    <row r="80" spans="2:40" x14ac:dyDescent="0.2">
      <c r="B80" s="186">
        <f t="shared" si="13"/>
        <v>44</v>
      </c>
      <c r="C80" s="300"/>
      <c r="D80" s="298"/>
      <c r="E80" s="296">
        <f t="shared" si="14"/>
        <v>0</v>
      </c>
      <c r="F80" s="144"/>
      <c r="G80" s="134"/>
      <c r="H80" s="98"/>
      <c r="I80" s="98"/>
      <c r="J80" s="98"/>
      <c r="K80" s="98"/>
      <c r="L80" s="98"/>
      <c r="M80" s="299"/>
      <c r="N80" s="299"/>
      <c r="O80" s="98"/>
      <c r="P80" s="98"/>
      <c r="Q80" s="98"/>
      <c r="R80" s="98"/>
      <c r="S80" s="98"/>
      <c r="T80" s="299"/>
      <c r="U80" s="299"/>
      <c r="V80" s="98"/>
      <c r="W80" s="98"/>
      <c r="X80" s="98"/>
      <c r="Y80" s="98"/>
      <c r="Z80" s="98"/>
      <c r="AA80" s="297"/>
      <c r="AB80" s="297"/>
      <c r="AC80" s="98"/>
      <c r="AD80" s="98"/>
      <c r="AE80" s="98"/>
      <c r="AF80" s="98"/>
      <c r="AG80" s="98"/>
      <c r="AH80" s="297"/>
      <c r="AI80" s="297"/>
      <c r="AJ80" s="98"/>
      <c r="AK80" s="98"/>
      <c r="AL80" s="98"/>
      <c r="AM80" s="98"/>
      <c r="AN80" s="98"/>
    </row>
    <row r="81" spans="2:40" x14ac:dyDescent="0.2">
      <c r="B81" s="186">
        <f t="shared" si="13"/>
        <v>45</v>
      </c>
      <c r="C81" s="300"/>
      <c r="D81" s="298"/>
      <c r="E81" s="296">
        <f t="shared" si="14"/>
        <v>0</v>
      </c>
      <c r="F81" s="144"/>
      <c r="G81" s="134"/>
      <c r="H81" s="98"/>
      <c r="I81" s="98"/>
      <c r="J81" s="98"/>
      <c r="K81" s="98"/>
      <c r="L81" s="98"/>
      <c r="M81" s="299"/>
      <c r="N81" s="299"/>
      <c r="O81" s="98"/>
      <c r="P81" s="98"/>
      <c r="Q81" s="98"/>
      <c r="R81" s="98"/>
      <c r="S81" s="98"/>
      <c r="T81" s="299"/>
      <c r="U81" s="299"/>
      <c r="V81" s="98"/>
      <c r="W81" s="98"/>
      <c r="X81" s="98"/>
      <c r="Y81" s="98"/>
      <c r="Z81" s="98"/>
      <c r="AA81" s="297"/>
      <c r="AB81" s="297"/>
      <c r="AC81" s="98"/>
      <c r="AD81" s="98"/>
      <c r="AE81" s="98"/>
      <c r="AF81" s="98"/>
      <c r="AG81" s="98"/>
      <c r="AH81" s="297"/>
      <c r="AI81" s="297"/>
      <c r="AJ81" s="98"/>
      <c r="AK81" s="98"/>
      <c r="AL81" s="98"/>
      <c r="AM81" s="98"/>
      <c r="AN81" s="98"/>
    </row>
    <row r="82" spans="2:40" x14ac:dyDescent="0.2">
      <c r="B82" s="186">
        <f t="shared" si="13"/>
        <v>46</v>
      </c>
      <c r="C82" s="300"/>
      <c r="D82" s="298"/>
      <c r="E82" s="296">
        <f t="shared" si="14"/>
        <v>0</v>
      </c>
      <c r="F82" s="144"/>
      <c r="G82" s="134"/>
      <c r="H82" s="98"/>
      <c r="I82" s="98"/>
      <c r="J82" s="98"/>
      <c r="K82" s="98"/>
      <c r="L82" s="98"/>
      <c r="M82" s="299"/>
      <c r="N82" s="299"/>
      <c r="O82" s="98"/>
      <c r="P82" s="98"/>
      <c r="Q82" s="98"/>
      <c r="R82" s="98"/>
      <c r="S82" s="98"/>
      <c r="T82" s="299"/>
      <c r="U82" s="299"/>
      <c r="V82" s="98"/>
      <c r="W82" s="98"/>
      <c r="X82" s="98"/>
      <c r="Y82" s="98"/>
      <c r="Z82" s="98"/>
      <c r="AA82" s="297"/>
      <c r="AB82" s="297"/>
      <c r="AC82" s="98"/>
      <c r="AD82" s="98"/>
      <c r="AE82" s="98"/>
      <c r="AF82" s="98"/>
      <c r="AG82" s="98"/>
      <c r="AH82" s="297"/>
      <c r="AI82" s="297"/>
      <c r="AJ82" s="98"/>
      <c r="AK82" s="98"/>
      <c r="AL82" s="98"/>
      <c r="AM82" s="98"/>
      <c r="AN82" s="98"/>
    </row>
    <row r="83" spans="2:40" x14ac:dyDescent="0.2">
      <c r="B83" s="186">
        <f t="shared" si="13"/>
        <v>47</v>
      </c>
      <c r="C83" s="300"/>
      <c r="D83" s="298"/>
      <c r="E83" s="296">
        <f t="shared" si="14"/>
        <v>0</v>
      </c>
      <c r="F83" s="144"/>
      <c r="G83" s="134"/>
      <c r="H83" s="98"/>
      <c r="I83" s="98"/>
      <c r="J83" s="98"/>
      <c r="K83" s="98"/>
      <c r="L83" s="98"/>
      <c r="M83" s="299"/>
      <c r="N83" s="299"/>
      <c r="O83" s="98"/>
      <c r="P83" s="98"/>
      <c r="Q83" s="98"/>
      <c r="R83" s="98"/>
      <c r="S83" s="98"/>
      <c r="T83" s="299"/>
      <c r="U83" s="299"/>
      <c r="V83" s="98"/>
      <c r="W83" s="98"/>
      <c r="X83" s="98"/>
      <c r="Y83" s="98"/>
      <c r="Z83" s="98"/>
      <c r="AA83" s="297"/>
      <c r="AB83" s="297"/>
      <c r="AC83" s="98"/>
      <c r="AD83" s="98"/>
      <c r="AE83" s="98"/>
      <c r="AF83" s="98"/>
      <c r="AG83" s="98"/>
      <c r="AH83" s="297"/>
      <c r="AI83" s="297"/>
      <c r="AJ83" s="98"/>
      <c r="AK83" s="98"/>
      <c r="AL83" s="98"/>
      <c r="AM83" s="98"/>
      <c r="AN83" s="98"/>
    </row>
    <row r="84" spans="2:40" x14ac:dyDescent="0.2">
      <c r="B84" s="186">
        <f t="shared" si="13"/>
        <v>48</v>
      </c>
      <c r="C84" s="300"/>
      <c r="D84" s="298"/>
      <c r="E84" s="296">
        <f t="shared" si="14"/>
        <v>0</v>
      </c>
      <c r="F84" s="144"/>
      <c r="G84" s="134"/>
      <c r="H84" s="98"/>
      <c r="I84" s="98"/>
      <c r="J84" s="98"/>
      <c r="K84" s="98"/>
      <c r="L84" s="98"/>
      <c r="M84" s="299"/>
      <c r="N84" s="299"/>
      <c r="O84" s="98"/>
      <c r="P84" s="98"/>
      <c r="Q84" s="98"/>
      <c r="R84" s="98"/>
      <c r="S84" s="98"/>
      <c r="T84" s="299"/>
      <c r="U84" s="299"/>
      <c r="V84" s="98"/>
      <c r="W84" s="98"/>
      <c r="X84" s="98"/>
      <c r="Y84" s="98"/>
      <c r="Z84" s="98"/>
      <c r="AA84" s="297"/>
      <c r="AB84" s="297"/>
      <c r="AC84" s="98"/>
      <c r="AD84" s="98"/>
      <c r="AE84" s="98"/>
      <c r="AF84" s="98"/>
      <c r="AG84" s="98"/>
      <c r="AH84" s="297"/>
      <c r="AI84" s="297"/>
      <c r="AJ84" s="98"/>
      <c r="AK84" s="98"/>
      <c r="AL84" s="98"/>
      <c r="AM84" s="98"/>
      <c r="AN84" s="98"/>
    </row>
    <row r="85" spans="2:40" x14ac:dyDescent="0.2">
      <c r="B85" s="186">
        <f t="shared" si="13"/>
        <v>49</v>
      </c>
      <c r="C85" s="300"/>
      <c r="D85" s="298"/>
      <c r="E85" s="296">
        <f t="shared" si="14"/>
        <v>0</v>
      </c>
      <c r="F85" s="144"/>
      <c r="G85" s="134"/>
      <c r="H85" s="98"/>
      <c r="I85" s="98"/>
      <c r="J85" s="98"/>
      <c r="K85" s="98"/>
      <c r="L85" s="98"/>
      <c r="M85" s="299"/>
      <c r="N85" s="299"/>
      <c r="O85" s="98"/>
      <c r="P85" s="98"/>
      <c r="Q85" s="98"/>
      <c r="R85" s="98"/>
      <c r="S85" s="98"/>
      <c r="T85" s="299"/>
      <c r="U85" s="299"/>
      <c r="V85" s="98"/>
      <c r="W85" s="98"/>
      <c r="X85" s="98"/>
      <c r="Y85" s="98"/>
      <c r="Z85" s="98"/>
      <c r="AA85" s="297"/>
      <c r="AB85" s="297"/>
      <c r="AC85" s="98"/>
      <c r="AD85" s="98"/>
      <c r="AE85" s="98"/>
      <c r="AF85" s="98"/>
      <c r="AG85" s="98"/>
      <c r="AH85" s="297"/>
      <c r="AI85" s="297"/>
      <c r="AJ85" s="98"/>
      <c r="AK85" s="98"/>
      <c r="AL85" s="98"/>
      <c r="AM85" s="98"/>
      <c r="AN85" s="98"/>
    </row>
    <row r="86" spans="2:40" x14ac:dyDescent="0.2">
      <c r="B86" s="186">
        <f t="shared" si="13"/>
        <v>50</v>
      </c>
      <c r="C86" s="300"/>
      <c r="D86" s="298"/>
      <c r="E86" s="296">
        <f t="shared" si="14"/>
        <v>0</v>
      </c>
      <c r="F86" s="144"/>
      <c r="G86" s="134"/>
      <c r="H86" s="98"/>
      <c r="I86" s="98"/>
      <c r="J86" s="98"/>
      <c r="K86" s="98"/>
      <c r="L86" s="98"/>
      <c r="M86" s="299"/>
      <c r="N86" s="299"/>
      <c r="O86" s="98"/>
      <c r="P86" s="98"/>
      <c r="Q86" s="98"/>
      <c r="R86" s="98"/>
      <c r="S86" s="98"/>
      <c r="T86" s="299"/>
      <c r="U86" s="299"/>
      <c r="V86" s="98"/>
      <c r="W86" s="98"/>
      <c r="X86" s="98"/>
      <c r="Y86" s="98"/>
      <c r="Z86" s="98"/>
      <c r="AA86" s="297"/>
      <c r="AB86" s="297"/>
      <c r="AC86" s="98"/>
      <c r="AD86" s="98"/>
      <c r="AE86" s="98"/>
      <c r="AF86" s="98"/>
      <c r="AG86" s="98"/>
      <c r="AH86" s="297"/>
      <c r="AI86" s="297"/>
      <c r="AJ86" s="98"/>
      <c r="AK86" s="98"/>
      <c r="AL86" s="98"/>
      <c r="AM86" s="98"/>
      <c r="AN86" s="98"/>
    </row>
    <row r="87" spans="2:40" x14ac:dyDescent="0.2">
      <c r="B87" s="186">
        <f t="shared" si="13"/>
        <v>51</v>
      </c>
      <c r="C87" s="300"/>
      <c r="D87" s="298"/>
      <c r="E87" s="296">
        <f t="shared" si="14"/>
        <v>0</v>
      </c>
      <c r="F87" s="144"/>
      <c r="G87" s="134"/>
      <c r="H87" s="98"/>
      <c r="I87" s="98"/>
      <c r="J87" s="98"/>
      <c r="K87" s="98"/>
      <c r="L87" s="98"/>
      <c r="M87" s="299"/>
      <c r="N87" s="299"/>
      <c r="O87" s="98"/>
      <c r="P87" s="98"/>
      <c r="Q87" s="98"/>
      <c r="R87" s="98"/>
      <c r="S87" s="98"/>
      <c r="T87" s="299"/>
      <c r="U87" s="299"/>
      <c r="V87" s="98"/>
      <c r="W87" s="98"/>
      <c r="X87" s="98"/>
      <c r="Y87" s="98"/>
      <c r="Z87" s="98"/>
      <c r="AA87" s="297"/>
      <c r="AB87" s="297"/>
      <c r="AC87" s="98"/>
      <c r="AD87" s="98"/>
      <c r="AE87" s="98"/>
      <c r="AF87" s="98"/>
      <c r="AG87" s="98"/>
      <c r="AH87" s="297"/>
      <c r="AI87" s="297"/>
      <c r="AJ87" s="98"/>
      <c r="AK87" s="98"/>
      <c r="AL87" s="98"/>
      <c r="AM87" s="98"/>
      <c r="AN87" s="98"/>
    </row>
    <row r="88" spans="2:40" x14ac:dyDescent="0.2">
      <c r="B88" s="186">
        <f t="shared" si="13"/>
        <v>52</v>
      </c>
      <c r="C88" s="300"/>
      <c r="D88" s="298"/>
      <c r="E88" s="296">
        <f t="shared" si="14"/>
        <v>0</v>
      </c>
      <c r="F88" s="144"/>
      <c r="G88" s="134"/>
      <c r="H88" s="98"/>
      <c r="I88" s="98"/>
      <c r="J88" s="98"/>
      <c r="K88" s="98"/>
      <c r="L88" s="98"/>
      <c r="M88" s="299"/>
      <c r="N88" s="299"/>
      <c r="O88" s="98"/>
      <c r="P88" s="98"/>
      <c r="Q88" s="98"/>
      <c r="R88" s="98"/>
      <c r="S88" s="98"/>
      <c r="T88" s="299"/>
      <c r="U88" s="299"/>
      <c r="V88" s="98"/>
      <c r="W88" s="98"/>
      <c r="X88" s="98"/>
      <c r="Y88" s="98"/>
      <c r="Z88" s="98"/>
      <c r="AA88" s="297"/>
      <c r="AB88" s="297"/>
      <c r="AC88" s="98"/>
      <c r="AD88" s="98"/>
      <c r="AE88" s="98"/>
      <c r="AF88" s="98"/>
      <c r="AG88" s="98"/>
      <c r="AH88" s="297"/>
      <c r="AI88" s="297"/>
      <c r="AJ88" s="98"/>
      <c r="AK88" s="98"/>
      <c r="AL88" s="98"/>
      <c r="AM88" s="98"/>
      <c r="AN88" s="98"/>
    </row>
    <row r="89" spans="2:40" x14ac:dyDescent="0.2">
      <c r="B89" s="186">
        <f t="shared" si="13"/>
        <v>53</v>
      </c>
      <c r="C89" s="300"/>
      <c r="D89" s="298"/>
      <c r="E89" s="296">
        <f t="shared" si="14"/>
        <v>0</v>
      </c>
      <c r="F89" s="144"/>
      <c r="G89" s="134"/>
      <c r="H89" s="98"/>
      <c r="I89" s="98"/>
      <c r="J89" s="98"/>
      <c r="K89" s="98"/>
      <c r="L89" s="98"/>
      <c r="M89" s="299"/>
      <c r="N89" s="299"/>
      <c r="O89" s="98"/>
      <c r="P89" s="98"/>
      <c r="Q89" s="98"/>
      <c r="R89" s="98"/>
      <c r="S89" s="98"/>
      <c r="T89" s="299"/>
      <c r="U89" s="299"/>
      <c r="V89" s="98"/>
      <c r="W89" s="98"/>
      <c r="X89" s="98"/>
      <c r="Y89" s="98"/>
      <c r="Z89" s="98"/>
      <c r="AA89" s="297"/>
      <c r="AB89" s="297"/>
      <c r="AC89" s="98"/>
      <c r="AD89" s="98"/>
      <c r="AE89" s="98"/>
      <c r="AF89" s="98"/>
      <c r="AG89" s="98"/>
      <c r="AH89" s="297"/>
      <c r="AI89" s="297"/>
      <c r="AJ89" s="98"/>
      <c r="AK89" s="98"/>
      <c r="AL89" s="98"/>
      <c r="AM89" s="98"/>
      <c r="AN89" s="98"/>
    </row>
    <row r="90" spans="2:40" x14ac:dyDescent="0.2">
      <c r="B90" s="186">
        <f t="shared" si="13"/>
        <v>54</v>
      </c>
      <c r="C90" s="300"/>
      <c r="D90" s="298"/>
      <c r="E90" s="296">
        <f t="shared" si="14"/>
        <v>0</v>
      </c>
      <c r="F90" s="144"/>
      <c r="G90" s="134"/>
      <c r="H90" s="98"/>
      <c r="I90" s="98"/>
      <c r="J90" s="98"/>
      <c r="K90" s="98"/>
      <c r="L90" s="98"/>
      <c r="M90" s="299"/>
      <c r="N90" s="299"/>
      <c r="O90" s="98"/>
      <c r="P90" s="98"/>
      <c r="Q90" s="98"/>
      <c r="R90" s="98"/>
      <c r="S90" s="98"/>
      <c r="T90" s="299"/>
      <c r="U90" s="299"/>
      <c r="V90" s="98"/>
      <c r="W90" s="98"/>
      <c r="X90" s="98"/>
      <c r="Y90" s="98"/>
      <c r="Z90" s="98"/>
      <c r="AA90" s="297"/>
      <c r="AB90" s="297"/>
      <c r="AC90" s="98"/>
      <c r="AD90" s="98"/>
      <c r="AE90" s="98"/>
      <c r="AF90" s="98"/>
      <c r="AG90" s="98"/>
      <c r="AH90" s="297"/>
      <c r="AI90" s="297"/>
      <c r="AJ90" s="98"/>
      <c r="AK90" s="98"/>
      <c r="AL90" s="98"/>
      <c r="AM90" s="98"/>
      <c r="AN90" s="98"/>
    </row>
    <row r="91" spans="2:40" x14ac:dyDescent="0.2">
      <c r="B91" s="186">
        <f t="shared" si="13"/>
        <v>55</v>
      </c>
      <c r="C91" s="300"/>
      <c r="D91" s="298"/>
      <c r="E91" s="296">
        <f t="shared" si="14"/>
        <v>0</v>
      </c>
      <c r="F91" s="144"/>
      <c r="G91" s="134"/>
      <c r="H91" s="98"/>
      <c r="I91" s="98"/>
      <c r="J91" s="98"/>
      <c r="K91" s="98"/>
      <c r="L91" s="98"/>
      <c r="M91" s="299"/>
      <c r="N91" s="299"/>
      <c r="O91" s="98"/>
      <c r="P91" s="98"/>
      <c r="Q91" s="98"/>
      <c r="R91" s="98"/>
      <c r="S91" s="98"/>
      <c r="T91" s="299"/>
      <c r="U91" s="299"/>
      <c r="V91" s="98"/>
      <c r="W91" s="98"/>
      <c r="X91" s="98"/>
      <c r="Y91" s="98"/>
      <c r="Z91" s="98"/>
      <c r="AA91" s="297"/>
      <c r="AB91" s="297"/>
      <c r="AC91" s="98"/>
      <c r="AD91" s="98"/>
      <c r="AE91" s="98"/>
      <c r="AF91" s="98"/>
      <c r="AG91" s="98"/>
      <c r="AH91" s="297"/>
      <c r="AI91" s="297"/>
      <c r="AJ91" s="98"/>
      <c r="AK91" s="98"/>
      <c r="AL91" s="98"/>
      <c r="AM91" s="98"/>
      <c r="AN91" s="98"/>
    </row>
    <row r="92" spans="2:40" x14ac:dyDescent="0.2">
      <c r="B92" s="186">
        <f t="shared" si="13"/>
        <v>56</v>
      </c>
      <c r="C92" s="300"/>
      <c r="D92" s="298"/>
      <c r="E92" s="296">
        <f t="shared" si="14"/>
        <v>0</v>
      </c>
      <c r="F92" s="144"/>
      <c r="G92" s="134"/>
      <c r="H92" s="98"/>
      <c r="I92" s="98"/>
      <c r="J92" s="98"/>
      <c r="K92" s="98"/>
      <c r="L92" s="98"/>
      <c r="M92" s="299"/>
      <c r="N92" s="299"/>
      <c r="O92" s="98"/>
      <c r="P92" s="98"/>
      <c r="Q92" s="98"/>
      <c r="R92" s="98"/>
      <c r="S92" s="98"/>
      <c r="T92" s="299"/>
      <c r="U92" s="299"/>
      <c r="V92" s="98"/>
      <c r="W92" s="98"/>
      <c r="X92" s="98"/>
      <c r="Y92" s="98"/>
      <c r="Z92" s="98"/>
      <c r="AA92" s="297"/>
      <c r="AB92" s="297"/>
      <c r="AC92" s="98"/>
      <c r="AD92" s="98"/>
      <c r="AE92" s="98"/>
      <c r="AF92" s="98"/>
      <c r="AG92" s="98"/>
      <c r="AH92" s="297"/>
      <c r="AI92" s="297"/>
      <c r="AJ92" s="98"/>
      <c r="AK92" s="98"/>
      <c r="AL92" s="98"/>
      <c r="AM92" s="98"/>
      <c r="AN92" s="98"/>
    </row>
    <row r="93" spans="2:40" x14ac:dyDescent="0.2">
      <c r="B93" s="186">
        <f t="shared" si="13"/>
        <v>57</v>
      </c>
      <c r="C93" s="300"/>
      <c r="D93" s="298"/>
      <c r="E93" s="296">
        <f t="shared" si="14"/>
        <v>0</v>
      </c>
      <c r="F93" s="144"/>
      <c r="G93" s="134"/>
      <c r="H93" s="98"/>
      <c r="I93" s="98"/>
      <c r="J93" s="98"/>
      <c r="K93" s="98"/>
      <c r="L93" s="98"/>
      <c r="M93" s="299"/>
      <c r="N93" s="299"/>
      <c r="O93" s="98"/>
      <c r="P93" s="98"/>
      <c r="Q93" s="98"/>
      <c r="R93" s="98"/>
      <c r="S93" s="98"/>
      <c r="T93" s="299"/>
      <c r="U93" s="299"/>
      <c r="V93" s="98"/>
      <c r="W93" s="98"/>
      <c r="X93" s="98"/>
      <c r="Y93" s="98"/>
      <c r="Z93" s="98"/>
      <c r="AA93" s="297"/>
      <c r="AB93" s="297"/>
      <c r="AC93" s="98"/>
      <c r="AD93" s="98"/>
      <c r="AE93" s="98"/>
      <c r="AF93" s="98"/>
      <c r="AG93" s="98"/>
      <c r="AH93" s="297"/>
      <c r="AI93" s="297"/>
      <c r="AJ93" s="98"/>
      <c r="AK93" s="98"/>
      <c r="AL93" s="98"/>
      <c r="AM93" s="98"/>
      <c r="AN93" s="98"/>
    </row>
    <row r="94" spans="2:40" x14ac:dyDescent="0.2">
      <c r="B94" s="186">
        <f t="shared" si="13"/>
        <v>58</v>
      </c>
      <c r="C94" s="300"/>
      <c r="D94" s="298"/>
      <c r="E94" s="296">
        <f t="shared" si="14"/>
        <v>0</v>
      </c>
      <c r="F94" s="144"/>
      <c r="G94" s="134"/>
      <c r="H94" s="98"/>
      <c r="I94" s="98"/>
      <c r="J94" s="98"/>
      <c r="K94" s="98"/>
      <c r="L94" s="98"/>
      <c r="M94" s="299"/>
      <c r="N94" s="299"/>
      <c r="O94" s="98"/>
      <c r="P94" s="98"/>
      <c r="Q94" s="98"/>
      <c r="R94" s="98"/>
      <c r="S94" s="98"/>
      <c r="T94" s="299"/>
      <c r="U94" s="299"/>
      <c r="V94" s="98"/>
      <c r="W94" s="98"/>
      <c r="X94" s="98"/>
      <c r="Y94" s="98"/>
      <c r="Z94" s="98"/>
      <c r="AA94" s="297"/>
      <c r="AB94" s="297"/>
      <c r="AC94" s="98"/>
      <c r="AD94" s="98"/>
      <c r="AE94" s="98"/>
      <c r="AF94" s="98"/>
      <c r="AG94" s="98"/>
      <c r="AH94" s="297"/>
      <c r="AI94" s="297"/>
      <c r="AJ94" s="98"/>
      <c r="AK94" s="98"/>
      <c r="AL94" s="98"/>
      <c r="AM94" s="98"/>
      <c r="AN94" s="98"/>
    </row>
    <row r="95" spans="2:40" x14ac:dyDescent="0.2">
      <c r="B95" s="186">
        <f t="shared" si="13"/>
        <v>59</v>
      </c>
      <c r="C95" s="300"/>
      <c r="D95" s="298"/>
      <c r="E95" s="296">
        <f t="shared" si="14"/>
        <v>0</v>
      </c>
      <c r="F95" s="144"/>
      <c r="G95" s="134"/>
      <c r="H95" s="98"/>
      <c r="I95" s="98"/>
      <c r="J95" s="98"/>
      <c r="K95" s="98"/>
      <c r="L95" s="98"/>
      <c r="M95" s="299"/>
      <c r="N95" s="299"/>
      <c r="O95" s="98"/>
      <c r="P95" s="98"/>
      <c r="Q95" s="98"/>
      <c r="R95" s="98"/>
      <c r="S95" s="98"/>
      <c r="T95" s="299"/>
      <c r="U95" s="299"/>
      <c r="V95" s="98"/>
      <c r="W95" s="98"/>
      <c r="X95" s="98"/>
      <c r="Y95" s="98"/>
      <c r="Z95" s="98"/>
      <c r="AA95" s="297"/>
      <c r="AB95" s="297"/>
      <c r="AC95" s="98"/>
      <c r="AD95" s="98"/>
      <c r="AE95" s="98"/>
      <c r="AF95" s="98"/>
      <c r="AG95" s="98"/>
      <c r="AH95" s="297"/>
      <c r="AI95" s="297"/>
      <c r="AJ95" s="98"/>
      <c r="AK95" s="98"/>
      <c r="AL95" s="98"/>
      <c r="AM95" s="98"/>
      <c r="AN95" s="98"/>
    </row>
    <row r="96" spans="2:40" x14ac:dyDescent="0.2">
      <c r="B96" s="186">
        <f t="shared" si="13"/>
        <v>60</v>
      </c>
      <c r="C96" s="300"/>
      <c r="D96" s="298"/>
      <c r="E96" s="296">
        <f t="shared" si="14"/>
        <v>0</v>
      </c>
      <c r="F96" s="144"/>
      <c r="G96" s="134"/>
      <c r="H96" s="98"/>
      <c r="I96" s="98"/>
      <c r="J96" s="98"/>
      <c r="K96" s="98"/>
      <c r="L96" s="98"/>
      <c r="M96" s="299"/>
      <c r="N96" s="299"/>
      <c r="O96" s="98"/>
      <c r="P96" s="98"/>
      <c r="Q96" s="98"/>
      <c r="R96" s="98"/>
      <c r="S96" s="98"/>
      <c r="T96" s="299"/>
      <c r="U96" s="299"/>
      <c r="V96" s="98"/>
      <c r="W96" s="98"/>
      <c r="X96" s="98"/>
      <c r="Y96" s="98"/>
      <c r="Z96" s="98"/>
      <c r="AA96" s="297"/>
      <c r="AB96" s="297"/>
      <c r="AC96" s="98"/>
      <c r="AD96" s="98"/>
      <c r="AE96" s="98"/>
      <c r="AF96" s="98"/>
      <c r="AG96" s="98"/>
      <c r="AH96" s="297"/>
      <c r="AI96" s="297"/>
      <c r="AJ96" s="98"/>
      <c r="AK96" s="98"/>
      <c r="AL96" s="98"/>
      <c r="AM96" s="98"/>
      <c r="AN96" s="98"/>
    </row>
    <row r="97" spans="2:40" x14ac:dyDescent="0.2">
      <c r="B97" s="186">
        <f t="shared" si="13"/>
        <v>61</v>
      </c>
      <c r="C97" s="300"/>
      <c r="D97" s="298"/>
      <c r="E97" s="296">
        <f t="shared" si="14"/>
        <v>0</v>
      </c>
      <c r="F97" s="144"/>
      <c r="G97" s="134"/>
      <c r="H97" s="98"/>
      <c r="I97" s="98"/>
      <c r="J97" s="98"/>
      <c r="K97" s="98"/>
      <c r="L97" s="98"/>
      <c r="M97" s="299"/>
      <c r="N97" s="299"/>
      <c r="O97" s="98"/>
      <c r="P97" s="98"/>
      <c r="Q97" s="98"/>
      <c r="R97" s="98"/>
      <c r="S97" s="98"/>
      <c r="T97" s="299"/>
      <c r="U97" s="299"/>
      <c r="V97" s="98"/>
      <c r="W97" s="98"/>
      <c r="X97" s="98"/>
      <c r="Y97" s="98"/>
      <c r="Z97" s="98"/>
      <c r="AA97" s="297"/>
      <c r="AB97" s="297"/>
      <c r="AC97" s="98"/>
      <c r="AD97" s="98"/>
      <c r="AE97" s="98"/>
      <c r="AF97" s="98"/>
      <c r="AG97" s="98"/>
      <c r="AH97" s="297"/>
      <c r="AI97" s="297"/>
      <c r="AJ97" s="98"/>
      <c r="AK97" s="98"/>
      <c r="AL97" s="98"/>
      <c r="AM97" s="98"/>
      <c r="AN97" s="98"/>
    </row>
    <row r="98" spans="2:40" x14ac:dyDescent="0.2">
      <c r="B98" s="186">
        <f t="shared" si="13"/>
        <v>62</v>
      </c>
      <c r="C98" s="300"/>
      <c r="D98" s="298"/>
      <c r="E98" s="296">
        <f t="shared" si="14"/>
        <v>0</v>
      </c>
      <c r="F98" s="144"/>
      <c r="G98" s="134"/>
      <c r="H98" s="98"/>
      <c r="I98" s="98"/>
      <c r="J98" s="98"/>
      <c r="K98" s="98"/>
      <c r="L98" s="98"/>
      <c r="M98" s="299"/>
      <c r="N98" s="299"/>
      <c r="O98" s="98"/>
      <c r="P98" s="98"/>
      <c r="Q98" s="98"/>
      <c r="R98" s="98"/>
      <c r="S98" s="98"/>
      <c r="T98" s="299"/>
      <c r="U98" s="299"/>
      <c r="V98" s="98"/>
      <c r="W98" s="98"/>
      <c r="X98" s="98"/>
      <c r="Y98" s="98"/>
      <c r="Z98" s="98"/>
      <c r="AA98" s="297"/>
      <c r="AB98" s="297"/>
      <c r="AC98" s="98"/>
      <c r="AD98" s="98"/>
      <c r="AE98" s="98"/>
      <c r="AF98" s="98"/>
      <c r="AG98" s="98"/>
      <c r="AH98" s="297"/>
      <c r="AI98" s="297"/>
      <c r="AJ98" s="98"/>
      <c r="AK98" s="98"/>
      <c r="AL98" s="98"/>
      <c r="AM98" s="98"/>
      <c r="AN98" s="98"/>
    </row>
    <row r="99" spans="2:40" x14ac:dyDescent="0.2">
      <c r="B99" s="186">
        <f t="shared" si="13"/>
        <v>63</v>
      </c>
      <c r="C99" s="300"/>
      <c r="D99" s="298"/>
      <c r="E99" s="296">
        <f t="shared" si="14"/>
        <v>0</v>
      </c>
      <c r="F99" s="144"/>
      <c r="G99" s="134"/>
      <c r="H99" s="98"/>
      <c r="I99" s="98"/>
      <c r="J99" s="98"/>
      <c r="K99" s="98"/>
      <c r="L99" s="98"/>
      <c r="M99" s="299"/>
      <c r="N99" s="299"/>
      <c r="O99" s="98"/>
      <c r="P99" s="98"/>
      <c r="Q99" s="98"/>
      <c r="R99" s="98"/>
      <c r="S99" s="98"/>
      <c r="T99" s="299"/>
      <c r="U99" s="299"/>
      <c r="V99" s="98"/>
      <c r="W99" s="98"/>
      <c r="X99" s="98"/>
      <c r="Y99" s="98"/>
      <c r="Z99" s="98"/>
      <c r="AA99" s="297"/>
      <c r="AB99" s="297"/>
      <c r="AC99" s="98"/>
      <c r="AD99" s="98"/>
      <c r="AE99" s="98"/>
      <c r="AF99" s="98"/>
      <c r="AG99" s="98"/>
      <c r="AH99" s="297"/>
      <c r="AI99" s="297"/>
      <c r="AJ99" s="98"/>
      <c r="AK99" s="98"/>
      <c r="AL99" s="98"/>
      <c r="AM99" s="98"/>
      <c r="AN99" s="98"/>
    </row>
    <row r="100" spans="2:40" x14ac:dyDescent="0.2">
      <c r="B100" s="186">
        <f t="shared" si="13"/>
        <v>64</v>
      </c>
      <c r="C100" s="300"/>
      <c r="D100" s="298"/>
      <c r="E100" s="296">
        <f t="shared" si="14"/>
        <v>0</v>
      </c>
      <c r="F100" s="144"/>
      <c r="G100" s="134"/>
      <c r="H100" s="98"/>
      <c r="I100" s="98"/>
      <c r="J100" s="98"/>
      <c r="K100" s="98"/>
      <c r="L100" s="98"/>
      <c r="M100" s="299"/>
      <c r="N100" s="299"/>
      <c r="O100" s="98"/>
      <c r="P100" s="98"/>
      <c r="Q100" s="98"/>
      <c r="R100" s="98"/>
      <c r="S100" s="98"/>
      <c r="T100" s="299"/>
      <c r="U100" s="299"/>
      <c r="V100" s="98"/>
      <c r="W100" s="98"/>
      <c r="X100" s="98"/>
      <c r="Y100" s="98"/>
      <c r="Z100" s="98"/>
      <c r="AA100" s="299"/>
      <c r="AB100" s="299"/>
      <c r="AC100" s="98"/>
      <c r="AD100" s="98"/>
      <c r="AE100" s="98"/>
      <c r="AF100" s="98"/>
      <c r="AG100" s="98"/>
      <c r="AH100" s="299"/>
      <c r="AI100" s="299"/>
      <c r="AJ100" s="98"/>
      <c r="AK100" s="98"/>
      <c r="AL100" s="98"/>
      <c r="AM100" s="98"/>
      <c r="AN100" s="98"/>
    </row>
    <row r="101" spans="2:40" x14ac:dyDescent="0.2">
      <c r="B101" s="186">
        <f t="shared" si="13"/>
        <v>65</v>
      </c>
      <c r="C101" s="300"/>
      <c r="D101" s="298"/>
      <c r="E101" s="296">
        <f t="shared" si="14"/>
        <v>0</v>
      </c>
      <c r="F101" s="144"/>
      <c r="G101" s="134"/>
      <c r="H101" s="98"/>
      <c r="I101" s="98"/>
      <c r="J101" s="98"/>
      <c r="K101" s="98"/>
      <c r="L101" s="98"/>
      <c r="M101" s="299"/>
      <c r="N101" s="299"/>
      <c r="O101" s="98"/>
      <c r="P101" s="98"/>
      <c r="Q101" s="98"/>
      <c r="R101" s="98"/>
      <c r="S101" s="98"/>
      <c r="T101" s="299"/>
      <c r="U101" s="299"/>
      <c r="V101" s="98"/>
      <c r="W101" s="98"/>
      <c r="X101" s="98"/>
      <c r="Y101" s="98"/>
      <c r="Z101" s="98"/>
      <c r="AA101" s="299"/>
      <c r="AB101" s="299"/>
      <c r="AC101" s="98"/>
      <c r="AD101" s="98"/>
      <c r="AE101" s="98"/>
      <c r="AF101" s="98"/>
      <c r="AG101" s="98"/>
      <c r="AH101" s="299"/>
      <c r="AI101" s="299"/>
      <c r="AJ101" s="98"/>
      <c r="AK101" s="98"/>
      <c r="AL101" s="98"/>
      <c r="AM101" s="98"/>
      <c r="AN101" s="98"/>
    </row>
    <row r="102" spans="2:40" x14ac:dyDescent="0.2">
      <c r="B102" s="186">
        <f t="shared" si="13"/>
        <v>66</v>
      </c>
      <c r="C102" s="300"/>
      <c r="D102" s="298"/>
      <c r="E102" s="296">
        <f t="shared" si="14"/>
        <v>0</v>
      </c>
      <c r="F102" s="144"/>
      <c r="G102" s="134"/>
      <c r="H102" s="98"/>
      <c r="I102" s="98"/>
      <c r="J102" s="98"/>
      <c r="K102" s="98"/>
      <c r="L102" s="98"/>
      <c r="M102" s="299"/>
      <c r="N102" s="299"/>
      <c r="O102" s="98"/>
      <c r="P102" s="98"/>
      <c r="Q102" s="98"/>
      <c r="R102" s="98"/>
      <c r="S102" s="98"/>
      <c r="T102" s="299"/>
      <c r="U102" s="299"/>
      <c r="V102" s="98"/>
      <c r="W102" s="98"/>
      <c r="X102" s="98"/>
      <c r="Y102" s="98"/>
      <c r="Z102" s="98"/>
      <c r="AA102" s="299"/>
      <c r="AB102" s="299"/>
      <c r="AC102" s="98"/>
      <c r="AD102" s="98"/>
      <c r="AE102" s="98"/>
      <c r="AF102" s="98"/>
      <c r="AG102" s="98"/>
      <c r="AH102" s="299"/>
      <c r="AI102" s="299"/>
      <c r="AJ102" s="98"/>
      <c r="AK102" s="98"/>
      <c r="AL102" s="98"/>
      <c r="AM102" s="98"/>
      <c r="AN102" s="98"/>
    </row>
    <row r="103" spans="2:40" x14ac:dyDescent="0.2">
      <c r="B103" s="186">
        <f t="shared" ref="B103:B134" si="15">+B102+1</f>
        <v>67</v>
      </c>
      <c r="C103" s="300"/>
      <c r="D103" s="298"/>
      <c r="E103" s="296">
        <f t="shared" si="14"/>
        <v>0</v>
      </c>
      <c r="F103" s="144"/>
      <c r="G103" s="134"/>
      <c r="H103" s="98"/>
      <c r="I103" s="98"/>
      <c r="J103" s="98"/>
      <c r="K103" s="98"/>
      <c r="L103" s="98"/>
      <c r="M103" s="299"/>
      <c r="N103" s="299"/>
      <c r="O103" s="98"/>
      <c r="P103" s="98"/>
      <c r="Q103" s="98"/>
      <c r="R103" s="98"/>
      <c r="S103" s="98"/>
      <c r="T103" s="299"/>
      <c r="U103" s="299"/>
      <c r="V103" s="98"/>
      <c r="W103" s="98"/>
      <c r="X103" s="98"/>
      <c r="Y103" s="98"/>
      <c r="Z103" s="98"/>
      <c r="AA103" s="299"/>
      <c r="AB103" s="299"/>
      <c r="AC103" s="98"/>
      <c r="AD103" s="98"/>
      <c r="AE103" s="98"/>
      <c r="AF103" s="98"/>
      <c r="AG103" s="98"/>
      <c r="AH103" s="299"/>
      <c r="AI103" s="299"/>
      <c r="AJ103" s="98"/>
      <c r="AK103" s="98"/>
      <c r="AL103" s="98"/>
      <c r="AM103" s="98"/>
      <c r="AN103" s="98"/>
    </row>
    <row r="104" spans="2:40" x14ac:dyDescent="0.2">
      <c r="B104" s="186">
        <f t="shared" si="15"/>
        <v>68</v>
      </c>
      <c r="C104" s="300"/>
      <c r="D104" s="298"/>
      <c r="E104" s="296">
        <f t="shared" si="14"/>
        <v>0</v>
      </c>
      <c r="F104" s="144"/>
      <c r="G104" s="134"/>
      <c r="H104" s="98"/>
      <c r="I104" s="98"/>
      <c r="J104" s="98"/>
      <c r="K104" s="98"/>
      <c r="L104" s="98"/>
      <c r="M104" s="299"/>
      <c r="N104" s="299"/>
      <c r="O104" s="98"/>
      <c r="P104" s="98"/>
      <c r="Q104" s="98"/>
      <c r="R104" s="98"/>
      <c r="S104" s="98"/>
      <c r="T104" s="299"/>
      <c r="U104" s="299"/>
      <c r="V104" s="98"/>
      <c r="W104" s="98"/>
      <c r="X104" s="98"/>
      <c r="Y104" s="98"/>
      <c r="Z104" s="98"/>
      <c r="AA104" s="299"/>
      <c r="AB104" s="299"/>
      <c r="AC104" s="98"/>
      <c r="AD104" s="98"/>
      <c r="AE104" s="98"/>
      <c r="AF104" s="98"/>
      <c r="AG104" s="98"/>
      <c r="AH104" s="299"/>
      <c r="AI104" s="299"/>
      <c r="AJ104" s="98"/>
      <c r="AK104" s="98"/>
      <c r="AL104" s="98"/>
      <c r="AM104" s="98"/>
      <c r="AN104" s="98"/>
    </row>
    <row r="105" spans="2:40" x14ac:dyDescent="0.2">
      <c r="B105" s="186">
        <f t="shared" si="15"/>
        <v>69</v>
      </c>
      <c r="C105" s="300"/>
      <c r="D105" s="298"/>
      <c r="E105" s="296">
        <f t="shared" si="14"/>
        <v>0</v>
      </c>
      <c r="F105" s="144"/>
      <c r="G105" s="134"/>
      <c r="H105" s="98"/>
      <c r="I105" s="98"/>
      <c r="J105" s="98"/>
      <c r="K105" s="98"/>
      <c r="L105" s="98"/>
      <c r="M105" s="299"/>
      <c r="N105" s="299"/>
      <c r="O105" s="98"/>
      <c r="P105" s="98"/>
      <c r="Q105" s="98"/>
      <c r="R105" s="98"/>
      <c r="S105" s="98"/>
      <c r="T105" s="299"/>
      <c r="U105" s="299"/>
      <c r="V105" s="98"/>
      <c r="W105" s="98"/>
      <c r="X105" s="98"/>
      <c r="Y105" s="98"/>
      <c r="Z105" s="98"/>
      <c r="AA105" s="299"/>
      <c r="AB105" s="299"/>
      <c r="AC105" s="98"/>
      <c r="AD105" s="98"/>
      <c r="AE105" s="98"/>
      <c r="AF105" s="98"/>
      <c r="AG105" s="98"/>
      <c r="AH105" s="299"/>
      <c r="AI105" s="299"/>
      <c r="AJ105" s="98"/>
      <c r="AK105" s="98"/>
      <c r="AL105" s="98"/>
      <c r="AM105" s="98"/>
      <c r="AN105" s="98"/>
    </row>
    <row r="106" spans="2:40" x14ac:dyDescent="0.2">
      <c r="B106" s="186">
        <f t="shared" si="15"/>
        <v>70</v>
      </c>
      <c r="C106" s="300"/>
      <c r="D106" s="298"/>
      <c r="E106" s="296">
        <f t="shared" si="14"/>
        <v>0</v>
      </c>
      <c r="F106" s="144"/>
      <c r="G106" s="134"/>
      <c r="H106" s="98"/>
      <c r="I106" s="98"/>
      <c r="J106" s="98"/>
      <c r="K106" s="98"/>
      <c r="L106" s="98"/>
      <c r="M106" s="299"/>
      <c r="N106" s="299"/>
      <c r="O106" s="98"/>
      <c r="P106" s="98"/>
      <c r="Q106" s="98"/>
      <c r="R106" s="98"/>
      <c r="S106" s="98"/>
      <c r="T106" s="299"/>
      <c r="U106" s="299"/>
      <c r="V106" s="98"/>
      <c r="W106" s="98"/>
      <c r="X106" s="98"/>
      <c r="Y106" s="98"/>
      <c r="Z106" s="98"/>
      <c r="AA106" s="299"/>
      <c r="AB106" s="299"/>
      <c r="AC106" s="98"/>
      <c r="AD106" s="98"/>
      <c r="AE106" s="98"/>
      <c r="AF106" s="98"/>
      <c r="AG106" s="98"/>
      <c r="AH106" s="299"/>
      <c r="AI106" s="299"/>
      <c r="AJ106" s="98"/>
      <c r="AK106" s="98"/>
      <c r="AL106" s="98"/>
      <c r="AM106" s="98"/>
      <c r="AN106" s="98"/>
    </row>
    <row r="107" spans="2:40" x14ac:dyDescent="0.2">
      <c r="B107" s="186">
        <f t="shared" si="15"/>
        <v>71</v>
      </c>
      <c r="C107" s="300"/>
      <c r="D107" s="298"/>
      <c r="E107" s="296">
        <f t="shared" si="14"/>
        <v>0</v>
      </c>
      <c r="F107" s="144"/>
      <c r="G107" s="134"/>
      <c r="H107" s="98"/>
      <c r="I107" s="98"/>
      <c r="J107" s="98"/>
      <c r="K107" s="98"/>
      <c r="L107" s="98"/>
      <c r="M107" s="299"/>
      <c r="N107" s="299"/>
      <c r="O107" s="98"/>
      <c r="P107" s="98"/>
      <c r="Q107" s="98"/>
      <c r="R107" s="98"/>
      <c r="S107" s="98"/>
      <c r="T107" s="299"/>
      <c r="U107" s="299"/>
      <c r="V107" s="98"/>
      <c r="W107" s="98"/>
      <c r="X107" s="98"/>
      <c r="Y107" s="98"/>
      <c r="Z107" s="98"/>
      <c r="AA107" s="299"/>
      <c r="AB107" s="299"/>
      <c r="AC107" s="98"/>
      <c r="AD107" s="98"/>
      <c r="AE107" s="98"/>
      <c r="AF107" s="98"/>
      <c r="AG107" s="98"/>
      <c r="AH107" s="299"/>
      <c r="AI107" s="299"/>
      <c r="AJ107" s="98"/>
      <c r="AK107" s="98"/>
      <c r="AL107" s="98"/>
      <c r="AM107" s="98"/>
      <c r="AN107" s="98"/>
    </row>
    <row r="108" spans="2:40" x14ac:dyDescent="0.2">
      <c r="B108" s="186">
        <f t="shared" si="15"/>
        <v>72</v>
      </c>
      <c r="C108" s="300"/>
      <c r="D108" s="298"/>
      <c r="E108" s="296">
        <f t="shared" si="9"/>
        <v>0</v>
      </c>
      <c r="F108" s="144"/>
      <c r="G108" s="134"/>
      <c r="H108" s="98"/>
      <c r="I108" s="98"/>
      <c r="J108" s="98"/>
      <c r="K108" s="98"/>
      <c r="L108" s="98"/>
      <c r="M108" s="299"/>
      <c r="N108" s="299"/>
      <c r="O108" s="98"/>
      <c r="P108" s="98"/>
      <c r="Q108" s="98"/>
      <c r="R108" s="98"/>
      <c r="S108" s="98"/>
      <c r="T108" s="299"/>
      <c r="U108" s="299"/>
      <c r="V108" s="98"/>
      <c r="W108" s="98"/>
      <c r="X108" s="98"/>
      <c r="Y108" s="98"/>
      <c r="Z108" s="98"/>
      <c r="AA108" s="299"/>
      <c r="AB108" s="299"/>
      <c r="AC108" s="98"/>
      <c r="AD108" s="98"/>
      <c r="AE108" s="98"/>
      <c r="AF108" s="98"/>
      <c r="AG108" s="98"/>
      <c r="AH108" s="299"/>
      <c r="AI108" s="299"/>
      <c r="AJ108" s="98"/>
      <c r="AK108" s="98"/>
      <c r="AL108" s="98"/>
      <c r="AM108" s="98"/>
      <c r="AN108" s="98"/>
    </row>
    <row r="109" spans="2:40" x14ac:dyDescent="0.2">
      <c r="B109" s="186">
        <f t="shared" si="15"/>
        <v>73</v>
      </c>
      <c r="C109" s="300"/>
      <c r="D109" s="298"/>
      <c r="E109" s="296">
        <f t="shared" si="9"/>
        <v>0</v>
      </c>
      <c r="F109" s="144"/>
      <c r="G109" s="134"/>
      <c r="H109" s="98"/>
      <c r="I109" s="98"/>
      <c r="J109" s="98"/>
      <c r="K109" s="98"/>
      <c r="L109" s="98"/>
      <c r="M109" s="299"/>
      <c r="N109" s="299"/>
      <c r="O109" s="98"/>
      <c r="P109" s="98"/>
      <c r="Q109" s="98"/>
      <c r="R109" s="98"/>
      <c r="S109" s="98"/>
      <c r="T109" s="299"/>
      <c r="U109" s="299"/>
      <c r="V109" s="98"/>
      <c r="W109" s="98"/>
      <c r="X109" s="98"/>
      <c r="Y109" s="98"/>
      <c r="Z109" s="98"/>
      <c r="AA109" s="299"/>
      <c r="AB109" s="299"/>
      <c r="AC109" s="98"/>
      <c r="AD109" s="98"/>
      <c r="AE109" s="98"/>
      <c r="AF109" s="98"/>
      <c r="AG109" s="98"/>
      <c r="AH109" s="299"/>
      <c r="AI109" s="299"/>
      <c r="AJ109" s="98"/>
      <c r="AK109" s="98"/>
      <c r="AL109" s="98"/>
      <c r="AM109" s="98"/>
      <c r="AN109" s="98"/>
    </row>
    <row r="110" spans="2:40" x14ac:dyDescent="0.2">
      <c r="B110" s="186">
        <f t="shared" si="15"/>
        <v>74</v>
      </c>
      <c r="C110" s="300"/>
      <c r="D110" s="298"/>
      <c r="E110" s="296">
        <f t="shared" si="9"/>
        <v>0</v>
      </c>
      <c r="F110" s="144"/>
      <c r="G110" s="134"/>
      <c r="H110" s="98"/>
      <c r="I110" s="98"/>
      <c r="J110" s="98"/>
      <c r="K110" s="98"/>
      <c r="L110" s="98"/>
      <c r="M110" s="299"/>
      <c r="N110" s="299"/>
      <c r="O110" s="98"/>
      <c r="P110" s="98"/>
      <c r="Q110" s="98"/>
      <c r="R110" s="98"/>
      <c r="S110" s="98"/>
      <c r="T110" s="299"/>
      <c r="U110" s="299"/>
      <c r="V110" s="98"/>
      <c r="W110" s="98"/>
      <c r="X110" s="98"/>
      <c r="Y110" s="98"/>
      <c r="Z110" s="98"/>
      <c r="AA110" s="299"/>
      <c r="AB110" s="299"/>
      <c r="AC110" s="98"/>
      <c r="AD110" s="98"/>
      <c r="AE110" s="98"/>
      <c r="AF110" s="98"/>
      <c r="AG110" s="98"/>
      <c r="AH110" s="299"/>
      <c r="AI110" s="299"/>
      <c r="AJ110" s="98"/>
      <c r="AK110" s="98"/>
      <c r="AL110" s="98"/>
      <c r="AM110" s="98"/>
      <c r="AN110" s="98"/>
    </row>
    <row r="111" spans="2:40" x14ac:dyDescent="0.2">
      <c r="B111" s="186">
        <f t="shared" si="15"/>
        <v>75</v>
      </c>
      <c r="C111" s="300"/>
      <c r="D111" s="298"/>
      <c r="E111" s="296">
        <f t="shared" si="9"/>
        <v>0</v>
      </c>
      <c r="F111" s="144"/>
      <c r="G111" s="134"/>
      <c r="H111" s="98"/>
      <c r="I111" s="98"/>
      <c r="J111" s="98"/>
      <c r="K111" s="98"/>
      <c r="L111" s="98"/>
      <c r="M111" s="299"/>
      <c r="N111" s="299"/>
      <c r="O111" s="98"/>
      <c r="P111" s="98"/>
      <c r="Q111" s="98"/>
      <c r="R111" s="98"/>
      <c r="S111" s="98"/>
      <c r="T111" s="299"/>
      <c r="U111" s="299"/>
      <c r="V111" s="98"/>
      <c r="W111" s="98"/>
      <c r="X111" s="98"/>
      <c r="Y111" s="98"/>
      <c r="Z111" s="98"/>
      <c r="AA111" s="299"/>
      <c r="AB111" s="299"/>
      <c r="AC111" s="98"/>
      <c r="AD111" s="98"/>
      <c r="AE111" s="98"/>
      <c r="AF111" s="98"/>
      <c r="AG111" s="98"/>
      <c r="AH111" s="299"/>
      <c r="AI111" s="299"/>
      <c r="AJ111" s="98"/>
      <c r="AK111" s="98"/>
      <c r="AL111" s="98"/>
      <c r="AM111" s="98"/>
      <c r="AN111" s="98"/>
    </row>
    <row r="112" spans="2:40" x14ac:dyDescent="0.2">
      <c r="B112" s="186">
        <f t="shared" si="15"/>
        <v>76</v>
      </c>
      <c r="C112" s="300"/>
      <c r="D112" s="298"/>
      <c r="E112" s="296">
        <f t="shared" si="9"/>
        <v>0</v>
      </c>
      <c r="F112" s="144"/>
      <c r="G112" s="134"/>
      <c r="H112" s="98"/>
      <c r="I112" s="98"/>
      <c r="J112" s="98"/>
      <c r="K112" s="98"/>
      <c r="L112" s="98"/>
      <c r="M112" s="299"/>
      <c r="N112" s="299"/>
      <c r="O112" s="98"/>
      <c r="P112" s="98"/>
      <c r="Q112" s="98"/>
      <c r="R112" s="98"/>
      <c r="S112" s="98"/>
      <c r="T112" s="299"/>
      <c r="U112" s="299"/>
      <c r="V112" s="98"/>
      <c r="W112" s="98"/>
      <c r="X112" s="98"/>
      <c r="Y112" s="98"/>
      <c r="Z112" s="98"/>
      <c r="AA112" s="299"/>
      <c r="AB112" s="299"/>
      <c r="AC112" s="98"/>
      <c r="AD112" s="98"/>
      <c r="AE112" s="98"/>
      <c r="AF112" s="98"/>
      <c r="AG112" s="98"/>
      <c r="AH112" s="299"/>
      <c r="AI112" s="299"/>
      <c r="AJ112" s="98"/>
      <c r="AK112" s="98"/>
      <c r="AL112" s="98"/>
      <c r="AM112" s="98"/>
      <c r="AN112" s="98"/>
    </row>
    <row r="113" spans="2:40" x14ac:dyDescent="0.2">
      <c r="B113" s="186">
        <f t="shared" si="15"/>
        <v>77</v>
      </c>
      <c r="C113" s="300"/>
      <c r="D113" s="298"/>
      <c r="E113" s="296">
        <f t="shared" si="9"/>
        <v>0</v>
      </c>
      <c r="F113" s="144"/>
      <c r="G113" s="134"/>
      <c r="H113" s="98"/>
      <c r="I113" s="98"/>
      <c r="J113" s="98"/>
      <c r="K113" s="98"/>
      <c r="L113" s="98"/>
      <c r="M113" s="299"/>
      <c r="N113" s="299"/>
      <c r="O113" s="98"/>
      <c r="P113" s="98"/>
      <c r="Q113" s="98"/>
      <c r="R113" s="98"/>
      <c r="S113" s="98"/>
      <c r="T113" s="299"/>
      <c r="U113" s="299"/>
      <c r="V113" s="98"/>
      <c r="W113" s="98"/>
      <c r="X113" s="98"/>
      <c r="Y113" s="98"/>
      <c r="Z113" s="98"/>
      <c r="AA113" s="299"/>
      <c r="AB113" s="299"/>
      <c r="AC113" s="98"/>
      <c r="AD113" s="98"/>
      <c r="AE113" s="98"/>
      <c r="AF113" s="98"/>
      <c r="AG113" s="98"/>
      <c r="AH113" s="299"/>
      <c r="AI113" s="299"/>
      <c r="AJ113" s="98"/>
      <c r="AK113" s="98"/>
      <c r="AL113" s="98"/>
      <c r="AM113" s="98"/>
      <c r="AN113" s="98"/>
    </row>
    <row r="114" spans="2:40" x14ac:dyDescent="0.2">
      <c r="B114" s="186">
        <f t="shared" si="15"/>
        <v>78</v>
      </c>
      <c r="C114" s="300"/>
      <c r="D114" s="298"/>
      <c r="E114" s="296">
        <f t="shared" si="9"/>
        <v>0</v>
      </c>
      <c r="F114" s="144"/>
      <c r="G114" s="134"/>
      <c r="H114" s="98"/>
      <c r="I114" s="98"/>
      <c r="J114" s="98"/>
      <c r="K114" s="98"/>
      <c r="L114" s="98"/>
      <c r="M114" s="299"/>
      <c r="N114" s="299"/>
      <c r="O114" s="98"/>
      <c r="P114" s="98"/>
      <c r="Q114" s="98"/>
      <c r="R114" s="98"/>
      <c r="S114" s="98"/>
      <c r="T114" s="299"/>
      <c r="U114" s="299"/>
      <c r="V114" s="98"/>
      <c r="W114" s="98"/>
      <c r="X114" s="98"/>
      <c r="Y114" s="98"/>
      <c r="Z114" s="98"/>
      <c r="AA114" s="299"/>
      <c r="AB114" s="299"/>
      <c r="AC114" s="98"/>
      <c r="AD114" s="98"/>
      <c r="AE114" s="98"/>
      <c r="AF114" s="98"/>
      <c r="AG114" s="98"/>
      <c r="AH114" s="299"/>
      <c r="AI114" s="299"/>
      <c r="AJ114" s="98"/>
      <c r="AK114" s="98"/>
      <c r="AL114" s="98"/>
      <c r="AM114" s="98"/>
      <c r="AN114" s="98"/>
    </row>
    <row r="115" spans="2:40" x14ac:dyDescent="0.2">
      <c r="B115" s="186">
        <f t="shared" si="15"/>
        <v>79</v>
      </c>
      <c r="C115" s="300"/>
      <c r="D115" s="298"/>
      <c r="E115" s="296">
        <f t="shared" si="9"/>
        <v>0</v>
      </c>
      <c r="F115" s="144"/>
      <c r="G115" s="134"/>
      <c r="H115" s="98"/>
      <c r="I115" s="98"/>
      <c r="J115" s="98"/>
      <c r="K115" s="98"/>
      <c r="L115" s="98"/>
      <c r="M115" s="299"/>
      <c r="N115" s="299"/>
      <c r="O115" s="98"/>
      <c r="P115" s="98"/>
      <c r="Q115" s="98"/>
      <c r="R115" s="98"/>
      <c r="S115" s="98"/>
      <c r="T115" s="299"/>
      <c r="U115" s="299"/>
      <c r="V115" s="98"/>
      <c r="W115" s="98"/>
      <c r="X115" s="98"/>
      <c r="Y115" s="98"/>
      <c r="Z115" s="98"/>
      <c r="AA115" s="299"/>
      <c r="AB115" s="299"/>
      <c r="AC115" s="98"/>
      <c r="AD115" s="98"/>
      <c r="AE115" s="98"/>
      <c r="AF115" s="98"/>
      <c r="AG115" s="98"/>
      <c r="AH115" s="299"/>
      <c r="AI115" s="299"/>
      <c r="AJ115" s="98"/>
      <c r="AK115" s="98"/>
      <c r="AL115" s="98"/>
      <c r="AM115" s="98"/>
      <c r="AN115" s="98"/>
    </row>
    <row r="116" spans="2:40" x14ac:dyDescent="0.2">
      <c r="B116" s="186">
        <f t="shared" si="15"/>
        <v>80</v>
      </c>
      <c r="C116" s="300"/>
      <c r="D116" s="298"/>
      <c r="E116" s="296">
        <f t="shared" si="9"/>
        <v>0</v>
      </c>
      <c r="F116" s="144"/>
      <c r="G116" s="134"/>
      <c r="H116" s="98"/>
      <c r="I116" s="98"/>
      <c r="J116" s="98"/>
      <c r="K116" s="98"/>
      <c r="L116" s="98"/>
      <c r="M116" s="299"/>
      <c r="N116" s="299"/>
      <c r="O116" s="98"/>
      <c r="P116" s="98"/>
      <c r="Q116" s="98"/>
      <c r="R116" s="98"/>
      <c r="S116" s="98"/>
      <c r="T116" s="299"/>
      <c r="U116" s="299"/>
      <c r="V116" s="98"/>
      <c r="W116" s="98"/>
      <c r="X116" s="98"/>
      <c r="Y116" s="98"/>
      <c r="Z116" s="98"/>
      <c r="AA116" s="299"/>
      <c r="AB116" s="299"/>
      <c r="AC116" s="98"/>
      <c r="AD116" s="98"/>
      <c r="AE116" s="98"/>
      <c r="AF116" s="98"/>
      <c r="AG116" s="98"/>
      <c r="AH116" s="299"/>
      <c r="AI116" s="299"/>
      <c r="AJ116" s="98"/>
      <c r="AK116" s="98"/>
      <c r="AL116" s="98"/>
      <c r="AM116" s="98"/>
      <c r="AN116" s="98"/>
    </row>
    <row r="117" spans="2:40" x14ac:dyDescent="0.2">
      <c r="B117" s="186">
        <f t="shared" si="15"/>
        <v>81</v>
      </c>
      <c r="C117" s="300"/>
      <c r="D117" s="298"/>
      <c r="E117" s="296">
        <f t="shared" si="9"/>
        <v>0</v>
      </c>
      <c r="F117" s="144"/>
      <c r="G117" s="134"/>
      <c r="H117" s="98"/>
      <c r="I117" s="98"/>
      <c r="J117" s="98"/>
      <c r="K117" s="98"/>
      <c r="L117" s="98"/>
      <c r="M117" s="299"/>
      <c r="N117" s="299"/>
      <c r="O117" s="98"/>
      <c r="P117" s="98"/>
      <c r="Q117" s="98"/>
      <c r="R117" s="98"/>
      <c r="S117" s="98"/>
      <c r="T117" s="299"/>
      <c r="U117" s="299"/>
      <c r="V117" s="98"/>
      <c r="W117" s="98"/>
      <c r="X117" s="98"/>
      <c r="Y117" s="98"/>
      <c r="Z117" s="98"/>
      <c r="AA117" s="299"/>
      <c r="AB117" s="299"/>
      <c r="AC117" s="98"/>
      <c r="AD117" s="98"/>
      <c r="AE117" s="98"/>
      <c r="AF117" s="98"/>
      <c r="AG117" s="98"/>
      <c r="AH117" s="299"/>
      <c r="AI117" s="299"/>
      <c r="AJ117" s="98"/>
      <c r="AK117" s="98"/>
      <c r="AL117" s="98"/>
      <c r="AM117" s="98"/>
      <c r="AN117" s="98"/>
    </row>
    <row r="118" spans="2:40" x14ac:dyDescent="0.2">
      <c r="B118" s="186">
        <f t="shared" si="15"/>
        <v>82</v>
      </c>
      <c r="C118" s="300"/>
      <c r="D118" s="298"/>
      <c r="E118" s="296">
        <f t="shared" si="9"/>
        <v>0</v>
      </c>
      <c r="F118" s="144"/>
      <c r="G118" s="134"/>
      <c r="H118" s="98"/>
      <c r="I118" s="98"/>
      <c r="J118" s="98"/>
      <c r="K118" s="98"/>
      <c r="L118" s="98"/>
      <c r="M118" s="299"/>
      <c r="N118" s="299"/>
      <c r="O118" s="98"/>
      <c r="P118" s="98"/>
      <c r="Q118" s="98"/>
      <c r="R118" s="98"/>
      <c r="S118" s="98"/>
      <c r="T118" s="299"/>
      <c r="U118" s="299"/>
      <c r="V118" s="98"/>
      <c r="W118" s="98"/>
      <c r="X118" s="98"/>
      <c r="Y118" s="98"/>
      <c r="Z118" s="98"/>
      <c r="AA118" s="299"/>
      <c r="AB118" s="299"/>
      <c r="AC118" s="98"/>
      <c r="AD118" s="98"/>
      <c r="AE118" s="98"/>
      <c r="AF118" s="98"/>
      <c r="AG118" s="98"/>
      <c r="AH118" s="299"/>
      <c r="AI118" s="299"/>
      <c r="AJ118" s="98"/>
      <c r="AK118" s="98"/>
      <c r="AL118" s="98"/>
      <c r="AM118" s="98"/>
      <c r="AN118" s="98"/>
    </row>
    <row r="119" spans="2:40" x14ac:dyDescent="0.2">
      <c r="B119" s="186">
        <f t="shared" si="15"/>
        <v>83</v>
      </c>
      <c r="C119" s="301"/>
      <c r="D119" s="298"/>
      <c r="E119" s="296">
        <f t="shared" si="9"/>
        <v>0</v>
      </c>
      <c r="F119" s="144"/>
      <c r="G119" s="134"/>
      <c r="H119" s="98"/>
      <c r="I119" s="98"/>
      <c r="J119" s="98"/>
      <c r="K119" s="98"/>
      <c r="L119" s="98"/>
      <c r="M119" s="299"/>
      <c r="N119" s="299"/>
      <c r="O119" s="98"/>
      <c r="P119" s="98"/>
      <c r="Q119" s="98"/>
      <c r="R119" s="98"/>
      <c r="S119" s="98"/>
      <c r="T119" s="299"/>
      <c r="U119" s="299"/>
      <c r="V119" s="98"/>
      <c r="W119" s="98"/>
      <c r="X119" s="98"/>
      <c r="Y119" s="98"/>
      <c r="Z119" s="98"/>
      <c r="AA119" s="299"/>
      <c r="AB119" s="299"/>
      <c r="AC119" s="98"/>
      <c r="AD119" s="98"/>
      <c r="AE119" s="98"/>
      <c r="AF119" s="98"/>
      <c r="AG119" s="98"/>
      <c r="AH119" s="299"/>
      <c r="AI119" s="299"/>
      <c r="AJ119" s="98"/>
      <c r="AK119" s="98"/>
      <c r="AL119" s="98"/>
      <c r="AM119" s="98"/>
      <c r="AN119" s="98"/>
    </row>
    <row r="120" spans="2:40" x14ac:dyDescent="0.2">
      <c r="B120" s="186">
        <f t="shared" si="15"/>
        <v>84</v>
      </c>
      <c r="C120" s="301"/>
      <c r="D120" s="298"/>
      <c r="E120" s="296">
        <f t="shared" si="9"/>
        <v>0</v>
      </c>
      <c r="F120" s="144"/>
      <c r="G120" s="134"/>
      <c r="H120" s="98"/>
      <c r="I120" s="98"/>
      <c r="J120" s="98"/>
      <c r="K120" s="98"/>
      <c r="L120" s="98"/>
      <c r="M120" s="299"/>
      <c r="N120" s="299"/>
      <c r="O120" s="98"/>
      <c r="P120" s="98"/>
      <c r="Q120" s="98"/>
      <c r="R120" s="98"/>
      <c r="S120" s="98"/>
      <c r="T120" s="299"/>
      <c r="U120" s="299"/>
      <c r="V120" s="98"/>
      <c r="W120" s="98"/>
      <c r="X120" s="98"/>
      <c r="Y120" s="98"/>
      <c r="Z120" s="98"/>
      <c r="AA120" s="299"/>
      <c r="AB120" s="299"/>
      <c r="AC120" s="98"/>
      <c r="AD120" s="98"/>
      <c r="AE120" s="98"/>
      <c r="AF120" s="98"/>
      <c r="AG120" s="98"/>
      <c r="AH120" s="299"/>
      <c r="AI120" s="299"/>
      <c r="AJ120" s="98"/>
      <c r="AK120" s="98"/>
      <c r="AL120" s="98"/>
      <c r="AM120" s="98"/>
      <c r="AN120" s="98"/>
    </row>
    <row r="121" spans="2:40" x14ac:dyDescent="0.2">
      <c r="B121" s="186">
        <f t="shared" si="15"/>
        <v>85</v>
      </c>
      <c r="C121" s="301"/>
      <c r="D121" s="298"/>
      <c r="E121" s="296">
        <f t="shared" si="9"/>
        <v>0</v>
      </c>
      <c r="F121" s="144"/>
      <c r="G121" s="134"/>
      <c r="H121" s="98"/>
      <c r="I121" s="98"/>
      <c r="J121" s="98"/>
      <c r="K121" s="98"/>
      <c r="L121" s="98"/>
      <c r="M121" s="249"/>
      <c r="N121" s="249"/>
      <c r="O121" s="98"/>
      <c r="P121" s="98"/>
      <c r="Q121" s="98"/>
      <c r="R121" s="98"/>
      <c r="S121" s="98"/>
      <c r="T121" s="249"/>
      <c r="U121" s="249"/>
      <c r="V121" s="98"/>
      <c r="W121" s="98"/>
      <c r="X121" s="98"/>
      <c r="Y121" s="98"/>
      <c r="Z121" s="98"/>
      <c r="AA121" s="249"/>
      <c r="AB121" s="249"/>
      <c r="AC121" s="98"/>
      <c r="AD121" s="98"/>
      <c r="AE121" s="98"/>
      <c r="AF121" s="98"/>
      <c r="AG121" s="98"/>
      <c r="AH121" s="249"/>
      <c r="AI121" s="249"/>
      <c r="AJ121" s="98"/>
      <c r="AK121" s="98"/>
      <c r="AL121" s="98"/>
      <c r="AM121" s="98"/>
      <c r="AN121" s="98"/>
    </row>
    <row r="122" spans="2:40" x14ac:dyDescent="0.2">
      <c r="B122" s="186">
        <f t="shared" si="15"/>
        <v>86</v>
      </c>
      <c r="C122" s="301"/>
      <c r="D122" s="298"/>
      <c r="E122" s="296">
        <f t="shared" si="9"/>
        <v>0</v>
      </c>
      <c r="F122" s="144"/>
      <c r="G122" s="134"/>
      <c r="H122" s="98"/>
      <c r="I122" s="98"/>
      <c r="J122" s="98"/>
      <c r="K122" s="98"/>
      <c r="L122" s="98"/>
      <c r="M122" s="249"/>
      <c r="N122" s="249"/>
      <c r="O122" s="98"/>
      <c r="P122" s="98"/>
      <c r="Q122" s="98"/>
      <c r="R122" s="98"/>
      <c r="S122" s="98"/>
      <c r="T122" s="249"/>
      <c r="U122" s="249"/>
      <c r="V122" s="98"/>
      <c r="W122" s="98"/>
      <c r="X122" s="98"/>
      <c r="Y122" s="98"/>
      <c r="Z122" s="98"/>
      <c r="AA122" s="249"/>
      <c r="AB122" s="249"/>
      <c r="AC122" s="98"/>
      <c r="AD122" s="98"/>
      <c r="AE122" s="98"/>
      <c r="AF122" s="98"/>
      <c r="AG122" s="98"/>
      <c r="AH122" s="249"/>
      <c r="AI122" s="249"/>
      <c r="AJ122" s="98"/>
      <c r="AK122" s="98"/>
      <c r="AL122" s="98"/>
      <c r="AM122" s="98"/>
      <c r="AN122" s="98"/>
    </row>
    <row r="123" spans="2:40" x14ac:dyDescent="0.2">
      <c r="B123" s="186">
        <f t="shared" si="15"/>
        <v>87</v>
      </c>
      <c r="C123" s="301"/>
      <c r="D123" s="298"/>
      <c r="E123" s="296">
        <f t="shared" si="9"/>
        <v>0</v>
      </c>
      <c r="F123" s="144"/>
      <c r="G123" s="134"/>
      <c r="H123" s="98"/>
      <c r="I123" s="98"/>
      <c r="J123" s="98"/>
      <c r="K123" s="98"/>
      <c r="L123" s="98"/>
      <c r="M123" s="249"/>
      <c r="N123" s="249"/>
      <c r="O123" s="98"/>
      <c r="P123" s="98"/>
      <c r="Q123" s="98"/>
      <c r="R123" s="98"/>
      <c r="S123" s="98"/>
      <c r="T123" s="249"/>
      <c r="U123" s="249"/>
      <c r="V123" s="98"/>
      <c r="W123" s="98"/>
      <c r="X123" s="98"/>
      <c r="Y123" s="98"/>
      <c r="Z123" s="98"/>
      <c r="AA123" s="249"/>
      <c r="AB123" s="249"/>
      <c r="AC123" s="98"/>
      <c r="AD123" s="98"/>
      <c r="AE123" s="98"/>
      <c r="AF123" s="98"/>
      <c r="AG123" s="98"/>
      <c r="AH123" s="249"/>
      <c r="AI123" s="249"/>
      <c r="AJ123" s="98"/>
      <c r="AK123" s="98"/>
      <c r="AL123" s="98"/>
      <c r="AM123" s="98"/>
      <c r="AN123" s="98"/>
    </row>
    <row r="124" spans="2:40" x14ac:dyDescent="0.2">
      <c r="B124" s="186">
        <f t="shared" si="15"/>
        <v>88</v>
      </c>
      <c r="C124" s="301"/>
      <c r="D124" s="298"/>
      <c r="E124" s="296">
        <f t="shared" si="9"/>
        <v>0</v>
      </c>
      <c r="F124" s="144"/>
      <c r="G124" s="134"/>
      <c r="H124" s="98"/>
      <c r="I124" s="98"/>
      <c r="J124" s="98"/>
      <c r="K124" s="98"/>
      <c r="L124" s="98"/>
      <c r="M124" s="249"/>
      <c r="N124" s="249"/>
      <c r="O124" s="98"/>
      <c r="P124" s="98"/>
      <c r="Q124" s="98"/>
      <c r="R124" s="98"/>
      <c r="S124" s="98"/>
      <c r="T124" s="249"/>
      <c r="U124" s="249"/>
      <c r="V124" s="98"/>
      <c r="W124" s="98"/>
      <c r="X124" s="98"/>
      <c r="Y124" s="98"/>
      <c r="Z124" s="98"/>
      <c r="AA124" s="249"/>
      <c r="AB124" s="249"/>
      <c r="AC124" s="98"/>
      <c r="AD124" s="98"/>
      <c r="AE124" s="98"/>
      <c r="AF124" s="98"/>
      <c r="AG124" s="98"/>
      <c r="AH124" s="249"/>
      <c r="AI124" s="249"/>
      <c r="AJ124" s="98"/>
      <c r="AK124" s="98"/>
      <c r="AL124" s="98"/>
      <c r="AM124" s="98"/>
      <c r="AN124" s="98"/>
    </row>
    <row r="125" spans="2:40" x14ac:dyDescent="0.2">
      <c r="B125" s="186">
        <f t="shared" si="15"/>
        <v>89</v>
      </c>
      <c r="C125" s="301"/>
      <c r="D125" s="298"/>
      <c r="E125" s="296">
        <f t="shared" si="9"/>
        <v>0</v>
      </c>
      <c r="F125" s="144"/>
      <c r="G125" s="134"/>
      <c r="H125" s="98"/>
      <c r="I125" s="98"/>
      <c r="J125" s="98"/>
      <c r="K125" s="98"/>
      <c r="L125" s="98"/>
      <c r="M125" s="249"/>
      <c r="N125" s="249"/>
      <c r="O125" s="98"/>
      <c r="P125" s="98"/>
      <c r="Q125" s="98"/>
      <c r="R125" s="98"/>
      <c r="S125" s="98"/>
      <c r="T125" s="249"/>
      <c r="U125" s="249"/>
      <c r="V125" s="98"/>
      <c r="W125" s="98"/>
      <c r="X125" s="98"/>
      <c r="Y125" s="98"/>
      <c r="Z125" s="98"/>
      <c r="AA125" s="249"/>
      <c r="AB125" s="249"/>
      <c r="AC125" s="98"/>
      <c r="AD125" s="98"/>
      <c r="AE125" s="98"/>
      <c r="AF125" s="98"/>
      <c r="AG125" s="98"/>
      <c r="AH125" s="249"/>
      <c r="AI125" s="249"/>
      <c r="AJ125" s="98"/>
      <c r="AK125" s="98"/>
      <c r="AL125" s="98"/>
      <c r="AM125" s="98"/>
      <c r="AN125" s="98"/>
    </row>
    <row r="126" spans="2:40" x14ac:dyDescent="0.2">
      <c r="B126" s="186">
        <f t="shared" si="15"/>
        <v>90</v>
      </c>
      <c r="C126" s="301"/>
      <c r="D126" s="298"/>
      <c r="E126" s="296">
        <f t="shared" si="9"/>
        <v>0</v>
      </c>
      <c r="F126" s="144"/>
      <c r="G126" s="134"/>
      <c r="H126" s="98"/>
      <c r="I126" s="98"/>
      <c r="J126" s="98"/>
      <c r="K126" s="98"/>
      <c r="L126" s="98"/>
      <c r="M126" s="249"/>
      <c r="N126" s="249"/>
      <c r="O126" s="98"/>
      <c r="P126" s="98"/>
      <c r="Q126" s="98"/>
      <c r="R126" s="98"/>
      <c r="S126" s="98"/>
      <c r="T126" s="249"/>
      <c r="U126" s="249"/>
      <c r="V126" s="98"/>
      <c r="W126" s="98"/>
      <c r="X126" s="98"/>
      <c r="Y126" s="98"/>
      <c r="Z126" s="98"/>
      <c r="AA126" s="249"/>
      <c r="AB126" s="249"/>
      <c r="AC126" s="98"/>
      <c r="AD126" s="98"/>
      <c r="AE126" s="98"/>
      <c r="AF126" s="98"/>
      <c r="AG126" s="98"/>
      <c r="AH126" s="249"/>
      <c r="AI126" s="249"/>
      <c r="AJ126" s="98"/>
      <c r="AK126" s="98"/>
      <c r="AL126" s="98"/>
      <c r="AM126" s="98"/>
      <c r="AN126" s="98"/>
    </row>
    <row r="127" spans="2:40" x14ac:dyDescent="0.2">
      <c r="B127" s="186">
        <f t="shared" si="15"/>
        <v>91</v>
      </c>
      <c r="C127" s="301"/>
      <c r="D127" s="298"/>
      <c r="E127" s="296">
        <f t="shared" si="9"/>
        <v>0</v>
      </c>
      <c r="F127" s="144"/>
      <c r="G127" s="134"/>
      <c r="H127" s="98"/>
      <c r="I127" s="98"/>
      <c r="J127" s="98"/>
      <c r="K127" s="98"/>
      <c r="L127" s="98"/>
      <c r="M127" s="249"/>
      <c r="N127" s="249"/>
      <c r="O127" s="98"/>
      <c r="P127" s="98"/>
      <c r="Q127" s="98"/>
      <c r="R127" s="98"/>
      <c r="S127" s="98"/>
      <c r="T127" s="249"/>
      <c r="U127" s="249"/>
      <c r="V127" s="98"/>
      <c r="W127" s="98"/>
      <c r="X127" s="98"/>
      <c r="Y127" s="98"/>
      <c r="Z127" s="98"/>
      <c r="AA127" s="249"/>
      <c r="AB127" s="249"/>
      <c r="AC127" s="98"/>
      <c r="AD127" s="98"/>
      <c r="AE127" s="98"/>
      <c r="AF127" s="98"/>
      <c r="AG127" s="98"/>
      <c r="AH127" s="249"/>
      <c r="AI127" s="249"/>
      <c r="AJ127" s="98"/>
      <c r="AK127" s="98"/>
      <c r="AL127" s="98"/>
      <c r="AM127" s="98"/>
      <c r="AN127" s="98"/>
    </row>
    <row r="128" spans="2:40" x14ac:dyDescent="0.2">
      <c r="B128" s="186">
        <f t="shared" si="15"/>
        <v>92</v>
      </c>
      <c r="C128" s="301"/>
      <c r="D128" s="298"/>
      <c r="E128" s="296">
        <f t="shared" si="9"/>
        <v>0</v>
      </c>
      <c r="F128" s="144"/>
      <c r="G128" s="134"/>
      <c r="H128" s="98"/>
      <c r="I128" s="98"/>
      <c r="J128" s="98"/>
      <c r="K128" s="98"/>
      <c r="L128" s="98"/>
      <c r="M128" s="249"/>
      <c r="N128" s="249"/>
      <c r="O128" s="98"/>
      <c r="P128" s="98"/>
      <c r="Q128" s="98"/>
      <c r="R128" s="98"/>
      <c r="S128" s="98"/>
      <c r="T128" s="249"/>
      <c r="U128" s="249"/>
      <c r="V128" s="98"/>
      <c r="W128" s="98"/>
      <c r="X128" s="98"/>
      <c r="Y128" s="98"/>
      <c r="Z128" s="98"/>
      <c r="AA128" s="249"/>
      <c r="AB128" s="249"/>
      <c r="AC128" s="98"/>
      <c r="AD128" s="98"/>
      <c r="AE128" s="98"/>
      <c r="AF128" s="98"/>
      <c r="AG128" s="98"/>
      <c r="AH128" s="249"/>
      <c r="AI128" s="249"/>
      <c r="AJ128" s="98"/>
      <c r="AK128" s="98"/>
      <c r="AL128" s="98"/>
      <c r="AM128" s="98"/>
      <c r="AN128" s="98"/>
    </row>
    <row r="129" spans="2:40" x14ac:dyDescent="0.2">
      <c r="B129" s="186">
        <f t="shared" si="15"/>
        <v>93</v>
      </c>
      <c r="C129" s="301"/>
      <c r="D129" s="298"/>
      <c r="E129" s="296">
        <f t="shared" si="9"/>
        <v>0</v>
      </c>
      <c r="F129" s="144"/>
      <c r="G129" s="134"/>
      <c r="H129" s="98"/>
      <c r="I129" s="98"/>
      <c r="J129" s="98"/>
      <c r="K129" s="98"/>
      <c r="L129" s="98"/>
      <c r="M129" s="249"/>
      <c r="N129" s="249"/>
      <c r="O129" s="98"/>
      <c r="P129" s="98"/>
      <c r="Q129" s="98"/>
      <c r="R129" s="98"/>
      <c r="S129" s="98"/>
      <c r="T129" s="249"/>
      <c r="U129" s="249"/>
      <c r="V129" s="98"/>
      <c r="W129" s="98"/>
      <c r="X129" s="98"/>
      <c r="Y129" s="98"/>
      <c r="Z129" s="98"/>
      <c r="AA129" s="249"/>
      <c r="AB129" s="249"/>
      <c r="AC129" s="98"/>
      <c r="AD129" s="98"/>
      <c r="AE129" s="98"/>
      <c r="AF129" s="98"/>
      <c r="AG129" s="98"/>
      <c r="AH129" s="249"/>
      <c r="AI129" s="249"/>
      <c r="AJ129" s="98"/>
      <c r="AK129" s="98"/>
      <c r="AL129" s="98"/>
      <c r="AM129" s="98"/>
      <c r="AN129" s="98"/>
    </row>
    <row r="130" spans="2:40" x14ac:dyDescent="0.2">
      <c r="B130" s="186">
        <f t="shared" si="15"/>
        <v>94</v>
      </c>
      <c r="C130" s="302"/>
      <c r="D130" s="298"/>
      <c r="E130" s="296">
        <f t="shared" si="9"/>
        <v>0</v>
      </c>
      <c r="F130" s="144"/>
      <c r="G130" s="134"/>
      <c r="H130" s="98"/>
      <c r="I130" s="98"/>
      <c r="J130" s="98"/>
      <c r="K130" s="98"/>
      <c r="L130" s="98"/>
      <c r="M130" s="249"/>
      <c r="N130" s="249"/>
      <c r="O130" s="98"/>
      <c r="P130" s="98"/>
      <c r="Q130" s="98"/>
      <c r="R130" s="98"/>
      <c r="S130" s="98"/>
      <c r="T130" s="249"/>
      <c r="U130" s="249"/>
      <c r="V130" s="98"/>
      <c r="W130" s="98"/>
      <c r="X130" s="98"/>
      <c r="Y130" s="98"/>
      <c r="Z130" s="98"/>
      <c r="AA130" s="249"/>
      <c r="AB130" s="249"/>
      <c r="AC130" s="98"/>
      <c r="AD130" s="98"/>
      <c r="AE130" s="98"/>
      <c r="AF130" s="98"/>
      <c r="AG130" s="98"/>
      <c r="AH130" s="249"/>
      <c r="AI130" s="249"/>
      <c r="AJ130" s="98"/>
      <c r="AK130" s="98"/>
      <c r="AL130" s="98"/>
      <c r="AM130" s="98"/>
      <c r="AN130" s="98"/>
    </row>
    <row r="131" spans="2:40" x14ac:dyDescent="0.2">
      <c r="B131" s="186">
        <f t="shared" si="15"/>
        <v>95</v>
      </c>
      <c r="C131" s="302"/>
      <c r="D131" s="298"/>
      <c r="E131" s="296">
        <f t="shared" si="9"/>
        <v>0</v>
      </c>
      <c r="F131" s="144"/>
      <c r="G131" s="134"/>
      <c r="H131" s="98"/>
      <c r="I131" s="98"/>
      <c r="J131" s="98"/>
      <c r="K131" s="98"/>
      <c r="L131" s="98"/>
      <c r="M131" s="249"/>
      <c r="N131" s="249"/>
      <c r="O131" s="98"/>
      <c r="P131" s="98"/>
      <c r="Q131" s="98"/>
      <c r="R131" s="98"/>
      <c r="S131" s="98"/>
      <c r="T131" s="249"/>
      <c r="U131" s="249"/>
      <c r="V131" s="98"/>
      <c r="W131" s="98"/>
      <c r="X131" s="98"/>
      <c r="Y131" s="98"/>
      <c r="Z131" s="98"/>
      <c r="AA131" s="249"/>
      <c r="AB131" s="249"/>
      <c r="AC131" s="98"/>
      <c r="AD131" s="98"/>
      <c r="AE131" s="98"/>
      <c r="AF131" s="98"/>
      <c r="AG131" s="98"/>
      <c r="AH131" s="249"/>
      <c r="AI131" s="249"/>
      <c r="AJ131" s="98"/>
      <c r="AK131" s="98"/>
      <c r="AL131" s="98"/>
      <c r="AM131" s="98"/>
      <c r="AN131" s="98"/>
    </row>
    <row r="132" spans="2:40" x14ac:dyDescent="0.2">
      <c r="B132" s="186">
        <f t="shared" si="15"/>
        <v>96</v>
      </c>
      <c r="C132" s="302"/>
      <c r="D132" s="298"/>
      <c r="E132" s="296">
        <f t="shared" si="9"/>
        <v>0</v>
      </c>
      <c r="F132" s="144"/>
      <c r="G132" s="134"/>
      <c r="H132" s="98"/>
      <c r="I132" s="98"/>
      <c r="J132" s="98"/>
      <c r="K132" s="98"/>
      <c r="L132" s="98"/>
      <c r="M132" s="249"/>
      <c r="N132" s="249"/>
      <c r="O132" s="98"/>
      <c r="P132" s="98"/>
      <c r="Q132" s="98"/>
      <c r="R132" s="98"/>
      <c r="S132" s="98"/>
      <c r="T132" s="249"/>
      <c r="U132" s="249"/>
      <c r="V132" s="98"/>
      <c r="W132" s="98"/>
      <c r="X132" s="98"/>
      <c r="Y132" s="98"/>
      <c r="Z132" s="98"/>
      <c r="AA132" s="249"/>
      <c r="AB132" s="249"/>
      <c r="AC132" s="98"/>
      <c r="AD132" s="98"/>
      <c r="AE132" s="98"/>
      <c r="AF132" s="98"/>
      <c r="AG132" s="98"/>
      <c r="AH132" s="249"/>
      <c r="AI132" s="249"/>
      <c r="AJ132" s="98"/>
      <c r="AK132" s="98"/>
      <c r="AL132" s="98"/>
      <c r="AM132" s="98"/>
      <c r="AN132" s="98"/>
    </row>
    <row r="133" spans="2:40" x14ac:dyDescent="0.2">
      <c r="B133" s="186">
        <f t="shared" si="15"/>
        <v>97</v>
      </c>
      <c r="C133" s="302"/>
      <c r="D133" s="298"/>
      <c r="E133" s="296">
        <f t="shared" si="9"/>
        <v>0</v>
      </c>
      <c r="F133" s="144"/>
      <c r="G133" s="134"/>
      <c r="H133" s="98"/>
      <c r="I133" s="98"/>
      <c r="J133" s="98"/>
      <c r="K133" s="98"/>
      <c r="L133" s="98"/>
      <c r="M133" s="249"/>
      <c r="N133" s="249"/>
      <c r="O133" s="98"/>
      <c r="P133" s="98"/>
      <c r="Q133" s="98"/>
      <c r="R133" s="98"/>
      <c r="S133" s="98"/>
      <c r="T133" s="249"/>
      <c r="U133" s="249"/>
      <c r="V133" s="98"/>
      <c r="W133" s="98"/>
      <c r="X133" s="98"/>
      <c r="Y133" s="98"/>
      <c r="Z133" s="98"/>
      <c r="AA133" s="249"/>
      <c r="AB133" s="249"/>
      <c r="AC133" s="98"/>
      <c r="AD133" s="98"/>
      <c r="AE133" s="98"/>
      <c r="AF133" s="98"/>
      <c r="AG133" s="98"/>
      <c r="AH133" s="249"/>
      <c r="AI133" s="249"/>
      <c r="AJ133" s="98"/>
      <c r="AK133" s="98"/>
      <c r="AL133" s="98"/>
      <c r="AM133" s="98"/>
      <c r="AN133" s="98"/>
    </row>
    <row r="134" spans="2:40" ht="14.25" customHeight="1" x14ac:dyDescent="0.2">
      <c r="B134" s="186">
        <f t="shared" si="15"/>
        <v>98</v>
      </c>
      <c r="C134" s="300"/>
      <c r="D134" s="298"/>
      <c r="E134" s="296">
        <f t="shared" si="9"/>
        <v>0</v>
      </c>
      <c r="F134" s="144"/>
      <c r="G134" s="134"/>
      <c r="H134" s="98"/>
      <c r="I134" s="98"/>
      <c r="J134" s="98"/>
      <c r="K134" s="98"/>
      <c r="L134" s="98"/>
      <c r="M134" s="249"/>
      <c r="N134" s="249"/>
      <c r="O134" s="98"/>
      <c r="P134" s="98"/>
      <c r="Q134" s="98"/>
      <c r="R134" s="98"/>
      <c r="S134" s="98"/>
      <c r="T134" s="249"/>
      <c r="U134" s="249"/>
      <c r="V134" s="98"/>
      <c r="W134" s="98"/>
      <c r="X134" s="98"/>
      <c r="Y134" s="98"/>
      <c r="Z134" s="98"/>
      <c r="AA134" s="249"/>
      <c r="AB134" s="249"/>
      <c r="AC134" s="98"/>
      <c r="AD134" s="98"/>
      <c r="AE134" s="98"/>
      <c r="AF134" s="98"/>
      <c r="AG134" s="98"/>
      <c r="AH134" s="249"/>
      <c r="AI134" s="249"/>
      <c r="AJ134" s="98"/>
      <c r="AK134" s="98"/>
      <c r="AL134" s="98"/>
      <c r="AM134" s="98"/>
      <c r="AN134" s="98"/>
    </row>
    <row r="135" spans="2:40" x14ac:dyDescent="0.2">
      <c r="B135" s="186">
        <f t="shared" ref="B135:B151" si="16">+B134+1</f>
        <v>99</v>
      </c>
      <c r="C135" s="300"/>
      <c r="D135" s="298"/>
      <c r="E135" s="296">
        <f t="shared" si="9"/>
        <v>0</v>
      </c>
      <c r="F135" s="144"/>
      <c r="G135" s="134"/>
      <c r="H135" s="98"/>
      <c r="I135" s="98"/>
      <c r="J135" s="98"/>
      <c r="K135" s="98"/>
      <c r="L135" s="98"/>
      <c r="M135" s="249"/>
      <c r="N135" s="249"/>
      <c r="O135" s="98"/>
      <c r="P135" s="98"/>
      <c r="Q135" s="98"/>
      <c r="R135" s="98"/>
      <c r="S135" s="98"/>
      <c r="T135" s="249"/>
      <c r="U135" s="249"/>
      <c r="V135" s="98"/>
      <c r="W135" s="98"/>
      <c r="X135" s="98"/>
      <c r="Y135" s="98"/>
      <c r="Z135" s="98"/>
      <c r="AA135" s="249"/>
      <c r="AB135" s="249"/>
      <c r="AC135" s="98"/>
      <c r="AD135" s="98"/>
      <c r="AE135" s="98"/>
      <c r="AF135" s="98"/>
      <c r="AG135" s="98"/>
      <c r="AH135" s="249"/>
      <c r="AI135" s="249"/>
      <c r="AJ135" s="98"/>
      <c r="AK135" s="98"/>
      <c r="AL135" s="98"/>
      <c r="AM135" s="98"/>
      <c r="AN135" s="98"/>
    </row>
    <row r="136" spans="2:40" x14ac:dyDescent="0.2">
      <c r="B136" s="186">
        <f t="shared" si="16"/>
        <v>100</v>
      </c>
      <c r="C136" s="300"/>
      <c r="D136" s="298"/>
      <c r="E136" s="296">
        <f t="shared" si="9"/>
        <v>0</v>
      </c>
      <c r="F136" s="144"/>
      <c r="G136" s="134"/>
      <c r="H136" s="98"/>
      <c r="I136" s="98"/>
      <c r="J136" s="98"/>
      <c r="K136" s="98"/>
      <c r="L136" s="98"/>
      <c r="M136" s="249"/>
      <c r="N136" s="249"/>
      <c r="O136" s="98"/>
      <c r="P136" s="98"/>
      <c r="Q136" s="98"/>
      <c r="R136" s="98"/>
      <c r="S136" s="98"/>
      <c r="T136" s="249"/>
      <c r="U136" s="249"/>
      <c r="V136" s="98"/>
      <c r="W136" s="98"/>
      <c r="X136" s="98"/>
      <c r="Y136" s="98"/>
      <c r="Z136" s="98"/>
      <c r="AA136" s="249"/>
      <c r="AB136" s="249"/>
      <c r="AC136" s="98"/>
      <c r="AD136" s="98"/>
      <c r="AE136" s="98"/>
      <c r="AF136" s="98"/>
      <c r="AG136" s="98"/>
      <c r="AH136" s="249"/>
      <c r="AI136" s="249"/>
      <c r="AJ136" s="98"/>
      <c r="AK136" s="98"/>
      <c r="AL136" s="98"/>
      <c r="AM136" s="98"/>
      <c r="AN136" s="98"/>
    </row>
    <row r="137" spans="2:40" x14ac:dyDescent="0.2">
      <c r="B137" s="186">
        <f t="shared" si="16"/>
        <v>101</v>
      </c>
      <c r="C137" s="300"/>
      <c r="D137" s="298"/>
      <c r="E137" s="296">
        <f t="shared" si="9"/>
        <v>0</v>
      </c>
      <c r="F137" s="144"/>
      <c r="G137" s="134"/>
      <c r="H137" s="98"/>
      <c r="I137" s="98"/>
      <c r="J137" s="98"/>
      <c r="K137" s="98"/>
      <c r="L137" s="98"/>
      <c r="M137" s="249"/>
      <c r="N137" s="249"/>
      <c r="O137" s="98"/>
      <c r="P137" s="98"/>
      <c r="Q137" s="98"/>
      <c r="R137" s="98"/>
      <c r="S137" s="98"/>
      <c r="T137" s="249"/>
      <c r="U137" s="249"/>
      <c r="V137" s="98"/>
      <c r="W137" s="98"/>
      <c r="X137" s="98"/>
      <c r="Y137" s="98"/>
      <c r="Z137" s="98"/>
      <c r="AA137" s="249"/>
      <c r="AB137" s="249"/>
      <c r="AC137" s="98"/>
      <c r="AD137" s="98"/>
      <c r="AE137" s="98"/>
      <c r="AF137" s="98"/>
      <c r="AG137" s="98"/>
      <c r="AH137" s="249"/>
      <c r="AI137" s="249"/>
      <c r="AJ137" s="98"/>
      <c r="AK137" s="98"/>
      <c r="AL137" s="98"/>
      <c r="AM137" s="98"/>
      <c r="AN137" s="98"/>
    </row>
    <row r="138" spans="2:40" x14ac:dyDescent="0.2">
      <c r="B138" s="186">
        <f t="shared" si="16"/>
        <v>102</v>
      </c>
      <c r="C138" s="300"/>
      <c r="D138" s="298"/>
      <c r="E138" s="296">
        <f t="shared" si="9"/>
        <v>0</v>
      </c>
      <c r="F138" s="144"/>
      <c r="G138" s="134"/>
      <c r="H138" s="98"/>
      <c r="I138" s="98"/>
      <c r="J138" s="98"/>
      <c r="K138" s="98"/>
      <c r="L138" s="98"/>
      <c r="M138" s="249"/>
      <c r="N138" s="249"/>
      <c r="O138" s="98"/>
      <c r="P138" s="98"/>
      <c r="Q138" s="98"/>
      <c r="R138" s="98"/>
      <c r="S138" s="98"/>
      <c r="T138" s="249"/>
      <c r="U138" s="249"/>
      <c r="V138" s="98"/>
      <c r="W138" s="98"/>
      <c r="X138" s="98"/>
      <c r="Y138" s="98"/>
      <c r="Z138" s="98"/>
      <c r="AA138" s="249"/>
      <c r="AB138" s="249"/>
      <c r="AC138" s="98"/>
      <c r="AD138" s="98"/>
      <c r="AE138" s="98"/>
      <c r="AF138" s="98"/>
      <c r="AG138" s="98"/>
      <c r="AH138" s="249"/>
      <c r="AI138" s="249"/>
      <c r="AJ138" s="98"/>
      <c r="AK138" s="98"/>
      <c r="AL138" s="98"/>
      <c r="AM138" s="98"/>
      <c r="AN138" s="98"/>
    </row>
    <row r="139" spans="2:40" x14ac:dyDescent="0.2">
      <c r="B139" s="186">
        <f t="shared" si="16"/>
        <v>103</v>
      </c>
      <c r="C139" s="300"/>
      <c r="D139" s="298"/>
      <c r="E139" s="296">
        <f t="shared" si="9"/>
        <v>0</v>
      </c>
      <c r="F139" s="144"/>
      <c r="G139" s="134"/>
      <c r="H139" s="98"/>
      <c r="I139" s="98"/>
      <c r="J139" s="98"/>
      <c r="K139" s="98"/>
      <c r="L139" s="98"/>
      <c r="M139" s="249"/>
      <c r="N139" s="249"/>
      <c r="O139" s="98"/>
      <c r="P139" s="98"/>
      <c r="Q139" s="98"/>
      <c r="R139" s="98"/>
      <c r="S139" s="98"/>
      <c r="T139" s="249"/>
      <c r="U139" s="249"/>
      <c r="V139" s="98"/>
      <c r="W139" s="98"/>
      <c r="X139" s="98"/>
      <c r="Y139" s="98"/>
      <c r="Z139" s="98"/>
      <c r="AA139" s="249"/>
      <c r="AB139" s="249"/>
      <c r="AC139" s="98"/>
      <c r="AD139" s="98"/>
      <c r="AE139" s="98"/>
      <c r="AF139" s="98"/>
      <c r="AG139" s="98"/>
      <c r="AH139" s="249"/>
      <c r="AI139" s="249"/>
      <c r="AJ139" s="98"/>
      <c r="AK139" s="98"/>
      <c r="AL139" s="98"/>
      <c r="AM139" s="98"/>
      <c r="AN139" s="98"/>
    </row>
    <row r="140" spans="2:40" x14ac:dyDescent="0.2">
      <c r="B140" s="186">
        <f t="shared" si="16"/>
        <v>104</v>
      </c>
      <c r="C140" s="300"/>
      <c r="D140" s="298"/>
      <c r="E140" s="296">
        <f t="shared" si="9"/>
        <v>0</v>
      </c>
      <c r="F140" s="144"/>
      <c r="G140" s="134"/>
      <c r="H140" s="98"/>
      <c r="I140" s="98"/>
      <c r="J140" s="98"/>
      <c r="K140" s="98"/>
      <c r="L140" s="98"/>
      <c r="M140" s="249"/>
      <c r="N140" s="249"/>
      <c r="O140" s="98"/>
      <c r="P140" s="98"/>
      <c r="Q140" s="98"/>
      <c r="R140" s="98"/>
      <c r="S140" s="98"/>
      <c r="T140" s="249"/>
      <c r="U140" s="249"/>
      <c r="V140" s="98"/>
      <c r="W140" s="98"/>
      <c r="X140" s="98"/>
      <c r="Y140" s="98"/>
      <c r="Z140" s="98"/>
      <c r="AA140" s="249"/>
      <c r="AB140" s="249"/>
      <c r="AC140" s="98"/>
      <c r="AD140" s="98"/>
      <c r="AE140" s="98"/>
      <c r="AF140" s="98"/>
      <c r="AG140" s="98"/>
      <c r="AH140" s="249"/>
      <c r="AI140" s="249"/>
      <c r="AJ140" s="98"/>
      <c r="AK140" s="98"/>
      <c r="AL140" s="98"/>
      <c r="AM140" s="98"/>
      <c r="AN140" s="98"/>
    </row>
    <row r="141" spans="2:40" x14ac:dyDescent="0.2">
      <c r="B141" s="186">
        <f t="shared" si="16"/>
        <v>105</v>
      </c>
      <c r="C141" s="300"/>
      <c r="D141" s="298"/>
      <c r="E141" s="296">
        <f t="shared" si="9"/>
        <v>0</v>
      </c>
      <c r="F141" s="144"/>
      <c r="G141" s="134"/>
      <c r="H141" s="98"/>
      <c r="I141" s="98"/>
      <c r="J141" s="98"/>
      <c r="K141" s="98"/>
      <c r="L141" s="98"/>
      <c r="M141" s="249"/>
      <c r="N141" s="249"/>
      <c r="O141" s="98"/>
      <c r="P141" s="98"/>
      <c r="Q141" s="98"/>
      <c r="R141" s="98"/>
      <c r="S141" s="98"/>
      <c r="T141" s="249"/>
      <c r="U141" s="249"/>
      <c r="V141" s="98"/>
      <c r="W141" s="98"/>
      <c r="X141" s="98"/>
      <c r="Y141" s="98"/>
      <c r="Z141" s="98"/>
      <c r="AA141" s="249"/>
      <c r="AB141" s="249"/>
      <c r="AC141" s="98"/>
      <c r="AD141" s="98"/>
      <c r="AE141" s="98"/>
      <c r="AF141" s="98"/>
      <c r="AG141" s="98"/>
      <c r="AH141" s="249"/>
      <c r="AI141" s="249"/>
      <c r="AJ141" s="98"/>
      <c r="AK141" s="98"/>
      <c r="AL141" s="98"/>
      <c r="AM141" s="98"/>
      <c r="AN141" s="98"/>
    </row>
    <row r="142" spans="2:40" x14ac:dyDescent="0.2">
      <c r="B142" s="186">
        <f t="shared" si="16"/>
        <v>106</v>
      </c>
      <c r="C142" s="300"/>
      <c r="D142" s="298"/>
      <c r="E142" s="296">
        <f t="shared" si="9"/>
        <v>0</v>
      </c>
      <c r="F142" s="144"/>
      <c r="G142" s="134"/>
      <c r="H142" s="98"/>
      <c r="I142" s="98"/>
      <c r="J142" s="98"/>
      <c r="K142" s="98"/>
      <c r="L142" s="98"/>
      <c r="M142" s="249"/>
      <c r="N142" s="249"/>
      <c r="O142" s="98"/>
      <c r="P142" s="98"/>
      <c r="Q142" s="98"/>
      <c r="R142" s="98"/>
      <c r="S142" s="98"/>
      <c r="T142" s="249"/>
      <c r="U142" s="249"/>
      <c r="V142" s="98"/>
      <c r="W142" s="98"/>
      <c r="X142" s="98"/>
      <c r="Y142" s="98"/>
      <c r="Z142" s="98"/>
      <c r="AA142" s="249"/>
      <c r="AB142" s="249"/>
      <c r="AC142" s="98"/>
      <c r="AD142" s="98"/>
      <c r="AE142" s="98"/>
      <c r="AF142" s="98"/>
      <c r="AG142" s="98"/>
      <c r="AH142" s="249"/>
      <c r="AI142" s="249"/>
      <c r="AJ142" s="98"/>
      <c r="AK142" s="98"/>
      <c r="AL142" s="98"/>
      <c r="AM142" s="98"/>
      <c r="AN142" s="98"/>
    </row>
    <row r="143" spans="2:40" x14ac:dyDescent="0.2">
      <c r="B143" s="186">
        <f t="shared" si="16"/>
        <v>107</v>
      </c>
      <c r="C143" s="300"/>
      <c r="D143" s="298"/>
      <c r="E143" s="296">
        <f t="shared" si="9"/>
        <v>0</v>
      </c>
      <c r="F143" s="144"/>
      <c r="G143" s="134"/>
      <c r="H143" s="98"/>
      <c r="I143" s="98"/>
      <c r="J143" s="98"/>
      <c r="K143" s="98"/>
      <c r="L143" s="98"/>
      <c r="M143" s="249"/>
      <c r="N143" s="249"/>
      <c r="O143" s="98"/>
      <c r="P143" s="98"/>
      <c r="Q143" s="98"/>
      <c r="R143" s="98"/>
      <c r="S143" s="98"/>
      <c r="T143" s="249"/>
      <c r="U143" s="249"/>
      <c r="V143" s="98"/>
      <c r="W143" s="98"/>
      <c r="X143" s="98"/>
      <c r="Y143" s="98"/>
      <c r="Z143" s="98"/>
      <c r="AA143" s="249"/>
      <c r="AB143" s="249"/>
      <c r="AC143" s="98"/>
      <c r="AD143" s="98"/>
      <c r="AE143" s="98"/>
      <c r="AF143" s="98"/>
      <c r="AG143" s="98"/>
      <c r="AH143" s="249"/>
      <c r="AI143" s="249"/>
      <c r="AJ143" s="98"/>
      <c r="AK143" s="98"/>
      <c r="AL143" s="98"/>
      <c r="AM143" s="98"/>
      <c r="AN143" s="98"/>
    </row>
    <row r="144" spans="2:40" x14ac:dyDescent="0.2">
      <c r="B144" s="186">
        <f t="shared" si="16"/>
        <v>108</v>
      </c>
      <c r="C144" s="300"/>
      <c r="D144" s="298"/>
      <c r="E144" s="296">
        <f t="shared" si="9"/>
        <v>0</v>
      </c>
      <c r="F144" s="144"/>
      <c r="G144" s="134"/>
      <c r="H144" s="98"/>
      <c r="I144" s="98"/>
      <c r="J144" s="98"/>
      <c r="K144" s="98"/>
      <c r="L144" s="98"/>
      <c r="M144" s="249"/>
      <c r="N144" s="249"/>
      <c r="O144" s="98"/>
      <c r="P144" s="98"/>
      <c r="Q144" s="98"/>
      <c r="R144" s="98"/>
      <c r="S144" s="98"/>
      <c r="T144" s="249"/>
      <c r="U144" s="249"/>
      <c r="V144" s="98"/>
      <c r="W144" s="98"/>
      <c r="X144" s="98"/>
      <c r="Y144" s="98"/>
      <c r="Z144" s="98"/>
      <c r="AA144" s="249"/>
      <c r="AB144" s="249"/>
      <c r="AC144" s="98"/>
      <c r="AD144" s="98"/>
      <c r="AE144" s="98"/>
      <c r="AF144" s="98"/>
      <c r="AG144" s="98"/>
      <c r="AH144" s="249"/>
      <c r="AI144" s="249"/>
      <c r="AJ144" s="98"/>
      <c r="AK144" s="98"/>
      <c r="AL144" s="98"/>
      <c r="AM144" s="98"/>
      <c r="AN144" s="98"/>
    </row>
    <row r="145" spans="2:40" ht="15.75" customHeight="1" x14ac:dyDescent="0.2">
      <c r="B145" s="186">
        <f t="shared" si="16"/>
        <v>109</v>
      </c>
      <c r="C145" s="300"/>
      <c r="D145" s="298"/>
      <c r="E145" s="296">
        <f t="shared" si="9"/>
        <v>0</v>
      </c>
      <c r="F145" s="144"/>
      <c r="G145" s="134"/>
      <c r="H145" s="98"/>
      <c r="I145" s="98"/>
      <c r="J145" s="98"/>
      <c r="K145" s="98"/>
      <c r="L145" s="98"/>
      <c r="M145" s="249"/>
      <c r="N145" s="249"/>
      <c r="O145" s="98"/>
      <c r="P145" s="98"/>
      <c r="Q145" s="98"/>
      <c r="R145" s="98"/>
      <c r="S145" s="98"/>
      <c r="T145" s="249"/>
      <c r="U145" s="249"/>
      <c r="V145" s="98"/>
      <c r="W145" s="98"/>
      <c r="X145" s="98"/>
      <c r="Y145" s="98"/>
      <c r="Z145" s="98"/>
      <c r="AA145" s="249"/>
      <c r="AB145" s="249"/>
      <c r="AC145" s="98"/>
      <c r="AD145" s="98"/>
      <c r="AE145" s="98"/>
      <c r="AF145" s="98"/>
      <c r="AG145" s="98"/>
      <c r="AH145" s="249"/>
      <c r="AI145" s="249"/>
      <c r="AJ145" s="98"/>
      <c r="AK145" s="98"/>
      <c r="AL145" s="98"/>
      <c r="AM145" s="98"/>
      <c r="AN145" s="98"/>
    </row>
    <row r="146" spans="2:40" ht="15.75" customHeight="1" x14ac:dyDescent="0.2">
      <c r="B146" s="186">
        <f t="shared" si="16"/>
        <v>110</v>
      </c>
      <c r="C146" s="300"/>
      <c r="D146" s="298"/>
      <c r="E146" s="296">
        <f t="shared" si="9"/>
        <v>0</v>
      </c>
      <c r="F146" s="144"/>
      <c r="G146" s="134"/>
      <c r="H146" s="98"/>
      <c r="I146" s="98"/>
      <c r="J146" s="98"/>
      <c r="K146" s="98"/>
      <c r="L146" s="98"/>
      <c r="M146" s="249"/>
      <c r="N146" s="249"/>
      <c r="O146" s="98"/>
      <c r="P146" s="98"/>
      <c r="Q146" s="98"/>
      <c r="R146" s="98"/>
      <c r="S146" s="98"/>
      <c r="T146" s="249"/>
      <c r="U146" s="249"/>
      <c r="V146" s="98"/>
      <c r="W146" s="98"/>
      <c r="X146" s="98"/>
      <c r="Y146" s="98"/>
      <c r="Z146" s="98"/>
      <c r="AA146" s="249"/>
      <c r="AB146" s="249"/>
      <c r="AC146" s="98"/>
      <c r="AD146" s="98"/>
      <c r="AE146" s="98"/>
      <c r="AF146" s="98"/>
      <c r="AG146" s="98"/>
      <c r="AH146" s="249"/>
      <c r="AI146" s="249"/>
      <c r="AJ146" s="98"/>
      <c r="AK146" s="98"/>
      <c r="AL146" s="98"/>
      <c r="AM146" s="98"/>
      <c r="AN146" s="98"/>
    </row>
    <row r="147" spans="2:40" x14ac:dyDescent="0.2">
      <c r="B147" s="186">
        <f t="shared" si="16"/>
        <v>111</v>
      </c>
      <c r="C147" s="300"/>
      <c r="D147" s="298"/>
      <c r="E147" s="296">
        <f t="shared" si="9"/>
        <v>0</v>
      </c>
      <c r="F147" s="144"/>
      <c r="G147" s="134"/>
      <c r="H147" s="98"/>
      <c r="I147" s="98"/>
      <c r="J147" s="98"/>
      <c r="K147" s="98"/>
      <c r="L147" s="98"/>
      <c r="M147" s="249"/>
      <c r="N147" s="249"/>
      <c r="O147" s="98"/>
      <c r="P147" s="98"/>
      <c r="Q147" s="98"/>
      <c r="R147" s="98"/>
      <c r="S147" s="98"/>
      <c r="T147" s="249"/>
      <c r="U147" s="249"/>
      <c r="V147" s="98"/>
      <c r="W147" s="98"/>
      <c r="X147" s="98"/>
      <c r="Y147" s="98"/>
      <c r="Z147" s="98"/>
      <c r="AA147" s="249"/>
      <c r="AB147" s="249"/>
      <c r="AC147" s="98"/>
      <c r="AD147" s="98"/>
      <c r="AE147" s="98"/>
      <c r="AF147" s="98"/>
      <c r="AG147" s="98"/>
      <c r="AH147" s="249"/>
      <c r="AI147" s="249"/>
      <c r="AJ147" s="98"/>
      <c r="AK147" s="98"/>
      <c r="AL147" s="98"/>
      <c r="AM147" s="98"/>
      <c r="AN147" s="98"/>
    </row>
    <row r="148" spans="2:40" x14ac:dyDescent="0.2">
      <c r="B148" s="186">
        <f t="shared" si="16"/>
        <v>112</v>
      </c>
      <c r="C148" s="300"/>
      <c r="D148" s="298"/>
      <c r="E148" s="296">
        <f t="shared" si="9"/>
        <v>0</v>
      </c>
      <c r="F148" s="144"/>
      <c r="G148" s="134"/>
      <c r="H148" s="98"/>
      <c r="I148" s="98"/>
      <c r="J148" s="98"/>
      <c r="K148" s="98"/>
      <c r="L148" s="98"/>
      <c r="M148" s="249"/>
      <c r="N148" s="249"/>
      <c r="O148" s="98"/>
      <c r="P148" s="98"/>
      <c r="Q148" s="98"/>
      <c r="R148" s="98"/>
      <c r="S148" s="98"/>
      <c r="T148" s="249"/>
      <c r="U148" s="249"/>
      <c r="V148" s="98"/>
      <c r="W148" s="98"/>
      <c r="X148" s="98"/>
      <c r="Y148" s="98"/>
      <c r="Z148" s="98"/>
      <c r="AA148" s="249"/>
      <c r="AB148" s="249"/>
      <c r="AC148" s="98"/>
      <c r="AD148" s="98"/>
      <c r="AE148" s="98"/>
      <c r="AF148" s="98"/>
      <c r="AG148" s="98"/>
      <c r="AH148" s="249"/>
      <c r="AI148" s="249"/>
      <c r="AJ148" s="98"/>
      <c r="AK148" s="98"/>
      <c r="AL148" s="98"/>
      <c r="AM148" s="98"/>
      <c r="AN148" s="98"/>
    </row>
    <row r="149" spans="2:40" x14ac:dyDescent="0.2">
      <c r="B149" s="186">
        <f t="shared" si="16"/>
        <v>113</v>
      </c>
      <c r="C149" s="300"/>
      <c r="D149" s="298"/>
      <c r="E149" s="296">
        <f t="shared" si="9"/>
        <v>0</v>
      </c>
      <c r="F149" s="144"/>
      <c r="G149" s="134"/>
      <c r="H149" s="98"/>
      <c r="I149" s="98"/>
      <c r="J149" s="98"/>
      <c r="K149" s="98"/>
      <c r="L149" s="98"/>
      <c r="M149" s="249"/>
      <c r="N149" s="249"/>
      <c r="O149" s="98"/>
      <c r="P149" s="98"/>
      <c r="Q149" s="98"/>
      <c r="R149" s="98"/>
      <c r="S149" s="98"/>
      <c r="T149" s="249"/>
      <c r="U149" s="249"/>
      <c r="V149" s="98"/>
      <c r="W149" s="98"/>
      <c r="X149" s="98"/>
      <c r="Y149" s="98"/>
      <c r="Z149" s="98"/>
      <c r="AA149" s="249"/>
      <c r="AB149" s="249"/>
      <c r="AC149" s="98"/>
      <c r="AD149" s="98"/>
      <c r="AE149" s="98"/>
      <c r="AF149" s="98"/>
      <c r="AG149" s="98"/>
      <c r="AH149" s="249"/>
      <c r="AI149" s="249"/>
      <c r="AJ149" s="98"/>
      <c r="AK149" s="98"/>
      <c r="AL149" s="98"/>
      <c r="AM149" s="98"/>
      <c r="AN149" s="98"/>
    </row>
    <row r="150" spans="2:40" x14ac:dyDescent="0.2">
      <c r="B150" s="186">
        <f t="shared" si="16"/>
        <v>114</v>
      </c>
      <c r="C150" s="300"/>
      <c r="D150" s="298"/>
      <c r="E150" s="296">
        <f t="shared" si="9"/>
        <v>0</v>
      </c>
      <c r="F150" s="144"/>
      <c r="G150" s="134"/>
      <c r="H150" s="98"/>
      <c r="I150" s="98"/>
      <c r="J150" s="98"/>
      <c r="K150" s="98"/>
      <c r="L150" s="98"/>
      <c r="M150" s="249"/>
      <c r="N150" s="249"/>
      <c r="O150" s="98"/>
      <c r="P150" s="98"/>
      <c r="Q150" s="98"/>
      <c r="R150" s="98"/>
      <c r="S150" s="98"/>
      <c r="T150" s="249"/>
      <c r="U150" s="249"/>
      <c r="V150" s="98"/>
      <c r="W150" s="98"/>
      <c r="X150" s="98"/>
      <c r="Y150" s="98"/>
      <c r="Z150" s="98"/>
      <c r="AA150" s="249"/>
      <c r="AB150" s="249"/>
      <c r="AC150" s="98"/>
      <c r="AD150" s="98"/>
      <c r="AE150" s="98"/>
      <c r="AF150" s="98"/>
      <c r="AG150" s="98"/>
      <c r="AH150" s="249"/>
      <c r="AI150" s="249"/>
      <c r="AJ150" s="98"/>
      <c r="AK150" s="98"/>
      <c r="AL150" s="98"/>
      <c r="AM150" s="98"/>
      <c r="AN150" s="98"/>
    </row>
    <row r="151" spans="2:40" x14ac:dyDescent="0.2">
      <c r="B151" s="186">
        <f t="shared" si="16"/>
        <v>115</v>
      </c>
      <c r="C151" s="300"/>
      <c r="D151" s="298"/>
      <c r="E151" s="296">
        <f t="shared" si="9"/>
        <v>0</v>
      </c>
      <c r="F151" s="144"/>
      <c r="G151" s="134"/>
      <c r="H151" s="98"/>
      <c r="I151" s="98"/>
      <c r="J151" s="98"/>
      <c r="K151" s="98"/>
      <c r="L151" s="98"/>
      <c r="M151" s="249"/>
      <c r="N151" s="249"/>
      <c r="O151" s="98"/>
      <c r="P151" s="98"/>
      <c r="Q151" s="98"/>
      <c r="R151" s="98"/>
      <c r="S151" s="98"/>
      <c r="T151" s="249"/>
      <c r="U151" s="249"/>
      <c r="V151" s="98"/>
      <c r="W151" s="98"/>
      <c r="X151" s="98"/>
      <c r="Y151" s="98"/>
      <c r="Z151" s="98"/>
      <c r="AA151" s="249"/>
      <c r="AB151" s="249"/>
      <c r="AC151" s="98"/>
      <c r="AD151" s="98"/>
      <c r="AE151" s="98"/>
      <c r="AF151" s="98"/>
      <c r="AG151" s="98"/>
      <c r="AH151" s="249"/>
      <c r="AI151" s="249"/>
      <c r="AJ151" s="98"/>
      <c r="AK151" s="98"/>
      <c r="AL151" s="98"/>
      <c r="AM151" s="98"/>
      <c r="AN151" s="98"/>
    </row>
    <row r="152" spans="2:40" x14ac:dyDescent="0.2">
      <c r="B152" s="186">
        <f t="shared" ref="B152:B178" si="17">+B151+1</f>
        <v>116</v>
      </c>
      <c r="C152" s="300"/>
      <c r="D152" s="298"/>
      <c r="E152" s="296">
        <f t="shared" si="9"/>
        <v>0</v>
      </c>
      <c r="F152" s="144"/>
      <c r="G152" s="134"/>
      <c r="H152" s="98"/>
      <c r="I152" s="98"/>
      <c r="J152" s="98"/>
      <c r="K152" s="98"/>
      <c r="L152" s="98"/>
      <c r="M152" s="249"/>
      <c r="N152" s="249"/>
      <c r="O152" s="98"/>
      <c r="P152" s="98"/>
      <c r="Q152" s="98"/>
      <c r="R152" s="98"/>
      <c r="S152" s="98"/>
      <c r="T152" s="249"/>
      <c r="U152" s="249"/>
      <c r="V152" s="98"/>
      <c r="W152" s="98"/>
      <c r="X152" s="98"/>
      <c r="Y152" s="98"/>
      <c r="Z152" s="98"/>
      <c r="AA152" s="249"/>
      <c r="AB152" s="249"/>
      <c r="AC152" s="98"/>
      <c r="AD152" s="98"/>
      <c r="AE152" s="98"/>
      <c r="AF152" s="98"/>
      <c r="AG152" s="98"/>
      <c r="AH152" s="249"/>
      <c r="AI152" s="249"/>
      <c r="AJ152" s="98"/>
      <c r="AK152" s="98"/>
      <c r="AL152" s="98"/>
      <c r="AM152" s="98"/>
      <c r="AN152" s="98"/>
    </row>
    <row r="153" spans="2:40" x14ac:dyDescent="0.2">
      <c r="B153" s="186">
        <f t="shared" si="17"/>
        <v>117</v>
      </c>
      <c r="C153" s="300"/>
      <c r="D153" s="298"/>
      <c r="E153" s="296">
        <f t="shared" si="9"/>
        <v>0</v>
      </c>
      <c r="F153" s="144"/>
      <c r="G153" s="134"/>
      <c r="H153" s="98"/>
      <c r="I153" s="98"/>
      <c r="J153" s="98"/>
      <c r="K153" s="98"/>
      <c r="L153" s="98"/>
      <c r="M153" s="249"/>
      <c r="N153" s="249"/>
      <c r="O153" s="98"/>
      <c r="P153" s="98"/>
      <c r="Q153" s="98"/>
      <c r="R153" s="98"/>
      <c r="S153" s="98"/>
      <c r="T153" s="249"/>
      <c r="U153" s="249"/>
      <c r="V153" s="98"/>
      <c r="W153" s="98"/>
      <c r="X153" s="98"/>
      <c r="Y153" s="98"/>
      <c r="Z153" s="98"/>
      <c r="AA153" s="249"/>
      <c r="AB153" s="249"/>
      <c r="AC153" s="98"/>
      <c r="AD153" s="98"/>
      <c r="AE153" s="98"/>
      <c r="AF153" s="98"/>
      <c r="AG153" s="98"/>
      <c r="AH153" s="249"/>
      <c r="AI153" s="249"/>
      <c r="AJ153" s="98"/>
      <c r="AK153" s="98"/>
      <c r="AL153" s="98"/>
      <c r="AM153" s="98"/>
      <c r="AN153" s="98"/>
    </row>
    <row r="154" spans="2:40" x14ac:dyDescent="0.2">
      <c r="B154" s="186">
        <f t="shared" si="17"/>
        <v>118</v>
      </c>
      <c r="C154" s="300"/>
      <c r="D154" s="298"/>
      <c r="E154" s="296">
        <f t="shared" si="9"/>
        <v>0</v>
      </c>
      <c r="F154" s="144"/>
      <c r="G154" s="134"/>
      <c r="H154" s="98"/>
      <c r="I154" s="98"/>
      <c r="J154" s="98"/>
      <c r="K154" s="98"/>
      <c r="L154" s="98"/>
      <c r="M154" s="249"/>
      <c r="N154" s="249"/>
      <c r="O154" s="98"/>
      <c r="P154" s="98"/>
      <c r="Q154" s="98"/>
      <c r="R154" s="98"/>
      <c r="S154" s="98"/>
      <c r="T154" s="249"/>
      <c r="U154" s="249"/>
      <c r="V154" s="98"/>
      <c r="W154" s="98"/>
      <c r="X154" s="98"/>
      <c r="Y154" s="98"/>
      <c r="Z154" s="98"/>
      <c r="AA154" s="249"/>
      <c r="AB154" s="249"/>
      <c r="AC154" s="98"/>
      <c r="AD154" s="98"/>
      <c r="AE154" s="98"/>
      <c r="AF154" s="98"/>
      <c r="AG154" s="98"/>
      <c r="AH154" s="249"/>
      <c r="AI154" s="249"/>
      <c r="AJ154" s="98"/>
      <c r="AK154" s="98"/>
      <c r="AL154" s="98"/>
      <c r="AM154" s="98"/>
      <c r="AN154" s="98"/>
    </row>
    <row r="155" spans="2:40" x14ac:dyDescent="0.2">
      <c r="B155" s="186">
        <f t="shared" si="17"/>
        <v>119</v>
      </c>
      <c r="C155" s="300"/>
      <c r="D155" s="298"/>
      <c r="E155" s="296">
        <f t="shared" si="9"/>
        <v>0</v>
      </c>
      <c r="F155" s="144"/>
      <c r="G155" s="134"/>
      <c r="H155" s="98"/>
      <c r="I155" s="98"/>
      <c r="J155" s="98"/>
      <c r="K155" s="98"/>
      <c r="L155" s="98"/>
      <c r="M155" s="249"/>
      <c r="N155" s="249"/>
      <c r="O155" s="98"/>
      <c r="P155" s="98"/>
      <c r="Q155" s="98"/>
      <c r="R155" s="98"/>
      <c r="S155" s="98"/>
      <c r="T155" s="249"/>
      <c r="U155" s="249"/>
      <c r="V155" s="98"/>
      <c r="W155" s="98"/>
      <c r="X155" s="98"/>
      <c r="Y155" s="98"/>
      <c r="Z155" s="98"/>
      <c r="AA155" s="249"/>
      <c r="AB155" s="249"/>
      <c r="AC155" s="98"/>
      <c r="AD155" s="98"/>
      <c r="AE155" s="98"/>
      <c r="AF155" s="98"/>
      <c r="AG155" s="98"/>
      <c r="AH155" s="249"/>
      <c r="AI155" s="249"/>
      <c r="AJ155" s="98"/>
      <c r="AK155" s="98"/>
      <c r="AL155" s="98"/>
      <c r="AM155" s="98"/>
      <c r="AN155" s="98"/>
    </row>
    <row r="156" spans="2:40" x14ac:dyDescent="0.2">
      <c r="B156" s="186">
        <f t="shared" si="17"/>
        <v>120</v>
      </c>
      <c r="C156" s="300"/>
      <c r="D156" s="134"/>
      <c r="E156" s="296">
        <f t="shared" si="9"/>
        <v>0</v>
      </c>
      <c r="F156" s="144"/>
      <c r="G156" s="134"/>
      <c r="H156" s="98"/>
      <c r="I156" s="98"/>
      <c r="J156" s="98"/>
      <c r="K156" s="98"/>
      <c r="L156" s="98"/>
      <c r="M156" s="249"/>
      <c r="N156" s="249"/>
      <c r="O156" s="98"/>
      <c r="P156" s="98"/>
      <c r="Q156" s="98"/>
      <c r="R156" s="98"/>
      <c r="S156" s="98"/>
      <c r="T156" s="249"/>
      <c r="U156" s="249"/>
      <c r="V156" s="98"/>
      <c r="W156" s="98"/>
      <c r="X156" s="98"/>
      <c r="Y156" s="98"/>
      <c r="Z156" s="98"/>
      <c r="AA156" s="249"/>
      <c r="AB156" s="249"/>
      <c r="AC156" s="98"/>
      <c r="AD156" s="98"/>
      <c r="AE156" s="98"/>
      <c r="AF156" s="98"/>
      <c r="AG156" s="98"/>
      <c r="AH156" s="249"/>
      <c r="AI156" s="249"/>
      <c r="AJ156" s="98"/>
      <c r="AK156" s="98"/>
      <c r="AL156" s="98"/>
      <c r="AM156" s="98"/>
      <c r="AN156" s="98"/>
    </row>
    <row r="157" spans="2:40" x14ac:dyDescent="0.2">
      <c r="B157" s="186">
        <f t="shared" si="17"/>
        <v>121</v>
      </c>
      <c r="C157" s="300"/>
      <c r="D157" s="134"/>
      <c r="E157" s="296">
        <f t="shared" si="9"/>
        <v>0</v>
      </c>
      <c r="F157" s="144"/>
      <c r="G157" s="134"/>
      <c r="H157" s="98"/>
      <c r="I157" s="98"/>
      <c r="J157" s="98"/>
      <c r="K157" s="98"/>
      <c r="L157" s="98"/>
      <c r="M157" s="249"/>
      <c r="N157" s="249"/>
      <c r="O157" s="98"/>
      <c r="P157" s="98"/>
      <c r="Q157" s="98"/>
      <c r="R157" s="98"/>
      <c r="S157" s="98"/>
      <c r="T157" s="249"/>
      <c r="U157" s="249"/>
      <c r="V157" s="98"/>
      <c r="W157" s="98"/>
      <c r="X157" s="98"/>
      <c r="Y157" s="98"/>
      <c r="Z157" s="98"/>
      <c r="AA157" s="249"/>
      <c r="AB157" s="249"/>
      <c r="AC157" s="98"/>
      <c r="AD157" s="98"/>
      <c r="AE157" s="98"/>
      <c r="AF157" s="98"/>
      <c r="AG157" s="98"/>
      <c r="AH157" s="249"/>
      <c r="AI157" s="249"/>
      <c r="AJ157" s="98"/>
      <c r="AK157" s="98"/>
      <c r="AL157" s="98"/>
      <c r="AM157" s="98"/>
      <c r="AN157" s="98"/>
    </row>
    <row r="158" spans="2:40" x14ac:dyDescent="0.2">
      <c r="B158" s="186">
        <f t="shared" si="17"/>
        <v>122</v>
      </c>
      <c r="C158" s="300"/>
      <c r="D158" s="134"/>
      <c r="E158" s="296">
        <f t="shared" si="9"/>
        <v>0</v>
      </c>
      <c r="F158" s="144"/>
      <c r="G158" s="134"/>
      <c r="H158" s="98"/>
      <c r="I158" s="98"/>
      <c r="J158" s="98"/>
      <c r="K158" s="98"/>
      <c r="L158" s="98"/>
      <c r="M158" s="249"/>
      <c r="N158" s="249"/>
      <c r="O158" s="98"/>
      <c r="P158" s="98"/>
      <c r="Q158" s="98"/>
      <c r="R158" s="98"/>
      <c r="S158" s="98"/>
      <c r="T158" s="249"/>
      <c r="U158" s="249"/>
      <c r="V158" s="98"/>
      <c r="W158" s="98"/>
      <c r="X158" s="98"/>
      <c r="Y158" s="98"/>
      <c r="Z158" s="98"/>
      <c r="AA158" s="249"/>
      <c r="AB158" s="249"/>
      <c r="AC158" s="98"/>
      <c r="AD158" s="98"/>
      <c r="AE158" s="98"/>
      <c r="AF158" s="98"/>
      <c r="AG158" s="98"/>
      <c r="AH158" s="249"/>
      <c r="AI158" s="249"/>
      <c r="AJ158" s="98"/>
      <c r="AK158" s="98"/>
      <c r="AL158" s="98"/>
      <c r="AM158" s="98"/>
      <c r="AN158" s="98"/>
    </row>
    <row r="159" spans="2:40" x14ac:dyDescent="0.2">
      <c r="B159" s="186">
        <f t="shared" si="17"/>
        <v>123</v>
      </c>
      <c r="C159" s="300"/>
      <c r="D159" s="134"/>
      <c r="E159" s="296">
        <f t="shared" si="9"/>
        <v>0</v>
      </c>
      <c r="F159" s="144"/>
      <c r="G159" s="134"/>
      <c r="H159" s="98"/>
      <c r="I159" s="98"/>
      <c r="J159" s="98"/>
      <c r="K159" s="98"/>
      <c r="L159" s="98"/>
      <c r="M159" s="249"/>
      <c r="N159" s="249"/>
      <c r="O159" s="98"/>
      <c r="P159" s="98"/>
      <c r="Q159" s="98"/>
      <c r="R159" s="98"/>
      <c r="S159" s="98"/>
      <c r="T159" s="249"/>
      <c r="U159" s="249"/>
      <c r="V159" s="98"/>
      <c r="W159" s="98"/>
      <c r="X159" s="98"/>
      <c r="Y159" s="98"/>
      <c r="Z159" s="98"/>
      <c r="AA159" s="249"/>
      <c r="AB159" s="249"/>
      <c r="AC159" s="98"/>
      <c r="AD159" s="98"/>
      <c r="AE159" s="98"/>
      <c r="AF159" s="98"/>
      <c r="AG159" s="98"/>
      <c r="AH159" s="249"/>
      <c r="AI159" s="249"/>
      <c r="AJ159" s="98"/>
      <c r="AK159" s="98"/>
      <c r="AL159" s="98"/>
      <c r="AM159" s="98"/>
      <c r="AN159" s="98"/>
    </row>
    <row r="160" spans="2:40" x14ac:dyDescent="0.2">
      <c r="B160" s="186">
        <f t="shared" si="17"/>
        <v>124</v>
      </c>
      <c r="C160" s="300"/>
      <c r="D160" s="134"/>
      <c r="E160" s="296">
        <f t="shared" si="9"/>
        <v>0</v>
      </c>
      <c r="F160" s="144"/>
      <c r="G160" s="134"/>
      <c r="H160" s="98"/>
      <c r="I160" s="98"/>
      <c r="J160" s="98"/>
      <c r="K160" s="98"/>
      <c r="L160" s="98"/>
      <c r="M160" s="249"/>
      <c r="N160" s="249"/>
      <c r="O160" s="98"/>
      <c r="P160" s="98"/>
      <c r="Q160" s="98"/>
      <c r="R160" s="98"/>
      <c r="S160" s="98"/>
      <c r="T160" s="249"/>
      <c r="U160" s="249"/>
      <c r="V160" s="98"/>
      <c r="W160" s="98"/>
      <c r="X160" s="98"/>
      <c r="Y160" s="98"/>
      <c r="Z160" s="98"/>
      <c r="AA160" s="249"/>
      <c r="AB160" s="249"/>
      <c r="AC160" s="98"/>
      <c r="AD160" s="98"/>
      <c r="AE160" s="98"/>
      <c r="AF160" s="98"/>
      <c r="AG160" s="98"/>
      <c r="AH160" s="249"/>
      <c r="AI160" s="249"/>
      <c r="AJ160" s="98"/>
      <c r="AK160" s="98"/>
      <c r="AL160" s="98"/>
      <c r="AM160" s="98"/>
      <c r="AN160" s="98"/>
    </row>
    <row r="161" spans="2:40" x14ac:dyDescent="0.2">
      <c r="B161" s="186">
        <f t="shared" si="17"/>
        <v>125</v>
      </c>
      <c r="C161" s="300"/>
      <c r="D161" s="134"/>
      <c r="E161" s="296">
        <f t="shared" si="9"/>
        <v>0</v>
      </c>
      <c r="F161" s="144"/>
      <c r="G161" s="134"/>
      <c r="H161" s="98"/>
      <c r="I161" s="98"/>
      <c r="J161" s="98"/>
      <c r="K161" s="98"/>
      <c r="L161" s="98"/>
      <c r="M161" s="249"/>
      <c r="N161" s="249"/>
      <c r="O161" s="98"/>
      <c r="P161" s="98"/>
      <c r="Q161" s="98"/>
      <c r="R161" s="98"/>
      <c r="S161" s="98"/>
      <c r="T161" s="249"/>
      <c r="U161" s="249"/>
      <c r="V161" s="98"/>
      <c r="W161" s="98"/>
      <c r="X161" s="98"/>
      <c r="Y161" s="98"/>
      <c r="Z161" s="98"/>
      <c r="AA161" s="249"/>
      <c r="AB161" s="249"/>
      <c r="AC161" s="98"/>
      <c r="AD161" s="98"/>
      <c r="AE161" s="98"/>
      <c r="AF161" s="98"/>
      <c r="AG161" s="98"/>
      <c r="AH161" s="249"/>
      <c r="AI161" s="249"/>
      <c r="AJ161" s="98"/>
      <c r="AK161" s="98"/>
      <c r="AL161" s="98"/>
      <c r="AM161" s="98"/>
      <c r="AN161" s="98"/>
    </row>
    <row r="162" spans="2:40" x14ac:dyDescent="0.2">
      <c r="B162" s="186">
        <f t="shared" si="17"/>
        <v>126</v>
      </c>
      <c r="C162" s="300"/>
      <c r="D162" s="134"/>
      <c r="E162" s="296">
        <f t="shared" si="9"/>
        <v>0</v>
      </c>
      <c r="F162" s="144"/>
      <c r="G162" s="134"/>
      <c r="H162" s="98"/>
      <c r="I162" s="98"/>
      <c r="J162" s="98"/>
      <c r="K162" s="98"/>
      <c r="L162" s="98"/>
      <c r="M162" s="249"/>
      <c r="N162" s="249"/>
      <c r="O162" s="98"/>
      <c r="P162" s="98"/>
      <c r="Q162" s="98"/>
      <c r="R162" s="98"/>
      <c r="S162" s="98"/>
      <c r="T162" s="249"/>
      <c r="U162" s="249"/>
      <c r="V162" s="98"/>
      <c r="W162" s="98"/>
      <c r="X162" s="98"/>
      <c r="Y162" s="98"/>
      <c r="Z162" s="98"/>
      <c r="AA162" s="249"/>
      <c r="AB162" s="249"/>
      <c r="AC162" s="98"/>
      <c r="AD162" s="98"/>
      <c r="AE162" s="98"/>
      <c r="AF162" s="98"/>
      <c r="AG162" s="98"/>
      <c r="AH162" s="249"/>
      <c r="AI162" s="249"/>
      <c r="AJ162" s="98"/>
      <c r="AK162" s="98"/>
      <c r="AL162" s="98"/>
      <c r="AM162" s="98"/>
      <c r="AN162" s="98"/>
    </row>
    <row r="163" spans="2:40" x14ac:dyDescent="0.2">
      <c r="B163" s="186">
        <f t="shared" si="17"/>
        <v>127</v>
      </c>
      <c r="C163" s="300"/>
      <c r="D163" s="134"/>
      <c r="E163" s="296">
        <f t="shared" si="9"/>
        <v>0</v>
      </c>
      <c r="F163" s="144"/>
      <c r="G163" s="134"/>
      <c r="H163" s="98"/>
      <c r="I163" s="98"/>
      <c r="J163" s="98"/>
      <c r="K163" s="98"/>
      <c r="L163" s="98"/>
      <c r="M163" s="249"/>
      <c r="N163" s="249"/>
      <c r="O163" s="98"/>
      <c r="P163" s="98"/>
      <c r="Q163" s="98"/>
      <c r="R163" s="98"/>
      <c r="S163" s="98"/>
      <c r="T163" s="249"/>
      <c r="U163" s="249"/>
      <c r="V163" s="98"/>
      <c r="W163" s="98"/>
      <c r="X163" s="98"/>
      <c r="Y163" s="98"/>
      <c r="Z163" s="98"/>
      <c r="AA163" s="249"/>
      <c r="AB163" s="249"/>
      <c r="AC163" s="98"/>
      <c r="AD163" s="98"/>
      <c r="AE163" s="98"/>
      <c r="AF163" s="98"/>
      <c r="AG163" s="98"/>
      <c r="AH163" s="249"/>
      <c r="AI163" s="249"/>
      <c r="AJ163" s="98"/>
      <c r="AK163" s="98"/>
      <c r="AL163" s="98"/>
      <c r="AM163" s="98"/>
      <c r="AN163" s="98"/>
    </row>
    <row r="164" spans="2:40" x14ac:dyDescent="0.2">
      <c r="B164" s="186">
        <f t="shared" si="17"/>
        <v>128</v>
      </c>
      <c r="C164" s="300"/>
      <c r="D164" s="134"/>
      <c r="E164" s="296">
        <f t="shared" ref="E164:E178" si="18">SUM(H164:AN164)</f>
        <v>0</v>
      </c>
      <c r="F164" s="144"/>
      <c r="G164" s="134"/>
      <c r="H164" s="98"/>
      <c r="I164" s="98"/>
      <c r="J164" s="98"/>
      <c r="K164" s="98"/>
      <c r="L164" s="98"/>
      <c r="M164" s="249"/>
      <c r="N164" s="249"/>
      <c r="O164" s="98"/>
      <c r="P164" s="98"/>
      <c r="Q164" s="98"/>
      <c r="R164" s="98"/>
      <c r="S164" s="98"/>
      <c r="T164" s="249"/>
      <c r="U164" s="249"/>
      <c r="V164" s="98"/>
      <c r="W164" s="98"/>
      <c r="X164" s="98"/>
      <c r="Y164" s="98"/>
      <c r="Z164" s="98"/>
      <c r="AA164" s="249"/>
      <c r="AB164" s="249"/>
      <c r="AC164" s="98"/>
      <c r="AD164" s="98"/>
      <c r="AE164" s="98"/>
      <c r="AF164" s="98"/>
      <c r="AG164" s="98"/>
      <c r="AH164" s="249"/>
      <c r="AI164" s="249"/>
      <c r="AJ164" s="98"/>
      <c r="AK164" s="98"/>
      <c r="AL164" s="98"/>
      <c r="AM164" s="98"/>
      <c r="AN164" s="98"/>
    </row>
    <row r="165" spans="2:40" x14ac:dyDescent="0.2">
      <c r="B165" s="186">
        <f t="shared" si="17"/>
        <v>129</v>
      </c>
      <c r="C165" s="300"/>
      <c r="D165" s="134"/>
      <c r="E165" s="296">
        <f t="shared" si="18"/>
        <v>0</v>
      </c>
      <c r="F165" s="144"/>
      <c r="G165" s="134"/>
      <c r="H165" s="98"/>
      <c r="I165" s="98"/>
      <c r="J165" s="98"/>
      <c r="K165" s="98"/>
      <c r="L165" s="98"/>
      <c r="M165" s="249"/>
      <c r="N165" s="249"/>
      <c r="O165" s="98"/>
      <c r="P165" s="98"/>
      <c r="Q165" s="98"/>
      <c r="R165" s="98"/>
      <c r="S165" s="98"/>
      <c r="T165" s="249"/>
      <c r="U165" s="249"/>
      <c r="V165" s="98"/>
      <c r="W165" s="98"/>
      <c r="X165" s="98"/>
      <c r="Y165" s="98"/>
      <c r="Z165" s="98"/>
      <c r="AA165" s="249"/>
      <c r="AB165" s="249"/>
      <c r="AC165" s="98"/>
      <c r="AD165" s="98"/>
      <c r="AE165" s="98"/>
      <c r="AF165" s="98"/>
      <c r="AG165" s="98"/>
      <c r="AH165" s="249"/>
      <c r="AI165" s="249"/>
      <c r="AJ165" s="98"/>
      <c r="AK165" s="98"/>
      <c r="AL165" s="98"/>
      <c r="AM165" s="98"/>
      <c r="AN165" s="98"/>
    </row>
    <row r="166" spans="2:40" x14ac:dyDescent="0.2">
      <c r="B166" s="186">
        <f t="shared" si="17"/>
        <v>130</v>
      </c>
      <c r="C166" s="300"/>
      <c r="D166" s="134"/>
      <c r="E166" s="296">
        <f t="shared" si="18"/>
        <v>0</v>
      </c>
      <c r="F166" s="144"/>
      <c r="G166" s="134"/>
      <c r="H166" s="98"/>
      <c r="I166" s="98"/>
      <c r="J166" s="98"/>
      <c r="K166" s="98"/>
      <c r="L166" s="98"/>
      <c r="M166" s="249"/>
      <c r="N166" s="249"/>
      <c r="O166" s="98"/>
      <c r="P166" s="98"/>
      <c r="Q166" s="98"/>
      <c r="R166" s="98"/>
      <c r="S166" s="98"/>
      <c r="T166" s="249"/>
      <c r="U166" s="249"/>
      <c r="V166" s="98"/>
      <c r="W166" s="98"/>
      <c r="X166" s="98"/>
      <c r="Y166" s="98"/>
      <c r="Z166" s="98"/>
      <c r="AA166" s="249"/>
      <c r="AB166" s="249"/>
      <c r="AC166" s="98"/>
      <c r="AD166" s="98"/>
      <c r="AE166" s="98"/>
      <c r="AF166" s="98"/>
      <c r="AG166" s="98"/>
      <c r="AH166" s="249"/>
      <c r="AI166" s="249"/>
      <c r="AJ166" s="98"/>
      <c r="AK166" s="98"/>
      <c r="AL166" s="98"/>
      <c r="AM166" s="98"/>
      <c r="AN166" s="98"/>
    </row>
    <row r="167" spans="2:40" x14ac:dyDescent="0.2">
      <c r="B167" s="186">
        <f t="shared" si="17"/>
        <v>131</v>
      </c>
      <c r="C167" s="300"/>
      <c r="D167" s="134"/>
      <c r="E167" s="296">
        <f t="shared" si="18"/>
        <v>0</v>
      </c>
      <c r="F167" s="144"/>
      <c r="G167" s="134"/>
      <c r="H167" s="98"/>
      <c r="I167" s="98"/>
      <c r="J167" s="98"/>
      <c r="K167" s="98"/>
      <c r="L167" s="98"/>
      <c r="M167" s="249"/>
      <c r="N167" s="249"/>
      <c r="O167" s="98"/>
      <c r="P167" s="98"/>
      <c r="Q167" s="98"/>
      <c r="R167" s="98"/>
      <c r="S167" s="98"/>
      <c r="T167" s="249"/>
      <c r="U167" s="249"/>
      <c r="V167" s="98"/>
      <c r="W167" s="98"/>
      <c r="X167" s="98"/>
      <c r="Y167" s="98"/>
      <c r="Z167" s="98"/>
      <c r="AA167" s="249"/>
      <c r="AB167" s="249"/>
      <c r="AC167" s="98"/>
      <c r="AD167" s="98"/>
      <c r="AE167" s="98"/>
      <c r="AF167" s="98"/>
      <c r="AG167" s="98"/>
      <c r="AH167" s="249"/>
      <c r="AI167" s="249"/>
      <c r="AJ167" s="98"/>
      <c r="AK167" s="98"/>
      <c r="AL167" s="98"/>
      <c r="AM167" s="98"/>
      <c r="AN167" s="98"/>
    </row>
    <row r="168" spans="2:40" x14ac:dyDescent="0.2">
      <c r="B168" s="186">
        <f t="shared" si="17"/>
        <v>132</v>
      </c>
      <c r="C168" s="300"/>
      <c r="D168" s="134"/>
      <c r="E168" s="296">
        <f t="shared" si="18"/>
        <v>0</v>
      </c>
      <c r="F168" s="144"/>
      <c r="G168" s="134"/>
      <c r="H168" s="98"/>
      <c r="I168" s="98"/>
      <c r="J168" s="98"/>
      <c r="K168" s="98"/>
      <c r="L168" s="98"/>
      <c r="M168" s="249"/>
      <c r="N168" s="249"/>
      <c r="O168" s="98"/>
      <c r="P168" s="98"/>
      <c r="Q168" s="98"/>
      <c r="R168" s="98"/>
      <c r="S168" s="98"/>
      <c r="T168" s="249"/>
      <c r="U168" s="249"/>
      <c r="V168" s="98"/>
      <c r="W168" s="98"/>
      <c r="X168" s="98"/>
      <c r="Y168" s="98"/>
      <c r="Z168" s="98"/>
      <c r="AA168" s="249"/>
      <c r="AB168" s="249"/>
      <c r="AC168" s="98"/>
      <c r="AD168" s="98"/>
      <c r="AE168" s="98"/>
      <c r="AF168" s="98"/>
      <c r="AG168" s="98"/>
      <c r="AH168" s="249"/>
      <c r="AI168" s="249"/>
      <c r="AJ168" s="98"/>
      <c r="AK168" s="98"/>
      <c r="AL168" s="98"/>
      <c r="AM168" s="98"/>
      <c r="AN168" s="98"/>
    </row>
    <row r="169" spans="2:40" x14ac:dyDescent="0.2">
      <c r="B169" s="186">
        <f t="shared" si="17"/>
        <v>133</v>
      </c>
      <c r="C169" s="300"/>
      <c r="D169" s="134"/>
      <c r="E169" s="296">
        <f t="shared" si="18"/>
        <v>0</v>
      </c>
      <c r="F169" s="144"/>
      <c r="G169" s="134"/>
      <c r="H169" s="98"/>
      <c r="I169" s="98"/>
      <c r="J169" s="98"/>
      <c r="K169" s="98"/>
      <c r="L169" s="98"/>
      <c r="M169" s="249"/>
      <c r="N169" s="249"/>
      <c r="O169" s="98"/>
      <c r="P169" s="98"/>
      <c r="Q169" s="98"/>
      <c r="R169" s="98"/>
      <c r="S169" s="98"/>
      <c r="T169" s="249"/>
      <c r="U169" s="249"/>
      <c r="V169" s="98"/>
      <c r="W169" s="98"/>
      <c r="X169" s="98"/>
      <c r="Y169" s="98"/>
      <c r="Z169" s="98"/>
      <c r="AA169" s="249"/>
      <c r="AB169" s="249"/>
      <c r="AC169" s="98"/>
      <c r="AD169" s="98"/>
      <c r="AE169" s="98"/>
      <c r="AF169" s="98"/>
      <c r="AG169" s="98"/>
      <c r="AH169" s="249"/>
      <c r="AI169" s="249"/>
      <c r="AJ169" s="98"/>
      <c r="AK169" s="98"/>
      <c r="AL169" s="98"/>
      <c r="AM169" s="98"/>
      <c r="AN169" s="98"/>
    </row>
    <row r="170" spans="2:40" x14ac:dyDescent="0.2">
      <c r="B170" s="186">
        <f t="shared" si="17"/>
        <v>134</v>
      </c>
      <c r="C170" s="300"/>
      <c r="D170" s="134"/>
      <c r="E170" s="296">
        <f t="shared" si="18"/>
        <v>0</v>
      </c>
      <c r="F170" s="144"/>
      <c r="G170" s="134"/>
      <c r="H170" s="98"/>
      <c r="I170" s="98"/>
      <c r="J170" s="98"/>
      <c r="K170" s="98"/>
      <c r="L170" s="98"/>
      <c r="M170" s="249"/>
      <c r="N170" s="249"/>
      <c r="O170" s="98"/>
      <c r="P170" s="98"/>
      <c r="Q170" s="98"/>
      <c r="R170" s="98"/>
      <c r="S170" s="98"/>
      <c r="T170" s="249"/>
      <c r="U170" s="249"/>
      <c r="V170" s="98"/>
      <c r="W170" s="98"/>
      <c r="X170" s="98"/>
      <c r="Y170" s="98"/>
      <c r="Z170" s="98"/>
      <c r="AA170" s="249"/>
      <c r="AB170" s="249"/>
      <c r="AC170" s="98"/>
      <c r="AD170" s="98"/>
      <c r="AE170" s="98"/>
      <c r="AF170" s="98"/>
      <c r="AG170" s="98"/>
      <c r="AH170" s="249"/>
      <c r="AI170" s="249"/>
      <c r="AJ170" s="98"/>
      <c r="AK170" s="98"/>
      <c r="AL170" s="98"/>
      <c r="AM170" s="98"/>
      <c r="AN170" s="98"/>
    </row>
    <row r="171" spans="2:40" x14ac:dyDescent="0.2">
      <c r="B171" s="186">
        <f t="shared" si="17"/>
        <v>135</v>
      </c>
      <c r="C171" s="300"/>
      <c r="D171" s="134"/>
      <c r="E171" s="296">
        <f t="shared" si="18"/>
        <v>0</v>
      </c>
      <c r="F171" s="144"/>
      <c r="G171" s="134"/>
      <c r="H171" s="98"/>
      <c r="I171" s="98"/>
      <c r="J171" s="98"/>
      <c r="K171" s="98"/>
      <c r="L171" s="98"/>
      <c r="M171" s="249"/>
      <c r="N171" s="249"/>
      <c r="O171" s="98"/>
      <c r="P171" s="98"/>
      <c r="Q171" s="98"/>
      <c r="R171" s="98"/>
      <c r="S171" s="98"/>
      <c r="T171" s="249"/>
      <c r="U171" s="249"/>
      <c r="V171" s="98"/>
      <c r="W171" s="98"/>
      <c r="X171" s="98"/>
      <c r="Y171" s="98"/>
      <c r="Z171" s="98"/>
      <c r="AA171" s="249"/>
      <c r="AB171" s="249"/>
      <c r="AC171" s="98"/>
      <c r="AD171" s="98"/>
      <c r="AE171" s="98"/>
      <c r="AF171" s="98"/>
      <c r="AG171" s="98"/>
      <c r="AH171" s="249"/>
      <c r="AI171" s="249"/>
      <c r="AJ171" s="98"/>
      <c r="AK171" s="98"/>
      <c r="AL171" s="98"/>
      <c r="AM171" s="98"/>
      <c r="AN171" s="98"/>
    </row>
    <row r="172" spans="2:40" x14ac:dyDescent="0.2">
      <c r="B172" s="186">
        <f t="shared" si="17"/>
        <v>136</v>
      </c>
      <c r="C172" s="300"/>
      <c r="D172" s="134"/>
      <c r="E172" s="296">
        <f t="shared" si="18"/>
        <v>0</v>
      </c>
      <c r="F172" s="144"/>
      <c r="G172" s="134"/>
      <c r="H172" s="98"/>
      <c r="I172" s="98"/>
      <c r="J172" s="98"/>
      <c r="K172" s="98"/>
      <c r="L172" s="98"/>
      <c r="M172" s="249"/>
      <c r="N172" s="249"/>
      <c r="O172" s="98"/>
      <c r="P172" s="98"/>
      <c r="Q172" s="98"/>
      <c r="R172" s="98"/>
      <c r="S172" s="98"/>
      <c r="T172" s="249"/>
      <c r="U172" s="249"/>
      <c r="V172" s="98"/>
      <c r="W172" s="98"/>
      <c r="X172" s="98"/>
      <c r="Y172" s="98"/>
      <c r="Z172" s="98"/>
      <c r="AA172" s="249"/>
      <c r="AB172" s="249"/>
      <c r="AC172" s="98"/>
      <c r="AD172" s="98"/>
      <c r="AE172" s="98"/>
      <c r="AF172" s="98"/>
      <c r="AG172" s="98"/>
      <c r="AH172" s="249"/>
      <c r="AI172" s="249"/>
      <c r="AJ172" s="98"/>
      <c r="AK172" s="98"/>
      <c r="AL172" s="98"/>
      <c r="AM172" s="98"/>
      <c r="AN172" s="98"/>
    </row>
    <row r="173" spans="2:40" x14ac:dyDescent="0.2">
      <c r="B173" s="186">
        <f t="shared" si="17"/>
        <v>137</v>
      </c>
      <c r="C173" s="300"/>
      <c r="D173" s="134"/>
      <c r="E173" s="296">
        <f t="shared" si="18"/>
        <v>0</v>
      </c>
      <c r="F173" s="144"/>
      <c r="G173" s="134"/>
      <c r="H173" s="98"/>
      <c r="I173" s="98"/>
      <c r="J173" s="98"/>
      <c r="K173" s="98"/>
      <c r="L173" s="98"/>
      <c r="M173" s="249"/>
      <c r="N173" s="249"/>
      <c r="O173" s="98"/>
      <c r="P173" s="98"/>
      <c r="Q173" s="98"/>
      <c r="R173" s="98"/>
      <c r="S173" s="98"/>
      <c r="T173" s="249"/>
      <c r="U173" s="249"/>
      <c r="V173" s="98"/>
      <c r="W173" s="98"/>
      <c r="X173" s="98"/>
      <c r="Y173" s="98"/>
      <c r="Z173" s="98"/>
      <c r="AA173" s="249"/>
      <c r="AB173" s="249"/>
      <c r="AC173" s="98"/>
      <c r="AD173" s="98"/>
      <c r="AE173" s="98"/>
      <c r="AF173" s="98"/>
      <c r="AG173" s="98"/>
      <c r="AH173" s="249"/>
      <c r="AI173" s="249"/>
      <c r="AJ173" s="98"/>
      <c r="AK173" s="98"/>
      <c r="AL173" s="98"/>
      <c r="AM173" s="98"/>
      <c r="AN173" s="98"/>
    </row>
    <row r="174" spans="2:40" x14ac:dyDescent="0.2">
      <c r="B174" s="186">
        <f t="shared" si="17"/>
        <v>138</v>
      </c>
      <c r="C174" s="300"/>
      <c r="D174" s="134"/>
      <c r="E174" s="296">
        <f t="shared" si="18"/>
        <v>0</v>
      </c>
      <c r="F174" s="144"/>
      <c r="G174" s="134"/>
      <c r="H174" s="98"/>
      <c r="I174" s="98"/>
      <c r="J174" s="98"/>
      <c r="K174" s="98"/>
      <c r="L174" s="98"/>
      <c r="M174" s="249"/>
      <c r="N174" s="249"/>
      <c r="O174" s="98"/>
      <c r="P174" s="98"/>
      <c r="Q174" s="98"/>
      <c r="R174" s="98"/>
      <c r="S174" s="98"/>
      <c r="T174" s="249"/>
      <c r="U174" s="249"/>
      <c r="V174" s="98"/>
      <c r="W174" s="98"/>
      <c r="X174" s="98"/>
      <c r="Y174" s="98"/>
      <c r="Z174" s="98"/>
      <c r="AA174" s="249"/>
      <c r="AB174" s="249"/>
      <c r="AC174" s="98"/>
      <c r="AD174" s="98"/>
      <c r="AE174" s="98"/>
      <c r="AF174" s="98"/>
      <c r="AG174" s="98"/>
      <c r="AH174" s="249"/>
      <c r="AI174" s="249"/>
      <c r="AJ174" s="98"/>
      <c r="AK174" s="98"/>
      <c r="AL174" s="98"/>
      <c r="AM174" s="98"/>
      <c r="AN174" s="98"/>
    </row>
    <row r="175" spans="2:40" x14ac:dyDescent="0.2">
      <c r="B175" s="186">
        <f t="shared" si="17"/>
        <v>139</v>
      </c>
      <c r="C175" s="300"/>
      <c r="D175" s="134"/>
      <c r="E175" s="296">
        <f t="shared" si="18"/>
        <v>0</v>
      </c>
      <c r="F175" s="144"/>
      <c r="G175" s="134"/>
      <c r="H175" s="98"/>
      <c r="I175" s="98"/>
      <c r="J175" s="98"/>
      <c r="K175" s="98"/>
      <c r="L175" s="98"/>
      <c r="M175" s="249"/>
      <c r="N175" s="249"/>
      <c r="O175" s="98"/>
      <c r="P175" s="98"/>
      <c r="Q175" s="98"/>
      <c r="R175" s="98"/>
      <c r="S175" s="98"/>
      <c r="T175" s="249"/>
      <c r="U175" s="249"/>
      <c r="V175" s="98"/>
      <c r="W175" s="98"/>
      <c r="X175" s="98"/>
      <c r="Y175" s="98"/>
      <c r="Z175" s="98"/>
      <c r="AA175" s="249"/>
      <c r="AB175" s="249"/>
      <c r="AC175" s="98"/>
      <c r="AD175" s="98"/>
      <c r="AE175" s="98"/>
      <c r="AF175" s="98"/>
      <c r="AG175" s="98"/>
      <c r="AH175" s="249"/>
      <c r="AI175" s="249"/>
      <c r="AJ175" s="98"/>
      <c r="AK175" s="98"/>
      <c r="AL175" s="98"/>
      <c r="AM175" s="98"/>
      <c r="AN175" s="98"/>
    </row>
    <row r="176" spans="2:40" x14ac:dyDescent="0.2">
      <c r="B176" s="186">
        <f t="shared" si="17"/>
        <v>140</v>
      </c>
      <c r="C176" s="300"/>
      <c r="D176" s="134"/>
      <c r="E176" s="296">
        <f t="shared" si="18"/>
        <v>0</v>
      </c>
      <c r="F176" s="144"/>
      <c r="G176" s="134"/>
      <c r="H176" s="98"/>
      <c r="I176" s="98"/>
      <c r="J176" s="98"/>
      <c r="K176" s="98"/>
      <c r="L176" s="98"/>
      <c r="M176" s="249"/>
      <c r="N176" s="249"/>
      <c r="O176" s="98"/>
      <c r="P176" s="98"/>
      <c r="Q176" s="98"/>
      <c r="R176" s="98"/>
      <c r="S176" s="98"/>
      <c r="T176" s="249"/>
      <c r="U176" s="249"/>
      <c r="V176" s="98"/>
      <c r="W176" s="98"/>
      <c r="X176" s="98"/>
      <c r="Y176" s="98"/>
      <c r="Z176" s="98"/>
      <c r="AA176" s="249"/>
      <c r="AB176" s="249"/>
      <c r="AC176" s="98"/>
      <c r="AD176" s="98"/>
      <c r="AE176" s="98"/>
      <c r="AF176" s="98"/>
      <c r="AG176" s="98"/>
      <c r="AH176" s="249"/>
      <c r="AI176" s="249"/>
      <c r="AJ176" s="98"/>
      <c r="AK176" s="98"/>
      <c r="AL176" s="98"/>
      <c r="AM176" s="98"/>
      <c r="AN176" s="98"/>
    </row>
    <row r="177" spans="2:40" x14ac:dyDescent="0.2">
      <c r="B177" s="186">
        <f t="shared" si="17"/>
        <v>141</v>
      </c>
      <c r="C177" s="300"/>
      <c r="D177" s="134"/>
      <c r="E177" s="296">
        <f t="shared" si="18"/>
        <v>0</v>
      </c>
      <c r="F177" s="144"/>
      <c r="G177" s="134"/>
      <c r="H177" s="98"/>
      <c r="I177" s="98"/>
      <c r="J177" s="98"/>
      <c r="K177" s="98"/>
      <c r="L177" s="98"/>
      <c r="M177" s="249"/>
      <c r="N177" s="249"/>
      <c r="O177" s="98"/>
      <c r="P177" s="98"/>
      <c r="Q177" s="98"/>
      <c r="R177" s="98"/>
      <c r="S177" s="98"/>
      <c r="T177" s="249"/>
      <c r="U177" s="249"/>
      <c r="V177" s="98"/>
      <c r="W177" s="98"/>
      <c r="X177" s="98"/>
      <c r="Y177" s="98"/>
      <c r="Z177" s="98"/>
      <c r="AA177" s="249"/>
      <c r="AB177" s="249"/>
      <c r="AC177" s="98"/>
      <c r="AD177" s="98"/>
      <c r="AE177" s="98"/>
      <c r="AF177" s="98"/>
      <c r="AG177" s="98"/>
      <c r="AH177" s="249"/>
      <c r="AI177" s="249"/>
      <c r="AJ177" s="98"/>
      <c r="AK177" s="98"/>
      <c r="AL177" s="98"/>
      <c r="AM177" s="98"/>
      <c r="AN177" s="98"/>
    </row>
    <row r="178" spans="2:40" x14ac:dyDescent="0.2">
      <c r="B178" s="186">
        <f t="shared" si="17"/>
        <v>142</v>
      </c>
      <c r="C178" s="300"/>
      <c r="D178" s="134"/>
      <c r="E178" s="296">
        <f t="shared" si="18"/>
        <v>0</v>
      </c>
      <c r="F178" s="144"/>
      <c r="G178" s="134"/>
      <c r="H178" s="98"/>
      <c r="I178" s="98"/>
      <c r="J178" s="98"/>
      <c r="K178" s="98"/>
      <c r="L178" s="98"/>
      <c r="M178" s="249"/>
      <c r="N178" s="249"/>
      <c r="O178" s="98"/>
      <c r="P178" s="98"/>
      <c r="Q178" s="98"/>
      <c r="R178" s="98"/>
      <c r="S178" s="98"/>
      <c r="T178" s="249"/>
      <c r="U178" s="249"/>
      <c r="V178" s="98"/>
      <c r="W178" s="98"/>
      <c r="X178" s="98"/>
      <c r="Y178" s="98"/>
      <c r="Z178" s="98"/>
      <c r="AA178" s="249"/>
      <c r="AB178" s="249"/>
      <c r="AC178" s="98"/>
      <c r="AD178" s="98"/>
      <c r="AE178" s="98"/>
      <c r="AF178" s="98"/>
      <c r="AG178" s="98"/>
      <c r="AH178" s="249"/>
      <c r="AI178" s="249"/>
      <c r="AJ178" s="98"/>
      <c r="AK178" s="98"/>
      <c r="AL178" s="98"/>
      <c r="AM178" s="98"/>
      <c r="AN178" s="98"/>
    </row>
    <row r="179" spans="2:40" x14ac:dyDescent="0.2">
      <c r="H179" s="98"/>
      <c r="I179" s="98"/>
      <c r="J179" s="98"/>
      <c r="K179" s="98"/>
      <c r="L179" s="98"/>
      <c r="O179" s="98"/>
      <c r="P179" s="98"/>
      <c r="Q179" s="98"/>
      <c r="R179" s="98"/>
      <c r="S179" s="98"/>
      <c r="V179" s="98"/>
      <c r="W179" s="98"/>
      <c r="X179" s="98"/>
      <c r="Y179" s="98"/>
      <c r="Z179" s="98"/>
      <c r="AC179" s="98"/>
      <c r="AD179" s="98"/>
      <c r="AE179" s="98"/>
      <c r="AF179" s="98"/>
      <c r="AG179" s="98"/>
      <c r="AJ179" s="98"/>
      <c r="AK179" s="98"/>
      <c r="AL179" s="98"/>
      <c r="AM179" s="98"/>
      <c r="AN179" s="98"/>
    </row>
    <row r="180" spans="2:40" x14ac:dyDescent="0.2">
      <c r="H180" s="98"/>
      <c r="I180" s="98"/>
      <c r="J180" s="98"/>
      <c r="K180" s="98"/>
      <c r="L180" s="98"/>
      <c r="O180" s="98"/>
      <c r="P180" s="98"/>
      <c r="Q180" s="98"/>
      <c r="R180" s="98"/>
      <c r="S180" s="98"/>
      <c r="V180" s="98"/>
      <c r="W180" s="98"/>
      <c r="X180" s="98"/>
      <c r="Y180" s="98"/>
      <c r="Z180" s="98"/>
      <c r="AC180" s="98"/>
      <c r="AD180" s="98"/>
      <c r="AE180" s="98"/>
      <c r="AF180" s="98"/>
      <c r="AG180" s="98"/>
      <c r="AJ180" s="98"/>
      <c r="AK180" s="98"/>
      <c r="AL180" s="98"/>
      <c r="AM180" s="98"/>
      <c r="AN180" s="98"/>
    </row>
    <row r="181" spans="2:40" x14ac:dyDescent="0.2">
      <c r="H181" s="98"/>
      <c r="I181" s="98"/>
      <c r="J181" s="98"/>
      <c r="K181" s="98"/>
      <c r="L181" s="98"/>
      <c r="O181" s="98"/>
      <c r="P181" s="98"/>
      <c r="Q181" s="98"/>
      <c r="R181" s="98"/>
      <c r="S181" s="98"/>
      <c r="V181" s="98"/>
      <c r="W181" s="98"/>
      <c r="X181" s="98"/>
      <c r="Y181" s="98"/>
      <c r="Z181" s="98"/>
      <c r="AC181" s="98"/>
      <c r="AD181" s="98"/>
      <c r="AE181" s="98"/>
      <c r="AF181" s="98"/>
      <c r="AG181" s="98"/>
      <c r="AJ181" s="98"/>
      <c r="AK181" s="98"/>
      <c r="AL181" s="98"/>
      <c r="AM181" s="98"/>
      <c r="AN181" s="98"/>
    </row>
    <row r="182" spans="2:40" x14ac:dyDescent="0.2">
      <c r="H182" s="98"/>
      <c r="I182" s="98"/>
      <c r="J182" s="98"/>
      <c r="K182" s="98"/>
      <c r="L182" s="98"/>
      <c r="O182" s="98"/>
      <c r="P182" s="98"/>
      <c r="Q182" s="98"/>
      <c r="R182" s="98"/>
      <c r="S182" s="98"/>
      <c r="V182" s="98"/>
      <c r="W182" s="98"/>
      <c r="X182" s="98"/>
      <c r="Y182" s="98"/>
      <c r="Z182" s="98"/>
      <c r="AC182" s="98"/>
      <c r="AD182" s="98"/>
      <c r="AE182" s="98"/>
      <c r="AF182" s="98"/>
      <c r="AG182" s="98"/>
      <c r="AJ182" s="98"/>
      <c r="AK182" s="98"/>
      <c r="AL182" s="98"/>
      <c r="AM182" s="98"/>
      <c r="AN182" s="98"/>
    </row>
    <row r="183" spans="2:40" x14ac:dyDescent="0.2">
      <c r="H183" s="98"/>
      <c r="I183" s="98"/>
      <c r="J183" s="98"/>
      <c r="K183" s="98"/>
      <c r="L183" s="98"/>
      <c r="O183" s="98"/>
      <c r="P183" s="98"/>
      <c r="Q183" s="98"/>
      <c r="R183" s="98"/>
      <c r="S183" s="98"/>
      <c r="V183" s="98"/>
      <c r="W183" s="98"/>
      <c r="X183" s="98"/>
      <c r="Y183" s="98"/>
      <c r="Z183" s="98"/>
      <c r="AC183" s="98"/>
      <c r="AD183" s="98"/>
      <c r="AE183" s="98"/>
      <c r="AF183" s="98"/>
      <c r="AG183" s="98"/>
      <c r="AJ183" s="98"/>
      <c r="AK183" s="98"/>
      <c r="AL183" s="98"/>
      <c r="AM183" s="98"/>
      <c r="AN183" s="98"/>
    </row>
    <row r="184" spans="2:40" x14ac:dyDescent="0.2">
      <c r="H184" s="98"/>
      <c r="I184" s="98"/>
      <c r="J184" s="98"/>
      <c r="K184" s="98"/>
      <c r="L184" s="98"/>
      <c r="O184" s="98"/>
      <c r="P184" s="98"/>
      <c r="Q184" s="98"/>
      <c r="R184" s="98"/>
      <c r="S184" s="98"/>
      <c r="V184" s="98"/>
      <c r="W184" s="98"/>
      <c r="X184" s="98"/>
      <c r="Y184" s="98"/>
      <c r="Z184" s="98"/>
      <c r="AC184" s="98"/>
      <c r="AD184" s="98"/>
      <c r="AE184" s="98"/>
      <c r="AF184" s="98"/>
      <c r="AG184" s="98"/>
      <c r="AJ184" s="98"/>
      <c r="AK184" s="98"/>
      <c r="AL184" s="98"/>
      <c r="AM184" s="98"/>
      <c r="AN184" s="98"/>
    </row>
    <row r="185" spans="2:40" x14ac:dyDescent="0.2">
      <c r="H185" s="98"/>
      <c r="I185" s="98"/>
      <c r="J185" s="98"/>
      <c r="K185" s="98"/>
      <c r="L185" s="98"/>
      <c r="O185" s="98"/>
      <c r="P185" s="98"/>
      <c r="Q185" s="98"/>
      <c r="R185" s="98"/>
      <c r="S185" s="98"/>
      <c r="V185" s="98"/>
      <c r="W185" s="98"/>
      <c r="X185" s="98"/>
      <c r="Y185" s="98"/>
      <c r="Z185" s="98"/>
      <c r="AC185" s="98"/>
      <c r="AD185" s="98"/>
      <c r="AE185" s="98"/>
      <c r="AF185" s="98"/>
      <c r="AG185" s="98"/>
      <c r="AJ185" s="98"/>
      <c r="AK185" s="98"/>
      <c r="AL185" s="98"/>
      <c r="AM185" s="98"/>
      <c r="AN185" s="98"/>
    </row>
    <row r="186" spans="2:40" x14ac:dyDescent="0.2">
      <c r="H186" s="98"/>
      <c r="I186" s="98"/>
      <c r="J186" s="98"/>
      <c r="K186" s="98"/>
      <c r="L186" s="98"/>
      <c r="O186" s="98"/>
      <c r="P186" s="98"/>
      <c r="Q186" s="98"/>
      <c r="R186" s="98"/>
      <c r="S186" s="98"/>
      <c r="V186" s="98"/>
      <c r="W186" s="98"/>
      <c r="X186" s="98"/>
      <c r="Y186" s="98"/>
      <c r="Z186" s="98"/>
      <c r="AC186" s="98"/>
      <c r="AD186" s="98"/>
      <c r="AE186" s="98"/>
      <c r="AF186" s="98"/>
      <c r="AG186" s="98"/>
      <c r="AJ186" s="98"/>
      <c r="AK186" s="98"/>
      <c r="AL186" s="98"/>
      <c r="AM186" s="98"/>
      <c r="AN186" s="98"/>
    </row>
    <row r="187" spans="2:40" x14ac:dyDescent="0.2">
      <c r="H187" s="98"/>
      <c r="I187" s="98"/>
      <c r="J187" s="98"/>
      <c r="K187" s="98"/>
      <c r="L187" s="98"/>
      <c r="O187" s="98"/>
      <c r="P187" s="98"/>
      <c r="Q187" s="98"/>
      <c r="R187" s="98"/>
      <c r="S187" s="98"/>
      <c r="V187" s="98"/>
      <c r="W187" s="98"/>
      <c r="X187" s="98"/>
      <c r="Y187" s="98"/>
      <c r="Z187" s="98"/>
      <c r="AC187" s="98"/>
      <c r="AD187" s="98"/>
      <c r="AE187" s="98"/>
      <c r="AF187" s="98"/>
      <c r="AG187" s="98"/>
      <c r="AJ187" s="98"/>
      <c r="AK187" s="98"/>
      <c r="AL187" s="98"/>
      <c r="AM187" s="98"/>
      <c r="AN187" s="98"/>
    </row>
    <row r="188" spans="2:40" x14ac:dyDescent="0.2">
      <c r="H188" s="98"/>
      <c r="I188" s="98"/>
      <c r="J188" s="98"/>
      <c r="K188" s="98"/>
      <c r="L188" s="98"/>
      <c r="O188" s="98"/>
      <c r="P188" s="98"/>
      <c r="Q188" s="98"/>
      <c r="R188" s="98"/>
      <c r="S188" s="98"/>
      <c r="V188" s="98"/>
      <c r="W188" s="98"/>
      <c r="X188" s="98"/>
      <c r="Y188" s="98"/>
      <c r="Z188" s="98"/>
      <c r="AC188" s="98"/>
      <c r="AD188" s="98"/>
      <c r="AE188" s="98"/>
      <c r="AF188" s="98"/>
      <c r="AG188" s="98"/>
      <c r="AJ188" s="98"/>
      <c r="AK188" s="98"/>
      <c r="AL188" s="98"/>
      <c r="AM188" s="98"/>
      <c r="AN188" s="98"/>
    </row>
    <row r="189" spans="2:40" x14ac:dyDescent="0.2">
      <c r="H189" s="98"/>
      <c r="I189" s="98"/>
      <c r="J189" s="98"/>
      <c r="K189" s="98"/>
      <c r="L189" s="98"/>
      <c r="O189" s="98"/>
      <c r="P189" s="98"/>
      <c r="Q189" s="98"/>
      <c r="R189" s="98"/>
      <c r="S189" s="98"/>
      <c r="V189" s="98"/>
      <c r="W189" s="98"/>
      <c r="X189" s="98"/>
      <c r="Y189" s="98"/>
      <c r="Z189" s="98"/>
      <c r="AC189" s="98"/>
      <c r="AD189" s="98"/>
      <c r="AE189" s="98"/>
      <c r="AF189" s="98"/>
      <c r="AG189" s="98"/>
      <c r="AJ189" s="98"/>
      <c r="AK189" s="98"/>
      <c r="AL189" s="98"/>
      <c r="AM189" s="98"/>
      <c r="AN189" s="98"/>
    </row>
    <row r="190" spans="2:40" x14ac:dyDescent="0.2">
      <c r="H190" s="98"/>
      <c r="I190" s="98"/>
      <c r="J190" s="98"/>
      <c r="K190" s="98"/>
      <c r="L190" s="98"/>
      <c r="O190" s="98"/>
      <c r="P190" s="98"/>
      <c r="Q190" s="98"/>
      <c r="R190" s="98"/>
      <c r="S190" s="98"/>
      <c r="V190" s="98"/>
      <c r="W190" s="98"/>
      <c r="X190" s="98"/>
      <c r="Y190" s="98"/>
      <c r="Z190" s="98"/>
      <c r="AC190" s="98"/>
      <c r="AD190" s="98"/>
      <c r="AE190" s="98"/>
      <c r="AF190" s="98"/>
      <c r="AG190" s="98"/>
      <c r="AJ190" s="98"/>
      <c r="AK190" s="98"/>
      <c r="AL190" s="98"/>
      <c r="AM190" s="98"/>
      <c r="AN190" s="98"/>
    </row>
    <row r="191" spans="2:40" x14ac:dyDescent="0.2">
      <c r="H191" s="98"/>
      <c r="I191" s="98"/>
      <c r="J191" s="98"/>
      <c r="K191" s="98"/>
      <c r="L191" s="98"/>
      <c r="O191" s="98"/>
      <c r="P191" s="98"/>
      <c r="Q191" s="98"/>
      <c r="R191" s="98"/>
      <c r="S191" s="98"/>
      <c r="V191" s="98"/>
      <c r="W191" s="98"/>
      <c r="X191" s="98"/>
      <c r="Y191" s="98"/>
      <c r="Z191" s="98"/>
      <c r="AC191" s="98"/>
      <c r="AD191" s="98"/>
      <c r="AE191" s="98"/>
      <c r="AF191" s="98"/>
      <c r="AG191" s="98"/>
      <c r="AJ191" s="98"/>
      <c r="AK191" s="98"/>
      <c r="AL191" s="98"/>
      <c r="AM191" s="98"/>
      <c r="AN191" s="98"/>
    </row>
    <row r="192" spans="2:40" x14ac:dyDescent="0.2">
      <c r="H192" s="98"/>
      <c r="I192" s="98"/>
      <c r="J192" s="98"/>
      <c r="K192" s="98"/>
      <c r="L192" s="98"/>
      <c r="O192" s="98"/>
      <c r="P192" s="98"/>
      <c r="Q192" s="98"/>
      <c r="R192" s="98"/>
      <c r="S192" s="98"/>
      <c r="V192" s="98"/>
      <c r="W192" s="98"/>
      <c r="X192" s="98"/>
      <c r="Y192" s="98"/>
      <c r="Z192" s="98"/>
      <c r="AC192" s="98"/>
      <c r="AD192" s="98"/>
      <c r="AE192" s="98"/>
      <c r="AF192" s="98"/>
      <c r="AG192" s="98"/>
      <c r="AJ192" s="98"/>
      <c r="AK192" s="98"/>
      <c r="AL192" s="98"/>
      <c r="AM192" s="98"/>
      <c r="AN192" s="98"/>
    </row>
    <row r="193" spans="8:40" x14ac:dyDescent="0.2">
      <c r="H193" s="98"/>
      <c r="I193" s="98"/>
      <c r="J193" s="98"/>
      <c r="K193" s="98"/>
      <c r="L193" s="98"/>
      <c r="O193" s="98"/>
      <c r="P193" s="98"/>
      <c r="Q193" s="98"/>
      <c r="R193" s="98"/>
      <c r="S193" s="98"/>
      <c r="V193" s="98"/>
      <c r="W193" s="98"/>
      <c r="X193" s="98"/>
      <c r="Y193" s="98"/>
      <c r="Z193" s="98"/>
      <c r="AC193" s="98"/>
      <c r="AD193" s="98"/>
      <c r="AE193" s="98"/>
      <c r="AF193" s="98"/>
      <c r="AG193" s="98"/>
      <c r="AJ193" s="98"/>
      <c r="AK193" s="98"/>
      <c r="AL193" s="98"/>
      <c r="AM193" s="98"/>
      <c r="AN193" s="98"/>
    </row>
    <row r="194" spans="8:40" x14ac:dyDescent="0.2">
      <c r="H194" s="98"/>
      <c r="I194" s="98"/>
      <c r="J194" s="98"/>
      <c r="K194" s="98"/>
      <c r="L194" s="98"/>
      <c r="O194" s="98"/>
      <c r="P194" s="98"/>
      <c r="Q194" s="98"/>
      <c r="R194" s="98"/>
      <c r="S194" s="98"/>
      <c r="V194" s="98"/>
      <c r="W194" s="98"/>
      <c r="X194" s="98"/>
      <c r="Y194" s="98"/>
      <c r="Z194" s="98"/>
      <c r="AC194" s="98"/>
      <c r="AD194" s="98"/>
      <c r="AE194" s="98"/>
      <c r="AF194" s="98"/>
      <c r="AG194" s="98"/>
      <c r="AJ194" s="98"/>
      <c r="AK194" s="98"/>
      <c r="AL194" s="98"/>
      <c r="AM194" s="98"/>
      <c r="AN194" s="98"/>
    </row>
    <row r="195" spans="8:40" x14ac:dyDescent="0.2">
      <c r="H195" s="98"/>
      <c r="I195" s="98"/>
      <c r="J195" s="98"/>
      <c r="K195" s="98"/>
      <c r="L195" s="98"/>
      <c r="O195" s="98"/>
      <c r="P195" s="98"/>
      <c r="Q195" s="98"/>
      <c r="R195" s="98"/>
      <c r="S195" s="98"/>
      <c r="V195" s="98"/>
      <c r="W195" s="98"/>
      <c r="X195" s="98"/>
      <c r="Y195" s="98"/>
      <c r="Z195" s="98"/>
      <c r="AC195" s="98"/>
      <c r="AD195" s="98"/>
      <c r="AE195" s="98"/>
      <c r="AF195" s="98"/>
      <c r="AG195" s="98"/>
      <c r="AJ195" s="98"/>
      <c r="AK195" s="98"/>
      <c r="AL195" s="98"/>
      <c r="AM195" s="98"/>
      <c r="AN195" s="98"/>
    </row>
    <row r="196" spans="8:40" x14ac:dyDescent="0.2">
      <c r="H196" s="98"/>
      <c r="I196" s="98"/>
      <c r="J196" s="98"/>
      <c r="K196" s="98"/>
      <c r="L196" s="98"/>
      <c r="O196" s="98"/>
      <c r="P196" s="98"/>
      <c r="Q196" s="98"/>
      <c r="R196" s="98"/>
      <c r="S196" s="98"/>
      <c r="V196" s="98"/>
      <c r="W196" s="98"/>
      <c r="X196" s="98"/>
      <c r="Y196" s="98"/>
      <c r="Z196" s="98"/>
      <c r="AC196" s="98"/>
      <c r="AD196" s="98"/>
      <c r="AE196" s="98"/>
      <c r="AF196" s="98"/>
      <c r="AG196" s="98"/>
      <c r="AJ196" s="98"/>
      <c r="AK196" s="98"/>
      <c r="AL196" s="98"/>
      <c r="AM196" s="98"/>
      <c r="AN196" s="98"/>
    </row>
    <row r="197" spans="8:40" x14ac:dyDescent="0.2">
      <c r="H197" s="98"/>
      <c r="I197" s="98"/>
      <c r="J197" s="98"/>
      <c r="K197" s="98"/>
      <c r="L197" s="98"/>
      <c r="O197" s="98"/>
      <c r="P197" s="98"/>
      <c r="Q197" s="98"/>
      <c r="R197" s="98"/>
      <c r="S197" s="98"/>
      <c r="V197" s="98"/>
      <c r="W197" s="98"/>
      <c r="X197" s="98"/>
      <c r="Y197" s="98"/>
      <c r="Z197" s="98"/>
      <c r="AC197" s="98"/>
      <c r="AD197" s="98"/>
      <c r="AE197" s="98"/>
      <c r="AF197" s="98"/>
      <c r="AG197" s="98"/>
      <c r="AJ197" s="98"/>
      <c r="AK197" s="98"/>
      <c r="AL197" s="98"/>
      <c r="AM197" s="98"/>
      <c r="AN197" s="98"/>
    </row>
    <row r="198" spans="8:40" x14ac:dyDescent="0.2">
      <c r="H198" s="98"/>
      <c r="I198" s="98"/>
      <c r="J198" s="98"/>
      <c r="K198" s="98"/>
      <c r="L198" s="98"/>
      <c r="O198" s="98"/>
      <c r="P198" s="98"/>
      <c r="Q198" s="98"/>
      <c r="R198" s="98"/>
      <c r="S198" s="98"/>
      <c r="V198" s="98"/>
      <c r="W198" s="98"/>
      <c r="X198" s="98"/>
      <c r="Y198" s="98"/>
      <c r="Z198" s="98"/>
      <c r="AC198" s="98"/>
      <c r="AD198" s="98"/>
      <c r="AE198" s="98"/>
      <c r="AF198" s="98"/>
      <c r="AG198" s="98"/>
      <c r="AJ198" s="98"/>
      <c r="AK198" s="98"/>
      <c r="AL198" s="98"/>
      <c r="AM198" s="98"/>
      <c r="AN198" s="98"/>
    </row>
    <row r="199" spans="8:40" x14ac:dyDescent="0.2">
      <c r="H199" s="98"/>
      <c r="I199" s="98"/>
      <c r="J199" s="98"/>
      <c r="K199" s="98"/>
      <c r="L199" s="98"/>
      <c r="O199" s="98"/>
      <c r="P199" s="98"/>
      <c r="Q199" s="98"/>
      <c r="R199" s="98"/>
      <c r="S199" s="98"/>
      <c r="V199" s="98"/>
      <c r="W199" s="98"/>
      <c r="X199" s="98"/>
      <c r="Y199" s="98"/>
      <c r="Z199" s="98"/>
      <c r="AC199" s="98"/>
      <c r="AD199" s="98"/>
      <c r="AE199" s="98"/>
      <c r="AF199" s="98"/>
      <c r="AG199" s="98"/>
      <c r="AJ199" s="98"/>
      <c r="AK199" s="98"/>
      <c r="AL199" s="98"/>
      <c r="AM199" s="98"/>
      <c r="AN199" s="98"/>
    </row>
    <row r="200" spans="8:40" x14ac:dyDescent="0.2">
      <c r="H200" s="98"/>
      <c r="I200" s="98"/>
      <c r="J200" s="98"/>
      <c r="K200" s="98"/>
      <c r="L200" s="98"/>
      <c r="O200" s="98"/>
      <c r="P200" s="98"/>
      <c r="Q200" s="98"/>
      <c r="R200" s="98"/>
      <c r="S200" s="98"/>
      <c r="V200" s="98"/>
      <c r="W200" s="98"/>
      <c r="X200" s="98"/>
      <c r="Y200" s="98"/>
      <c r="Z200" s="98"/>
      <c r="AC200" s="98"/>
      <c r="AD200" s="98"/>
      <c r="AE200" s="98"/>
      <c r="AF200" s="98"/>
      <c r="AG200" s="98"/>
      <c r="AJ200" s="98"/>
      <c r="AK200" s="98"/>
      <c r="AL200" s="98"/>
      <c r="AM200" s="98"/>
      <c r="AN200" s="98"/>
    </row>
    <row r="201" spans="8:40" x14ac:dyDescent="0.2">
      <c r="H201" s="98"/>
      <c r="I201" s="98"/>
      <c r="J201" s="98"/>
      <c r="K201" s="98"/>
      <c r="L201" s="98"/>
      <c r="O201" s="98"/>
      <c r="P201" s="98"/>
      <c r="Q201" s="98"/>
      <c r="R201" s="98"/>
      <c r="S201" s="98"/>
      <c r="V201" s="98"/>
      <c r="W201" s="98"/>
      <c r="X201" s="98"/>
      <c r="Y201" s="98"/>
      <c r="Z201" s="98"/>
      <c r="AC201" s="98"/>
      <c r="AD201" s="98"/>
      <c r="AE201" s="98"/>
      <c r="AF201" s="98"/>
      <c r="AG201" s="98"/>
      <c r="AJ201" s="98"/>
      <c r="AK201" s="98"/>
      <c r="AL201" s="98"/>
      <c r="AM201" s="98"/>
      <c r="AN201" s="98"/>
    </row>
    <row r="202" spans="8:40" x14ac:dyDescent="0.2">
      <c r="H202" s="98"/>
      <c r="I202" s="98"/>
      <c r="J202" s="98"/>
      <c r="K202" s="98"/>
      <c r="L202" s="98"/>
      <c r="O202" s="98"/>
      <c r="P202" s="98"/>
      <c r="Q202" s="98"/>
      <c r="R202" s="98"/>
      <c r="S202" s="98"/>
      <c r="V202" s="98"/>
      <c r="W202" s="98"/>
      <c r="X202" s="98"/>
      <c r="Y202" s="98"/>
      <c r="Z202" s="98"/>
      <c r="AC202" s="98"/>
      <c r="AD202" s="98"/>
      <c r="AE202" s="98"/>
      <c r="AF202" s="98"/>
      <c r="AG202" s="98"/>
      <c r="AJ202" s="98"/>
      <c r="AK202" s="98"/>
      <c r="AL202" s="98"/>
      <c r="AM202" s="98"/>
      <c r="AN202" s="98"/>
    </row>
    <row r="203" spans="8:40" x14ac:dyDescent="0.2">
      <c r="H203" s="98"/>
      <c r="I203" s="98"/>
      <c r="J203" s="98"/>
      <c r="K203" s="98"/>
      <c r="L203" s="98"/>
      <c r="O203" s="98"/>
      <c r="P203" s="98"/>
      <c r="Q203" s="98"/>
      <c r="R203" s="98"/>
      <c r="S203" s="98"/>
      <c r="V203" s="98"/>
      <c r="W203" s="98"/>
      <c r="X203" s="98"/>
      <c r="Y203" s="98"/>
      <c r="Z203" s="98"/>
      <c r="AC203" s="98"/>
      <c r="AD203" s="98"/>
      <c r="AE203" s="98"/>
      <c r="AF203" s="98"/>
      <c r="AG203" s="98"/>
      <c r="AJ203" s="98"/>
      <c r="AK203" s="98"/>
      <c r="AL203" s="98"/>
      <c r="AM203" s="98"/>
      <c r="AN203" s="98"/>
    </row>
    <row r="204" spans="8:40" x14ac:dyDescent="0.2">
      <c r="H204" s="98"/>
      <c r="I204" s="98"/>
      <c r="J204" s="98"/>
      <c r="K204" s="98"/>
      <c r="L204" s="98"/>
      <c r="O204" s="98"/>
      <c r="P204" s="98"/>
      <c r="Q204" s="98"/>
      <c r="R204" s="98"/>
      <c r="S204" s="98"/>
      <c r="V204" s="98"/>
      <c r="W204" s="98"/>
      <c r="X204" s="98"/>
      <c r="Y204" s="98"/>
      <c r="Z204" s="98"/>
      <c r="AC204" s="98"/>
      <c r="AD204" s="98"/>
      <c r="AE204" s="98"/>
      <c r="AF204" s="98"/>
      <c r="AG204" s="98"/>
      <c r="AJ204" s="98"/>
      <c r="AK204" s="98"/>
      <c r="AL204" s="98"/>
      <c r="AM204" s="98"/>
      <c r="AN204" s="98"/>
    </row>
    <row r="205" spans="8:40" x14ac:dyDescent="0.2">
      <c r="H205" s="98"/>
      <c r="I205" s="98"/>
      <c r="J205" s="98"/>
      <c r="K205" s="98"/>
      <c r="L205" s="98"/>
      <c r="O205" s="98"/>
      <c r="P205" s="98"/>
      <c r="Q205" s="98"/>
      <c r="R205" s="98"/>
      <c r="S205" s="98"/>
      <c r="V205" s="98"/>
      <c r="W205" s="98"/>
      <c r="X205" s="98"/>
      <c r="Y205" s="98"/>
      <c r="Z205" s="98"/>
      <c r="AC205" s="98"/>
      <c r="AD205" s="98"/>
      <c r="AE205" s="98"/>
      <c r="AF205" s="98"/>
      <c r="AG205" s="98"/>
      <c r="AJ205" s="98"/>
      <c r="AK205" s="98"/>
      <c r="AL205" s="98"/>
      <c r="AM205" s="98"/>
      <c r="AN205" s="98"/>
    </row>
    <row r="206" spans="8:40" x14ac:dyDescent="0.2">
      <c r="H206" s="98"/>
      <c r="I206" s="98"/>
      <c r="J206" s="98"/>
      <c r="K206" s="98"/>
      <c r="L206" s="98"/>
      <c r="O206" s="98"/>
      <c r="P206" s="98"/>
      <c r="Q206" s="98"/>
      <c r="R206" s="98"/>
      <c r="S206" s="98"/>
      <c r="V206" s="98"/>
      <c r="W206" s="98"/>
      <c r="X206" s="98"/>
      <c r="Y206" s="98"/>
      <c r="Z206" s="98"/>
      <c r="AC206" s="98"/>
      <c r="AD206" s="98"/>
      <c r="AE206" s="98"/>
      <c r="AF206" s="98"/>
      <c r="AG206" s="98"/>
      <c r="AJ206" s="98"/>
      <c r="AK206" s="98"/>
      <c r="AL206" s="98"/>
      <c r="AM206" s="98"/>
      <c r="AN206" s="98"/>
    </row>
    <row r="207" spans="8:40" x14ac:dyDescent="0.2">
      <c r="H207" s="98"/>
      <c r="I207" s="98"/>
      <c r="J207" s="98"/>
      <c r="K207" s="98"/>
      <c r="L207" s="98"/>
      <c r="O207" s="98"/>
      <c r="P207" s="98"/>
      <c r="Q207" s="98"/>
      <c r="R207" s="98"/>
      <c r="S207" s="98"/>
      <c r="V207" s="98"/>
      <c r="W207" s="98"/>
      <c r="X207" s="98"/>
      <c r="Y207" s="98"/>
      <c r="Z207" s="98"/>
      <c r="AC207" s="98"/>
      <c r="AD207" s="98"/>
      <c r="AE207" s="98"/>
      <c r="AF207" s="98"/>
      <c r="AG207" s="98"/>
      <c r="AJ207" s="98"/>
      <c r="AK207" s="98"/>
      <c r="AL207" s="98"/>
      <c r="AM207" s="98"/>
      <c r="AN207" s="98"/>
    </row>
  </sheetData>
  <conditionalFormatting sqref="D37:D178">
    <cfRule type="expression" dxfId="1065" priority="202">
      <formula>AND(D37&lt;&gt;"",COUNTIF($F$16:$F$28,D37)=0)</formula>
    </cfRule>
  </conditionalFormatting>
  <conditionalFormatting sqref="H16:L28">
    <cfRule type="expression" dxfId="1063" priority="30" stopIfTrue="1">
      <formula>H16&gt;$H$8</formula>
    </cfRule>
  </conditionalFormatting>
  <conditionalFormatting sqref="H37:L207 AJ37:AN207">
    <cfRule type="cellIs" dxfId="1062" priority="197" operator="greaterThan">
      <formula>6</formula>
    </cfRule>
    <cfRule type="cellIs" dxfId="1061" priority="196" operator="greaterThan">
      <formula>0</formula>
    </cfRule>
  </conditionalFormatting>
  <conditionalFormatting sqref="H16:N28">
    <cfRule type="cellIs" dxfId="1060" priority="32" operator="greaterThan">
      <formula>0</formula>
    </cfRule>
  </conditionalFormatting>
  <conditionalFormatting sqref="M10:N11">
    <cfRule type="cellIs" dxfId="1059" priority="201" operator="greaterThan">
      <formula>0</formula>
    </cfRule>
  </conditionalFormatting>
  <conditionalFormatting sqref="M121:N178 T121:U178 AA121:AB178">
    <cfRule type="cellIs" dxfId="1058" priority="204" operator="greaterThan">
      <formula>0</formula>
    </cfRule>
  </conditionalFormatting>
  <conditionalFormatting sqref="O16:S28">
    <cfRule type="expression" dxfId="1057" priority="27" stopIfTrue="1">
      <formula>O16&gt;$H$8</formula>
    </cfRule>
  </conditionalFormatting>
  <conditionalFormatting sqref="O37:S207">
    <cfRule type="cellIs" dxfId="1055" priority="3" operator="greaterThan">
      <formula>0</formula>
    </cfRule>
    <cfRule type="cellIs" dxfId="1054" priority="4" operator="greaterThan">
      <formula>6</formula>
    </cfRule>
  </conditionalFormatting>
  <conditionalFormatting sqref="O16:U28">
    <cfRule type="cellIs" dxfId="1053" priority="29" operator="greaterThan">
      <formula>0</formula>
    </cfRule>
  </conditionalFormatting>
  <conditionalFormatting sqref="T10:U11">
    <cfRule type="cellIs" dxfId="1052" priority="200" operator="greaterThan">
      <formula>0</formula>
    </cfRule>
  </conditionalFormatting>
  <conditionalFormatting sqref="V16:Z28">
    <cfRule type="expression" dxfId="1051" priority="24" stopIfTrue="1">
      <formula>V16&gt;$H$8</formula>
    </cfRule>
  </conditionalFormatting>
  <conditionalFormatting sqref="V37:Z207">
    <cfRule type="cellIs" dxfId="1049" priority="1" operator="greaterThan">
      <formula>0</formula>
    </cfRule>
    <cfRule type="cellIs" dxfId="1048" priority="2" operator="greaterThan">
      <formula>6</formula>
    </cfRule>
  </conditionalFormatting>
  <conditionalFormatting sqref="V16:AB28">
    <cfRule type="cellIs" dxfId="1047" priority="26" operator="greaterThan">
      <formula>0</formula>
    </cfRule>
  </conditionalFormatting>
  <conditionalFormatting sqref="AA10:AB11">
    <cfRule type="cellIs" dxfId="1046" priority="199" operator="greaterThan">
      <formula>0</formula>
    </cfRule>
  </conditionalFormatting>
  <conditionalFormatting sqref="AC16:AG28">
    <cfRule type="cellIs" dxfId="1045" priority="23" operator="greaterThan">
      <formula>0</formula>
    </cfRule>
    <cfRule type="expression" dxfId="1043" priority="21" stopIfTrue="1">
      <formula>AC16&gt;$H$8</formula>
    </cfRule>
  </conditionalFormatting>
  <conditionalFormatting sqref="AC37:AG207">
    <cfRule type="cellIs" dxfId="1042" priority="10" operator="greaterThan">
      <formula>6</formula>
    </cfRule>
    <cfRule type="cellIs" dxfId="1041" priority="9" operator="greaterThan">
      <formula>0</formula>
    </cfRule>
  </conditionalFormatting>
  <conditionalFormatting sqref="AH10:AI11">
    <cfRule type="cellIs" dxfId="1040" priority="198" operator="greaterThan">
      <formula>0</formula>
    </cfRule>
  </conditionalFormatting>
  <conditionalFormatting sqref="AJ16:AN28">
    <cfRule type="cellIs" dxfId="1039" priority="20" operator="greaterThan">
      <formula>0</formula>
    </cfRule>
    <cfRule type="expression" dxfId="1037" priority="18" stopIfTrue="1">
      <formula>AJ16&gt;$H$8</formula>
    </cfRule>
  </conditionalFormatting>
  <dataValidations count="4">
    <dataValidation type="list" showInputMessage="1" showErrorMessage="1" sqref="F25:F28" xr:uid="{CA35BA2D-139F-4D54-AAE3-A04E664F5B5D}">
      <formula1>NombresProfesionales</formula1>
    </dataValidation>
    <dataValidation type="decimal" operator="lessThanOrEqual" allowBlank="1" showInputMessage="1" showErrorMessage="1" sqref="AJ37:AN207 H37:L207 O37:S207 V37:Z207 AC37:AG207" xr:uid="{6F5CF512-AE39-4336-8325-DEFA66711253}">
      <formula1>H$8</formula1>
    </dataValidation>
    <dataValidation type="list" showInputMessage="1" showErrorMessage="1" sqref="D37:D178" xr:uid="{A76C325B-8D4D-42E1-8AB5-BB387F0B4CE4}">
      <formula1>$F$16:$F$29</formula1>
    </dataValidation>
    <dataValidation type="list" allowBlank="1" showInputMessage="1" showErrorMessage="1" sqref="F16:F24" xr:uid="{4021C546-00E2-4CC6-91BD-B4F4F2B040CF}">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203" id="{544DFD55-DAE8-46A4-BA23-2B46951460DC}">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31" stopIfTrue="1" id="{1E6E9B4C-E94D-46E2-AFE2-411602291151}">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28" stopIfTrue="1" id="{37133814-2CE8-4397-86D2-C21E3C5F44E5}">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25" stopIfTrue="1" id="{C1129FC2-F98C-4ED7-9EA7-2DA213B80935}">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22" stopIfTrue="1" id="{B622B631-AA68-4CB5-A25E-9C289F4F45A4}">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9" stopIfTrue="1" id="{BA710DB0-426C-44EA-9632-5FA356798DFA}">
            <xm:f>OR(AJ$15&lt;Calendario!$F$2,AJ$15&gt;Calendario!$F$3)</xm:f>
            <x14:dxf>
              <fill>
                <patternFill>
                  <bgColor theme="0" tint="-0.24994659260841701"/>
                </patternFill>
              </fill>
            </x14:dxf>
          </x14:cfRule>
          <xm:sqref>AJ16:AN28</xm:sqref>
        </x14:conditionalFormatting>
        <x14:conditionalFormatting xmlns:xm="http://schemas.microsoft.com/office/excel/2006/main">
          <x14:cfRule type="expression" priority="1491" stopIfTrue="1" id="{9E206C72-3ADE-4FBD-9B6C-7D12964BF631}">
            <xm:f>OR(H$36&lt;Calendario!$F$2,H$36&gt;Calendario!$F$3)</xm:f>
            <x14:dxf>
              <fill>
                <patternFill>
                  <bgColor theme="0" tint="-0.24994659260841701"/>
                </patternFill>
              </fill>
            </x14:dxf>
          </x14:cfRule>
          <xm:sqref>AJ37:AN207 H105:L207 AC37:AG100 AC105:AG207 O105:S207 V105:Z207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3C70569-26EE-47B7-89DB-E198809B1018}">
          <x14:formula1>
            <xm:f>'Listado Proyectos'!$A:$A</xm:f>
          </x14:formula1>
          <xm:sqref>D9</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6213-A228-4DB6-A5C7-6F5A4C34DA07}">
  <sheetPr codeName="Hoja84">
    <tabColor rgb="FF006600"/>
  </sheetPr>
  <dimension ref="A2:AN148"/>
  <sheetViews>
    <sheetView zoomScale="55" zoomScaleNormal="55" workbookViewId="0">
      <selection activeCell="E9" sqref="E9"/>
    </sheetView>
  </sheetViews>
  <sheetFormatPr baseColWidth="10" defaultColWidth="11.5" defaultRowHeight="15" x14ac:dyDescent="0.2"/>
  <cols>
    <col min="2" max="2" width="28.5" bestFit="1" customWidth="1"/>
    <col min="3" max="3" width="32.5" customWidth="1"/>
    <col min="4" max="4" width="34.5" bestFit="1" customWidth="1"/>
    <col min="5" max="5" width="10.5" bestFit="1" customWidth="1"/>
    <col min="6" max="6" width="13.5" bestFit="1" customWidth="1"/>
    <col min="7" max="7" width="19.5"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Collahuasi_Mine Compliance 2026</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JFSM</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138</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501</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COUNT(_xlfn.UNIQUE(G37:G91,FALSE,FALSE))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4"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ht="16" thickBot="1" x14ac:dyDescent="0.25">
      <c r="B38" s="22">
        <f t="shared" ref="B38:B46" si="10">+B37+1</f>
        <v>2</v>
      </c>
      <c r="C38" s="77"/>
      <c r="D38" s="24"/>
      <c r="E38" s="25">
        <f t="shared" ref="E38:E46" si="11">SUM(H38:AN38)</f>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11"/>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4"/>
      <c r="AI39" s="64"/>
      <c r="AJ39" s="69"/>
      <c r="AK39" s="69"/>
      <c r="AL39" s="69"/>
      <c r="AM39" s="69"/>
      <c r="AN39" s="69"/>
    </row>
    <row r="40" spans="2:40" ht="16" thickBot="1" x14ac:dyDescent="0.25">
      <c r="B40" s="22">
        <f t="shared" si="10"/>
        <v>4</v>
      </c>
      <c r="C40" s="77"/>
      <c r="D40" s="24"/>
      <c r="E40" s="25">
        <f t="shared" si="11"/>
        <v>0</v>
      </c>
      <c r="F40" s="51"/>
      <c r="G40" s="24"/>
      <c r="H40" s="69"/>
      <c r="I40" s="69"/>
      <c r="J40" s="69"/>
      <c r="K40" s="69"/>
      <c r="L40" s="69"/>
      <c r="M40" s="65"/>
      <c r="N40" s="65"/>
      <c r="O40" s="69"/>
      <c r="P40" s="69"/>
      <c r="Q40" s="69"/>
      <c r="R40" s="69"/>
      <c r="S40" s="69"/>
      <c r="T40" s="65"/>
      <c r="U40" s="72"/>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11"/>
        <v>0</v>
      </c>
      <c r="F41" s="51"/>
      <c r="G41" s="24"/>
      <c r="H41" s="69"/>
      <c r="I41" s="69"/>
      <c r="J41" s="69"/>
      <c r="K41" s="69"/>
      <c r="L41" s="69"/>
      <c r="M41" s="65"/>
      <c r="N41" s="65"/>
      <c r="O41" s="69"/>
      <c r="P41" s="69"/>
      <c r="Q41" s="69"/>
      <c r="R41" s="69"/>
      <c r="S41" s="69"/>
      <c r="T41" s="65"/>
      <c r="U41" s="72"/>
      <c r="V41" s="69"/>
      <c r="W41" s="69"/>
      <c r="X41" s="69"/>
      <c r="Y41" s="69"/>
      <c r="Z41" s="69"/>
      <c r="AA41" s="65"/>
      <c r="AB41" s="72"/>
      <c r="AC41" s="69"/>
      <c r="AD41" s="69"/>
      <c r="AE41" s="69"/>
      <c r="AF41" s="69"/>
      <c r="AG41" s="69"/>
      <c r="AH41" s="64"/>
      <c r="AI41" s="64"/>
      <c r="AJ41" s="69"/>
      <c r="AK41" s="69"/>
      <c r="AL41" s="69"/>
      <c r="AM41" s="69"/>
      <c r="AN41" s="69"/>
    </row>
    <row r="42" spans="2:40" ht="16" thickBot="1" x14ac:dyDescent="0.25">
      <c r="B42" s="22">
        <f t="shared" si="10"/>
        <v>6</v>
      </c>
      <c r="C42" s="77"/>
      <c r="D42" s="24"/>
      <c r="E42" s="25">
        <f t="shared" si="11"/>
        <v>0</v>
      </c>
      <c r="F42" s="51"/>
      <c r="G42" s="24"/>
      <c r="H42" s="69"/>
      <c r="I42" s="69"/>
      <c r="J42" s="69"/>
      <c r="K42" s="69"/>
      <c r="L42" s="69"/>
      <c r="M42" s="65"/>
      <c r="N42" s="65"/>
      <c r="O42" s="69"/>
      <c r="P42" s="69"/>
      <c r="Q42" s="69"/>
      <c r="R42" s="69"/>
      <c r="S42" s="69"/>
      <c r="T42" s="65"/>
      <c r="U42" s="72"/>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11"/>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4"/>
      <c r="AI43" s="64"/>
      <c r="AJ43" s="69"/>
      <c r="AK43" s="69"/>
      <c r="AL43" s="69"/>
      <c r="AM43" s="69"/>
      <c r="AN43" s="69"/>
    </row>
    <row r="44" spans="2:40" ht="16" thickBot="1" x14ac:dyDescent="0.25">
      <c r="B44" s="22">
        <f t="shared" si="10"/>
        <v>8</v>
      </c>
      <c r="C44" s="77"/>
      <c r="D44" s="24"/>
      <c r="E44" s="25">
        <f t="shared" si="11"/>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7"/>
      <c r="D45" s="24"/>
      <c r="E45" s="25">
        <f t="shared" si="11"/>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4"/>
      <c r="AI45" s="64"/>
      <c r="AJ45" s="69"/>
      <c r="AK45" s="69"/>
      <c r="AL45" s="69"/>
      <c r="AM45" s="69"/>
      <c r="AN45" s="69"/>
    </row>
    <row r="46" spans="2:40" x14ac:dyDescent="0.2">
      <c r="B46" s="22">
        <f t="shared" si="10"/>
        <v>10</v>
      </c>
      <c r="C46" s="77"/>
      <c r="D46" s="24"/>
      <c r="E46" s="25">
        <f t="shared" si="11"/>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ref="B47:B105" si="12">+B46+1</f>
        <v>11</v>
      </c>
      <c r="C47" s="77"/>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5"/>
      <c r="AB47" s="72"/>
      <c r="AC47" s="69"/>
      <c r="AD47" s="69"/>
      <c r="AE47" s="69"/>
      <c r="AF47" s="69"/>
      <c r="AG47" s="69"/>
      <c r="AH47" s="65"/>
      <c r="AI47" s="65"/>
      <c r="AJ47" s="69"/>
      <c r="AK47" s="69"/>
      <c r="AL47" s="69"/>
      <c r="AM47" s="69"/>
      <c r="AN47" s="69"/>
    </row>
    <row r="48" spans="2:40" x14ac:dyDescent="0.2">
      <c r="B48" s="22">
        <f t="shared" si="12"/>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5"/>
      <c r="AB48" s="72"/>
      <c r="AC48" s="69"/>
      <c r="AD48" s="69"/>
      <c r="AE48" s="69"/>
      <c r="AF48" s="69"/>
      <c r="AG48" s="69"/>
      <c r="AH48" s="65"/>
      <c r="AI48" s="65"/>
      <c r="AJ48" s="69"/>
      <c r="AK48" s="69"/>
      <c r="AL48" s="69"/>
      <c r="AM48" s="69"/>
      <c r="AN48" s="69"/>
    </row>
    <row r="49" spans="2:40" x14ac:dyDescent="0.2">
      <c r="B49" s="22">
        <f t="shared" si="12"/>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5"/>
      <c r="AB49" s="72"/>
      <c r="AC49" s="69"/>
      <c r="AD49" s="69"/>
      <c r="AE49" s="69"/>
      <c r="AF49" s="69"/>
      <c r="AG49" s="69"/>
      <c r="AH49" s="65"/>
      <c r="AI49" s="65"/>
      <c r="AJ49" s="69"/>
      <c r="AK49" s="69"/>
      <c r="AL49" s="69"/>
      <c r="AM49" s="69"/>
      <c r="AN49" s="69"/>
    </row>
    <row r="50" spans="2:40" x14ac:dyDescent="0.2">
      <c r="B50" s="22">
        <f t="shared" si="12"/>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5"/>
      <c r="AB50" s="72"/>
      <c r="AC50" s="69"/>
      <c r="AD50" s="69"/>
      <c r="AE50" s="69"/>
      <c r="AF50" s="69"/>
      <c r="AG50" s="69"/>
      <c r="AH50" s="65"/>
      <c r="AI50" s="65"/>
      <c r="AJ50" s="69"/>
      <c r="AK50" s="69"/>
      <c r="AL50" s="69"/>
      <c r="AM50" s="69"/>
      <c r="AN50" s="69"/>
    </row>
    <row r="51" spans="2:40" x14ac:dyDescent="0.2">
      <c r="B51" s="22">
        <f t="shared" si="12"/>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2"/>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2"/>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2"/>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2"/>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2"/>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2"/>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2"/>
        <v>22</v>
      </c>
      <c r="C58" s="78"/>
      <c r="D58" s="24"/>
      <c r="E58" s="25">
        <f t="shared" si="9"/>
        <v>0</v>
      </c>
      <c r="F58" s="51"/>
      <c r="G58" s="24"/>
      <c r="H58" s="69"/>
      <c r="I58" s="69"/>
      <c r="J58" s="69"/>
      <c r="K58" s="69"/>
      <c r="L58" s="69"/>
      <c r="M58" s="67"/>
      <c r="N58" s="67"/>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x14ac:dyDescent="0.2">
      <c r="B59" s="22">
        <f t="shared" si="12"/>
        <v>23</v>
      </c>
      <c r="C59" s="78"/>
      <c r="D59" s="24"/>
      <c r="E59" s="25">
        <f t="shared" si="9"/>
        <v>0</v>
      </c>
      <c r="F59" s="51"/>
      <c r="G59" s="24"/>
      <c r="H59" s="69"/>
      <c r="I59" s="69"/>
      <c r="J59" s="69"/>
      <c r="K59" s="69"/>
      <c r="L59" s="69"/>
      <c r="M59" s="67"/>
      <c r="N59" s="67"/>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x14ac:dyDescent="0.2">
      <c r="B60" s="22">
        <f t="shared" si="12"/>
        <v>24</v>
      </c>
      <c r="C60" s="78"/>
      <c r="D60" s="24"/>
      <c r="E60" s="25">
        <f t="shared" si="9"/>
        <v>0</v>
      </c>
      <c r="F60" s="51"/>
      <c r="G60" s="24"/>
      <c r="H60" s="69"/>
      <c r="I60" s="69"/>
      <c r="J60" s="69"/>
      <c r="K60" s="69"/>
      <c r="L60" s="69"/>
      <c r="M60" s="67"/>
      <c r="N60" s="67"/>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x14ac:dyDescent="0.2">
      <c r="B61" s="22">
        <f t="shared" si="12"/>
        <v>25</v>
      </c>
      <c r="C61" s="78"/>
      <c r="D61" s="24"/>
      <c r="E61" s="25">
        <f t="shared" si="9"/>
        <v>0</v>
      </c>
      <c r="F61" s="51"/>
      <c r="G61" s="24"/>
      <c r="H61" s="69"/>
      <c r="I61" s="69"/>
      <c r="J61" s="69"/>
      <c r="K61" s="69"/>
      <c r="L61" s="69"/>
      <c r="M61" s="67"/>
      <c r="N61" s="67"/>
      <c r="O61" s="69"/>
      <c r="P61" s="69"/>
      <c r="Q61" s="69"/>
      <c r="R61" s="69"/>
      <c r="S61" s="69"/>
      <c r="T61" s="67"/>
      <c r="U61" s="73"/>
      <c r="V61" s="69"/>
      <c r="W61" s="69"/>
      <c r="X61" s="69"/>
      <c r="Y61" s="69"/>
      <c r="Z61" s="69"/>
      <c r="AA61" s="67"/>
      <c r="AB61" s="73"/>
      <c r="AC61" s="69"/>
      <c r="AD61" s="69"/>
      <c r="AE61" s="69"/>
      <c r="AF61" s="69"/>
      <c r="AG61" s="69"/>
      <c r="AH61" s="67"/>
      <c r="AI61" s="67"/>
      <c r="AJ61" s="69"/>
      <c r="AK61" s="69"/>
      <c r="AL61" s="69"/>
      <c r="AM61" s="69"/>
      <c r="AN61" s="69"/>
    </row>
    <row r="62" spans="2:40" x14ac:dyDescent="0.2">
      <c r="B62" s="22">
        <f t="shared" si="12"/>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2"/>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74"/>
      <c r="AC63" s="69"/>
      <c r="AD63" s="69"/>
      <c r="AE63" s="69"/>
      <c r="AF63" s="69"/>
      <c r="AG63" s="69"/>
      <c r="AH63" s="70"/>
      <c r="AI63" s="68"/>
      <c r="AJ63" s="69"/>
      <c r="AK63" s="69"/>
      <c r="AL63" s="69"/>
      <c r="AM63" s="69"/>
      <c r="AN63" s="69"/>
    </row>
    <row r="64" spans="2:40" x14ac:dyDescent="0.2">
      <c r="B64" s="22">
        <f t="shared" si="12"/>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74"/>
      <c r="AC64" s="69"/>
      <c r="AD64" s="69"/>
      <c r="AE64" s="69"/>
      <c r="AF64" s="69"/>
      <c r="AG64" s="69"/>
      <c r="AH64" s="70"/>
      <c r="AI64" s="68"/>
      <c r="AJ64" s="69"/>
      <c r="AK64" s="69"/>
      <c r="AL64" s="69"/>
      <c r="AM64" s="69"/>
      <c r="AN64" s="69"/>
    </row>
    <row r="65" spans="2:40" x14ac:dyDescent="0.2">
      <c r="B65" s="22">
        <f t="shared" si="12"/>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74"/>
      <c r="AC65" s="69"/>
      <c r="AD65" s="69"/>
      <c r="AE65" s="69"/>
      <c r="AF65" s="69"/>
      <c r="AG65" s="69"/>
      <c r="AH65" s="70"/>
      <c r="AI65" s="68"/>
      <c r="AJ65" s="69"/>
      <c r="AK65" s="69"/>
      <c r="AL65" s="69"/>
      <c r="AM65" s="69"/>
      <c r="AN65" s="69"/>
    </row>
    <row r="66" spans="2:40" x14ac:dyDescent="0.2">
      <c r="B66" s="22">
        <f t="shared" si="12"/>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74"/>
      <c r="AC66" s="69"/>
      <c r="AD66" s="69"/>
      <c r="AE66" s="69"/>
      <c r="AF66" s="69"/>
      <c r="AG66" s="69"/>
      <c r="AH66" s="70"/>
      <c r="AI66" s="68"/>
      <c r="AJ66" s="69"/>
      <c r="AK66" s="69"/>
      <c r="AL66" s="69"/>
      <c r="AM66" s="69"/>
      <c r="AN66" s="69"/>
    </row>
    <row r="67" spans="2:40" x14ac:dyDescent="0.2">
      <c r="B67" s="22">
        <f t="shared" si="12"/>
        <v>31</v>
      </c>
      <c r="C67" s="78"/>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2"/>
        <v>32</v>
      </c>
      <c r="C68" s="78"/>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2"/>
        <v>33</v>
      </c>
      <c r="C69" s="78"/>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2"/>
        <v>34</v>
      </c>
      <c r="C70" s="78"/>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12"/>
        <v>35</v>
      </c>
      <c r="C71" s="63"/>
      <c r="D71" s="24"/>
      <c r="E71" s="25">
        <f t="shared" si="9"/>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2"/>
        <v>36</v>
      </c>
      <c r="C72" s="63"/>
      <c r="D72" s="24"/>
      <c r="E72" s="25">
        <f t="shared" si="9"/>
        <v>0</v>
      </c>
      <c r="F72" s="51"/>
      <c r="G72" s="24"/>
      <c r="H72" s="69"/>
      <c r="I72" s="69"/>
      <c r="J72" s="69"/>
      <c r="K72" s="69"/>
      <c r="L72" s="69"/>
      <c r="M72" s="70"/>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2"/>
        <v>37</v>
      </c>
      <c r="C73" s="63"/>
      <c r="D73" s="24"/>
      <c r="E73" s="25">
        <f t="shared" si="9"/>
        <v>0</v>
      </c>
      <c r="F73" s="51"/>
      <c r="G73" s="24"/>
      <c r="H73" s="69"/>
      <c r="I73" s="69"/>
      <c r="J73" s="69"/>
      <c r="K73" s="69"/>
      <c r="L73" s="69"/>
      <c r="M73" s="70"/>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2"/>
        <v>38</v>
      </c>
      <c r="C74" s="63"/>
      <c r="D74" s="24"/>
      <c r="E74" s="25">
        <f t="shared" si="9"/>
        <v>0</v>
      </c>
      <c r="F74" s="51"/>
      <c r="G74" s="24"/>
      <c r="H74" s="69"/>
      <c r="I74" s="69"/>
      <c r="J74" s="69"/>
      <c r="K74" s="69"/>
      <c r="L74" s="69"/>
      <c r="M74" s="70"/>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ht="14.25" customHeight="1" x14ac:dyDescent="0.2">
      <c r="B75" s="22">
        <f t="shared" si="12"/>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2"/>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2"/>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2"/>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2"/>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2"/>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2"/>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2"/>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2"/>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2"/>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2"/>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ht="15.75" customHeight="1" x14ac:dyDescent="0.2">
      <c r="B86" s="22">
        <f t="shared" si="12"/>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ht="15.75" customHeight="1" x14ac:dyDescent="0.2">
      <c r="B87" s="22">
        <f t="shared" si="12"/>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2"/>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2"/>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2"/>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2"/>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2"/>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2"/>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2"/>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2"/>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2"/>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2"/>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2"/>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2"/>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2"/>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2"/>
        <v>65</v>
      </c>
      <c r="C101" s="8"/>
      <c r="D101" s="24"/>
      <c r="E101" s="25">
        <f t="shared" si="9"/>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2"/>
        <v>66</v>
      </c>
      <c r="C102" s="8"/>
      <c r="D102" s="24"/>
      <c r="E102" s="25">
        <f t="shared" si="9"/>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9"/>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9"/>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ref="E105:E119" si="13">SUM(H105:AN105)</f>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ref="B106:B119" si="14">+B105+1</f>
        <v>70</v>
      </c>
      <c r="C106" s="8"/>
      <c r="D106" s="24"/>
      <c r="E106" s="25">
        <f t="shared" si="13"/>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4"/>
        <v>71</v>
      </c>
      <c r="C107" s="8"/>
      <c r="D107" s="24"/>
      <c r="E107" s="25">
        <f t="shared" si="13"/>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4"/>
        <v>72</v>
      </c>
      <c r="C108" s="8"/>
      <c r="D108" s="24"/>
      <c r="E108" s="25">
        <f t="shared" si="13"/>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4"/>
        <v>73</v>
      </c>
      <c r="C109" s="8"/>
      <c r="D109" s="24"/>
      <c r="E109" s="25">
        <f t="shared" si="13"/>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4"/>
        <v>74</v>
      </c>
      <c r="C110" s="8"/>
      <c r="D110" s="24"/>
      <c r="E110" s="25">
        <f t="shared" si="13"/>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4"/>
        <v>75</v>
      </c>
      <c r="C111" s="8"/>
      <c r="D111" s="24"/>
      <c r="E111" s="25">
        <f t="shared" si="13"/>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4"/>
        <v>76</v>
      </c>
      <c r="C112" s="8"/>
      <c r="D112" s="24"/>
      <c r="E112" s="25">
        <f t="shared" si="13"/>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4"/>
        <v>77</v>
      </c>
      <c r="C113" s="8"/>
      <c r="D113" s="24"/>
      <c r="E113" s="25">
        <f t="shared" si="13"/>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4"/>
        <v>78</v>
      </c>
      <c r="C114" s="8"/>
      <c r="D114" s="24"/>
      <c r="E114" s="25">
        <f t="shared" si="13"/>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4"/>
        <v>79</v>
      </c>
      <c r="C115" s="8"/>
      <c r="D115" s="24"/>
      <c r="E115" s="25">
        <f t="shared" si="13"/>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4"/>
        <v>80</v>
      </c>
      <c r="C116" s="8"/>
      <c r="D116" s="24"/>
      <c r="E116" s="25">
        <f t="shared" si="13"/>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4"/>
        <v>81</v>
      </c>
      <c r="C117" s="8"/>
      <c r="D117" s="24"/>
      <c r="E117" s="25">
        <f t="shared" si="13"/>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4"/>
        <v>82</v>
      </c>
      <c r="C118" s="8"/>
      <c r="D118" s="24"/>
      <c r="E118" s="25">
        <f t="shared" si="13"/>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f t="shared" si="14"/>
        <v>83</v>
      </c>
      <c r="C119" s="8"/>
      <c r="D119" s="24"/>
      <c r="E119" s="25">
        <f t="shared" si="13"/>
        <v>0</v>
      </c>
      <c r="F119" s="51"/>
      <c r="G119" s="24"/>
      <c r="H119" s="69"/>
      <c r="I119" s="69"/>
      <c r="J119" s="69"/>
      <c r="K119" s="69"/>
      <c r="L119" s="69"/>
      <c r="M119" s="68"/>
      <c r="N119" s="68"/>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row r="148" spans="8:40" x14ac:dyDescent="0.2">
      <c r="H148" s="69"/>
      <c r="I148" s="69"/>
      <c r="J148" s="69"/>
      <c r="K148" s="69"/>
      <c r="L148" s="69"/>
      <c r="O148" s="69"/>
      <c r="P148" s="69"/>
      <c r="Q148" s="69"/>
      <c r="R148" s="69"/>
      <c r="S148" s="69"/>
      <c r="V148" s="69"/>
      <c r="W148" s="69"/>
      <c r="X148" s="69"/>
      <c r="Y148" s="69"/>
      <c r="Z148" s="69"/>
      <c r="AC148" s="69"/>
      <c r="AD148" s="69"/>
      <c r="AE148" s="69"/>
      <c r="AF148" s="69"/>
      <c r="AG148" s="69"/>
      <c r="AJ148" s="69"/>
      <c r="AK148" s="69"/>
      <c r="AL148" s="69"/>
      <c r="AM148" s="69"/>
      <c r="AN148" s="69"/>
    </row>
  </sheetData>
  <conditionalFormatting sqref="D37:D119">
    <cfRule type="expression" dxfId="1034" priority="41">
      <formula>AND(D37&lt;&gt;"",COUNTIF($F$16:$F$28,D37)=0)</formula>
    </cfRule>
  </conditionalFormatting>
  <conditionalFormatting sqref="H16:L28">
    <cfRule type="expression" dxfId="1033" priority="13" stopIfTrue="1">
      <formula>H16&gt;$H$8</formula>
    </cfRule>
  </conditionalFormatting>
  <conditionalFormatting sqref="H37:L148">
    <cfRule type="cellIs" dxfId="1030" priority="36" operator="greaterThan">
      <formula>6</formula>
    </cfRule>
    <cfRule type="cellIs" dxfId="1029" priority="35" operator="greaterThan">
      <formula>0</formula>
    </cfRule>
  </conditionalFormatting>
  <conditionalFormatting sqref="H16:N28">
    <cfRule type="cellIs" dxfId="1028" priority="15" operator="greaterThan">
      <formula>0</formula>
    </cfRule>
  </conditionalFormatting>
  <conditionalFormatting sqref="M10:N11">
    <cfRule type="cellIs" dxfId="1027" priority="40" operator="greaterThan">
      <formula>0</formula>
    </cfRule>
  </conditionalFormatting>
  <conditionalFormatting sqref="M62:N119 T62:U119 AA62:AB119">
    <cfRule type="cellIs" dxfId="1026" priority="43" operator="greaterThan">
      <formula>0</formula>
    </cfRule>
  </conditionalFormatting>
  <conditionalFormatting sqref="O16:S28">
    <cfRule type="expression" dxfId="1025" priority="10" stopIfTrue="1">
      <formula>O16&gt;$H$8</formula>
    </cfRule>
  </conditionalFormatting>
  <conditionalFormatting sqref="O37:S148">
    <cfRule type="cellIs" dxfId="1023" priority="26" operator="greaterThan">
      <formula>0</formula>
    </cfRule>
    <cfRule type="cellIs" dxfId="1022" priority="27" operator="greaterThan">
      <formula>6</formula>
    </cfRule>
  </conditionalFormatting>
  <conditionalFormatting sqref="O16:U28">
    <cfRule type="cellIs" dxfId="1021" priority="12" operator="greaterThan">
      <formula>0</formula>
    </cfRule>
  </conditionalFormatting>
  <conditionalFormatting sqref="T10:U11">
    <cfRule type="cellIs" dxfId="1020" priority="39" operator="greaterThan">
      <formula>0</formula>
    </cfRule>
  </conditionalFormatting>
  <conditionalFormatting sqref="V16:Z28">
    <cfRule type="expression" dxfId="1018" priority="7" stopIfTrue="1">
      <formula>V16&gt;$H$8</formula>
    </cfRule>
  </conditionalFormatting>
  <conditionalFormatting sqref="V37:Z148">
    <cfRule type="cellIs" dxfId="1017" priority="23" operator="greaterThan">
      <formula>0</formula>
    </cfRule>
    <cfRule type="cellIs" dxfId="1016" priority="24" operator="greaterThan">
      <formula>6</formula>
    </cfRule>
  </conditionalFormatting>
  <conditionalFormatting sqref="V16:AB28">
    <cfRule type="cellIs" dxfId="1015" priority="9" operator="greaterThan">
      <formula>0</formula>
    </cfRule>
  </conditionalFormatting>
  <conditionalFormatting sqref="AA10:AB11">
    <cfRule type="cellIs" dxfId="1014" priority="38" operator="greaterThan">
      <formula>0</formula>
    </cfRule>
  </conditionalFormatting>
  <conditionalFormatting sqref="AC16:AG28">
    <cfRule type="cellIs" dxfId="1013" priority="6" operator="greaterThan">
      <formula>0</formula>
    </cfRule>
    <cfRule type="expression" dxfId="1011" priority="4" stopIfTrue="1">
      <formula>AC16&gt;$H$8</formula>
    </cfRule>
  </conditionalFormatting>
  <conditionalFormatting sqref="AC37:AG148">
    <cfRule type="cellIs" dxfId="1010" priority="20" operator="greaterThan">
      <formula>0</formula>
    </cfRule>
    <cfRule type="cellIs" dxfId="1009" priority="21" operator="greaterThan">
      <formula>6</formula>
    </cfRule>
  </conditionalFormatting>
  <conditionalFormatting sqref="AH10:AI11">
    <cfRule type="cellIs" dxfId="1008" priority="37" operator="greaterThan">
      <formula>0</formula>
    </cfRule>
  </conditionalFormatting>
  <conditionalFormatting sqref="AJ16:AN28">
    <cfRule type="expression" dxfId="1007" priority="1" stopIfTrue="1">
      <formula>AJ16&gt;$H$8</formula>
    </cfRule>
    <cfRule type="cellIs" dxfId="1006" priority="3" operator="greaterThan">
      <formula>0</formula>
    </cfRule>
  </conditionalFormatting>
  <conditionalFormatting sqref="AJ37:AN148">
    <cfRule type="cellIs" dxfId="1004" priority="17" operator="greaterThan">
      <formula>0</formula>
    </cfRule>
    <cfRule type="cellIs" dxfId="1003" priority="18" operator="greaterThan">
      <formula>6</formula>
    </cfRule>
  </conditionalFormatting>
  <dataValidations count="3">
    <dataValidation type="list" showInputMessage="1" showErrorMessage="1" sqref="D37:D119" xr:uid="{6A21BF22-BEC2-4472-8A2F-9FC5006488D0}">
      <formula1>$F$16:$F$29</formula1>
    </dataValidation>
    <dataValidation type="decimal" operator="lessThanOrEqual" allowBlank="1" showInputMessage="1" showErrorMessage="1" sqref="H37:L148 O37:S148 V37:Z148 AC37:AG148 AJ37:AN148" xr:uid="{8CE43332-1DF1-4E77-A5A4-CAC8F01FBF3E}">
      <formula1>H$8</formula1>
    </dataValidation>
    <dataValidation type="list" showInputMessage="1" showErrorMessage="1" sqref="F16:F28" xr:uid="{EFC04734-6B35-4A2C-B2D0-D700BA8B6D01}">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42" id="{325C67DF-38F8-4AF4-A95D-5E71AAC62C9F}">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071ABBD6-ECDB-44A6-96DD-949B0459E588}">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481" stopIfTrue="1" id="{9226CAB9-6F5F-4E27-AC33-9BB22D67A0F7}">
            <xm:f>OR(H$36&lt;Calendario!$F$2,H$36&gt;Calendario!$F$3)</xm:f>
            <x14:dxf>
              <fill>
                <patternFill>
                  <bgColor theme="0" tint="-0.24994659260841701"/>
                </patternFill>
              </fill>
            </x14:dxf>
          </x14:cfRule>
          <xm:sqref>H37:L148 O37:S148 V37:Z148 AC37:AG148 AJ37:AN148</xm:sqref>
        </x14:conditionalFormatting>
        <x14:conditionalFormatting xmlns:xm="http://schemas.microsoft.com/office/excel/2006/main">
          <x14:cfRule type="expression" priority="11" stopIfTrue="1" id="{ED5A7E57-C19C-43C8-A6F4-E579324EFC84}">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8DD9C245-17E0-4D87-B569-3030039AAD84}">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AA10306F-1FF6-42D5-8F00-1C7D3EE7E709}">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AE693DCD-1830-40F2-B894-F9CCD7DA68D5}">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C0C5579-BD6A-4A58-B543-77BEA3AD62A0}">
          <x14:formula1>
            <xm:f>'Listado Proyectos'!$A:$A</xm:f>
          </x14:formula1>
          <xm:sqref>D9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3FCF9-D5A8-425D-9C47-0C3B6AE66D4C}">
  <sheetPr codeName="Hoja88">
    <tabColor rgb="FFFF0000"/>
  </sheetPr>
  <dimension ref="A2:AN144"/>
  <sheetViews>
    <sheetView workbookViewId="0">
      <selection activeCell="E9" sqref="E9"/>
    </sheetView>
  </sheetViews>
  <sheetFormatPr baseColWidth="10" defaultColWidth="11.5" defaultRowHeight="15" x14ac:dyDescent="0.2"/>
  <cols>
    <col min="2" max="2" width="7.5" customWidth="1"/>
    <col min="3" max="3" width="93.5" bestFit="1" customWidth="1"/>
    <col min="4" max="4" width="17" customWidth="1"/>
    <col min="5" max="5" width="24.5" customWidth="1"/>
    <col min="6" max="7" width="6.5" customWidth="1"/>
    <col min="8" max="40" width="2.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Barrick_Production at Risk Veladero</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Gonzalo Díaz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140</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231</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t="s">
        <v>406</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t="s">
        <v>322</v>
      </c>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c r="H34" s="28">
        <f>+DAY(H36)</f>
        <v>1</v>
      </c>
      <c r="I34" s="28">
        <f t="shared" ref="I34:AN34" si="8">+DAY(I36)</f>
        <v>2</v>
      </c>
      <c r="J34" s="28">
        <f t="shared" si="8"/>
        <v>3</v>
      </c>
      <c r="K34" s="28">
        <f t="shared" si="8"/>
        <v>4</v>
      </c>
      <c r="L34" s="28">
        <f t="shared" si="8"/>
        <v>5</v>
      </c>
      <c r="M34" s="28">
        <f t="shared" si="8"/>
        <v>6</v>
      </c>
      <c r="N34" s="28">
        <f t="shared" si="8"/>
        <v>7</v>
      </c>
      <c r="O34" s="28">
        <f t="shared" si="8"/>
        <v>8</v>
      </c>
      <c r="P34" s="28">
        <f t="shared" si="8"/>
        <v>9</v>
      </c>
      <c r="Q34" s="28">
        <f t="shared" si="8"/>
        <v>10</v>
      </c>
      <c r="R34" s="28">
        <f t="shared" si="8"/>
        <v>11</v>
      </c>
      <c r="S34" s="28">
        <f t="shared" si="8"/>
        <v>12</v>
      </c>
      <c r="T34" s="28">
        <f t="shared" si="8"/>
        <v>13</v>
      </c>
      <c r="U34" s="28">
        <f t="shared" si="8"/>
        <v>14</v>
      </c>
      <c r="V34" s="28">
        <f t="shared" si="8"/>
        <v>15</v>
      </c>
      <c r="W34" s="28">
        <f t="shared" si="8"/>
        <v>16</v>
      </c>
      <c r="X34" s="28">
        <f t="shared" si="8"/>
        <v>17</v>
      </c>
      <c r="Y34" s="28">
        <f t="shared" si="8"/>
        <v>18</v>
      </c>
      <c r="Z34" s="28">
        <f t="shared" si="8"/>
        <v>19</v>
      </c>
      <c r="AA34" s="28">
        <f t="shared" si="8"/>
        <v>20</v>
      </c>
      <c r="AB34" s="28">
        <f t="shared" si="8"/>
        <v>21</v>
      </c>
      <c r="AC34" s="28">
        <f t="shared" si="8"/>
        <v>22</v>
      </c>
      <c r="AD34" s="28">
        <f t="shared" si="8"/>
        <v>23</v>
      </c>
      <c r="AE34" s="28">
        <f t="shared" si="8"/>
        <v>24</v>
      </c>
      <c r="AF34" s="28">
        <f t="shared" si="8"/>
        <v>25</v>
      </c>
      <c r="AG34" s="28">
        <f t="shared" si="8"/>
        <v>26</v>
      </c>
      <c r="AH34" s="28">
        <f t="shared" si="8"/>
        <v>27</v>
      </c>
      <c r="AI34" s="28">
        <f t="shared" si="8"/>
        <v>28</v>
      </c>
      <c r="AJ34" s="28">
        <f t="shared" si="8"/>
        <v>29</v>
      </c>
      <c r="AK34" s="28">
        <f t="shared" si="8"/>
        <v>30</v>
      </c>
      <c r="AL34" s="28">
        <f t="shared" si="8"/>
        <v>1</v>
      </c>
      <c r="AM34" s="28">
        <f t="shared" si="8"/>
        <v>2</v>
      </c>
      <c r="AN34" s="28">
        <f t="shared" si="8"/>
        <v>3</v>
      </c>
    </row>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364">
        <f>Calendario!$D$1</f>
        <v>46174</v>
      </c>
      <c r="I36" s="364">
        <f>H36+1</f>
        <v>46175</v>
      </c>
      <c r="J36" s="364">
        <f t="shared" ref="J36:AN36" si="9">I36+1</f>
        <v>46176</v>
      </c>
      <c r="K36" s="364">
        <f t="shared" si="9"/>
        <v>46177</v>
      </c>
      <c r="L36" s="364">
        <f t="shared" si="9"/>
        <v>46178</v>
      </c>
      <c r="M36" s="364">
        <f t="shared" si="9"/>
        <v>46179</v>
      </c>
      <c r="N36" s="364">
        <f t="shared" si="9"/>
        <v>46180</v>
      </c>
      <c r="O36" s="364">
        <f t="shared" si="9"/>
        <v>46181</v>
      </c>
      <c r="P36" s="364">
        <f t="shared" si="9"/>
        <v>46182</v>
      </c>
      <c r="Q36" s="364">
        <f t="shared" si="9"/>
        <v>46183</v>
      </c>
      <c r="R36" s="364">
        <f t="shared" si="9"/>
        <v>46184</v>
      </c>
      <c r="S36" s="364">
        <f t="shared" si="9"/>
        <v>46185</v>
      </c>
      <c r="T36" s="364">
        <f t="shared" si="9"/>
        <v>46186</v>
      </c>
      <c r="U36" s="364">
        <f t="shared" si="9"/>
        <v>46187</v>
      </c>
      <c r="V36" s="364">
        <f t="shared" si="9"/>
        <v>46188</v>
      </c>
      <c r="W36" s="364">
        <f t="shared" si="9"/>
        <v>46189</v>
      </c>
      <c r="X36" s="364">
        <f t="shared" si="9"/>
        <v>46190</v>
      </c>
      <c r="Y36" s="364">
        <f t="shared" si="9"/>
        <v>46191</v>
      </c>
      <c r="Z36" s="364">
        <f t="shared" si="9"/>
        <v>46192</v>
      </c>
      <c r="AA36" s="364">
        <f t="shared" si="9"/>
        <v>46193</v>
      </c>
      <c r="AB36" s="364">
        <f t="shared" si="9"/>
        <v>46194</v>
      </c>
      <c r="AC36" s="364">
        <f t="shared" si="9"/>
        <v>46195</v>
      </c>
      <c r="AD36" s="364">
        <f t="shared" si="9"/>
        <v>46196</v>
      </c>
      <c r="AE36" s="364">
        <f t="shared" si="9"/>
        <v>46197</v>
      </c>
      <c r="AF36" s="364">
        <f t="shared" si="9"/>
        <v>46198</v>
      </c>
      <c r="AG36" s="364">
        <f t="shared" si="9"/>
        <v>46199</v>
      </c>
      <c r="AH36" s="364">
        <f t="shared" si="9"/>
        <v>46200</v>
      </c>
      <c r="AI36" s="364">
        <f t="shared" si="9"/>
        <v>46201</v>
      </c>
      <c r="AJ36" s="364">
        <f t="shared" si="9"/>
        <v>46202</v>
      </c>
      <c r="AK36" s="364">
        <f t="shared" si="9"/>
        <v>46203</v>
      </c>
      <c r="AL36" s="364">
        <f t="shared" si="9"/>
        <v>46204</v>
      </c>
      <c r="AM36" s="364">
        <f t="shared" si="9"/>
        <v>46205</v>
      </c>
      <c r="AN36" s="364">
        <f t="shared" si="9"/>
        <v>46206</v>
      </c>
    </row>
    <row r="37" spans="2:40" x14ac:dyDescent="0.2">
      <c r="B37" s="22">
        <v>1</v>
      </c>
      <c r="C37" s="77"/>
      <c r="D37" s="24"/>
      <c r="E37" s="25">
        <f t="shared" ref="E37:E100" si="10">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1">+B37+1</f>
        <v>2</v>
      </c>
      <c r="C38" s="77"/>
      <c r="D38" s="24"/>
      <c r="E38" s="25">
        <f t="shared" si="10"/>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1"/>
        <v>3</v>
      </c>
      <c r="C39" s="77"/>
      <c r="D39" s="24"/>
      <c r="E39" s="25">
        <f t="shared" si="10"/>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1"/>
        <v>4</v>
      </c>
      <c r="C40" s="77"/>
      <c r="D40" s="24"/>
      <c r="E40" s="25">
        <f t="shared" si="10"/>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1"/>
        <v>5</v>
      </c>
      <c r="C41" s="77"/>
      <c r="D41" s="24"/>
      <c r="E41" s="25">
        <f t="shared" si="10"/>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1"/>
        <v>6</v>
      </c>
      <c r="C42" s="77"/>
      <c r="D42" s="24"/>
      <c r="E42" s="25">
        <f t="shared" si="10"/>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1"/>
        <v>7</v>
      </c>
      <c r="C43" s="77"/>
      <c r="D43" s="24"/>
      <c r="E43" s="25">
        <f t="shared" si="10"/>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1"/>
        <v>8</v>
      </c>
      <c r="C44" s="78"/>
      <c r="D44" s="24"/>
      <c r="E44" s="25">
        <f t="shared" si="10"/>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1"/>
        <v>9</v>
      </c>
      <c r="C45" s="78"/>
      <c r="D45" s="24"/>
      <c r="E45" s="25">
        <f t="shared" si="10"/>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1"/>
        <v>10</v>
      </c>
      <c r="C46" s="78"/>
      <c r="D46" s="24"/>
      <c r="E46" s="25">
        <f t="shared" si="10"/>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1"/>
        <v>11</v>
      </c>
      <c r="C47" s="78"/>
      <c r="D47" s="24"/>
      <c r="E47" s="25">
        <f t="shared" si="10"/>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1"/>
        <v>12</v>
      </c>
      <c r="C48" s="78"/>
      <c r="D48" s="24"/>
      <c r="E48" s="25">
        <f t="shared" si="10"/>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1"/>
        <v>13</v>
      </c>
      <c r="C49" s="78"/>
      <c r="D49" s="24"/>
      <c r="E49" s="25">
        <f t="shared" si="10"/>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1"/>
        <v>14</v>
      </c>
      <c r="C50" s="78"/>
      <c r="D50" s="24"/>
      <c r="E50" s="25">
        <f t="shared" si="10"/>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1"/>
        <v>15</v>
      </c>
      <c r="C51" s="78"/>
      <c r="D51" s="24"/>
      <c r="E51" s="25">
        <f t="shared" si="10"/>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1"/>
        <v>16</v>
      </c>
      <c r="C52" s="77"/>
      <c r="D52" s="24"/>
      <c r="E52" s="25">
        <f t="shared" si="10"/>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1"/>
        <v>17</v>
      </c>
      <c r="C53" s="77"/>
      <c r="D53" s="24"/>
      <c r="E53" s="25">
        <f t="shared" si="10"/>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1"/>
        <v>18</v>
      </c>
      <c r="C54" s="77"/>
      <c r="D54" s="24"/>
      <c r="E54" s="25">
        <f t="shared" si="10"/>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1"/>
        <v>19</v>
      </c>
      <c r="C55" s="77"/>
      <c r="D55" s="24"/>
      <c r="E55" s="25">
        <f t="shared" si="10"/>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1"/>
        <v>20</v>
      </c>
      <c r="C56" s="77"/>
      <c r="D56" s="24"/>
      <c r="E56" s="25">
        <f t="shared" si="10"/>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1"/>
        <v>21</v>
      </c>
      <c r="C57" s="77"/>
      <c r="D57" s="24"/>
      <c r="E57" s="25">
        <f t="shared" si="10"/>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1"/>
        <v>22</v>
      </c>
      <c r="C58" s="78"/>
      <c r="D58" s="24"/>
      <c r="E58" s="25">
        <f t="shared" si="10"/>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1"/>
        <v>23</v>
      </c>
      <c r="C59" s="78"/>
      <c r="D59" s="24"/>
      <c r="E59" s="25">
        <f t="shared" si="10"/>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1"/>
        <v>24</v>
      </c>
      <c r="C60" s="78"/>
      <c r="D60" s="24"/>
      <c r="E60" s="25">
        <f t="shared" si="10"/>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1"/>
        <v>25</v>
      </c>
      <c r="C61" s="78"/>
      <c r="D61" s="24"/>
      <c r="E61" s="25">
        <f t="shared" si="10"/>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1"/>
        <v>26</v>
      </c>
      <c r="C62" s="78"/>
      <c r="D62" s="24"/>
      <c r="E62" s="25">
        <f t="shared" si="10"/>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1"/>
        <v>27</v>
      </c>
      <c r="C63" s="78"/>
      <c r="D63" s="24"/>
      <c r="E63" s="25">
        <f t="shared" si="10"/>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1"/>
        <v>28</v>
      </c>
      <c r="C64" s="78"/>
      <c r="D64" s="24"/>
      <c r="E64" s="25">
        <f t="shared" si="10"/>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1"/>
        <v>29</v>
      </c>
      <c r="C65" s="78"/>
      <c r="D65" s="24"/>
      <c r="E65" s="25">
        <f t="shared" si="10"/>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1"/>
        <v>30</v>
      </c>
      <c r="C66" s="78"/>
      <c r="D66" s="24"/>
      <c r="E66" s="25">
        <f t="shared" si="10"/>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1"/>
        <v>31</v>
      </c>
      <c r="C67" s="63"/>
      <c r="D67" s="24"/>
      <c r="E67" s="25">
        <f t="shared" si="10"/>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1"/>
        <v>32</v>
      </c>
      <c r="C68" s="63"/>
      <c r="D68" s="24"/>
      <c r="E68" s="25">
        <f t="shared" si="10"/>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1"/>
        <v>33</v>
      </c>
      <c r="C69" s="63"/>
      <c r="D69" s="24"/>
      <c r="E69" s="25">
        <f t="shared" si="10"/>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1"/>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001" priority="53">
      <formula>AND(D37&lt;&gt;"",COUNTIF($F$16:$F$28,D37)=0)</formula>
    </cfRule>
  </conditionalFormatting>
  <conditionalFormatting sqref="H16:L28">
    <cfRule type="expression" dxfId="999" priority="25" stopIfTrue="1">
      <formula>H16&gt;$H$8</formula>
    </cfRule>
  </conditionalFormatting>
  <conditionalFormatting sqref="H37:L144">
    <cfRule type="cellIs" dxfId="997" priority="48" operator="greaterThan">
      <formula>6</formula>
    </cfRule>
    <cfRule type="cellIs" dxfId="996" priority="47" operator="greaterThan">
      <formula>0</formula>
    </cfRule>
  </conditionalFormatting>
  <conditionalFormatting sqref="H16:N28">
    <cfRule type="cellIs" dxfId="995" priority="27" operator="greaterThan">
      <formula>0</formula>
    </cfRule>
  </conditionalFormatting>
  <conditionalFormatting sqref="M10:N11">
    <cfRule type="cellIs" dxfId="994" priority="52" operator="greaterThan">
      <formula>0</formula>
    </cfRule>
  </conditionalFormatting>
  <conditionalFormatting sqref="M58:N115 T58:U115 AA58:AB115">
    <cfRule type="cellIs" dxfId="993" priority="55" operator="greaterThan">
      <formula>0</formula>
    </cfRule>
  </conditionalFormatting>
  <conditionalFormatting sqref="O16:S28">
    <cfRule type="expression" dxfId="991" priority="22" stopIfTrue="1">
      <formula>O16&gt;$H$8</formula>
    </cfRule>
  </conditionalFormatting>
  <conditionalFormatting sqref="O37:S144">
    <cfRule type="cellIs" dxfId="990" priority="39" operator="greaterThan">
      <formula>6</formula>
    </cfRule>
    <cfRule type="cellIs" dxfId="989" priority="38" operator="greaterThan">
      <formula>0</formula>
    </cfRule>
  </conditionalFormatting>
  <conditionalFormatting sqref="O16:U28">
    <cfRule type="cellIs" dxfId="988" priority="24" operator="greaterThan">
      <formula>0</formula>
    </cfRule>
  </conditionalFormatting>
  <conditionalFormatting sqref="T10:U11">
    <cfRule type="cellIs" dxfId="987" priority="51" operator="greaterThan">
      <formula>0</formula>
    </cfRule>
  </conditionalFormatting>
  <conditionalFormatting sqref="V16:Z28">
    <cfRule type="expression" dxfId="986" priority="19" stopIfTrue="1">
      <formula>V16&gt;$H$8</formula>
    </cfRule>
  </conditionalFormatting>
  <conditionalFormatting sqref="V37:Z144">
    <cfRule type="cellIs" dxfId="984" priority="36" operator="greaterThan">
      <formula>6</formula>
    </cfRule>
    <cfRule type="cellIs" dxfId="983" priority="35" operator="greaterThan">
      <formula>0</formula>
    </cfRule>
  </conditionalFormatting>
  <conditionalFormatting sqref="V41:Z42">
    <cfRule type="cellIs" dxfId="982" priority="11" operator="greaterThan">
      <formula>0</formula>
    </cfRule>
    <cfRule type="cellIs" dxfId="981" priority="12" operator="greaterThan">
      <formula>6</formula>
    </cfRule>
  </conditionalFormatting>
  <conditionalFormatting sqref="V16:AB28">
    <cfRule type="cellIs" dxfId="980" priority="21" operator="greaterThan">
      <formula>0</formula>
    </cfRule>
  </conditionalFormatting>
  <conditionalFormatting sqref="AA10:AB11">
    <cfRule type="cellIs" dxfId="979" priority="50" operator="greaterThan">
      <formula>0</formula>
    </cfRule>
  </conditionalFormatting>
  <conditionalFormatting sqref="AC16:AG28">
    <cfRule type="expression" dxfId="978" priority="16" stopIfTrue="1">
      <formula>AC16&gt;$H$8</formula>
    </cfRule>
    <cfRule type="cellIs" dxfId="976" priority="18" operator="greaterThan">
      <formula>0</formula>
    </cfRule>
  </conditionalFormatting>
  <conditionalFormatting sqref="AC37:AG144">
    <cfRule type="cellIs" dxfId="975" priority="32" operator="greaterThan">
      <formula>0</formula>
    </cfRule>
    <cfRule type="cellIs" dxfId="974" priority="33" operator="greaterThan">
      <formula>6</formula>
    </cfRule>
  </conditionalFormatting>
  <conditionalFormatting sqref="AC41:AG42">
    <cfRule type="cellIs" dxfId="973" priority="10" operator="greaterThan">
      <formula>6</formula>
    </cfRule>
    <cfRule type="cellIs" dxfId="972" priority="8" operator="greaterThan">
      <formula>6</formula>
    </cfRule>
    <cfRule type="cellIs" dxfId="971" priority="9" operator="greaterThan">
      <formula>0</formula>
    </cfRule>
    <cfRule type="cellIs" dxfId="970" priority="7" operator="greaterThan">
      <formula>0</formula>
    </cfRule>
  </conditionalFormatting>
  <conditionalFormatting sqref="AH10:AI11">
    <cfRule type="cellIs" dxfId="969" priority="49" operator="greaterThan">
      <formula>0</formula>
    </cfRule>
  </conditionalFormatting>
  <conditionalFormatting sqref="AJ16:AN28">
    <cfRule type="cellIs" dxfId="968" priority="15" operator="greaterThan">
      <formula>0</formula>
    </cfRule>
    <cfRule type="expression" dxfId="966" priority="13" stopIfTrue="1">
      <formula>AJ16&gt;$H$8</formula>
    </cfRule>
  </conditionalFormatting>
  <conditionalFormatting sqref="AJ37:AN144">
    <cfRule type="cellIs" dxfId="965" priority="30" operator="greaterThan">
      <formula>6</formula>
    </cfRule>
    <cfRule type="cellIs" dxfId="964" priority="29" operator="greaterThan">
      <formula>0</formula>
    </cfRule>
  </conditionalFormatting>
  <conditionalFormatting sqref="AJ41:AN42">
    <cfRule type="cellIs" dxfId="963" priority="6" operator="greaterThan">
      <formula>6</formula>
    </cfRule>
    <cfRule type="cellIs" dxfId="962" priority="5" operator="greaterThan">
      <formula>0</formula>
    </cfRule>
    <cfRule type="cellIs" dxfId="961" priority="4" operator="greaterThan">
      <formula>6</formula>
    </cfRule>
    <cfRule type="cellIs" dxfId="960" priority="3" operator="greaterThan">
      <formula>0</formula>
    </cfRule>
    <cfRule type="cellIs" dxfId="959" priority="2" operator="greaterThan">
      <formula>6</formula>
    </cfRule>
    <cfRule type="cellIs" dxfId="958" priority="1" operator="greaterThan">
      <formula>0</formula>
    </cfRule>
  </conditionalFormatting>
  <dataValidations count="3">
    <dataValidation type="list" showInputMessage="1" showErrorMessage="1" sqref="D37:D115" xr:uid="{BDA8155B-DE6A-46D6-85A5-BB7BB7FFA9E9}">
      <formula1>$F$16:$F$29</formula1>
    </dataValidation>
    <dataValidation type="decimal" operator="lessThanOrEqual" allowBlank="1" showInputMessage="1" showErrorMessage="1" sqref="H37:L144 O37:S144 AC37:AG144 V37:Z144 AJ37:AN144" xr:uid="{3FB1771D-73C6-4968-BC07-4A20FBD70EA9}">
      <formula1>H$8</formula1>
    </dataValidation>
    <dataValidation type="list" showInputMessage="1" showErrorMessage="1" sqref="F16:F28" xr:uid="{A8391C10-CE40-4B7F-9F3C-853D6A5EEA6D}">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54" id="{FD0083F0-265C-43AA-B496-3448F395A370}">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6" stopIfTrue="1" id="{9907C9DF-6D81-436C-81CD-6986FDC1A0F6}">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507" stopIfTrue="1" id="{E45854D5-13F0-4DF9-B7FD-5FF3697BAF0E}">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23" stopIfTrue="1" id="{822CD33D-4FE2-4A79-9D47-55013A7CE567}">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20" stopIfTrue="1" id="{E804A88B-294A-434F-869C-60F7AC08404C}">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7" stopIfTrue="1" id="{7AD64815-C92F-44FD-B83C-C4A7A799E8AF}">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4" stopIfTrue="1" id="{A24B7DC7-A7F5-45C0-95DD-F9ADB2F3BA87}">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0888D65-B164-42CE-84AE-8E8ECF22C7BF}">
          <x14:formula1>
            <xm:f>'Listado Proyectos'!$A:$A</xm:f>
          </x14:formula1>
          <xm:sqref>D9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355F-9A1E-4F6A-9247-8A5487542A18}">
  <sheetPr codeName="Hoja90">
    <tabColor rgb="FF006600"/>
  </sheetPr>
  <dimension ref="A2:AN144"/>
  <sheetViews>
    <sheetView topLeftCell="A5" zoomScale="55" zoomScaleNormal="55" workbookViewId="0">
      <selection activeCell="C39" sqref="C39"/>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8" width="7.5" style="28" bestFit="1" customWidth="1"/>
    <col min="9" max="9" width="7.33203125" style="28" bestFit="1" customWidth="1"/>
    <col min="10" max="10" width="6.6640625" style="28" bestFit="1" customWidth="1"/>
    <col min="11" max="12" width="7.33203125" style="28" bestFit="1" customWidth="1"/>
    <col min="13" max="20" width="7.5" style="28" bestFit="1" customWidth="1"/>
    <col min="21" max="21" width="7.33203125" style="28" bestFit="1" customWidth="1"/>
    <col min="22" max="22" width="6.6640625" style="28" bestFit="1" customWidth="1"/>
    <col min="23" max="30" width="7.33203125" style="28" bestFit="1" customWidth="1"/>
    <col min="31" max="31" width="7.5" style="28" bestFit="1" customWidth="1"/>
    <col min="32" max="32" width="7.33203125" style="28" bestFit="1" customWidth="1"/>
    <col min="33" max="40" width="7.5" style="28" bestFit="1"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Mosaic_Cajati LOM Open Pit</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Alex Figueroa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142</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178</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1</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102</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29000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280</v>
      </c>
      <c r="G16" s="25">
        <f t="shared" ref="G16:G28" si="1">SUM(H16:XFD16)</f>
        <v>102</v>
      </c>
      <c r="H16" s="69">
        <f t="shared" ref="H16:L28" si="2">SUMIFS(H$37:H$1048576,$D$37:$D$1048576,$F16)</f>
        <v>5</v>
      </c>
      <c r="I16" s="69">
        <f t="shared" si="2"/>
        <v>5</v>
      </c>
      <c r="J16" s="69">
        <f t="shared" si="2"/>
        <v>5</v>
      </c>
      <c r="K16" s="69">
        <f t="shared" si="2"/>
        <v>5</v>
      </c>
      <c r="L16" s="69">
        <f t="shared" si="2"/>
        <v>3</v>
      </c>
      <c r="M16" s="44"/>
      <c r="N16" s="44"/>
      <c r="O16" s="69">
        <f>SUMIFS(O$37:O$1048576,$D$37:$D$1048576,$F16)</f>
        <v>5</v>
      </c>
      <c r="P16" s="69">
        <f t="shared" ref="O16:S28" si="3">SUMIFS(P$37:P$1048576,$D$37:$D$1048576,$F16)</f>
        <v>5</v>
      </c>
      <c r="Q16" s="69">
        <f t="shared" si="3"/>
        <v>5</v>
      </c>
      <c r="R16" s="69">
        <f t="shared" si="3"/>
        <v>5</v>
      </c>
      <c r="S16" s="69">
        <f t="shared" si="3"/>
        <v>3</v>
      </c>
      <c r="T16" s="44"/>
      <c r="U16" s="44"/>
      <c r="V16" s="69">
        <f t="shared" ref="V16:Z28" si="4">SUMIFS(V$37:V$1048576,$D$37:$D$1048576,$F16)</f>
        <v>5</v>
      </c>
      <c r="W16" s="69">
        <f t="shared" si="4"/>
        <v>5</v>
      </c>
      <c r="X16" s="69">
        <f t="shared" si="4"/>
        <v>5</v>
      </c>
      <c r="Y16" s="69">
        <f t="shared" si="4"/>
        <v>5</v>
      </c>
      <c r="Z16" s="69">
        <f t="shared" si="4"/>
        <v>3</v>
      </c>
      <c r="AA16" s="44"/>
      <c r="AB16" s="44"/>
      <c r="AC16" s="69">
        <f t="shared" ref="AC16:AG28" si="5">SUMIFS(AC$37:AC$1048576,$D$37:$D$1048576,$F16)</f>
        <v>5</v>
      </c>
      <c r="AD16" s="69">
        <f t="shared" si="5"/>
        <v>5</v>
      </c>
      <c r="AE16" s="69">
        <f t="shared" si="5"/>
        <v>5</v>
      </c>
      <c r="AF16" s="69">
        <f t="shared" si="5"/>
        <v>5</v>
      </c>
      <c r="AG16" s="69">
        <f t="shared" si="5"/>
        <v>3</v>
      </c>
      <c r="AH16" s="44"/>
      <c r="AI16" s="44"/>
      <c r="AJ16" s="69">
        <f t="shared" ref="AJ16:AN28" si="6">SUMIFS(AJ$37:AJ$1048576,$D$37:$D$1048576,$F16)</f>
        <v>5</v>
      </c>
      <c r="AK16" s="69">
        <f t="shared" si="6"/>
        <v>5</v>
      </c>
      <c r="AL16" s="69">
        <f t="shared" si="6"/>
        <v>0</v>
      </c>
      <c r="AM16" s="69">
        <f t="shared" si="6"/>
        <v>0</v>
      </c>
      <c r="AN16" s="69">
        <f t="shared" si="6"/>
        <v>0</v>
      </c>
    </row>
    <row r="17" spans="1:40" x14ac:dyDescent="0.2">
      <c r="A17" s="15"/>
      <c r="B17" s="141" t="s">
        <v>491</v>
      </c>
      <c r="C17" s="141" t="s">
        <v>492</v>
      </c>
      <c r="D17" s="141" t="s">
        <v>493</v>
      </c>
      <c r="E17" s="52"/>
      <c r="F17" s="26"/>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ht="16" x14ac:dyDescent="0.2">
      <c r="A26" s="15"/>
      <c r="D26" s="367"/>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ht="16" x14ac:dyDescent="0.2">
      <c r="A27" s="15"/>
      <c r="D27" s="368"/>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t="s">
        <v>559</v>
      </c>
      <c r="D37" s="24" t="s">
        <v>280</v>
      </c>
      <c r="E37" s="25">
        <f t="shared" ref="E37:E68" si="8">SUM(H37:AN37)</f>
        <v>10</v>
      </c>
      <c r="F37" s="51"/>
      <c r="G37" s="24"/>
      <c r="H37" s="69">
        <v>5</v>
      </c>
      <c r="I37" s="69">
        <v>5</v>
      </c>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t="s">
        <v>560</v>
      </c>
      <c r="D38" s="24" t="s">
        <v>280</v>
      </c>
      <c r="E38" s="25">
        <f t="shared" si="8"/>
        <v>36</v>
      </c>
      <c r="F38" s="51"/>
      <c r="G38" s="24"/>
      <c r="H38" s="69"/>
      <c r="I38" s="69"/>
      <c r="J38" s="69">
        <v>5</v>
      </c>
      <c r="K38" s="69">
        <v>5</v>
      </c>
      <c r="L38" s="69">
        <v>3</v>
      </c>
      <c r="M38" s="65"/>
      <c r="N38" s="65"/>
      <c r="O38" s="69">
        <v>5</v>
      </c>
      <c r="P38" s="69">
        <v>5</v>
      </c>
      <c r="Q38" s="69">
        <v>5</v>
      </c>
      <c r="R38" s="69">
        <v>5</v>
      </c>
      <c r="S38" s="69">
        <v>3</v>
      </c>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92">
        <f t="shared" si="9"/>
        <v>3</v>
      </c>
      <c r="C39" s="77" t="s">
        <v>561</v>
      </c>
      <c r="D39" s="24" t="s">
        <v>280</v>
      </c>
      <c r="E39" s="25">
        <f t="shared" si="8"/>
        <v>23</v>
      </c>
      <c r="F39" s="51"/>
      <c r="G39" s="24"/>
      <c r="H39" s="69"/>
      <c r="I39" s="69"/>
      <c r="J39" s="69"/>
      <c r="K39" s="69"/>
      <c r="L39" s="69"/>
      <c r="M39" s="65"/>
      <c r="N39" s="65"/>
      <c r="O39" s="69"/>
      <c r="P39" s="69"/>
      <c r="Q39" s="69"/>
      <c r="R39" s="69"/>
      <c r="S39" s="69"/>
      <c r="T39" s="65"/>
      <c r="U39" s="72"/>
      <c r="V39" s="69">
        <v>5</v>
      </c>
      <c r="W39" s="69">
        <v>5</v>
      </c>
      <c r="X39" s="69">
        <v>5</v>
      </c>
      <c r="Y39" s="69">
        <v>5</v>
      </c>
      <c r="Z39" s="69">
        <v>3</v>
      </c>
      <c r="AA39" s="65"/>
      <c r="AB39" s="72"/>
      <c r="AC39" s="69"/>
      <c r="AD39" s="69"/>
      <c r="AE39" s="69"/>
      <c r="AF39" s="69"/>
      <c r="AG39" s="69"/>
      <c r="AH39" s="65"/>
      <c r="AI39" s="65"/>
      <c r="AJ39" s="69"/>
      <c r="AK39" s="69"/>
      <c r="AL39" s="69"/>
      <c r="AM39" s="69"/>
      <c r="AN39" s="69"/>
    </row>
    <row r="40" spans="2:40" x14ac:dyDescent="0.2">
      <c r="B40" s="22">
        <f t="shared" si="9"/>
        <v>4</v>
      </c>
      <c r="C40" s="339" t="s">
        <v>562</v>
      </c>
      <c r="D40" s="24" t="s">
        <v>280</v>
      </c>
      <c r="E40" s="25">
        <f t="shared" si="8"/>
        <v>33</v>
      </c>
      <c r="F40" s="51"/>
      <c r="G40" s="24"/>
      <c r="H40" s="69"/>
      <c r="I40" s="69"/>
      <c r="J40" s="69"/>
      <c r="K40" s="69"/>
      <c r="L40" s="69"/>
      <c r="M40" s="67"/>
      <c r="N40" s="67"/>
      <c r="O40" s="69"/>
      <c r="P40" s="69"/>
      <c r="Q40" s="69"/>
      <c r="R40" s="69"/>
      <c r="S40" s="69"/>
      <c r="T40" s="67"/>
      <c r="U40" s="73"/>
      <c r="V40" s="69"/>
      <c r="W40" s="69"/>
      <c r="X40" s="69"/>
      <c r="Y40" s="69"/>
      <c r="Z40" s="69"/>
      <c r="AA40" s="65"/>
      <c r="AB40" s="72"/>
      <c r="AC40" s="69">
        <v>5</v>
      </c>
      <c r="AD40" s="69">
        <v>5</v>
      </c>
      <c r="AE40" s="69">
        <v>5</v>
      </c>
      <c r="AF40" s="69">
        <v>5</v>
      </c>
      <c r="AG40" s="69">
        <v>3</v>
      </c>
      <c r="AH40" s="65"/>
      <c r="AI40" s="65"/>
      <c r="AJ40" s="69">
        <v>5</v>
      </c>
      <c r="AK40" s="69">
        <v>5</v>
      </c>
      <c r="AL40" s="69"/>
      <c r="AM40" s="69"/>
      <c r="AN40" s="69"/>
    </row>
    <row r="41" spans="2:40" x14ac:dyDescent="0.2">
      <c r="B41" s="22">
        <f t="shared" si="9"/>
        <v>5</v>
      </c>
      <c r="C41" s="77"/>
      <c r="D41" s="24"/>
      <c r="E41" s="25">
        <f t="shared" si="8"/>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339"/>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92">
        <f t="shared" si="9"/>
        <v>8</v>
      </c>
      <c r="C44" s="135"/>
      <c r="D44" s="134"/>
      <c r="E44" s="88">
        <f t="shared" si="8"/>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92">
        <f t="shared" si="9"/>
        <v>9</v>
      </c>
      <c r="C45" s="135"/>
      <c r="D45" s="134"/>
      <c r="E45" s="88">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92">
        <f t="shared" si="9"/>
        <v>10</v>
      </c>
      <c r="C46" s="135"/>
      <c r="D46" s="134"/>
      <c r="E46" s="88">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92">
        <f t="shared" si="9"/>
        <v>11</v>
      </c>
      <c r="C47" s="135"/>
      <c r="D47" s="134"/>
      <c r="E47" s="88">
        <f>SUM(H47:AN47)</f>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92">
        <f t="shared" si="9"/>
        <v>12</v>
      </c>
      <c r="C48" s="135"/>
      <c r="D48" s="134"/>
      <c r="E48" s="88">
        <f>SUM(H48:AN48)</f>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92">
        <f t="shared" si="9"/>
        <v>13</v>
      </c>
      <c r="C49" s="77"/>
      <c r="D49" s="134"/>
      <c r="E49" s="88">
        <f>SUM(H49:AN49)</f>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92">
        <f t="shared" si="9"/>
        <v>14</v>
      </c>
      <c r="C50" s="77"/>
      <c r="D50" s="134"/>
      <c r="E50" s="88">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92">
        <f t="shared" si="9"/>
        <v>15</v>
      </c>
      <c r="C51" s="339"/>
      <c r="D51" s="134"/>
      <c r="E51" s="88">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92">
        <f t="shared" si="9"/>
        <v>16</v>
      </c>
      <c r="C52" s="135"/>
      <c r="D52" s="134"/>
      <c r="E52" s="88">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92">
        <f t="shared" si="9"/>
        <v>17</v>
      </c>
      <c r="C53" s="341"/>
      <c r="D53" s="134"/>
      <c r="E53" s="88">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92">
        <f t="shared" si="9"/>
        <v>18</v>
      </c>
      <c r="C54" s="341"/>
      <c r="D54" s="134"/>
      <c r="E54" s="88">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52"/>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956" priority="76">
      <formula>AND(D37&lt;&gt;"",COUNTIF($F$16:$F$28,D37)=0)</formula>
    </cfRule>
  </conditionalFormatting>
  <conditionalFormatting sqref="H16:L28">
    <cfRule type="expression" dxfId="955" priority="55" stopIfTrue="1">
      <formula>H16&gt;$H$8</formula>
    </cfRule>
  </conditionalFormatting>
  <conditionalFormatting sqref="H37:L144">
    <cfRule type="cellIs" dxfId="952" priority="70" operator="greaterThan">
      <formula>0</formula>
    </cfRule>
    <cfRule type="cellIs" dxfId="951" priority="71" operator="greaterThan">
      <formula>6</formula>
    </cfRule>
  </conditionalFormatting>
  <conditionalFormatting sqref="H16:N28">
    <cfRule type="cellIs" dxfId="950" priority="57" operator="greaterThan">
      <formula>0</formula>
    </cfRule>
  </conditionalFormatting>
  <conditionalFormatting sqref="M10:N11">
    <cfRule type="cellIs" dxfId="949" priority="75" operator="greaterThan">
      <formula>0</formula>
    </cfRule>
  </conditionalFormatting>
  <conditionalFormatting sqref="M58:N115 T58:U115 AA58:AB115">
    <cfRule type="cellIs" dxfId="948" priority="78" operator="greaterThan">
      <formula>0</formula>
    </cfRule>
  </conditionalFormatting>
  <conditionalFormatting sqref="O16:S28">
    <cfRule type="expression" dxfId="946" priority="52" stopIfTrue="1">
      <formula>O16&gt;$H$8</formula>
    </cfRule>
  </conditionalFormatting>
  <conditionalFormatting sqref="O37:S144">
    <cfRule type="cellIs" dxfId="945" priority="64" operator="greaterThan">
      <formula>0</formula>
    </cfRule>
    <cfRule type="cellIs" dxfId="944" priority="65" operator="greaterThan">
      <formula>6</formula>
    </cfRule>
  </conditionalFormatting>
  <conditionalFormatting sqref="O47:S49">
    <cfRule type="cellIs" dxfId="943" priority="19" operator="greaterThan">
      <formula>0</formula>
    </cfRule>
    <cfRule type="cellIs" dxfId="942" priority="20" operator="greaterThan">
      <formula>6</formula>
    </cfRule>
  </conditionalFormatting>
  <conditionalFormatting sqref="O48:S48">
    <cfRule type="cellIs" dxfId="941" priority="39" operator="greaterThan">
      <formula>0</formula>
    </cfRule>
    <cfRule type="cellIs" dxfId="940" priority="40" operator="greaterThan">
      <formula>6</formula>
    </cfRule>
  </conditionalFormatting>
  <conditionalFormatting sqref="O49:S49">
    <cfRule type="cellIs" dxfId="939" priority="17" operator="greaterThan">
      <formula>0</formula>
    </cfRule>
    <cfRule type="cellIs" dxfId="938" priority="18" operator="greaterThan">
      <formula>6</formula>
    </cfRule>
  </conditionalFormatting>
  <conditionalFormatting sqref="O16:U28">
    <cfRule type="cellIs" dxfId="937" priority="54" operator="greaterThan">
      <formula>0</formula>
    </cfRule>
  </conditionalFormatting>
  <conditionalFormatting sqref="T10:U11">
    <cfRule type="cellIs" dxfId="936" priority="74" operator="greaterThan">
      <formula>0</formula>
    </cfRule>
  </conditionalFormatting>
  <conditionalFormatting sqref="V44:W45">
    <cfRule type="cellIs" dxfId="935" priority="5" operator="greaterThan">
      <formula>0</formula>
    </cfRule>
    <cfRule type="cellIs" dxfId="934" priority="6" operator="greaterThan">
      <formula>6</formula>
    </cfRule>
  </conditionalFormatting>
  <conditionalFormatting sqref="V48:W48">
    <cfRule type="cellIs" dxfId="933" priority="11" operator="greaterThan">
      <formula>0</formula>
    </cfRule>
    <cfRule type="cellIs" dxfId="932" priority="12" operator="greaterThan">
      <formula>6</formula>
    </cfRule>
    <cfRule type="cellIs" dxfId="931" priority="16" operator="greaterThan">
      <formula>6</formula>
    </cfRule>
    <cfRule type="cellIs" dxfId="930" priority="15" operator="greaterThan">
      <formula>0</formula>
    </cfRule>
    <cfRule type="cellIs" dxfId="929" priority="14" operator="greaterThan">
      <formula>6</formula>
    </cfRule>
    <cfRule type="cellIs" dxfId="928" priority="13" operator="greaterThan">
      <formula>0</formula>
    </cfRule>
  </conditionalFormatting>
  <conditionalFormatting sqref="V16:Z28">
    <cfRule type="expression" dxfId="927" priority="49" stopIfTrue="1">
      <formula>V16&gt;$H$8</formula>
    </cfRule>
  </conditionalFormatting>
  <conditionalFormatting sqref="V37:Z144">
    <cfRule type="cellIs" dxfId="925" priority="63" operator="greaterThan">
      <formula>6</formula>
    </cfRule>
    <cfRule type="cellIs" dxfId="924" priority="62" operator="greaterThan">
      <formula>0</formula>
    </cfRule>
  </conditionalFormatting>
  <conditionalFormatting sqref="V44:Z45">
    <cfRule type="cellIs" dxfId="923" priority="4" operator="greaterThan">
      <formula>6</formula>
    </cfRule>
    <cfRule type="cellIs" dxfId="922" priority="3" operator="greaterThan">
      <formula>0</formula>
    </cfRule>
  </conditionalFormatting>
  <conditionalFormatting sqref="V16:AB28">
    <cfRule type="cellIs" dxfId="921" priority="51" operator="greaterThan">
      <formula>0</formula>
    </cfRule>
  </conditionalFormatting>
  <conditionalFormatting sqref="AA10:AB11">
    <cfRule type="cellIs" dxfId="920" priority="73" operator="greaterThan">
      <formula>0</formula>
    </cfRule>
  </conditionalFormatting>
  <conditionalFormatting sqref="AC16:AG28">
    <cfRule type="cellIs" dxfId="918" priority="48" operator="greaterThan">
      <formula>0</formula>
    </cfRule>
    <cfRule type="expression" dxfId="917" priority="46" stopIfTrue="1">
      <formula>AC16&gt;$H$8</formula>
    </cfRule>
  </conditionalFormatting>
  <conditionalFormatting sqref="AC37:AG144">
    <cfRule type="cellIs" dxfId="916" priority="60" operator="greaterThan">
      <formula>0</formula>
    </cfRule>
    <cfRule type="cellIs" dxfId="915" priority="61" operator="greaterThan">
      <formula>6</formula>
    </cfRule>
  </conditionalFormatting>
  <conditionalFormatting sqref="AC44:AG46">
    <cfRule type="cellIs" dxfId="914" priority="2" operator="greaterThan">
      <formula>6</formula>
    </cfRule>
    <cfRule type="cellIs" dxfId="913" priority="1" operator="greaterThan">
      <formula>0</formula>
    </cfRule>
  </conditionalFormatting>
  <conditionalFormatting sqref="AH10:AI11">
    <cfRule type="cellIs" dxfId="912" priority="72" operator="greaterThan">
      <formula>0</formula>
    </cfRule>
  </conditionalFormatting>
  <conditionalFormatting sqref="AJ45:AK45">
    <cfRule type="cellIs" dxfId="911" priority="34" operator="greaterThan">
      <formula>6</formula>
    </cfRule>
    <cfRule type="cellIs" dxfId="910" priority="33" operator="greaterThan">
      <formula>0</formula>
    </cfRule>
  </conditionalFormatting>
  <conditionalFormatting sqref="AJ45:AK46 AK46:AM46">
    <cfRule type="cellIs" dxfId="909" priority="26" operator="greaterThan">
      <formula>6</formula>
    </cfRule>
    <cfRule type="cellIs" dxfId="908" priority="25" operator="greaterThan">
      <formula>0</formula>
    </cfRule>
  </conditionalFormatting>
  <conditionalFormatting sqref="AJ46:AM46">
    <cfRule type="cellIs" dxfId="907" priority="24" operator="greaterThan">
      <formula>6</formula>
    </cfRule>
    <cfRule type="cellIs" dxfId="906" priority="23" operator="greaterThan">
      <formula>0</formula>
    </cfRule>
  </conditionalFormatting>
  <conditionalFormatting sqref="AJ16:AN28">
    <cfRule type="cellIs" dxfId="905" priority="45" operator="greaterThan">
      <formula>0</formula>
    </cfRule>
    <cfRule type="expression" dxfId="903" priority="43" stopIfTrue="1">
      <formula>AJ16&gt;$H$8</formula>
    </cfRule>
  </conditionalFormatting>
  <conditionalFormatting sqref="AJ37:AN144">
    <cfRule type="cellIs" dxfId="902" priority="58" operator="greaterThan">
      <formula>0</formula>
    </cfRule>
    <cfRule type="cellIs" dxfId="901" priority="59" operator="greaterThan">
      <formula>6</formula>
    </cfRule>
  </conditionalFormatting>
  <dataValidations count="3">
    <dataValidation type="decimal" operator="lessThanOrEqual" allowBlank="1" showInputMessage="1" showErrorMessage="1" sqref="H40:L144 V37:Z144 J39 H37:L37 K38:L39 H38:I39 AC37:AG144 O37:S144 AJ37:AN144" xr:uid="{F0A1BE59-7AA0-4736-9C28-42B89FA2D6AD}">
      <formula1>H$8</formula1>
    </dataValidation>
    <dataValidation type="list" showInputMessage="1" showErrorMessage="1" sqref="F16:F28" xr:uid="{C9666EB8-B5B1-415F-80C2-2FA865E6E337}">
      <formula1>NombresProfesionales</formula1>
    </dataValidation>
    <dataValidation type="list" showInputMessage="1" showErrorMessage="1" sqref="D37:D115" xr:uid="{89EE1ECA-0983-4463-802F-06B89D8C9426}">
      <formula1>$F$16:$F$29</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77" id="{9B4F9B4B-C9F7-4711-BC89-33A6FD71DF7C}">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56" stopIfTrue="1" id="{436B862B-CE17-4C5A-B83E-CEC3842753C7}">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89" stopIfTrue="1" id="{4D678E34-46E2-4539-B77D-4ED35651A6FC}">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53" stopIfTrue="1" id="{898B7A83-C5D9-4759-8E3F-9CDD80678C13}">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50" stopIfTrue="1" id="{3D69D137-2F05-42B0-968B-613BE8FFA326}">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47" stopIfTrue="1" id="{3595E0A2-D3A7-4CA0-BD0B-8607FCCBD8F9}">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44" stopIfTrue="1" id="{11CA6BA8-634E-41CA-A43E-07AA69C0FF3D}">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99A3063-A8C6-4062-85B8-6220D7D4029C}">
          <x14:formula1>
            <xm:f>'Listado Proyectos'!$A:$A</xm:f>
          </x14:formula1>
          <xm:sqref>D9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5F7F1-E21A-4AFE-A93B-F29D156AD1FA}">
  <sheetPr codeName="Hoja91">
    <tabColor rgb="FFFF0000"/>
  </sheetPr>
  <dimension ref="A2:AN144"/>
  <sheetViews>
    <sheetView workbookViewId="0">
      <selection activeCell="E9" sqref="E9"/>
    </sheetView>
  </sheetViews>
  <sheetFormatPr baseColWidth="10" defaultColWidth="11.5" defaultRowHeight="15" x14ac:dyDescent="0.2"/>
  <cols>
    <col min="1" max="1" width="3.6640625" customWidth="1"/>
    <col min="2" max="2" width="7.5" customWidth="1"/>
    <col min="3" max="3" width="34.5" customWidth="1"/>
    <col min="4" max="4" width="17" customWidth="1"/>
    <col min="5" max="5" width="10.5" bestFit="1" customWidth="1"/>
    <col min="6" max="7" width="6.5" customWidth="1"/>
    <col min="8" max="16" width="5.5" style="28" bestFit="1" customWidth="1"/>
    <col min="17" max="17" width="5" style="28" bestFit="1" customWidth="1"/>
    <col min="18" max="39" width="5.5" style="28" bestFit="1" customWidth="1"/>
    <col min="40" max="40" width="2.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Glencore_Mining Simulation Mara</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143</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69">
        <v>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381</v>
      </c>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406</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t="s">
        <v>241</v>
      </c>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c r="H34" s="28">
        <f>+DAY(H36)</f>
        <v>1</v>
      </c>
      <c r="I34" s="28">
        <f t="shared" ref="I34:AN34" si="7">+DAY(I36)</f>
        <v>2</v>
      </c>
      <c r="J34" s="28">
        <f t="shared" si="7"/>
        <v>3</v>
      </c>
      <c r="K34" s="28">
        <f t="shared" si="7"/>
        <v>4</v>
      </c>
      <c r="L34" s="28">
        <f t="shared" si="7"/>
        <v>5</v>
      </c>
      <c r="M34" s="28">
        <f t="shared" si="7"/>
        <v>6</v>
      </c>
      <c r="N34" s="28">
        <f t="shared" si="7"/>
        <v>7</v>
      </c>
      <c r="O34" s="28">
        <f t="shared" si="7"/>
        <v>8</v>
      </c>
      <c r="P34" s="28">
        <f t="shared" si="7"/>
        <v>9</v>
      </c>
      <c r="Q34" s="28">
        <f t="shared" si="7"/>
        <v>10</v>
      </c>
      <c r="R34" s="28">
        <f t="shared" si="7"/>
        <v>11</v>
      </c>
      <c r="S34" s="28">
        <f t="shared" si="7"/>
        <v>12</v>
      </c>
      <c r="T34" s="28">
        <f t="shared" si="7"/>
        <v>13</v>
      </c>
      <c r="U34" s="28">
        <f t="shared" si="7"/>
        <v>14</v>
      </c>
      <c r="V34" s="28">
        <f t="shared" si="7"/>
        <v>15</v>
      </c>
      <c r="W34" s="28">
        <f t="shared" si="7"/>
        <v>16</v>
      </c>
      <c r="X34" s="28">
        <f t="shared" si="7"/>
        <v>17</v>
      </c>
      <c r="Y34" s="28">
        <f t="shared" si="7"/>
        <v>18</v>
      </c>
      <c r="Z34" s="28">
        <f t="shared" si="7"/>
        <v>19</v>
      </c>
      <c r="AA34" s="28">
        <f t="shared" si="7"/>
        <v>20</v>
      </c>
      <c r="AB34" s="28">
        <f t="shared" si="7"/>
        <v>21</v>
      </c>
      <c r="AC34" s="28">
        <f t="shared" si="7"/>
        <v>22</v>
      </c>
      <c r="AD34" s="28">
        <f t="shared" si="7"/>
        <v>23</v>
      </c>
      <c r="AE34" s="28">
        <f t="shared" si="7"/>
        <v>24</v>
      </c>
      <c r="AF34" s="28">
        <f t="shared" si="7"/>
        <v>25</v>
      </c>
      <c r="AG34" s="28">
        <f t="shared" si="7"/>
        <v>26</v>
      </c>
      <c r="AH34" s="28">
        <f t="shared" si="7"/>
        <v>27</v>
      </c>
      <c r="AI34" s="28">
        <f t="shared" si="7"/>
        <v>28</v>
      </c>
      <c r="AJ34" s="28">
        <f t="shared" si="7"/>
        <v>29</v>
      </c>
      <c r="AK34" s="28">
        <f t="shared" si="7"/>
        <v>30</v>
      </c>
      <c r="AL34" s="28">
        <f t="shared" si="7"/>
        <v>1</v>
      </c>
      <c r="AM34" s="28">
        <f t="shared" si="7"/>
        <v>2</v>
      </c>
      <c r="AN34" s="28">
        <f t="shared" si="7"/>
        <v>3</v>
      </c>
    </row>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8">H36+1</f>
        <v>46175</v>
      </c>
      <c r="J36" s="187">
        <f t="shared" si="8"/>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68"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7"/>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7"/>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7"/>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7"/>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7"/>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7"/>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7"/>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7"/>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7"/>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7"/>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7"/>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7"/>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7"/>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7"/>
      <c r="D59" s="24"/>
      <c r="E59" s="25">
        <f t="shared" si="9"/>
        <v>0</v>
      </c>
      <c r="F59" s="51"/>
      <c r="G59" s="24"/>
      <c r="H59" s="69"/>
      <c r="I59" s="69"/>
      <c r="J59" s="69"/>
      <c r="K59" s="69"/>
      <c r="L59" s="69"/>
      <c r="M59" s="67"/>
      <c r="N59" s="67"/>
      <c r="O59" s="69"/>
      <c r="P59" s="69"/>
      <c r="Q59" s="69"/>
      <c r="R59" s="69"/>
      <c r="S59" s="69"/>
      <c r="T59" s="67"/>
      <c r="U59" s="73"/>
      <c r="V59" s="69"/>
      <c r="W59" s="69"/>
      <c r="X59" s="69"/>
      <c r="Y59" s="69"/>
      <c r="Z59" s="69"/>
      <c r="AA59" s="65"/>
      <c r="AB59" s="72"/>
      <c r="AC59" s="69"/>
      <c r="AD59" s="69"/>
      <c r="AE59" s="69"/>
      <c r="AF59" s="69"/>
      <c r="AG59" s="69"/>
      <c r="AH59" s="65"/>
      <c r="AI59" s="65"/>
      <c r="AJ59" s="69"/>
      <c r="AK59" s="69"/>
      <c r="AL59" s="69"/>
      <c r="AM59" s="69"/>
      <c r="AN59" s="69"/>
    </row>
    <row r="60" spans="2:40" x14ac:dyDescent="0.2">
      <c r="B60" s="22">
        <f t="shared" si="10"/>
        <v>24</v>
      </c>
      <c r="C60" s="77"/>
      <c r="D60" s="24"/>
      <c r="E60" s="25">
        <f t="shared" si="9"/>
        <v>0</v>
      </c>
      <c r="F60" s="51"/>
      <c r="G60" s="24"/>
      <c r="H60" s="69"/>
      <c r="I60" s="69"/>
      <c r="J60" s="69"/>
      <c r="K60" s="69"/>
      <c r="L60" s="69"/>
      <c r="M60" s="67"/>
      <c r="N60" s="67"/>
      <c r="O60" s="69"/>
      <c r="P60" s="69"/>
      <c r="Q60" s="69"/>
      <c r="R60" s="69"/>
      <c r="S60" s="69"/>
      <c r="T60" s="67"/>
      <c r="U60" s="73"/>
      <c r="V60" s="69"/>
      <c r="W60" s="69"/>
      <c r="X60" s="69"/>
      <c r="Y60" s="69"/>
      <c r="Z60" s="69"/>
      <c r="AA60" s="65"/>
      <c r="AB60" s="72"/>
      <c r="AC60" s="69"/>
      <c r="AD60" s="69"/>
      <c r="AE60" s="69"/>
      <c r="AF60" s="69"/>
      <c r="AG60" s="69"/>
      <c r="AH60" s="65"/>
      <c r="AI60" s="65"/>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ref="E69:E100" si="11">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2">+B69+1</f>
        <v>34</v>
      </c>
      <c r="C70" s="63"/>
      <c r="D70" s="24"/>
      <c r="E70" s="25">
        <f t="shared" si="11"/>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2"/>
        <v>35</v>
      </c>
      <c r="C71" s="8"/>
      <c r="D71" s="24"/>
      <c r="E71" s="25">
        <f t="shared" si="11"/>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2"/>
        <v>36</v>
      </c>
      <c r="C72" s="8"/>
      <c r="D72" s="24"/>
      <c r="E72" s="25">
        <f t="shared" si="11"/>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2"/>
        <v>37</v>
      </c>
      <c r="C73" s="8"/>
      <c r="D73" s="24"/>
      <c r="E73" s="25">
        <f t="shared" si="11"/>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2"/>
        <v>38</v>
      </c>
      <c r="C74" s="8"/>
      <c r="D74" s="24"/>
      <c r="E74" s="25">
        <f t="shared" si="11"/>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2"/>
        <v>39</v>
      </c>
      <c r="C75" s="8"/>
      <c r="D75" s="24"/>
      <c r="E75" s="25">
        <f t="shared" si="11"/>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2"/>
        <v>40</v>
      </c>
      <c r="C76" s="8"/>
      <c r="D76" s="24"/>
      <c r="E76" s="25">
        <f t="shared" si="11"/>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2"/>
        <v>41</v>
      </c>
      <c r="C77" s="8"/>
      <c r="D77" s="24"/>
      <c r="E77" s="25">
        <f t="shared" si="11"/>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2"/>
        <v>42</v>
      </c>
      <c r="C78" s="8"/>
      <c r="D78" s="24"/>
      <c r="E78" s="25">
        <f t="shared" si="11"/>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2"/>
        <v>43</v>
      </c>
      <c r="C79" s="8"/>
      <c r="D79" s="24"/>
      <c r="E79" s="25">
        <f t="shared" si="11"/>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2"/>
        <v>44</v>
      </c>
      <c r="C80" s="8"/>
      <c r="D80" s="24"/>
      <c r="E80" s="25">
        <f t="shared" si="11"/>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2"/>
        <v>45</v>
      </c>
      <c r="C81" s="8"/>
      <c r="D81" s="24"/>
      <c r="E81" s="25">
        <f t="shared" si="11"/>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2"/>
        <v>46</v>
      </c>
      <c r="C82" s="8"/>
      <c r="D82" s="24"/>
      <c r="E82" s="25">
        <f t="shared" si="11"/>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2"/>
        <v>47</v>
      </c>
      <c r="C83" s="8"/>
      <c r="D83" s="24"/>
      <c r="E83" s="25">
        <f t="shared" si="11"/>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2"/>
        <v>48</v>
      </c>
      <c r="C84" s="8"/>
      <c r="D84" s="24"/>
      <c r="E84" s="25">
        <f t="shared" si="11"/>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2"/>
        <v>49</v>
      </c>
      <c r="C85" s="8"/>
      <c r="D85" s="24"/>
      <c r="E85" s="25">
        <f t="shared" si="11"/>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2"/>
        <v>50</v>
      </c>
      <c r="C86" s="8"/>
      <c r="D86" s="24"/>
      <c r="E86" s="25">
        <f t="shared" si="11"/>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2"/>
        <v>51</v>
      </c>
      <c r="C87" s="8"/>
      <c r="D87" s="24"/>
      <c r="E87" s="25">
        <f t="shared" si="11"/>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2"/>
        <v>52</v>
      </c>
      <c r="C88" s="8"/>
      <c r="D88" s="24"/>
      <c r="E88" s="25">
        <f t="shared" si="11"/>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2"/>
        <v>53</v>
      </c>
      <c r="C89" s="8"/>
      <c r="D89" s="24"/>
      <c r="E89" s="25">
        <f t="shared" si="11"/>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2"/>
        <v>54</v>
      </c>
      <c r="C90" s="8"/>
      <c r="D90" s="24"/>
      <c r="E90" s="25">
        <f t="shared" si="11"/>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2"/>
        <v>55</v>
      </c>
      <c r="C91" s="8"/>
      <c r="D91" s="24"/>
      <c r="E91" s="25">
        <f t="shared" si="11"/>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2"/>
        <v>56</v>
      </c>
      <c r="C92" s="8"/>
      <c r="D92" s="24"/>
      <c r="E92" s="25">
        <f t="shared" si="11"/>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2"/>
        <v>57</v>
      </c>
      <c r="C93" s="8"/>
      <c r="D93" s="24"/>
      <c r="E93" s="25">
        <f t="shared" si="11"/>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2"/>
        <v>58</v>
      </c>
      <c r="C94" s="8"/>
      <c r="D94" s="24"/>
      <c r="E94" s="25">
        <f t="shared" si="11"/>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2"/>
        <v>59</v>
      </c>
      <c r="C95" s="8"/>
      <c r="D95" s="24"/>
      <c r="E95" s="25">
        <f t="shared" si="11"/>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2"/>
        <v>60</v>
      </c>
      <c r="C96" s="8"/>
      <c r="D96" s="24"/>
      <c r="E96" s="25">
        <f t="shared" si="11"/>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2"/>
        <v>61</v>
      </c>
      <c r="C97" s="8"/>
      <c r="D97" s="24"/>
      <c r="E97" s="25">
        <f t="shared" si="11"/>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2"/>
        <v>62</v>
      </c>
      <c r="C98" s="8"/>
      <c r="D98" s="24"/>
      <c r="E98" s="25">
        <f t="shared" si="11"/>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2"/>
        <v>63</v>
      </c>
      <c r="C99" s="8"/>
      <c r="D99" s="24"/>
      <c r="E99" s="25">
        <f t="shared" si="11"/>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2"/>
        <v>64</v>
      </c>
      <c r="C100" s="8"/>
      <c r="D100" s="24"/>
      <c r="E100" s="25">
        <f t="shared" si="11"/>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2"/>
        <v>65</v>
      </c>
      <c r="C101" s="8"/>
      <c r="D101" s="24"/>
      <c r="E101" s="25">
        <f t="shared" ref="E101:E115" si="13">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4">+B101+1</f>
        <v>66</v>
      </c>
      <c r="C102" s="8"/>
      <c r="D102" s="24"/>
      <c r="E102" s="25">
        <f t="shared" si="13"/>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4"/>
        <v>67</v>
      </c>
      <c r="C103" s="8"/>
      <c r="D103" s="24"/>
      <c r="E103" s="25">
        <f t="shared" si="13"/>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4"/>
        <v>68</v>
      </c>
      <c r="C104" s="8"/>
      <c r="D104" s="24"/>
      <c r="E104" s="25">
        <f t="shared" si="13"/>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4"/>
        <v>69</v>
      </c>
      <c r="C105" s="8"/>
      <c r="D105" s="24"/>
      <c r="E105" s="25">
        <f t="shared" si="13"/>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4"/>
        <v>70</v>
      </c>
      <c r="C106" s="8"/>
      <c r="D106" s="24"/>
      <c r="E106" s="25">
        <f t="shared" si="13"/>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4"/>
        <v>71</v>
      </c>
      <c r="C107" s="8"/>
      <c r="D107" s="24"/>
      <c r="E107" s="25">
        <f t="shared" si="13"/>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4"/>
        <v>72</v>
      </c>
      <c r="C108" s="8"/>
      <c r="D108" s="24"/>
      <c r="E108" s="25">
        <f t="shared" si="13"/>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4"/>
        <v>73</v>
      </c>
      <c r="C109" s="8"/>
      <c r="D109" s="24"/>
      <c r="E109" s="25">
        <f t="shared" si="13"/>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4"/>
        <v>74</v>
      </c>
      <c r="C110" s="8"/>
      <c r="D110" s="24"/>
      <c r="E110" s="25">
        <f t="shared" si="13"/>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4"/>
        <v>75</v>
      </c>
      <c r="C111" s="8"/>
      <c r="D111" s="24"/>
      <c r="E111" s="25">
        <f t="shared" si="13"/>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4"/>
        <v>76</v>
      </c>
      <c r="C112" s="8"/>
      <c r="D112" s="24"/>
      <c r="E112" s="25">
        <f t="shared" si="13"/>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4"/>
        <v>77</v>
      </c>
      <c r="C113" s="8"/>
      <c r="D113" s="24"/>
      <c r="E113" s="25">
        <f t="shared" si="13"/>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4"/>
        <v>78</v>
      </c>
      <c r="C114" s="8"/>
      <c r="D114" s="24"/>
      <c r="E114" s="25">
        <f t="shared" si="13"/>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4"/>
        <v>79</v>
      </c>
      <c r="C115" s="8"/>
      <c r="D115" s="24"/>
      <c r="E115" s="25">
        <f t="shared" si="13"/>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899" priority="104">
      <formula>AND(D37&lt;&gt;"",COUNTIF($F$16:$F$28,D37)=0)</formula>
    </cfRule>
  </conditionalFormatting>
  <conditionalFormatting sqref="H16:L28">
    <cfRule type="expression" dxfId="897" priority="83" stopIfTrue="1">
      <formula>H16&gt;$H$8</formula>
    </cfRule>
  </conditionalFormatting>
  <conditionalFormatting sqref="H37:L144">
    <cfRule type="cellIs" dxfId="895" priority="99" operator="greaterThan">
      <formula>6</formula>
    </cfRule>
    <cfRule type="cellIs" dxfId="894" priority="98" operator="greaterThan">
      <formula>0</formula>
    </cfRule>
  </conditionalFormatting>
  <conditionalFormatting sqref="H16:N28">
    <cfRule type="cellIs" dxfId="893" priority="85" operator="greaterThan">
      <formula>0</formula>
    </cfRule>
  </conditionalFormatting>
  <conditionalFormatting sqref="M10:N11">
    <cfRule type="cellIs" dxfId="892" priority="103" operator="greaterThan">
      <formula>0</formula>
    </cfRule>
  </conditionalFormatting>
  <conditionalFormatting sqref="M58:N58 T58:U58 AA58:AB58 M61:N115 T61:U115 AA61:AB115">
    <cfRule type="cellIs" dxfId="891" priority="106" operator="greaterThan">
      <formula>0</formula>
    </cfRule>
  </conditionalFormatting>
  <conditionalFormatting sqref="O16:S28">
    <cfRule type="expression" dxfId="889" priority="80" stopIfTrue="1">
      <formula>O16&gt;$H$8</formula>
    </cfRule>
  </conditionalFormatting>
  <conditionalFormatting sqref="O37:S144">
    <cfRule type="cellIs" dxfId="888" priority="93" operator="greaterThan">
      <formula>6</formula>
    </cfRule>
    <cfRule type="cellIs" dxfId="887" priority="92" operator="greaterThan">
      <formula>0</formula>
    </cfRule>
  </conditionalFormatting>
  <conditionalFormatting sqref="O42:S43">
    <cfRule type="cellIs" dxfId="886" priority="62" operator="greaterThan">
      <formula>6</formula>
    </cfRule>
    <cfRule type="cellIs" dxfId="885" priority="61" operator="greaterThan">
      <formula>0</formula>
    </cfRule>
  </conditionalFormatting>
  <conditionalFormatting sqref="O50:S51">
    <cfRule type="cellIs" dxfId="884" priority="53" operator="greaterThan">
      <formula>0</formula>
    </cfRule>
    <cfRule type="cellIs" dxfId="883" priority="54" operator="greaterThan">
      <formula>6</formula>
    </cfRule>
  </conditionalFormatting>
  <conditionalFormatting sqref="O59:S60">
    <cfRule type="cellIs" dxfId="882" priority="14" operator="greaterThan">
      <formula>6</formula>
    </cfRule>
    <cfRule type="cellIs" dxfId="881" priority="13" operator="greaterThan">
      <formula>0</formula>
    </cfRule>
  </conditionalFormatting>
  <conditionalFormatting sqref="O16:U28">
    <cfRule type="cellIs" dxfId="880" priority="82" operator="greaterThan">
      <formula>0</formula>
    </cfRule>
  </conditionalFormatting>
  <conditionalFormatting sqref="T10:U11">
    <cfRule type="cellIs" dxfId="879" priority="102" operator="greaterThan">
      <formula>0</formula>
    </cfRule>
  </conditionalFormatting>
  <conditionalFormatting sqref="V16:Z28">
    <cfRule type="expression" dxfId="877" priority="77" stopIfTrue="1">
      <formula>V16&gt;$H$8</formula>
    </cfRule>
  </conditionalFormatting>
  <conditionalFormatting sqref="V37:Z144">
    <cfRule type="cellIs" dxfId="876" priority="91" operator="greaterThan">
      <formula>6</formula>
    </cfRule>
    <cfRule type="cellIs" dxfId="875" priority="90" operator="greaterThan">
      <formula>0</formula>
    </cfRule>
  </conditionalFormatting>
  <conditionalFormatting sqref="V39:Z39">
    <cfRule type="cellIs" dxfId="874" priority="52" operator="greaterThan">
      <formula>6</formula>
    </cfRule>
    <cfRule type="cellIs" dxfId="873" priority="51" operator="greaterThan">
      <formula>0</formula>
    </cfRule>
  </conditionalFormatting>
  <conditionalFormatting sqref="V42:Z43">
    <cfRule type="cellIs" dxfId="872" priority="60" operator="greaterThan">
      <formula>6</formula>
    </cfRule>
    <cfRule type="cellIs" dxfId="871" priority="59" operator="greaterThan">
      <formula>0</formula>
    </cfRule>
  </conditionalFormatting>
  <conditionalFormatting sqref="V48:Z48">
    <cfRule type="cellIs" dxfId="870" priority="50" operator="greaterThan">
      <formula>6</formula>
    </cfRule>
    <cfRule type="cellIs" dxfId="869" priority="49" operator="greaterThan">
      <formula>0</formula>
    </cfRule>
  </conditionalFormatting>
  <conditionalFormatting sqref="V50:Z51">
    <cfRule type="cellIs" dxfId="868" priority="35" operator="greaterThan">
      <formula>0</formula>
    </cfRule>
    <cfRule type="cellIs" dxfId="867" priority="36" operator="greaterThan">
      <formula>6</formula>
    </cfRule>
    <cfRule type="cellIs" dxfId="866" priority="37" operator="greaterThan">
      <formula>0</formula>
    </cfRule>
    <cfRule type="cellIs" dxfId="865" priority="38" operator="greaterThan">
      <formula>6</formula>
    </cfRule>
  </conditionalFormatting>
  <conditionalFormatting sqref="V55:Z55">
    <cfRule type="cellIs" dxfId="864" priority="6" operator="greaterThan">
      <formula>6</formula>
    </cfRule>
    <cfRule type="cellIs" dxfId="863" priority="5" operator="greaterThan">
      <formula>0</formula>
    </cfRule>
  </conditionalFormatting>
  <conditionalFormatting sqref="V59:Z60">
    <cfRule type="cellIs" dxfId="862" priority="12" operator="greaterThan">
      <formula>6</formula>
    </cfRule>
    <cfRule type="cellIs" dxfId="861" priority="11" operator="greaterThan">
      <formula>0</formula>
    </cfRule>
  </conditionalFormatting>
  <conditionalFormatting sqref="V16:AB28">
    <cfRule type="cellIs" dxfId="860" priority="79" operator="greaterThan">
      <formula>0</formula>
    </cfRule>
  </conditionalFormatting>
  <conditionalFormatting sqref="AA10:AB11">
    <cfRule type="cellIs" dxfId="859" priority="101" operator="greaterThan">
      <formula>0</formula>
    </cfRule>
  </conditionalFormatting>
  <conditionalFormatting sqref="AC49:AD49">
    <cfRule type="cellIs" dxfId="858" priority="20" operator="greaterThan">
      <formula>6</formula>
    </cfRule>
    <cfRule type="cellIs" dxfId="857" priority="21" operator="greaterThan">
      <formula>0</formula>
    </cfRule>
    <cfRule type="cellIs" dxfId="856" priority="22" operator="greaterThan">
      <formula>6</formula>
    </cfRule>
    <cfRule type="cellIs" dxfId="855" priority="19" operator="greaterThan">
      <formula>0</formula>
    </cfRule>
  </conditionalFormatting>
  <conditionalFormatting sqref="AC16:AG28">
    <cfRule type="cellIs" dxfId="854" priority="76" operator="greaterThan">
      <formula>0</formula>
    </cfRule>
    <cfRule type="expression" dxfId="852" priority="74" stopIfTrue="1">
      <formula>AC16&gt;$H$8</formula>
    </cfRule>
  </conditionalFormatting>
  <conditionalFormatting sqref="AC37:AG144">
    <cfRule type="cellIs" dxfId="851" priority="89" operator="greaterThan">
      <formula>6</formula>
    </cfRule>
    <cfRule type="cellIs" dxfId="850" priority="88" operator="greaterThan">
      <formula>0</formula>
    </cfRule>
  </conditionalFormatting>
  <conditionalFormatting sqref="AC40:AG40">
    <cfRule type="cellIs" dxfId="849" priority="45" operator="greaterThan">
      <formula>0</formula>
    </cfRule>
    <cfRule type="cellIs" dxfId="848" priority="44" operator="greaterThan">
      <formula>6</formula>
    </cfRule>
    <cfRule type="cellIs" dxfId="847" priority="43" operator="greaterThan">
      <formula>0</formula>
    </cfRule>
    <cfRule type="cellIs" dxfId="846" priority="46" operator="greaterThan">
      <formula>6</formula>
    </cfRule>
  </conditionalFormatting>
  <conditionalFormatting sqref="AC42:AG43">
    <cfRule type="cellIs" dxfId="845" priority="57" operator="greaterThan">
      <formula>0</formula>
    </cfRule>
    <cfRule type="cellIs" dxfId="844" priority="58" operator="greaterThan">
      <formula>6</formula>
    </cfRule>
  </conditionalFormatting>
  <conditionalFormatting sqref="AC45:AG45">
    <cfRule type="cellIs" dxfId="843" priority="69" operator="greaterThan">
      <formula>0</formula>
    </cfRule>
    <cfRule type="cellIs" dxfId="842" priority="70" operator="greaterThan">
      <formula>6</formula>
    </cfRule>
  </conditionalFormatting>
  <conditionalFormatting sqref="AC49:AG51">
    <cfRule type="cellIs" dxfId="841" priority="34" operator="greaterThan">
      <formula>6</formula>
    </cfRule>
    <cfRule type="cellIs" dxfId="840" priority="33" operator="greaterThan">
      <formula>0</formula>
    </cfRule>
  </conditionalFormatting>
  <conditionalFormatting sqref="AC50:AG51">
    <cfRule type="cellIs" dxfId="839" priority="32" operator="greaterThan">
      <formula>6</formula>
    </cfRule>
    <cfRule type="cellIs" dxfId="838" priority="31" operator="greaterThan">
      <formula>0</formula>
    </cfRule>
  </conditionalFormatting>
  <conditionalFormatting sqref="AC51:AG51">
    <cfRule type="cellIs" dxfId="837" priority="67" operator="greaterThan">
      <formula>0</formula>
    </cfRule>
    <cfRule type="cellIs" dxfId="836" priority="68" operator="greaterThan">
      <formula>6</formula>
    </cfRule>
  </conditionalFormatting>
  <conditionalFormatting sqref="AC55:AG55">
    <cfRule type="cellIs" dxfId="835" priority="3" operator="greaterThan">
      <formula>0</formula>
    </cfRule>
    <cfRule type="cellIs" dxfId="834" priority="4" operator="greaterThan">
      <formula>6</formula>
    </cfRule>
  </conditionalFormatting>
  <conditionalFormatting sqref="AC59:AG60">
    <cfRule type="cellIs" dxfId="833" priority="10" operator="greaterThan">
      <formula>6</formula>
    </cfRule>
    <cfRule type="cellIs" dxfId="832" priority="9" operator="greaterThan">
      <formula>0</formula>
    </cfRule>
  </conditionalFormatting>
  <conditionalFormatting sqref="AH10:AI11">
    <cfRule type="cellIs" dxfId="831" priority="100" operator="greaterThan">
      <formula>0</formula>
    </cfRule>
  </conditionalFormatting>
  <conditionalFormatting sqref="AJ46:AK46">
    <cfRule type="cellIs" dxfId="830" priority="66" operator="greaterThan">
      <formula>6</formula>
    </cfRule>
    <cfRule type="cellIs" dxfId="829" priority="64" operator="greaterThan">
      <formula>6</formula>
    </cfRule>
    <cfRule type="cellIs" dxfId="828" priority="63" operator="greaterThan">
      <formula>0</formula>
    </cfRule>
    <cfRule type="cellIs" dxfId="827" priority="65" operator="greaterThan">
      <formula>0</formula>
    </cfRule>
  </conditionalFormatting>
  <conditionalFormatting sqref="AJ52:AK52">
    <cfRule type="cellIs" dxfId="826" priority="18" operator="greaterThan">
      <formula>6</formula>
    </cfRule>
    <cfRule type="cellIs" dxfId="825" priority="15" operator="greaterThan">
      <formula>0</formula>
    </cfRule>
    <cfRule type="cellIs" dxfId="824" priority="16" operator="greaterThan">
      <formula>6</formula>
    </cfRule>
    <cfRule type="cellIs" dxfId="823" priority="17" operator="greaterThan">
      <formula>0</formula>
    </cfRule>
  </conditionalFormatting>
  <conditionalFormatting sqref="AJ59:AM60">
    <cfRule type="cellIs" dxfId="822" priority="8" operator="greaterThan">
      <formula>6</formula>
    </cfRule>
    <cfRule type="cellIs" dxfId="821" priority="7" operator="greaterThan">
      <formula>0</formula>
    </cfRule>
  </conditionalFormatting>
  <conditionalFormatting sqref="AJ16:AN28">
    <cfRule type="cellIs" dxfId="820" priority="73" operator="greaterThan">
      <formula>0</formula>
    </cfRule>
    <cfRule type="expression" dxfId="818" priority="71" stopIfTrue="1">
      <formula>AJ16&gt;$H$8</formula>
    </cfRule>
  </conditionalFormatting>
  <conditionalFormatting sqref="AJ37:AN144">
    <cfRule type="cellIs" dxfId="817" priority="86" operator="greaterThan">
      <formula>0</formula>
    </cfRule>
    <cfRule type="cellIs" dxfId="816" priority="87" operator="greaterThan">
      <formula>6</formula>
    </cfRule>
  </conditionalFormatting>
  <conditionalFormatting sqref="AJ41:AN41">
    <cfRule type="cellIs" dxfId="815" priority="40" operator="greaterThan">
      <formula>6</formula>
    </cfRule>
    <cfRule type="cellIs" dxfId="814" priority="39" operator="greaterThan">
      <formula>0</formula>
    </cfRule>
  </conditionalFormatting>
  <conditionalFormatting sqref="AJ41:AN43">
    <cfRule type="cellIs" dxfId="813" priority="42" operator="greaterThan">
      <formula>6</formula>
    </cfRule>
    <cfRule type="cellIs" dxfId="812" priority="41" operator="greaterThan">
      <formula>0</formula>
    </cfRule>
  </conditionalFormatting>
  <conditionalFormatting sqref="AJ50:AN51">
    <cfRule type="cellIs" dxfId="811" priority="30" operator="greaterThan">
      <formula>6</formula>
    </cfRule>
    <cfRule type="cellIs" dxfId="810" priority="29" operator="greaterThan">
      <formula>0</formula>
    </cfRule>
  </conditionalFormatting>
  <conditionalFormatting sqref="AJ50:AN52">
    <cfRule type="cellIs" dxfId="809" priority="26" operator="greaterThan">
      <formula>6</formula>
    </cfRule>
    <cfRule type="cellIs" dxfId="808" priority="25" operator="greaterThan">
      <formula>0</formula>
    </cfRule>
  </conditionalFormatting>
  <conditionalFormatting sqref="AJ52:AN52">
    <cfRule type="cellIs" dxfId="807" priority="24" operator="greaterThan">
      <formula>6</formula>
    </cfRule>
    <cfRule type="cellIs" dxfId="806" priority="23" operator="greaterThan">
      <formula>0</formula>
    </cfRule>
  </conditionalFormatting>
  <conditionalFormatting sqref="AJ55:AN55">
    <cfRule type="cellIs" dxfId="805" priority="2" operator="greaterThan">
      <formula>6</formula>
    </cfRule>
    <cfRule type="cellIs" dxfId="804" priority="1" operator="greaterThan">
      <formula>0</formula>
    </cfRule>
  </conditionalFormatting>
  <dataValidations count="3">
    <dataValidation type="decimal" operator="lessThanOrEqual" allowBlank="1" showInputMessage="1" showErrorMessage="1" sqref="AC37:AG144 O37:S144 H37:L144 V37:Z144 AJ37:AN144" xr:uid="{AA795477-A379-437E-B3CD-C2279167EEC1}">
      <formula1>H$8</formula1>
    </dataValidation>
    <dataValidation type="list" showInputMessage="1" showErrorMessage="1" sqref="D37:D115" xr:uid="{53A1D0FA-B979-4CFC-A070-0EC7D7FC124D}">
      <formula1>$F$16:$F$29</formula1>
    </dataValidation>
    <dataValidation type="list" showInputMessage="1" showErrorMessage="1" sqref="F16:F28" xr:uid="{B113B4E4-66D8-4C82-A5FD-6B4A6836B1A5}">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105" id="{7EDE0E03-8DC9-4001-A527-B729FA4B99C1}">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84" stopIfTrue="1" id="{11E50869-7490-4ED0-AEE4-5BAA8F93897E}">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17" stopIfTrue="1" id="{114A161B-F58E-442B-855F-6945EAD8B494}">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81" stopIfTrue="1" id="{97DFA61C-46A7-46B6-BFE8-A6566969792F}">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78" stopIfTrue="1" id="{5F1BECED-41CF-4022-98CE-968D49A1D75A}">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75" stopIfTrue="1" id="{E9E9F0E4-1DB6-44BD-9761-85667C969AC7}">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72" stopIfTrue="1" id="{89495D42-D7C6-4B95-AAE9-8F74AACE7909}">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176140A-E538-4F5F-9A8C-FB15615945AD}">
          <x14:formula1>
            <xm:f>'Listado Proyectos'!$A:$A</xm:f>
          </x14:formula1>
          <xm:sqref>D9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F6548-8651-451A-A990-EE4B4FD03A66}">
  <sheetPr>
    <tabColor rgb="FF006600"/>
  </sheetPr>
  <dimension ref="A2:AN144"/>
  <sheetViews>
    <sheetView workbookViewId="0">
      <selection activeCell="D15" sqref="D15"/>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South32_Clark Project</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146</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50000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455</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359">
        <v>1</v>
      </c>
      <c r="C37" s="361"/>
      <c r="D37" s="362"/>
      <c r="E37" s="25">
        <f t="shared" ref="E37:E54" si="9">SUM(H37:AN37)</f>
        <v>0</v>
      </c>
      <c r="F37" s="360"/>
      <c r="G37" s="360"/>
      <c r="H37" s="69"/>
      <c r="I37" s="69"/>
      <c r="J37" s="69"/>
      <c r="K37" s="69"/>
      <c r="L37" s="69"/>
      <c r="M37" s="67"/>
      <c r="N37" s="67"/>
      <c r="O37" s="69"/>
      <c r="P37" s="69"/>
      <c r="Q37" s="69"/>
      <c r="R37" s="69"/>
      <c r="S37" s="69"/>
      <c r="T37" s="67"/>
      <c r="U37" s="73"/>
      <c r="V37" s="69"/>
      <c r="W37" s="69"/>
      <c r="X37" s="69"/>
      <c r="Y37" s="69"/>
      <c r="Z37" s="69"/>
      <c r="AA37" s="67"/>
      <c r="AB37" s="73"/>
      <c r="AC37" s="69"/>
      <c r="AD37" s="69"/>
      <c r="AE37" s="69"/>
      <c r="AF37" s="69"/>
      <c r="AG37" s="69"/>
      <c r="AH37" s="67"/>
      <c r="AI37" s="67"/>
      <c r="AJ37" s="69"/>
      <c r="AK37" s="69"/>
      <c r="AL37" s="69"/>
      <c r="AM37" s="69"/>
      <c r="AN37" s="69"/>
    </row>
    <row r="38" spans="2:40" x14ac:dyDescent="0.2">
      <c r="B38" s="359">
        <v>1.1000000000000001</v>
      </c>
      <c r="C38" s="361"/>
      <c r="D38" s="362"/>
      <c r="E38" s="25">
        <f t="shared" si="9"/>
        <v>0</v>
      </c>
      <c r="F38" s="360"/>
      <c r="G38" s="360"/>
      <c r="H38" s="69"/>
      <c r="I38" s="69"/>
      <c r="J38" s="69"/>
      <c r="K38" s="69"/>
      <c r="L38" s="69"/>
      <c r="M38" s="67"/>
      <c r="N38" s="67"/>
      <c r="O38" s="69"/>
      <c r="P38" s="69"/>
      <c r="Q38" s="69"/>
      <c r="R38" s="69"/>
      <c r="S38" s="69"/>
      <c r="T38" s="67"/>
      <c r="U38" s="73"/>
      <c r="V38" s="69"/>
      <c r="W38" s="69"/>
      <c r="X38" s="69"/>
      <c r="Y38" s="69"/>
      <c r="Z38" s="69"/>
      <c r="AA38" s="67"/>
      <c r="AB38" s="73"/>
      <c r="AC38" s="69"/>
      <c r="AD38" s="69"/>
      <c r="AE38" s="69"/>
      <c r="AF38" s="69"/>
      <c r="AG38" s="69"/>
      <c r="AH38" s="67"/>
      <c r="AI38" s="67"/>
      <c r="AJ38" s="69"/>
      <c r="AK38" s="69"/>
      <c r="AL38" s="69"/>
      <c r="AM38" s="69"/>
      <c r="AN38" s="69"/>
    </row>
    <row r="39" spans="2:40" x14ac:dyDescent="0.2">
      <c r="B39" s="359" t="s">
        <v>563</v>
      </c>
      <c r="C39" s="361"/>
      <c r="D39" s="362"/>
      <c r="E39" s="25">
        <f t="shared" si="9"/>
        <v>0</v>
      </c>
      <c r="F39" s="360"/>
      <c r="G39" s="360"/>
      <c r="H39" s="69"/>
      <c r="I39" s="69"/>
      <c r="J39" s="69"/>
      <c r="K39" s="69"/>
      <c r="L39" s="69"/>
      <c r="M39" s="67"/>
      <c r="N39" s="67"/>
      <c r="O39" s="69"/>
      <c r="P39" s="69"/>
      <c r="Q39" s="69"/>
      <c r="R39" s="69"/>
      <c r="S39" s="69"/>
      <c r="T39" s="67"/>
      <c r="U39" s="73"/>
      <c r="V39" s="69"/>
      <c r="W39" s="69"/>
      <c r="X39" s="69"/>
      <c r="Y39" s="69"/>
      <c r="Z39" s="69"/>
      <c r="AA39" s="67"/>
      <c r="AB39" s="73"/>
      <c r="AC39" s="69"/>
      <c r="AD39" s="69"/>
      <c r="AE39" s="69"/>
      <c r="AF39" s="69"/>
      <c r="AG39" s="69"/>
      <c r="AH39" s="67"/>
      <c r="AI39" s="67"/>
      <c r="AJ39" s="69"/>
      <c r="AK39" s="69"/>
      <c r="AL39" s="69"/>
      <c r="AM39" s="69"/>
      <c r="AN39" s="69"/>
    </row>
    <row r="40" spans="2:40" x14ac:dyDescent="0.2">
      <c r="B40" s="359" t="s">
        <v>564</v>
      </c>
      <c r="C40" s="361"/>
      <c r="D40" s="362"/>
      <c r="E40" s="25">
        <f t="shared" si="9"/>
        <v>0</v>
      </c>
      <c r="F40" s="360"/>
      <c r="G40" s="360"/>
      <c r="H40" s="69"/>
      <c r="I40" s="69"/>
      <c r="J40" s="69"/>
      <c r="K40" s="69"/>
      <c r="L40" s="69"/>
      <c r="M40" s="67"/>
      <c r="N40" s="67"/>
      <c r="O40" s="69"/>
      <c r="P40" s="69"/>
      <c r="Q40" s="69"/>
      <c r="R40" s="69"/>
      <c r="S40" s="69"/>
      <c r="T40" s="67"/>
      <c r="U40" s="73"/>
      <c r="V40" s="69"/>
      <c r="W40" s="69"/>
      <c r="X40" s="69"/>
      <c r="Y40" s="69"/>
      <c r="Z40" s="69"/>
      <c r="AA40" s="67"/>
      <c r="AB40" s="73"/>
      <c r="AC40" s="69"/>
      <c r="AD40" s="69"/>
      <c r="AE40" s="69"/>
      <c r="AF40" s="69"/>
      <c r="AG40" s="69"/>
      <c r="AH40" s="67"/>
      <c r="AI40" s="67"/>
      <c r="AJ40" s="69"/>
      <c r="AK40" s="69"/>
      <c r="AL40" s="69"/>
      <c r="AM40" s="69"/>
      <c r="AN40" s="69"/>
    </row>
    <row r="41" spans="2:40" x14ac:dyDescent="0.2">
      <c r="B41" s="359" t="s">
        <v>565</v>
      </c>
      <c r="C41" s="361"/>
      <c r="D41" s="362"/>
      <c r="E41" s="25">
        <f t="shared" si="9"/>
        <v>0</v>
      </c>
      <c r="F41" s="360"/>
      <c r="G41" s="360"/>
      <c r="H41" s="69"/>
      <c r="I41" s="69"/>
      <c r="J41" s="69"/>
      <c r="K41" s="69"/>
      <c r="L41" s="69"/>
      <c r="M41" s="67"/>
      <c r="N41" s="67"/>
      <c r="O41" s="69"/>
      <c r="P41" s="69"/>
      <c r="Q41" s="69"/>
      <c r="R41" s="69"/>
      <c r="S41" s="69"/>
      <c r="T41" s="67"/>
      <c r="U41" s="73"/>
      <c r="V41" s="69"/>
      <c r="W41" s="69"/>
      <c r="X41" s="69"/>
      <c r="Y41" s="69"/>
      <c r="Z41" s="69"/>
      <c r="AA41" s="67"/>
      <c r="AB41" s="73"/>
      <c r="AC41" s="69"/>
      <c r="AD41" s="69"/>
      <c r="AE41" s="69"/>
      <c r="AF41" s="69"/>
      <c r="AG41" s="69"/>
      <c r="AH41" s="67"/>
      <c r="AI41" s="67"/>
      <c r="AJ41" s="69"/>
      <c r="AK41" s="69"/>
      <c r="AL41" s="69"/>
      <c r="AM41" s="69"/>
      <c r="AN41" s="69"/>
    </row>
    <row r="42" spans="2:40" x14ac:dyDescent="0.2">
      <c r="B42" s="359" t="s">
        <v>566</v>
      </c>
      <c r="C42" s="361"/>
      <c r="D42" s="362"/>
      <c r="E42" s="25">
        <f t="shared" si="9"/>
        <v>0</v>
      </c>
      <c r="F42" s="360"/>
      <c r="G42" s="360"/>
      <c r="H42" s="69"/>
      <c r="I42" s="69"/>
      <c r="J42" s="69"/>
      <c r="K42" s="69"/>
      <c r="L42" s="69"/>
      <c r="M42" s="67"/>
      <c r="N42" s="67"/>
      <c r="O42" s="69"/>
      <c r="P42" s="69"/>
      <c r="Q42" s="69"/>
      <c r="R42" s="69"/>
      <c r="S42" s="69"/>
      <c r="T42" s="67"/>
      <c r="U42" s="73"/>
      <c r="V42" s="69"/>
      <c r="W42" s="69"/>
      <c r="X42" s="69"/>
      <c r="Y42" s="69"/>
      <c r="Z42" s="69"/>
      <c r="AA42" s="67"/>
      <c r="AB42" s="73"/>
      <c r="AC42" s="69"/>
      <c r="AD42" s="69"/>
      <c r="AE42" s="69"/>
      <c r="AF42" s="69"/>
      <c r="AG42" s="69"/>
      <c r="AH42" s="67"/>
      <c r="AI42" s="67"/>
      <c r="AJ42" s="69"/>
      <c r="AK42" s="69"/>
      <c r="AL42" s="69"/>
      <c r="AM42" s="69"/>
      <c r="AN42" s="69"/>
    </row>
    <row r="43" spans="2:40" x14ac:dyDescent="0.2">
      <c r="B43" s="359" t="s">
        <v>567</v>
      </c>
      <c r="C43" s="361"/>
      <c r="D43" s="362"/>
      <c r="E43" s="25">
        <f t="shared" si="9"/>
        <v>0</v>
      </c>
      <c r="F43" s="360"/>
      <c r="G43" s="360"/>
      <c r="H43" s="69"/>
      <c r="I43" s="69"/>
      <c r="J43" s="69"/>
      <c r="K43" s="69"/>
      <c r="L43" s="69"/>
      <c r="M43" s="67"/>
      <c r="N43" s="67"/>
      <c r="O43" s="69"/>
      <c r="P43" s="69"/>
      <c r="Q43" s="69"/>
      <c r="R43" s="69"/>
      <c r="S43" s="69"/>
      <c r="T43" s="67"/>
      <c r="U43" s="73"/>
      <c r="V43" s="69"/>
      <c r="W43" s="69"/>
      <c r="X43" s="69"/>
      <c r="Y43" s="69"/>
      <c r="Z43" s="69"/>
      <c r="AA43" s="67"/>
      <c r="AB43" s="73"/>
      <c r="AC43" s="69"/>
      <c r="AD43" s="69"/>
      <c r="AE43" s="69"/>
      <c r="AF43" s="69"/>
      <c r="AG43" s="69"/>
      <c r="AH43" s="67"/>
      <c r="AI43" s="67"/>
      <c r="AJ43" s="69"/>
      <c r="AK43" s="69"/>
      <c r="AL43" s="69"/>
      <c r="AM43" s="69"/>
      <c r="AN43" s="69"/>
    </row>
    <row r="44" spans="2:40" x14ac:dyDescent="0.2">
      <c r="B44" s="359" t="s">
        <v>568</v>
      </c>
      <c r="C44" s="361"/>
      <c r="D44" s="362"/>
      <c r="E44" s="25">
        <f t="shared" si="9"/>
        <v>0</v>
      </c>
      <c r="F44" s="360"/>
      <c r="G44" s="360"/>
      <c r="H44" s="69"/>
      <c r="I44" s="69"/>
      <c r="J44" s="69"/>
      <c r="K44" s="69"/>
      <c r="L44" s="69"/>
      <c r="M44" s="67"/>
      <c r="N44" s="67"/>
      <c r="O44" s="69"/>
      <c r="P44" s="69"/>
      <c r="Q44" s="69"/>
      <c r="R44" s="69"/>
      <c r="S44" s="69"/>
      <c r="T44" s="67"/>
      <c r="U44" s="73"/>
      <c r="V44" s="69"/>
      <c r="W44" s="69"/>
      <c r="X44" s="69"/>
      <c r="Y44" s="69"/>
      <c r="Z44" s="69"/>
      <c r="AA44" s="67"/>
      <c r="AB44" s="73"/>
      <c r="AC44" s="69"/>
      <c r="AD44" s="69"/>
      <c r="AE44" s="69"/>
      <c r="AF44" s="69"/>
      <c r="AG44" s="69"/>
      <c r="AH44" s="67"/>
      <c r="AI44" s="67"/>
      <c r="AJ44" s="69"/>
      <c r="AK44" s="69"/>
      <c r="AL44" s="69"/>
      <c r="AM44" s="69"/>
      <c r="AN44" s="69"/>
    </row>
    <row r="45" spans="2:40" x14ac:dyDescent="0.2">
      <c r="B45" s="359" t="s">
        <v>569</v>
      </c>
      <c r="C45" s="361"/>
      <c r="D45" s="362"/>
      <c r="E45" s="25">
        <f t="shared" si="9"/>
        <v>0</v>
      </c>
      <c r="F45" s="360"/>
      <c r="G45" s="360"/>
      <c r="H45" s="69"/>
      <c r="I45" s="69"/>
      <c r="J45" s="69"/>
      <c r="K45" s="69"/>
      <c r="L45" s="69"/>
      <c r="M45" s="67"/>
      <c r="N45" s="67"/>
      <c r="O45" s="69"/>
      <c r="P45" s="69"/>
      <c r="Q45" s="69"/>
      <c r="R45" s="69"/>
      <c r="S45" s="69"/>
      <c r="T45" s="67"/>
      <c r="U45" s="73"/>
      <c r="V45" s="69"/>
      <c r="W45" s="69"/>
      <c r="X45" s="69"/>
      <c r="Y45" s="69"/>
      <c r="Z45" s="69"/>
      <c r="AA45" s="67"/>
      <c r="AB45" s="73"/>
      <c r="AC45" s="69"/>
      <c r="AD45" s="69"/>
      <c r="AE45" s="69"/>
      <c r="AF45" s="69"/>
      <c r="AG45" s="69"/>
      <c r="AH45" s="67"/>
      <c r="AI45" s="67"/>
      <c r="AJ45" s="69"/>
      <c r="AK45" s="69"/>
      <c r="AL45" s="69"/>
      <c r="AM45" s="69"/>
      <c r="AN45" s="69"/>
    </row>
    <row r="46" spans="2:40" x14ac:dyDescent="0.2">
      <c r="B46" s="359" t="s">
        <v>570</v>
      </c>
      <c r="C46" s="361"/>
      <c r="D46" s="362"/>
      <c r="E46" s="25">
        <f t="shared" si="9"/>
        <v>0</v>
      </c>
      <c r="F46" s="360"/>
      <c r="G46" s="360"/>
      <c r="H46" s="69"/>
      <c r="I46" s="69"/>
      <c r="J46" s="69"/>
      <c r="K46" s="69"/>
      <c r="L46" s="69"/>
      <c r="M46" s="67"/>
      <c r="N46" s="67"/>
      <c r="O46" s="69"/>
      <c r="P46" s="69"/>
      <c r="Q46" s="69"/>
      <c r="R46" s="69"/>
      <c r="S46" s="69"/>
      <c r="T46" s="67"/>
      <c r="U46" s="73"/>
      <c r="V46" s="69"/>
      <c r="W46" s="69"/>
      <c r="X46" s="69"/>
      <c r="Y46" s="69"/>
      <c r="Z46" s="69"/>
      <c r="AA46" s="67"/>
      <c r="AB46" s="73"/>
      <c r="AC46" s="69"/>
      <c r="AD46" s="69"/>
      <c r="AE46" s="69"/>
      <c r="AF46" s="69"/>
      <c r="AG46" s="69"/>
      <c r="AH46" s="67"/>
      <c r="AI46" s="67"/>
      <c r="AJ46" s="69"/>
      <c r="AK46" s="69"/>
      <c r="AL46" s="69"/>
      <c r="AM46" s="69"/>
      <c r="AN46" s="69"/>
    </row>
    <row r="47" spans="2:40" x14ac:dyDescent="0.2">
      <c r="B47" s="359" t="s">
        <v>571</v>
      </c>
      <c r="C47" s="361"/>
      <c r="D47" s="362"/>
      <c r="E47" s="25">
        <f t="shared" si="9"/>
        <v>0</v>
      </c>
      <c r="F47" s="360"/>
      <c r="G47" s="360"/>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359" t="s">
        <v>572</v>
      </c>
      <c r="C48" s="361"/>
      <c r="D48" s="362"/>
      <c r="E48" s="25">
        <f t="shared" si="9"/>
        <v>0</v>
      </c>
      <c r="F48" s="360"/>
      <c r="G48" s="360"/>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359">
        <v>1.2</v>
      </c>
      <c r="C49" s="361"/>
      <c r="D49" s="362"/>
      <c r="E49" s="25">
        <f t="shared" si="9"/>
        <v>0</v>
      </c>
      <c r="F49" s="360"/>
      <c r="G49" s="360"/>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359" t="s">
        <v>573</v>
      </c>
      <c r="C50" s="361"/>
      <c r="D50" s="362"/>
      <c r="E50" s="25">
        <f t="shared" si="9"/>
        <v>0</v>
      </c>
      <c r="F50" s="360"/>
      <c r="G50" s="360"/>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359" t="s">
        <v>574</v>
      </c>
      <c r="C51" s="361"/>
      <c r="D51" s="362"/>
      <c r="E51" s="25">
        <f t="shared" si="9"/>
        <v>0</v>
      </c>
      <c r="F51" s="360"/>
      <c r="G51" s="360"/>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359" t="s">
        <v>575</v>
      </c>
      <c r="C52" s="361"/>
      <c r="D52" s="362"/>
      <c r="E52" s="25">
        <f t="shared" si="9"/>
        <v>0</v>
      </c>
      <c r="F52" s="360"/>
      <c r="G52" s="360"/>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359" t="s">
        <v>576</v>
      </c>
      <c r="C53" s="361"/>
      <c r="D53" s="362"/>
      <c r="E53" s="25">
        <f t="shared" si="9"/>
        <v>0</v>
      </c>
      <c r="F53" s="360"/>
      <c r="G53" s="360"/>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359" t="s">
        <v>577</v>
      </c>
      <c r="C54" s="361"/>
      <c r="D54" s="362"/>
      <c r="E54" s="25">
        <f t="shared" si="9"/>
        <v>0</v>
      </c>
      <c r="F54" s="360"/>
      <c r="G54" s="360"/>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v>2</v>
      </c>
      <c r="C55" s="361"/>
      <c r="D55" s="362"/>
      <c r="E55" s="25">
        <f t="shared" ref="E55:E100" si="10">SUM(H55:AN55)</f>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ref="B56:B115" si="11">B55+1</f>
        <v>3</v>
      </c>
      <c r="C56" s="361"/>
      <c r="D56" s="362"/>
      <c r="E56" s="25">
        <f t="shared" si="10"/>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1"/>
        <v>4</v>
      </c>
      <c r="C57" s="361"/>
      <c r="D57" s="362"/>
      <c r="E57" s="25">
        <f t="shared" si="10"/>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1"/>
        <v>5</v>
      </c>
      <c r="C58" s="361"/>
      <c r="D58" s="362"/>
      <c r="E58" s="25">
        <f t="shared" si="10"/>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1"/>
        <v>6</v>
      </c>
      <c r="C59" s="361"/>
      <c r="D59" s="362"/>
      <c r="E59" s="25">
        <f t="shared" si="10"/>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1"/>
        <v>7</v>
      </c>
      <c r="C60" s="78"/>
      <c r="D60" s="24"/>
      <c r="E60" s="25">
        <f t="shared" si="10"/>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1"/>
        <v>8</v>
      </c>
      <c r="C61" s="78"/>
      <c r="D61" s="24"/>
      <c r="E61" s="25">
        <f t="shared" si="10"/>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1"/>
        <v>9</v>
      </c>
      <c r="C62" s="78"/>
      <c r="D62" s="24"/>
      <c r="E62" s="25">
        <f t="shared" si="10"/>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1"/>
        <v>10</v>
      </c>
      <c r="C63" s="78"/>
      <c r="D63" s="24"/>
      <c r="E63" s="25">
        <f t="shared" si="10"/>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1"/>
        <v>11</v>
      </c>
      <c r="C64" s="78"/>
      <c r="D64" s="24"/>
      <c r="E64" s="25">
        <f t="shared" si="10"/>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1"/>
        <v>12</v>
      </c>
      <c r="C65" s="78"/>
      <c r="D65" s="24"/>
      <c r="E65" s="25">
        <f t="shared" si="10"/>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1"/>
        <v>13</v>
      </c>
      <c r="C66" s="78"/>
      <c r="D66" s="24"/>
      <c r="E66" s="25">
        <f t="shared" si="10"/>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1"/>
        <v>14</v>
      </c>
      <c r="C67" s="63"/>
      <c r="D67" s="24"/>
      <c r="E67" s="25">
        <f t="shared" si="10"/>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1"/>
        <v>15</v>
      </c>
      <c r="C68" s="63"/>
      <c r="D68" s="24"/>
      <c r="E68" s="25">
        <f t="shared" si="10"/>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1"/>
        <v>16</v>
      </c>
      <c r="C69" s="63"/>
      <c r="D69" s="24"/>
      <c r="E69" s="25">
        <f t="shared" si="10"/>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1"/>
        <v>17</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18</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19</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20</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21</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22</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23</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24</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25</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26</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27</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28</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29</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30</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31</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32</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33</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34</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35</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36</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37</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38</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39</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40</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41</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42</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43</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44</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45</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46</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47</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48</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1"/>
        <v>49</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1"/>
        <v>50</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1"/>
        <v>51</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1"/>
        <v>52</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1"/>
        <v>53</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1"/>
        <v>54</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1"/>
        <v>55</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1"/>
        <v>56</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1"/>
        <v>57</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1"/>
        <v>58</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1"/>
        <v>59</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1"/>
        <v>60</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1"/>
        <v>61</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1"/>
        <v>62</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60:D115">
    <cfRule type="expression" dxfId="802" priority="38">
      <formula>AND(D60&lt;&gt;"",COUNTIF($F$16:$F$28,D60)=0)</formula>
    </cfRule>
  </conditionalFormatting>
  <conditionalFormatting sqref="H16:L28">
    <cfRule type="expression" dxfId="801" priority="21" stopIfTrue="1">
      <formula>H16&gt;$H$8</formula>
    </cfRule>
  </conditionalFormatting>
  <conditionalFormatting sqref="H37:L144">
    <cfRule type="cellIs" dxfId="799" priority="7" operator="greaterThan">
      <formula>0</formula>
    </cfRule>
    <cfRule type="cellIs" dxfId="798" priority="8" operator="greaterThan">
      <formula>6</formula>
    </cfRule>
  </conditionalFormatting>
  <conditionalFormatting sqref="H16:N28">
    <cfRule type="cellIs" dxfId="797" priority="23" operator="greaterThan">
      <formula>0</formula>
    </cfRule>
  </conditionalFormatting>
  <conditionalFormatting sqref="M10:N11">
    <cfRule type="cellIs" dxfId="796" priority="37" operator="greaterThan">
      <formula>0</formula>
    </cfRule>
  </conditionalFormatting>
  <conditionalFormatting sqref="M58:N115 T58:U115 AA58:AB115">
    <cfRule type="cellIs" dxfId="795" priority="40" operator="greaterThan">
      <formula>0</formula>
    </cfRule>
  </conditionalFormatting>
  <conditionalFormatting sqref="O16:S28">
    <cfRule type="expression" dxfId="794" priority="18" stopIfTrue="1">
      <formula>O16&gt;$H$8</formula>
    </cfRule>
  </conditionalFormatting>
  <conditionalFormatting sqref="O37:S144">
    <cfRule type="cellIs" dxfId="792" priority="5" operator="greaterThan">
      <formula>0</formula>
    </cfRule>
    <cfRule type="cellIs" dxfId="791" priority="6" operator="greaterThan">
      <formula>6</formula>
    </cfRule>
  </conditionalFormatting>
  <conditionalFormatting sqref="O16:U28">
    <cfRule type="cellIs" dxfId="790" priority="20" operator="greaterThan">
      <formula>0</formula>
    </cfRule>
  </conditionalFormatting>
  <conditionalFormatting sqref="T10:U11">
    <cfRule type="cellIs" dxfId="789" priority="36" operator="greaterThan">
      <formula>0</formula>
    </cfRule>
  </conditionalFormatting>
  <conditionalFormatting sqref="V16:Z28">
    <cfRule type="expression" dxfId="788" priority="15" stopIfTrue="1">
      <formula>V16&gt;$H$8</formula>
    </cfRule>
  </conditionalFormatting>
  <conditionalFormatting sqref="V37:Z144">
    <cfRule type="cellIs" dxfId="786" priority="3" operator="greaterThan">
      <formula>0</formula>
    </cfRule>
    <cfRule type="cellIs" dxfId="785" priority="4" operator="greaterThan">
      <formula>6</formula>
    </cfRule>
  </conditionalFormatting>
  <conditionalFormatting sqref="V16:AB28">
    <cfRule type="cellIs" dxfId="784" priority="17" operator="greaterThan">
      <formula>0</formula>
    </cfRule>
  </conditionalFormatting>
  <conditionalFormatting sqref="AA10:AB11">
    <cfRule type="cellIs" dxfId="783" priority="35" operator="greaterThan">
      <formula>0</formula>
    </cfRule>
  </conditionalFormatting>
  <conditionalFormatting sqref="AC16:AG28">
    <cfRule type="cellIs" dxfId="782" priority="14" operator="greaterThan">
      <formula>0</formula>
    </cfRule>
    <cfRule type="expression" dxfId="781" priority="12" stopIfTrue="1">
      <formula>AC16&gt;$H$8</formula>
    </cfRule>
  </conditionalFormatting>
  <conditionalFormatting sqref="AC37:AG144">
    <cfRule type="cellIs" dxfId="779" priority="1" operator="greaterThan">
      <formula>0</formula>
    </cfRule>
    <cfRule type="cellIs" dxfId="778" priority="2" operator="greaterThan">
      <formula>6</formula>
    </cfRule>
  </conditionalFormatting>
  <conditionalFormatting sqref="AH10:AI11">
    <cfRule type="cellIs" dxfId="777" priority="34" operator="greaterThan">
      <formula>0</formula>
    </cfRule>
  </conditionalFormatting>
  <conditionalFormatting sqref="AJ16:AN28">
    <cfRule type="cellIs" dxfId="776" priority="11" operator="greaterThan">
      <formula>0</formula>
    </cfRule>
    <cfRule type="expression" dxfId="774" priority="9" stopIfTrue="1">
      <formula>AJ16&gt;$H$8</formula>
    </cfRule>
  </conditionalFormatting>
  <conditionalFormatting sqref="AJ37:AN144">
    <cfRule type="cellIs" dxfId="772" priority="25" operator="greaterThan">
      <formula>6</formula>
    </cfRule>
    <cfRule type="cellIs" dxfId="771" priority="24" operator="greaterThan">
      <formula>0</formula>
    </cfRule>
  </conditionalFormatting>
  <dataValidations count="3">
    <dataValidation type="list" showInputMessage="1" showErrorMessage="1" sqref="F16:F28" xr:uid="{3116997A-D2FD-4ABA-9A94-5C218E97A598}">
      <formula1>NombresProfesionales</formula1>
    </dataValidation>
    <dataValidation type="list" showInputMessage="1" showErrorMessage="1" sqref="D60:D115" xr:uid="{612F7BA7-8BB9-4BB7-B946-8CAF38C67BD2}">
      <formula1>$F$16:$F$29</formula1>
    </dataValidation>
    <dataValidation type="decimal" operator="lessThanOrEqual" allowBlank="1" showInputMessage="1" showErrorMessage="1" sqref="O55:S144 V55:Z144 AC55:AG144 AJ55:AK144 AL37:AN144 H55:L144" xr:uid="{C6CA80A1-E911-47B2-BB7F-9075C3BE67E5}">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9" id="{1359179E-0202-4396-A5E5-DE3A5FFA7478}">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2" stopIfTrue="1" id="{9582B110-CD00-4363-BA70-6DD71BB3783E}">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9" stopIfTrue="1" id="{4C3EC255-125A-44A9-8DFD-5C5A042A2065}">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6" stopIfTrue="1" id="{1490B855-7731-47CF-91BE-39615984DFC8}">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3" stopIfTrue="1" id="{C01AC3F6-159F-485C-B575-193B7A90A054}">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0" stopIfTrue="1" id="{E723EEA4-7866-4273-B97B-D5795C59C9C7}">
            <xm:f>OR(AJ$15&lt;Calendario!$F$2,AJ$15&gt;Calendario!$F$3)</xm:f>
            <x14:dxf>
              <fill>
                <patternFill>
                  <bgColor theme="0" tint="-0.24994659260841701"/>
                </patternFill>
              </fill>
            </x14:dxf>
          </x14:cfRule>
          <xm:sqref>AJ16:AN28</xm:sqref>
        </x14:conditionalFormatting>
        <x14:conditionalFormatting xmlns:xm="http://schemas.microsoft.com/office/excel/2006/main">
          <x14:cfRule type="expression" priority="41" stopIfTrue="1" id="{5CCD8374-ECC0-478A-8614-9A824B21F3C7}">
            <xm:f>OR(H$36&lt;Calendario!$F$2,H$36&gt;Calendario!$F$3)</xm:f>
            <x14:dxf>
              <fill>
                <patternFill>
                  <bgColor theme="0" tint="-0.24994659260841701"/>
                </patternFill>
              </fill>
            </x14:dxf>
          </x14:cfRule>
          <xm:sqref>AJ37:AN144 H37:L144 O37:S144 V37:Z144 AC37:AG144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2DAB1F5-9641-4488-BD8E-1850FFD18905}">
          <x14:formula1>
            <xm:f>'Listado Proyectos'!$A:$A</xm:f>
          </x14:formula1>
          <xm:sqref>D9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9029-FBEB-4C7D-B4C0-E03E46354323}">
  <sheetPr>
    <tabColor rgb="FF006600"/>
  </sheetPr>
  <dimension ref="A2:AN144"/>
  <sheetViews>
    <sheetView workbookViewId="0">
      <selection activeCell="E9" sqref="E9"/>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Hecla_Lucky Friday Mine</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147</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388</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8"/>
      <c r="D37" s="24"/>
      <c r="E37" s="25">
        <f t="shared" ref="E37:E47" si="9">SUM(H37:AN37)</f>
        <v>0</v>
      </c>
      <c r="F37" s="51"/>
      <c r="G37" s="24"/>
      <c r="H37" s="69"/>
      <c r="I37" s="69"/>
      <c r="J37" s="69"/>
      <c r="K37" s="69"/>
      <c r="L37" s="69"/>
      <c r="M37" s="68"/>
      <c r="N37" s="68"/>
      <c r="O37" s="69"/>
      <c r="P37" s="69"/>
      <c r="Q37" s="69"/>
      <c r="R37" s="69"/>
      <c r="S37" s="69"/>
      <c r="T37" s="68"/>
      <c r="U37" s="68"/>
      <c r="V37" s="69"/>
      <c r="W37" s="69"/>
      <c r="X37" s="69"/>
      <c r="Y37" s="69"/>
      <c r="Z37" s="69"/>
      <c r="AA37" s="68"/>
      <c r="AB37" s="68"/>
      <c r="AC37" s="69"/>
      <c r="AD37" s="69"/>
      <c r="AE37" s="69"/>
      <c r="AF37" s="69"/>
      <c r="AG37" s="69"/>
      <c r="AH37" s="68"/>
      <c r="AI37" s="68"/>
      <c r="AJ37" s="69"/>
      <c r="AK37" s="69"/>
      <c r="AL37" s="69"/>
      <c r="AM37" s="69"/>
      <c r="AN37" s="69"/>
    </row>
    <row r="38" spans="2:40" x14ac:dyDescent="0.2">
      <c r="B38" s="22">
        <v>1.1000000000000001</v>
      </c>
      <c r="C38" s="8"/>
      <c r="D38" s="24"/>
      <c r="E38" s="25">
        <f t="shared" si="9"/>
        <v>0</v>
      </c>
      <c r="F38" s="51"/>
      <c r="G38" s="24"/>
      <c r="H38" s="69"/>
      <c r="I38" s="69"/>
      <c r="J38" s="69"/>
      <c r="K38" s="69"/>
      <c r="L38" s="69"/>
      <c r="M38" s="68"/>
      <c r="N38" s="68"/>
      <c r="O38" s="69"/>
      <c r="P38" s="69"/>
      <c r="Q38" s="69"/>
      <c r="R38" s="69"/>
      <c r="S38" s="69"/>
      <c r="T38" s="68"/>
      <c r="U38" s="68"/>
      <c r="V38" s="69"/>
      <c r="W38" s="69"/>
      <c r="X38" s="69"/>
      <c r="Y38" s="69"/>
      <c r="Z38" s="69"/>
      <c r="AA38" s="68"/>
      <c r="AB38" s="68"/>
      <c r="AC38" s="69"/>
      <c r="AD38" s="69"/>
      <c r="AE38" s="69"/>
      <c r="AF38" s="69"/>
      <c r="AG38" s="69"/>
      <c r="AH38" s="68"/>
      <c r="AI38" s="68"/>
      <c r="AJ38" s="69"/>
      <c r="AK38" s="69"/>
      <c r="AL38" s="69"/>
      <c r="AM38" s="69"/>
      <c r="AN38" s="69"/>
    </row>
    <row r="39" spans="2:40" x14ac:dyDescent="0.2">
      <c r="B39" s="22">
        <v>1.3</v>
      </c>
      <c r="C39" s="8"/>
      <c r="D39" s="24"/>
      <c r="E39" s="25">
        <f t="shared" si="9"/>
        <v>0</v>
      </c>
      <c r="F39" s="51"/>
      <c r="G39" s="24"/>
      <c r="H39" s="69"/>
      <c r="I39" s="69"/>
      <c r="J39" s="69"/>
      <c r="K39" s="69"/>
      <c r="L39" s="69"/>
      <c r="M39" s="68"/>
      <c r="N39" s="68"/>
      <c r="O39" s="69"/>
      <c r="P39" s="69"/>
      <c r="Q39" s="69"/>
      <c r="R39" s="69"/>
      <c r="S39" s="69"/>
      <c r="T39" s="68"/>
      <c r="U39" s="68"/>
      <c r="V39" s="69"/>
      <c r="W39" s="69"/>
      <c r="X39" s="69"/>
      <c r="Y39" s="69"/>
      <c r="Z39" s="69"/>
      <c r="AA39" s="68"/>
      <c r="AB39" s="68"/>
      <c r="AC39" s="69"/>
      <c r="AD39" s="69"/>
      <c r="AE39" s="69"/>
      <c r="AF39" s="69"/>
      <c r="AG39" s="69"/>
      <c r="AH39" s="68"/>
      <c r="AI39" s="68"/>
      <c r="AJ39" s="69"/>
      <c r="AK39" s="69"/>
      <c r="AL39" s="69"/>
      <c r="AM39" s="69"/>
      <c r="AN39" s="69"/>
    </row>
    <row r="40" spans="2:40" x14ac:dyDescent="0.2">
      <c r="B40" s="22">
        <v>1.5</v>
      </c>
      <c r="C40" s="8"/>
      <c r="D40" s="24"/>
      <c r="E40" s="25">
        <f t="shared" si="9"/>
        <v>0</v>
      </c>
      <c r="F40" s="51"/>
      <c r="G40" s="24"/>
      <c r="H40" s="69"/>
      <c r="I40" s="69"/>
      <c r="J40" s="69"/>
      <c r="K40" s="69"/>
      <c r="L40" s="69"/>
      <c r="M40" s="68"/>
      <c r="N40" s="68"/>
      <c r="O40" s="69"/>
      <c r="P40" s="69"/>
      <c r="Q40" s="69"/>
      <c r="R40" s="69"/>
      <c r="S40" s="69"/>
      <c r="T40" s="68"/>
      <c r="U40" s="68"/>
      <c r="V40" s="69"/>
      <c r="W40" s="69"/>
      <c r="X40" s="69"/>
      <c r="Y40" s="69"/>
      <c r="Z40" s="69"/>
      <c r="AA40" s="68"/>
      <c r="AB40" s="68"/>
      <c r="AC40" s="69"/>
      <c r="AD40" s="69"/>
      <c r="AE40" s="69"/>
      <c r="AF40" s="69"/>
      <c r="AG40" s="69"/>
      <c r="AH40" s="68"/>
      <c r="AI40" s="68"/>
      <c r="AJ40" s="69"/>
      <c r="AK40" s="69"/>
      <c r="AL40" s="69"/>
      <c r="AM40" s="69"/>
      <c r="AN40" s="69"/>
    </row>
    <row r="41" spans="2:40" x14ac:dyDescent="0.2">
      <c r="B41" s="22">
        <v>1.6</v>
      </c>
      <c r="C41" s="8"/>
      <c r="D41" s="24"/>
      <c r="E41" s="25">
        <f t="shared" si="9"/>
        <v>0</v>
      </c>
      <c r="F41" s="51"/>
      <c r="G41" s="24"/>
      <c r="H41" s="69"/>
      <c r="I41" s="69"/>
      <c r="J41" s="69"/>
      <c r="K41" s="69"/>
      <c r="L41" s="69"/>
      <c r="M41" s="68"/>
      <c r="N41" s="68"/>
      <c r="O41" s="69"/>
      <c r="P41" s="69"/>
      <c r="Q41" s="69"/>
      <c r="R41" s="69"/>
      <c r="S41" s="69"/>
      <c r="T41" s="68"/>
      <c r="U41" s="68"/>
      <c r="V41" s="69"/>
      <c r="W41" s="69"/>
      <c r="X41" s="69"/>
      <c r="Y41" s="69"/>
      <c r="Z41" s="69"/>
      <c r="AA41" s="68"/>
      <c r="AB41" s="68"/>
      <c r="AC41" s="69"/>
      <c r="AD41" s="69"/>
      <c r="AE41" s="69"/>
      <c r="AF41" s="69"/>
      <c r="AG41" s="69"/>
      <c r="AH41" s="68"/>
      <c r="AI41" s="68"/>
      <c r="AJ41" s="69"/>
      <c r="AK41" s="69"/>
      <c r="AL41" s="69"/>
      <c r="AM41" s="69"/>
      <c r="AN41" s="69"/>
    </row>
    <row r="42" spans="2:40" x14ac:dyDescent="0.2">
      <c r="B42" s="22">
        <v>1.8</v>
      </c>
      <c r="C42" s="8"/>
      <c r="D42" s="24"/>
      <c r="E42" s="25">
        <f t="shared" si="9"/>
        <v>0</v>
      </c>
      <c r="F42" s="51"/>
      <c r="G42" s="24"/>
      <c r="H42" s="69"/>
      <c r="I42" s="69"/>
      <c r="J42" s="69"/>
      <c r="K42" s="69"/>
      <c r="L42" s="69"/>
      <c r="M42" s="68"/>
      <c r="N42" s="68"/>
      <c r="O42" s="69"/>
      <c r="P42" s="69"/>
      <c r="Q42" s="69"/>
      <c r="R42" s="69"/>
      <c r="S42" s="69"/>
      <c r="T42" s="68"/>
      <c r="U42" s="68"/>
      <c r="V42" s="69"/>
      <c r="W42" s="69"/>
      <c r="X42" s="69"/>
      <c r="Y42" s="69"/>
      <c r="Z42" s="69"/>
      <c r="AA42" s="68"/>
      <c r="AB42" s="68"/>
      <c r="AC42" s="69"/>
      <c r="AD42" s="69"/>
      <c r="AE42" s="69"/>
      <c r="AF42" s="69"/>
      <c r="AG42" s="69"/>
      <c r="AH42" s="68"/>
      <c r="AI42" s="68"/>
      <c r="AJ42" s="69"/>
      <c r="AK42" s="69"/>
      <c r="AL42" s="69"/>
      <c r="AM42" s="69"/>
      <c r="AN42" s="69"/>
    </row>
    <row r="43" spans="2:40" x14ac:dyDescent="0.2">
      <c r="B43" s="22">
        <v>1.9</v>
      </c>
      <c r="C43" s="8"/>
      <c r="D43" s="24"/>
      <c r="E43" s="25">
        <f t="shared" si="9"/>
        <v>0</v>
      </c>
      <c r="F43" s="51"/>
      <c r="G43" s="24"/>
      <c r="H43" s="69"/>
      <c r="I43" s="69"/>
      <c r="J43" s="69"/>
      <c r="K43" s="69"/>
      <c r="L43" s="69"/>
      <c r="M43" s="68"/>
      <c r="N43" s="68"/>
      <c r="O43" s="69"/>
      <c r="P43" s="69"/>
      <c r="Q43" s="69"/>
      <c r="R43" s="69"/>
      <c r="S43" s="69"/>
      <c r="T43" s="68"/>
      <c r="U43" s="68"/>
      <c r="V43" s="69"/>
      <c r="W43" s="69"/>
      <c r="X43" s="69"/>
      <c r="Y43" s="69"/>
      <c r="Z43" s="69"/>
      <c r="AA43" s="68"/>
      <c r="AB43" s="68"/>
      <c r="AC43" s="69"/>
      <c r="AD43" s="69"/>
      <c r="AE43" s="69"/>
      <c r="AF43" s="69"/>
      <c r="AG43" s="69"/>
      <c r="AH43" s="68"/>
      <c r="AI43" s="68"/>
      <c r="AJ43" s="69"/>
      <c r="AK43" s="69"/>
      <c r="AL43" s="69"/>
      <c r="AM43" s="69"/>
      <c r="AN43" s="69"/>
    </row>
    <row r="44" spans="2:40" x14ac:dyDescent="0.2">
      <c r="B44" s="22">
        <v>1.1100000000000001</v>
      </c>
      <c r="C44" s="8"/>
      <c r="D44" s="24"/>
      <c r="E44" s="25">
        <f t="shared" si="9"/>
        <v>0</v>
      </c>
      <c r="F44" s="51"/>
      <c r="G44" s="24"/>
      <c r="H44" s="69"/>
      <c r="I44" s="69"/>
      <c r="J44" s="69"/>
      <c r="K44" s="69"/>
      <c r="L44" s="69"/>
      <c r="M44" s="68"/>
      <c r="N44" s="68"/>
      <c r="O44" s="69"/>
      <c r="P44" s="69"/>
      <c r="Q44" s="69"/>
      <c r="R44" s="69"/>
      <c r="S44" s="69"/>
      <c r="T44" s="68"/>
      <c r="U44" s="68"/>
      <c r="V44" s="69"/>
      <c r="W44" s="69"/>
      <c r="X44" s="69"/>
      <c r="Y44" s="69"/>
      <c r="Z44" s="69"/>
      <c r="AA44" s="68"/>
      <c r="AB44" s="68"/>
      <c r="AC44" s="69"/>
      <c r="AD44" s="69"/>
      <c r="AE44" s="69"/>
      <c r="AF44" s="69"/>
      <c r="AG44" s="69"/>
      <c r="AH44" s="68"/>
      <c r="AI44" s="68"/>
      <c r="AJ44" s="69"/>
      <c r="AK44" s="69"/>
      <c r="AL44" s="69"/>
      <c r="AM44" s="69"/>
      <c r="AN44" s="69"/>
    </row>
    <row r="45" spans="2:40" x14ac:dyDescent="0.2">
      <c r="B45" s="22">
        <v>1.1200000000000001</v>
      </c>
      <c r="C45" s="8"/>
      <c r="D45" s="24"/>
      <c r="E45" s="25">
        <f t="shared" si="9"/>
        <v>0</v>
      </c>
      <c r="F45" s="51"/>
      <c r="G45" s="24"/>
      <c r="H45" s="69"/>
      <c r="I45" s="69"/>
      <c r="J45" s="69"/>
      <c r="K45" s="69"/>
      <c r="L45" s="69"/>
      <c r="M45" s="68"/>
      <c r="N45" s="68"/>
      <c r="O45" s="69"/>
      <c r="P45" s="69"/>
      <c r="Q45" s="69"/>
      <c r="R45" s="69"/>
      <c r="S45" s="69"/>
      <c r="T45" s="68"/>
      <c r="U45" s="68"/>
      <c r="V45" s="69"/>
      <c r="W45" s="69"/>
      <c r="X45" s="69"/>
      <c r="Y45" s="69"/>
      <c r="Z45" s="69"/>
      <c r="AA45" s="68"/>
      <c r="AB45" s="68"/>
      <c r="AC45" s="69"/>
      <c r="AD45" s="69"/>
      <c r="AE45" s="69"/>
      <c r="AF45" s="69"/>
      <c r="AG45" s="69"/>
      <c r="AH45" s="68"/>
      <c r="AI45" s="68"/>
      <c r="AJ45" s="69"/>
      <c r="AK45" s="69"/>
      <c r="AL45" s="69"/>
      <c r="AM45" s="69"/>
      <c r="AN45" s="69"/>
    </row>
    <row r="46" spans="2:40" x14ac:dyDescent="0.2">
      <c r="B46" s="22">
        <v>1.1399999999999999</v>
      </c>
      <c r="C46" s="8"/>
      <c r="D46" s="24"/>
      <c r="E46" s="25">
        <f t="shared" si="9"/>
        <v>0</v>
      </c>
      <c r="F46" s="51"/>
      <c r="G46" s="24"/>
      <c r="H46" s="69"/>
      <c r="I46" s="69"/>
      <c r="J46" s="69"/>
      <c r="K46" s="69"/>
      <c r="L46" s="69"/>
      <c r="M46" s="68"/>
      <c r="N46" s="68"/>
      <c r="O46" s="69"/>
      <c r="P46" s="69"/>
      <c r="Q46" s="69"/>
      <c r="R46" s="69"/>
      <c r="S46" s="69"/>
      <c r="T46" s="68"/>
      <c r="U46" s="68"/>
      <c r="V46" s="69"/>
      <c r="W46" s="69"/>
      <c r="X46" s="69"/>
      <c r="Y46" s="69"/>
      <c r="Z46" s="69"/>
      <c r="AA46" s="68"/>
      <c r="AB46" s="68"/>
      <c r="AC46" s="69"/>
      <c r="AD46" s="69"/>
      <c r="AE46" s="69"/>
      <c r="AF46" s="69"/>
      <c r="AG46" s="69"/>
      <c r="AH46" s="68"/>
      <c r="AI46" s="68"/>
      <c r="AJ46" s="69"/>
      <c r="AK46" s="69"/>
      <c r="AL46" s="69"/>
      <c r="AM46" s="69"/>
      <c r="AN46" s="69"/>
    </row>
    <row r="47" spans="2:40" x14ac:dyDescent="0.2">
      <c r="B47" s="22">
        <v>1.1499999999999999</v>
      </c>
      <c r="C47" s="8"/>
      <c r="D47" s="24"/>
      <c r="E47" s="25">
        <f t="shared" si="9"/>
        <v>0</v>
      </c>
      <c r="F47" s="51"/>
      <c r="G47" s="24"/>
      <c r="H47" s="69"/>
      <c r="I47" s="69"/>
      <c r="J47" s="69"/>
      <c r="K47" s="69"/>
      <c r="L47" s="69"/>
      <c r="M47" s="68"/>
      <c r="N47" s="68"/>
      <c r="O47" s="69"/>
      <c r="P47" s="69"/>
      <c r="Q47" s="69"/>
      <c r="R47" s="69"/>
      <c r="S47" s="69"/>
      <c r="T47" s="68"/>
      <c r="U47" s="68"/>
      <c r="V47" s="69"/>
      <c r="W47" s="69"/>
      <c r="X47" s="69"/>
      <c r="Y47" s="69"/>
      <c r="Z47" s="69"/>
      <c r="AA47" s="68"/>
      <c r="AB47" s="68"/>
      <c r="AC47" s="69"/>
      <c r="AD47" s="69"/>
      <c r="AE47" s="69"/>
      <c r="AF47" s="69"/>
      <c r="AG47" s="69"/>
      <c r="AH47" s="68"/>
      <c r="AI47" s="68"/>
      <c r="AJ47" s="69"/>
      <c r="AK47" s="69"/>
      <c r="AL47" s="69"/>
      <c r="AM47" s="69"/>
      <c r="AN47" s="69"/>
    </row>
    <row r="48" spans="2:40" x14ac:dyDescent="0.2">
      <c r="B48" s="22">
        <f t="shared" ref="B48:B101" si="10">+B47+1</f>
        <v>2.15</v>
      </c>
      <c r="C48" s="8"/>
      <c r="D48" s="24"/>
      <c r="E48" s="25">
        <f t="shared" ref="E48:E100" si="11">SUM(H48:AN48)</f>
        <v>0</v>
      </c>
      <c r="F48" s="51"/>
      <c r="G48" s="24"/>
      <c r="H48" s="69"/>
      <c r="I48" s="69"/>
      <c r="J48" s="69"/>
      <c r="K48" s="69"/>
      <c r="L48" s="69"/>
      <c r="M48" s="68"/>
      <c r="N48" s="68"/>
      <c r="O48" s="69"/>
      <c r="P48" s="69"/>
      <c r="Q48" s="69"/>
      <c r="R48" s="69"/>
      <c r="S48" s="69"/>
      <c r="T48" s="68"/>
      <c r="U48" s="68"/>
      <c r="V48" s="69"/>
      <c r="W48" s="69"/>
      <c r="X48" s="69"/>
      <c r="Y48" s="69"/>
      <c r="Z48" s="69"/>
      <c r="AA48" s="68"/>
      <c r="AB48" s="68"/>
      <c r="AC48" s="69"/>
      <c r="AD48" s="69"/>
      <c r="AE48" s="69"/>
      <c r="AF48" s="69"/>
      <c r="AG48" s="69"/>
      <c r="AH48" s="68"/>
      <c r="AI48" s="68"/>
      <c r="AJ48" s="69"/>
      <c r="AK48" s="69"/>
      <c r="AL48" s="69"/>
      <c r="AM48" s="69"/>
      <c r="AN48" s="69"/>
    </row>
    <row r="49" spans="2:40" x14ac:dyDescent="0.2">
      <c r="B49" s="22">
        <f t="shared" si="10"/>
        <v>3.15</v>
      </c>
      <c r="C49" s="8"/>
      <c r="D49" s="24"/>
      <c r="E49" s="25">
        <f t="shared" si="11"/>
        <v>0</v>
      </c>
      <c r="F49" s="51"/>
      <c r="G49" s="24"/>
      <c r="H49" s="69"/>
      <c r="I49" s="69"/>
      <c r="J49" s="69"/>
      <c r="K49" s="69"/>
      <c r="L49" s="69"/>
      <c r="M49" s="68"/>
      <c r="N49" s="68"/>
      <c r="O49" s="69"/>
      <c r="P49" s="69"/>
      <c r="Q49" s="69"/>
      <c r="R49" s="69"/>
      <c r="S49" s="69"/>
      <c r="T49" s="68"/>
      <c r="U49" s="68"/>
      <c r="V49" s="69"/>
      <c r="W49" s="69"/>
      <c r="X49" s="69"/>
      <c r="Y49" s="69"/>
      <c r="Z49" s="69"/>
      <c r="AA49" s="68"/>
      <c r="AB49" s="68"/>
      <c r="AC49" s="69"/>
      <c r="AD49" s="69"/>
      <c r="AE49" s="69"/>
      <c r="AF49" s="69"/>
      <c r="AG49" s="69"/>
      <c r="AH49" s="68"/>
      <c r="AI49" s="68"/>
      <c r="AJ49" s="69"/>
      <c r="AK49" s="69"/>
      <c r="AL49" s="69"/>
      <c r="AM49" s="69"/>
      <c r="AN49" s="69"/>
    </row>
    <row r="50" spans="2:40" x14ac:dyDescent="0.2">
      <c r="B50" s="22">
        <f t="shared" si="10"/>
        <v>4.1500000000000004</v>
      </c>
      <c r="C50" s="8"/>
      <c r="D50" s="24"/>
      <c r="E50" s="25">
        <f t="shared" si="11"/>
        <v>0</v>
      </c>
      <c r="F50" s="51"/>
      <c r="G50" s="24"/>
      <c r="H50" s="69"/>
      <c r="I50" s="69"/>
      <c r="J50" s="69"/>
      <c r="K50" s="69"/>
      <c r="L50" s="69"/>
      <c r="M50" s="68"/>
      <c r="N50" s="68"/>
      <c r="O50" s="69"/>
      <c r="P50" s="69"/>
      <c r="Q50" s="69"/>
      <c r="R50" s="69"/>
      <c r="S50" s="69"/>
      <c r="T50" s="68"/>
      <c r="U50" s="68"/>
      <c r="V50" s="69"/>
      <c r="W50" s="69"/>
      <c r="X50" s="69"/>
      <c r="Y50" s="69"/>
      <c r="Z50" s="69"/>
      <c r="AA50" s="68"/>
      <c r="AB50" s="68"/>
      <c r="AC50" s="69"/>
      <c r="AD50" s="69"/>
      <c r="AE50" s="69"/>
      <c r="AF50" s="69"/>
      <c r="AG50" s="69"/>
      <c r="AH50" s="68"/>
      <c r="AI50" s="68"/>
      <c r="AJ50" s="69"/>
      <c r="AK50" s="69"/>
      <c r="AL50" s="69"/>
      <c r="AM50" s="69"/>
      <c r="AN50" s="69"/>
    </row>
    <row r="51" spans="2:40" x14ac:dyDescent="0.2">
      <c r="B51" s="22">
        <f t="shared" si="10"/>
        <v>5.15</v>
      </c>
      <c r="C51" s="8"/>
      <c r="D51" s="24"/>
      <c r="E51" s="25">
        <f t="shared" si="11"/>
        <v>0</v>
      </c>
      <c r="F51" s="51"/>
      <c r="G51" s="24"/>
      <c r="H51" s="69"/>
      <c r="I51" s="69"/>
      <c r="J51" s="69"/>
      <c r="K51" s="69"/>
      <c r="L51" s="69"/>
      <c r="M51" s="68"/>
      <c r="N51" s="68"/>
      <c r="O51" s="69"/>
      <c r="P51" s="69"/>
      <c r="Q51" s="69"/>
      <c r="R51" s="69"/>
      <c r="S51" s="69"/>
      <c r="T51" s="68"/>
      <c r="U51" s="68"/>
      <c r="V51" s="69"/>
      <c r="W51" s="69"/>
      <c r="X51" s="69"/>
      <c r="Y51" s="69"/>
      <c r="Z51" s="69"/>
      <c r="AA51" s="68"/>
      <c r="AB51" s="68"/>
      <c r="AC51" s="69"/>
      <c r="AD51" s="69"/>
      <c r="AE51" s="69"/>
      <c r="AF51" s="69"/>
      <c r="AG51" s="69"/>
      <c r="AH51" s="68"/>
      <c r="AI51" s="68"/>
      <c r="AJ51" s="69"/>
      <c r="AK51" s="69"/>
      <c r="AL51" s="69"/>
      <c r="AM51" s="69"/>
      <c r="AN51" s="69"/>
    </row>
    <row r="52" spans="2:40" x14ac:dyDescent="0.2">
      <c r="B52" s="22">
        <f t="shared" si="10"/>
        <v>6.15</v>
      </c>
      <c r="C52" s="8"/>
      <c r="D52" s="24"/>
      <c r="E52" s="25">
        <f t="shared" si="11"/>
        <v>0</v>
      </c>
      <c r="F52" s="51"/>
      <c r="G52" s="24"/>
      <c r="H52" s="69"/>
      <c r="I52" s="69"/>
      <c r="J52" s="69"/>
      <c r="K52" s="69"/>
      <c r="L52" s="69"/>
      <c r="M52" s="68"/>
      <c r="N52" s="68"/>
      <c r="O52" s="69"/>
      <c r="P52" s="69"/>
      <c r="Q52" s="69"/>
      <c r="R52" s="69"/>
      <c r="S52" s="69"/>
      <c r="T52" s="68"/>
      <c r="U52" s="68"/>
      <c r="V52" s="69"/>
      <c r="W52" s="69"/>
      <c r="X52" s="69"/>
      <c r="Y52" s="69"/>
      <c r="Z52" s="69"/>
      <c r="AA52" s="68"/>
      <c r="AB52" s="68"/>
      <c r="AC52" s="69"/>
      <c r="AD52" s="69"/>
      <c r="AE52" s="69"/>
      <c r="AF52" s="69"/>
      <c r="AG52" s="69"/>
      <c r="AH52" s="68"/>
      <c r="AI52" s="68"/>
      <c r="AJ52" s="69"/>
      <c r="AK52" s="69"/>
      <c r="AL52" s="69"/>
      <c r="AM52" s="69"/>
      <c r="AN52" s="69"/>
    </row>
    <row r="53" spans="2:40" x14ac:dyDescent="0.2">
      <c r="B53" s="22">
        <f t="shared" si="10"/>
        <v>7.15</v>
      </c>
      <c r="C53" s="8"/>
      <c r="D53" s="24"/>
      <c r="E53" s="25">
        <f t="shared" si="11"/>
        <v>0</v>
      </c>
      <c r="F53" s="51"/>
      <c r="G53" s="24"/>
      <c r="H53" s="69"/>
      <c r="I53" s="69"/>
      <c r="J53" s="69"/>
      <c r="K53" s="69"/>
      <c r="L53" s="69"/>
      <c r="M53" s="68"/>
      <c r="N53" s="68"/>
      <c r="O53" s="69"/>
      <c r="P53" s="69"/>
      <c r="Q53" s="69"/>
      <c r="R53" s="69"/>
      <c r="S53" s="69"/>
      <c r="T53" s="68"/>
      <c r="U53" s="68"/>
      <c r="V53" s="69"/>
      <c r="W53" s="69"/>
      <c r="X53" s="69"/>
      <c r="Y53" s="69"/>
      <c r="Z53" s="69"/>
      <c r="AA53" s="68"/>
      <c r="AB53" s="68"/>
      <c r="AC53" s="69"/>
      <c r="AD53" s="69"/>
      <c r="AE53" s="69"/>
      <c r="AF53" s="69"/>
      <c r="AG53" s="69"/>
      <c r="AH53" s="68"/>
      <c r="AI53" s="68"/>
      <c r="AJ53" s="69"/>
      <c r="AK53" s="69"/>
      <c r="AL53" s="69"/>
      <c r="AM53" s="69"/>
      <c r="AN53" s="69"/>
    </row>
    <row r="54" spans="2:40" x14ac:dyDescent="0.2">
      <c r="B54" s="22">
        <f t="shared" si="10"/>
        <v>8.15</v>
      </c>
      <c r="C54" s="8"/>
      <c r="D54" s="24"/>
      <c r="E54" s="25">
        <f t="shared" si="11"/>
        <v>0</v>
      </c>
      <c r="F54" s="51"/>
      <c r="G54" s="24"/>
      <c r="H54" s="69"/>
      <c r="I54" s="69"/>
      <c r="J54" s="69"/>
      <c r="K54" s="69"/>
      <c r="L54" s="69"/>
      <c r="M54" s="68"/>
      <c r="N54" s="68"/>
      <c r="O54" s="69"/>
      <c r="P54" s="69"/>
      <c r="Q54" s="69"/>
      <c r="R54" s="69"/>
      <c r="S54" s="69"/>
      <c r="T54" s="68"/>
      <c r="U54" s="68"/>
      <c r="V54" s="69"/>
      <c r="W54" s="69"/>
      <c r="X54" s="69"/>
      <c r="Y54" s="69"/>
      <c r="Z54" s="69"/>
      <c r="AA54" s="68"/>
      <c r="AB54" s="68"/>
      <c r="AC54" s="69"/>
      <c r="AD54" s="69"/>
      <c r="AE54" s="69"/>
      <c r="AF54" s="69"/>
      <c r="AG54" s="69"/>
      <c r="AH54" s="68"/>
      <c r="AI54" s="68"/>
      <c r="AJ54" s="69"/>
      <c r="AK54" s="69"/>
      <c r="AL54" s="69"/>
      <c r="AM54" s="69"/>
      <c r="AN54" s="69"/>
    </row>
    <row r="55" spans="2:40" x14ac:dyDescent="0.2">
      <c r="B55" s="22">
        <f t="shared" si="10"/>
        <v>9.15</v>
      </c>
      <c r="C55" s="8"/>
      <c r="D55" s="24"/>
      <c r="E55" s="25">
        <f t="shared" si="11"/>
        <v>0</v>
      </c>
      <c r="F55" s="51"/>
      <c r="G55" s="24"/>
      <c r="H55" s="69"/>
      <c r="I55" s="69"/>
      <c r="J55" s="69"/>
      <c r="K55" s="69"/>
      <c r="L55" s="69"/>
      <c r="M55" s="68"/>
      <c r="N55" s="68"/>
      <c r="O55" s="69"/>
      <c r="P55" s="69"/>
      <c r="Q55" s="69"/>
      <c r="R55" s="69"/>
      <c r="S55" s="69"/>
      <c r="T55" s="68"/>
      <c r="U55" s="68"/>
      <c r="V55" s="69"/>
      <c r="W55" s="69"/>
      <c r="X55" s="69"/>
      <c r="Y55" s="69"/>
      <c r="Z55" s="69"/>
      <c r="AA55" s="68"/>
      <c r="AB55" s="68"/>
      <c r="AC55" s="69"/>
      <c r="AD55" s="69"/>
      <c r="AE55" s="69"/>
      <c r="AF55" s="69"/>
      <c r="AG55" s="69"/>
      <c r="AH55" s="68"/>
      <c r="AI55" s="68"/>
      <c r="AJ55" s="69"/>
      <c r="AK55" s="69"/>
      <c r="AL55" s="69"/>
      <c r="AM55" s="69"/>
      <c r="AN55" s="69"/>
    </row>
    <row r="56" spans="2:40" x14ac:dyDescent="0.2">
      <c r="B56" s="22">
        <f t="shared" si="10"/>
        <v>10.15</v>
      </c>
      <c r="C56" s="8"/>
      <c r="D56" s="24"/>
      <c r="E56" s="25">
        <f t="shared" si="11"/>
        <v>0</v>
      </c>
      <c r="F56" s="51"/>
      <c r="G56" s="24"/>
      <c r="H56" s="69"/>
      <c r="I56" s="69"/>
      <c r="J56" s="69"/>
      <c r="K56" s="69"/>
      <c r="L56" s="69"/>
      <c r="M56" s="68"/>
      <c r="N56" s="68"/>
      <c r="O56" s="69"/>
      <c r="P56" s="69"/>
      <c r="Q56" s="69"/>
      <c r="R56" s="69"/>
      <c r="S56" s="69"/>
      <c r="T56" s="68"/>
      <c r="U56" s="68"/>
      <c r="V56" s="69"/>
      <c r="W56" s="69"/>
      <c r="X56" s="69"/>
      <c r="Y56" s="69"/>
      <c r="Z56" s="69"/>
      <c r="AA56" s="68"/>
      <c r="AB56" s="68"/>
      <c r="AC56" s="69"/>
      <c r="AD56" s="69"/>
      <c r="AE56" s="69"/>
      <c r="AF56" s="69"/>
      <c r="AG56" s="69"/>
      <c r="AH56" s="68"/>
      <c r="AI56" s="68"/>
      <c r="AJ56" s="69"/>
      <c r="AK56" s="69"/>
      <c r="AL56" s="69"/>
      <c r="AM56" s="69"/>
      <c r="AN56" s="69"/>
    </row>
    <row r="57" spans="2:40" x14ac:dyDescent="0.2">
      <c r="B57" s="22">
        <f t="shared" si="10"/>
        <v>11.15</v>
      </c>
      <c r="C57" s="8"/>
      <c r="D57" s="24"/>
      <c r="E57" s="25">
        <f t="shared" si="11"/>
        <v>0</v>
      </c>
      <c r="F57" s="51"/>
      <c r="G57" s="24"/>
      <c r="H57" s="69"/>
      <c r="I57" s="69"/>
      <c r="J57" s="69"/>
      <c r="K57" s="69"/>
      <c r="L57" s="69"/>
      <c r="M57" s="68"/>
      <c r="N57" s="68"/>
      <c r="O57" s="69"/>
      <c r="P57" s="69"/>
      <c r="Q57" s="69"/>
      <c r="R57" s="69"/>
      <c r="S57" s="69"/>
      <c r="T57" s="68"/>
      <c r="U57" s="68"/>
      <c r="V57" s="69"/>
      <c r="W57" s="69"/>
      <c r="X57" s="69"/>
      <c r="Y57" s="69"/>
      <c r="Z57" s="69"/>
      <c r="AA57" s="68"/>
      <c r="AB57" s="68"/>
      <c r="AC57" s="69"/>
      <c r="AD57" s="69"/>
      <c r="AE57" s="69"/>
      <c r="AF57" s="69"/>
      <c r="AG57" s="69"/>
      <c r="AH57" s="68"/>
      <c r="AI57" s="68"/>
      <c r="AJ57" s="69"/>
      <c r="AK57" s="69"/>
      <c r="AL57" s="69"/>
      <c r="AM57" s="69"/>
      <c r="AN57" s="69"/>
    </row>
    <row r="58" spans="2:40" x14ac:dyDescent="0.2">
      <c r="B58" s="22">
        <f t="shared" si="10"/>
        <v>12.15</v>
      </c>
      <c r="C58" s="8"/>
      <c r="D58" s="24"/>
      <c r="E58" s="25">
        <f t="shared" si="11"/>
        <v>0</v>
      </c>
      <c r="F58" s="51"/>
      <c r="G58" s="24"/>
      <c r="H58" s="69"/>
      <c r="I58" s="69"/>
      <c r="J58" s="69"/>
      <c r="K58" s="69"/>
      <c r="L58" s="69"/>
      <c r="M58" s="68"/>
      <c r="N58" s="68"/>
      <c r="O58" s="69"/>
      <c r="P58" s="69"/>
      <c r="Q58" s="69"/>
      <c r="R58" s="69"/>
      <c r="S58" s="69"/>
      <c r="T58" s="68"/>
      <c r="U58" s="68"/>
      <c r="V58" s="69"/>
      <c r="W58" s="69"/>
      <c r="X58" s="69"/>
      <c r="Y58" s="69"/>
      <c r="Z58" s="69"/>
      <c r="AA58" s="68"/>
      <c r="AB58" s="68"/>
      <c r="AC58" s="69"/>
      <c r="AD58" s="69"/>
      <c r="AE58" s="69"/>
      <c r="AF58" s="69"/>
      <c r="AG58" s="69"/>
      <c r="AH58" s="68"/>
      <c r="AI58" s="68"/>
      <c r="AJ58" s="69"/>
      <c r="AK58" s="69"/>
      <c r="AL58" s="69"/>
      <c r="AM58" s="69"/>
      <c r="AN58" s="69"/>
    </row>
    <row r="59" spans="2:40" x14ac:dyDescent="0.2">
      <c r="B59" s="22">
        <f t="shared" si="10"/>
        <v>13.15</v>
      </c>
      <c r="C59" s="8"/>
      <c r="D59" s="24"/>
      <c r="E59" s="25">
        <f t="shared" si="11"/>
        <v>0</v>
      </c>
      <c r="F59" s="51"/>
      <c r="G59" s="24"/>
      <c r="H59" s="69"/>
      <c r="I59" s="69"/>
      <c r="J59" s="69"/>
      <c r="K59" s="69"/>
      <c r="L59" s="69"/>
      <c r="M59" s="68"/>
      <c r="N59" s="68"/>
      <c r="O59" s="69"/>
      <c r="P59" s="69"/>
      <c r="Q59" s="69"/>
      <c r="R59" s="69"/>
      <c r="S59" s="69"/>
      <c r="T59" s="68"/>
      <c r="U59" s="68"/>
      <c r="V59" s="69"/>
      <c r="W59" s="69"/>
      <c r="X59" s="69"/>
      <c r="Y59" s="69"/>
      <c r="Z59" s="69"/>
      <c r="AA59" s="68"/>
      <c r="AB59" s="68"/>
      <c r="AC59" s="69"/>
      <c r="AD59" s="69"/>
      <c r="AE59" s="69"/>
      <c r="AF59" s="69"/>
      <c r="AG59" s="69"/>
      <c r="AH59" s="68"/>
      <c r="AI59" s="68"/>
      <c r="AJ59" s="69"/>
      <c r="AK59" s="69"/>
      <c r="AL59" s="69"/>
      <c r="AM59" s="69"/>
      <c r="AN59" s="69"/>
    </row>
    <row r="60" spans="2:40" x14ac:dyDescent="0.2">
      <c r="B60" s="22">
        <f t="shared" si="10"/>
        <v>14.15</v>
      </c>
      <c r="C60" s="8"/>
      <c r="D60" s="24"/>
      <c r="E60" s="25">
        <f t="shared" si="11"/>
        <v>0</v>
      </c>
      <c r="F60" s="51"/>
      <c r="G60" s="24"/>
      <c r="H60" s="69"/>
      <c r="I60" s="69"/>
      <c r="J60" s="69"/>
      <c r="K60" s="69"/>
      <c r="L60" s="69"/>
      <c r="M60" s="68"/>
      <c r="N60" s="68"/>
      <c r="O60" s="69"/>
      <c r="P60" s="69"/>
      <c r="Q60" s="69"/>
      <c r="R60" s="69"/>
      <c r="S60" s="69"/>
      <c r="T60" s="68"/>
      <c r="U60" s="68"/>
      <c r="V60" s="69"/>
      <c r="W60" s="69"/>
      <c r="X60" s="69"/>
      <c r="Y60" s="69"/>
      <c r="Z60" s="69"/>
      <c r="AA60" s="68"/>
      <c r="AB60" s="68"/>
      <c r="AC60" s="69"/>
      <c r="AD60" s="69"/>
      <c r="AE60" s="69"/>
      <c r="AF60" s="69"/>
      <c r="AG60" s="69"/>
      <c r="AH60" s="68"/>
      <c r="AI60" s="68"/>
      <c r="AJ60" s="69"/>
      <c r="AK60" s="69"/>
      <c r="AL60" s="69"/>
      <c r="AM60" s="69"/>
      <c r="AN60" s="69"/>
    </row>
    <row r="61" spans="2:40" x14ac:dyDescent="0.2">
      <c r="B61" s="22">
        <f t="shared" si="10"/>
        <v>15.15</v>
      </c>
      <c r="C61" s="8"/>
      <c r="D61" s="24"/>
      <c r="E61" s="25">
        <f t="shared" si="11"/>
        <v>0</v>
      </c>
      <c r="F61" s="51"/>
      <c r="G61" s="24"/>
      <c r="H61" s="69"/>
      <c r="I61" s="69"/>
      <c r="J61" s="69"/>
      <c r="K61" s="69"/>
      <c r="L61" s="69"/>
      <c r="M61" s="68"/>
      <c r="N61" s="68"/>
      <c r="O61" s="69"/>
      <c r="P61" s="69"/>
      <c r="Q61" s="69"/>
      <c r="R61" s="69"/>
      <c r="S61" s="69"/>
      <c r="T61" s="68"/>
      <c r="U61" s="68"/>
      <c r="V61" s="69"/>
      <c r="W61" s="69"/>
      <c r="X61" s="69"/>
      <c r="Y61" s="69"/>
      <c r="Z61" s="69"/>
      <c r="AA61" s="68"/>
      <c r="AB61" s="68"/>
      <c r="AC61" s="69"/>
      <c r="AD61" s="69"/>
      <c r="AE61" s="69"/>
      <c r="AF61" s="69"/>
      <c r="AG61" s="69"/>
      <c r="AH61" s="68"/>
      <c r="AI61" s="68"/>
      <c r="AJ61" s="69"/>
      <c r="AK61" s="69"/>
      <c r="AL61" s="69"/>
      <c r="AM61" s="69"/>
      <c r="AN61" s="69"/>
    </row>
    <row r="62" spans="2:40" x14ac:dyDescent="0.2">
      <c r="B62" s="22">
        <f t="shared" si="10"/>
        <v>16.149999999999999</v>
      </c>
      <c r="C62" s="8"/>
      <c r="D62" s="24"/>
      <c r="E62" s="25">
        <f t="shared" si="11"/>
        <v>0</v>
      </c>
      <c r="F62" s="51"/>
      <c r="G62" s="24"/>
      <c r="H62" s="69"/>
      <c r="I62" s="69"/>
      <c r="J62" s="69"/>
      <c r="K62" s="69"/>
      <c r="L62" s="69"/>
      <c r="M62" s="68"/>
      <c r="N62" s="68"/>
      <c r="O62" s="69"/>
      <c r="P62" s="69"/>
      <c r="Q62" s="69"/>
      <c r="R62" s="69"/>
      <c r="S62" s="69"/>
      <c r="T62" s="68"/>
      <c r="U62" s="68"/>
      <c r="V62" s="69"/>
      <c r="W62" s="69"/>
      <c r="X62" s="69"/>
      <c r="Y62" s="69"/>
      <c r="Z62" s="69"/>
      <c r="AA62" s="68"/>
      <c r="AB62" s="68"/>
      <c r="AC62" s="69"/>
      <c r="AD62" s="69"/>
      <c r="AE62" s="69"/>
      <c r="AF62" s="69"/>
      <c r="AG62" s="69"/>
      <c r="AH62" s="68"/>
      <c r="AI62" s="68"/>
      <c r="AJ62" s="69"/>
      <c r="AK62" s="69"/>
      <c r="AL62" s="69"/>
      <c r="AM62" s="69"/>
      <c r="AN62" s="69"/>
    </row>
    <row r="63" spans="2:40" x14ac:dyDescent="0.2">
      <c r="B63" s="22">
        <f t="shared" si="10"/>
        <v>17.149999999999999</v>
      </c>
      <c r="C63" s="8"/>
      <c r="D63" s="24"/>
      <c r="E63" s="25">
        <f t="shared" si="11"/>
        <v>0</v>
      </c>
      <c r="F63" s="51"/>
      <c r="G63" s="24"/>
      <c r="H63" s="69"/>
      <c r="I63" s="69"/>
      <c r="J63" s="69"/>
      <c r="K63" s="69"/>
      <c r="L63" s="69"/>
      <c r="M63" s="68"/>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18.149999999999999</v>
      </c>
      <c r="C64" s="8"/>
      <c r="D64" s="24"/>
      <c r="E64" s="25">
        <f t="shared" si="11"/>
        <v>0</v>
      </c>
      <c r="F64" s="51"/>
      <c r="G64" s="24"/>
      <c r="H64" s="69"/>
      <c r="I64" s="69"/>
      <c r="J64" s="69"/>
      <c r="K64" s="69"/>
      <c r="L64" s="69"/>
      <c r="M64" s="68"/>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19.149999999999999</v>
      </c>
      <c r="C65" s="78"/>
      <c r="D65" s="24"/>
      <c r="E65" s="25">
        <f t="shared" si="11"/>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20.149999999999999</v>
      </c>
      <c r="C66" s="78"/>
      <c r="D66" s="24"/>
      <c r="E66" s="25">
        <f t="shared" si="11"/>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21.15</v>
      </c>
      <c r="C67" s="63"/>
      <c r="D67" s="24"/>
      <c r="E67" s="25">
        <f t="shared" si="11"/>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22.15</v>
      </c>
      <c r="C68" s="63"/>
      <c r="D68" s="24"/>
      <c r="E68" s="25">
        <f t="shared" si="11"/>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23.15</v>
      </c>
      <c r="C69" s="63"/>
      <c r="D69" s="24"/>
      <c r="E69" s="25">
        <f t="shared" si="11"/>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24.15</v>
      </c>
      <c r="C70" s="63"/>
      <c r="D70" s="24"/>
      <c r="E70" s="25">
        <f t="shared" si="11"/>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25.15</v>
      </c>
      <c r="C71" s="8"/>
      <c r="D71" s="24"/>
      <c r="E71" s="25">
        <f t="shared" si="11"/>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26.15</v>
      </c>
      <c r="C72" s="8"/>
      <c r="D72" s="24"/>
      <c r="E72" s="25">
        <f t="shared" si="11"/>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27.15</v>
      </c>
      <c r="C73" s="8"/>
      <c r="D73" s="24"/>
      <c r="E73" s="25">
        <f t="shared" si="11"/>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28.15</v>
      </c>
      <c r="C74" s="8"/>
      <c r="D74" s="24"/>
      <c r="E74" s="25">
        <f t="shared" si="11"/>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29.15</v>
      </c>
      <c r="C75" s="8"/>
      <c r="D75" s="24"/>
      <c r="E75" s="25">
        <f t="shared" si="11"/>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30.15</v>
      </c>
      <c r="C76" s="8"/>
      <c r="D76" s="24"/>
      <c r="E76" s="25">
        <f t="shared" si="11"/>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31.15</v>
      </c>
      <c r="C77" s="8"/>
      <c r="D77" s="24"/>
      <c r="E77" s="25">
        <f t="shared" si="11"/>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32.15</v>
      </c>
      <c r="C78" s="8"/>
      <c r="D78" s="24"/>
      <c r="E78" s="25">
        <f t="shared" si="11"/>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33.15</v>
      </c>
      <c r="C79" s="8"/>
      <c r="D79" s="24"/>
      <c r="E79" s="25">
        <f t="shared" si="11"/>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34.15</v>
      </c>
      <c r="C80" s="8"/>
      <c r="D80" s="24"/>
      <c r="E80" s="25">
        <f t="shared" si="11"/>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35.15</v>
      </c>
      <c r="C81" s="8"/>
      <c r="D81" s="24"/>
      <c r="E81" s="25">
        <f t="shared" si="11"/>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36.15</v>
      </c>
      <c r="C82" s="8"/>
      <c r="D82" s="24"/>
      <c r="E82" s="25">
        <f t="shared" si="11"/>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37.15</v>
      </c>
      <c r="C83" s="8"/>
      <c r="D83" s="24"/>
      <c r="E83" s="25">
        <f t="shared" si="11"/>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38.15</v>
      </c>
      <c r="C84" s="8"/>
      <c r="D84" s="24"/>
      <c r="E84" s="25">
        <f t="shared" si="11"/>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39.15</v>
      </c>
      <c r="C85" s="8"/>
      <c r="D85" s="24"/>
      <c r="E85" s="25">
        <f t="shared" si="11"/>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40.15</v>
      </c>
      <c r="C86" s="8"/>
      <c r="D86" s="24"/>
      <c r="E86" s="25">
        <f t="shared" si="11"/>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41.15</v>
      </c>
      <c r="C87" s="8"/>
      <c r="D87" s="24"/>
      <c r="E87" s="25">
        <f t="shared" si="11"/>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42.15</v>
      </c>
      <c r="C88" s="8"/>
      <c r="D88" s="24"/>
      <c r="E88" s="25">
        <f t="shared" si="11"/>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43.15</v>
      </c>
      <c r="C89" s="8"/>
      <c r="D89" s="24"/>
      <c r="E89" s="25">
        <f t="shared" si="11"/>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44.15</v>
      </c>
      <c r="C90" s="8"/>
      <c r="D90" s="24"/>
      <c r="E90" s="25">
        <f t="shared" si="11"/>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45.15</v>
      </c>
      <c r="C91" s="8"/>
      <c r="D91" s="24"/>
      <c r="E91" s="25">
        <f t="shared" si="11"/>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46.15</v>
      </c>
      <c r="C92" s="8"/>
      <c r="D92" s="24"/>
      <c r="E92" s="25">
        <f t="shared" si="11"/>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47.15</v>
      </c>
      <c r="C93" s="8"/>
      <c r="D93" s="24"/>
      <c r="E93" s="25">
        <f t="shared" si="11"/>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48.15</v>
      </c>
      <c r="C94" s="8"/>
      <c r="D94" s="24"/>
      <c r="E94" s="25">
        <f t="shared" si="11"/>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49.15</v>
      </c>
      <c r="C95" s="8"/>
      <c r="D95" s="24"/>
      <c r="E95" s="25">
        <f t="shared" si="11"/>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50.15</v>
      </c>
      <c r="C96" s="8"/>
      <c r="D96" s="24"/>
      <c r="E96" s="25">
        <f t="shared" si="11"/>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51.15</v>
      </c>
      <c r="C97" s="8"/>
      <c r="D97" s="24"/>
      <c r="E97" s="25">
        <f t="shared" si="11"/>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52.15</v>
      </c>
      <c r="C98" s="8"/>
      <c r="D98" s="24"/>
      <c r="E98" s="25">
        <f t="shared" si="11"/>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53.15</v>
      </c>
      <c r="C99" s="8"/>
      <c r="D99" s="24"/>
      <c r="E99" s="25">
        <f t="shared" si="11"/>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54.15</v>
      </c>
      <c r="C100" s="8"/>
      <c r="D100" s="24"/>
      <c r="E100" s="25">
        <f t="shared" si="11"/>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55.15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56.15</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57.15</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58.15</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59.15</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60.15</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61.15</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62.15</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63.15</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64.150000000000006</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65.150000000000006</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66.150000000000006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67.150000000000006</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68.150000000000006</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69.150000000000006</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769" priority="1">
      <formula>AND(D37&lt;&gt;"",COUNTIF($F$16:$F$28,D37)=0)</formula>
    </cfRule>
  </conditionalFormatting>
  <conditionalFormatting sqref="H16:L28">
    <cfRule type="expression" dxfId="768" priority="14" stopIfTrue="1">
      <formula>H16&gt;$H$8</formula>
    </cfRule>
  </conditionalFormatting>
  <conditionalFormatting sqref="H37:L144">
    <cfRule type="cellIs" dxfId="765" priority="26" operator="greaterThan">
      <formula>6</formula>
    </cfRule>
    <cfRule type="cellIs" dxfId="764" priority="25" operator="greaterThan">
      <formula>0</formula>
    </cfRule>
  </conditionalFormatting>
  <conditionalFormatting sqref="H16:N28">
    <cfRule type="cellIs" dxfId="763" priority="16" operator="greaterThan">
      <formula>0</formula>
    </cfRule>
  </conditionalFormatting>
  <conditionalFormatting sqref="M10:N11">
    <cfRule type="cellIs" dxfId="762" priority="30" operator="greaterThan">
      <formula>0</formula>
    </cfRule>
  </conditionalFormatting>
  <conditionalFormatting sqref="M37:N115 T37:U115 AA37:AB115">
    <cfRule type="cellIs" dxfId="761" priority="33" operator="greaterThan">
      <formula>0</formula>
    </cfRule>
  </conditionalFormatting>
  <conditionalFormatting sqref="O16:S28">
    <cfRule type="expression" dxfId="760" priority="11" stopIfTrue="1">
      <formula>O16&gt;$H$8</formula>
    </cfRule>
  </conditionalFormatting>
  <conditionalFormatting sqref="O37:S144">
    <cfRule type="cellIs" dxfId="758" priority="23" operator="greaterThan">
      <formula>0</formula>
    </cfRule>
    <cfRule type="cellIs" dxfId="757" priority="24" operator="greaterThan">
      <formula>6</formula>
    </cfRule>
  </conditionalFormatting>
  <conditionalFormatting sqref="O16:U28">
    <cfRule type="cellIs" dxfId="756" priority="13" operator="greaterThan">
      <formula>0</formula>
    </cfRule>
  </conditionalFormatting>
  <conditionalFormatting sqref="T10:U11">
    <cfRule type="cellIs" dxfId="755" priority="29" operator="greaterThan">
      <formula>0</formula>
    </cfRule>
  </conditionalFormatting>
  <conditionalFormatting sqref="V16:Z28">
    <cfRule type="expression" dxfId="754" priority="8" stopIfTrue="1">
      <formula>V16&gt;$H$8</formula>
    </cfRule>
  </conditionalFormatting>
  <conditionalFormatting sqref="V37:Z144">
    <cfRule type="cellIs" dxfId="752" priority="21" operator="greaterThan">
      <formula>0</formula>
    </cfRule>
    <cfRule type="cellIs" dxfId="751" priority="22" operator="greaterThan">
      <formula>6</formula>
    </cfRule>
  </conditionalFormatting>
  <conditionalFormatting sqref="V16:AB28">
    <cfRule type="cellIs" dxfId="750" priority="10" operator="greaterThan">
      <formula>0</formula>
    </cfRule>
  </conditionalFormatting>
  <conditionalFormatting sqref="AA10:AB11">
    <cfRule type="cellIs" dxfId="749" priority="28" operator="greaterThan">
      <formula>0</formula>
    </cfRule>
  </conditionalFormatting>
  <conditionalFormatting sqref="AC16:AG28">
    <cfRule type="cellIs" dxfId="748" priority="7" operator="greaterThan">
      <formula>0</formula>
    </cfRule>
    <cfRule type="expression" dxfId="747" priority="5" stopIfTrue="1">
      <formula>AC16&gt;$H$8</formula>
    </cfRule>
  </conditionalFormatting>
  <conditionalFormatting sqref="AC37:AG144">
    <cfRule type="cellIs" dxfId="745" priority="20" operator="greaterThan">
      <formula>6</formula>
    </cfRule>
    <cfRule type="cellIs" dxfId="744" priority="19" operator="greaterThan">
      <formula>0</formula>
    </cfRule>
  </conditionalFormatting>
  <conditionalFormatting sqref="AH10:AI11">
    <cfRule type="cellIs" dxfId="743" priority="27" operator="greaterThan">
      <formula>0</formula>
    </cfRule>
  </conditionalFormatting>
  <conditionalFormatting sqref="AJ16:AN28">
    <cfRule type="expression" dxfId="741" priority="2" stopIfTrue="1">
      <formula>AJ16&gt;$H$8</formula>
    </cfRule>
    <cfRule type="cellIs" dxfId="740" priority="4" operator="greaterThan">
      <formula>0</formula>
    </cfRule>
  </conditionalFormatting>
  <conditionalFormatting sqref="AJ37:AN144">
    <cfRule type="cellIs" dxfId="739" priority="18" operator="greaterThan">
      <formula>6</formula>
    </cfRule>
    <cfRule type="cellIs" dxfId="738" priority="17" operator="greaterThan">
      <formula>0</formula>
    </cfRule>
  </conditionalFormatting>
  <dataValidations count="3">
    <dataValidation type="decimal" operator="lessThanOrEqual" allowBlank="1" showInputMessage="1" showErrorMessage="1" sqref="O48:S144 V48:Z144 AC48:AG144 AJ48:AK144 AL37:AN144 H48:L144" xr:uid="{EA4424DD-BE47-4497-A2F2-63A2CA5A2720}">
      <formula1>H$8</formula1>
    </dataValidation>
    <dataValidation type="list" showInputMessage="1" showErrorMessage="1" sqref="D37:D115" xr:uid="{00E9B097-10DD-4BB5-BAA0-E167DC50AF6C}">
      <formula1>$F$16:$F$29</formula1>
    </dataValidation>
    <dataValidation type="list" showInputMessage="1" showErrorMessage="1" sqref="F16:F28" xr:uid="{319BF20D-783E-4834-971D-9DE2473E1A52}">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2" id="{53AC659F-2809-49EF-8923-80BB491368EE}">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5" stopIfTrue="1" id="{EE615102-391B-47E5-B3CD-BC48F3EE27C1}">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4" stopIfTrue="1" id="{8795E5B4-73B7-4E5C-9FFB-E4F3459FD411}">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2" stopIfTrue="1" id="{D096B328-A9B8-4BA4-B1A9-9814EE5FA258}">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9" stopIfTrue="1" id="{C9DD96BE-EB3E-40C2-BCBF-092E2FED70D6}">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6" stopIfTrue="1" id="{8E8D8650-2656-4A59-8163-B737CBAA01B7}">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3" stopIfTrue="1" id="{23B1799F-84EE-4CC1-B744-721816A596AD}">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D06793F-840F-433B-9628-47F017FF82EA}">
          <x14:formula1>
            <xm:f>'Listado Proyectos'!$A:$A</xm:f>
          </x14:formula1>
          <xm:sqref>D9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3A14-4C8D-4D8B-9EEA-10C6FA31ECA1}">
  <sheetPr>
    <tabColor rgb="FF006600"/>
  </sheetPr>
  <dimension ref="A2:AN147"/>
  <sheetViews>
    <sheetView topLeftCell="A10" workbookViewId="0">
      <selection activeCell="D15" sqref="D15"/>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Miskimayo_Actualizacion R&amp;R Mina Bayovar</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x14ac:dyDescent="0.2">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x14ac:dyDescent="0.2">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x14ac:dyDescent="0.2">
      <c r="A9" s="15"/>
      <c r="B9" s="16"/>
      <c r="C9" s="55" t="s">
        <v>0</v>
      </c>
      <c r="D9" s="57" t="s">
        <v>148</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2</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x14ac:dyDescent="0.2">
      <c r="A12" s="15"/>
      <c r="B12" s="16"/>
      <c r="C12" s="56" t="s">
        <v>486</v>
      </c>
      <c r="D12" s="54">
        <f>SUM(G16:G24)</f>
        <v>38</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x14ac:dyDescent="0.2">
      <c r="A13" s="15"/>
      <c r="B13" s="16"/>
      <c r="C13" s="56" t="s">
        <v>488</v>
      </c>
      <c r="D13" s="54">
        <f>COUNT(_xlfn.UNIQUE(G37:G90,FALSE,FALSE))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x14ac:dyDescent="0.2">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f>0.8*45595</f>
        <v>36476</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429</v>
      </c>
      <c r="G16" s="25">
        <f t="shared" ref="G16:G28" si="1">SUM(H16:XFD16)</f>
        <v>24</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V28" si="4">SUMIFS(V$37:V$1048576,$D$37:$D$1048576,$F16)</f>
        <v>2</v>
      </c>
      <c r="W16" s="69">
        <f t="shared" ref="W16:Z28" si="5">SUMIFS(W$37:W$1048576,$D$37:$D$1048576,$F16)</f>
        <v>2</v>
      </c>
      <c r="X16" s="69">
        <f t="shared" si="5"/>
        <v>2</v>
      </c>
      <c r="Y16" s="69">
        <f t="shared" si="5"/>
        <v>2</v>
      </c>
      <c r="Z16" s="69">
        <f t="shared" si="5"/>
        <v>2</v>
      </c>
      <c r="AA16" s="44"/>
      <c r="AB16" s="44"/>
      <c r="AC16" s="69">
        <f t="shared" ref="AC16:AG28" si="6">SUMIFS(AC$37:AC$1048576,$D$37:$D$1048576,$F16)</f>
        <v>2</v>
      </c>
      <c r="AD16" s="69">
        <f t="shared" si="6"/>
        <v>2</v>
      </c>
      <c r="AE16" s="69">
        <f t="shared" si="6"/>
        <v>2</v>
      </c>
      <c r="AF16" s="69">
        <f t="shared" si="6"/>
        <v>2</v>
      </c>
      <c r="AG16" s="69">
        <f t="shared" si="6"/>
        <v>2</v>
      </c>
      <c r="AH16" s="44"/>
      <c r="AI16" s="44"/>
      <c r="AJ16" s="69">
        <f t="shared" ref="AJ16:AN28" si="7">SUMIFS(AJ$37:AJ$1048576,$D$37:$D$1048576,$F16)</f>
        <v>2</v>
      </c>
      <c r="AK16" s="69">
        <f t="shared" si="7"/>
        <v>2</v>
      </c>
      <c r="AL16" s="69">
        <f t="shared" si="7"/>
        <v>0</v>
      </c>
      <c r="AM16" s="69">
        <f t="shared" si="7"/>
        <v>0</v>
      </c>
      <c r="AN16" s="69">
        <f t="shared" si="7"/>
        <v>0</v>
      </c>
    </row>
    <row r="17" spans="1:40" x14ac:dyDescent="0.2">
      <c r="A17" s="15"/>
      <c r="B17" s="141" t="s">
        <v>491</v>
      </c>
      <c r="C17" s="141" t="s">
        <v>492</v>
      </c>
      <c r="D17" s="141" t="s">
        <v>578</v>
      </c>
      <c r="E17" s="52"/>
      <c r="F17" s="26" t="s">
        <v>340</v>
      </c>
      <c r="G17" s="25">
        <f t="shared" si="1"/>
        <v>14</v>
      </c>
      <c r="H17" s="69">
        <f t="shared" si="2"/>
        <v>1</v>
      </c>
      <c r="I17" s="69">
        <f t="shared" si="2"/>
        <v>1</v>
      </c>
      <c r="J17" s="69">
        <f t="shared" si="2"/>
        <v>0</v>
      </c>
      <c r="K17" s="69">
        <f t="shared" si="2"/>
        <v>1</v>
      </c>
      <c r="L17" s="69">
        <f t="shared" si="2"/>
        <v>0</v>
      </c>
      <c r="M17" s="44"/>
      <c r="N17" s="44"/>
      <c r="O17" s="69">
        <f t="shared" si="3"/>
        <v>1</v>
      </c>
      <c r="P17" s="69">
        <f t="shared" si="3"/>
        <v>1</v>
      </c>
      <c r="Q17" s="69">
        <f t="shared" si="3"/>
        <v>0</v>
      </c>
      <c r="R17" s="69">
        <f t="shared" si="3"/>
        <v>1</v>
      </c>
      <c r="S17" s="69">
        <f t="shared" si="3"/>
        <v>0</v>
      </c>
      <c r="T17" s="44"/>
      <c r="U17" s="44"/>
      <c r="V17" s="69">
        <f t="shared" si="4"/>
        <v>1</v>
      </c>
      <c r="W17" s="69">
        <f t="shared" si="5"/>
        <v>1</v>
      </c>
      <c r="X17" s="69">
        <f t="shared" si="5"/>
        <v>0</v>
      </c>
      <c r="Y17" s="69">
        <f t="shared" si="5"/>
        <v>1</v>
      </c>
      <c r="Z17" s="69">
        <f t="shared" si="5"/>
        <v>0</v>
      </c>
      <c r="AA17" s="44"/>
      <c r="AB17" s="44"/>
      <c r="AC17" s="69">
        <f t="shared" si="6"/>
        <v>1</v>
      </c>
      <c r="AD17" s="69">
        <f t="shared" si="6"/>
        <v>1</v>
      </c>
      <c r="AE17" s="69">
        <f t="shared" si="6"/>
        <v>0</v>
      </c>
      <c r="AF17" s="69">
        <f t="shared" si="6"/>
        <v>1</v>
      </c>
      <c r="AG17" s="69">
        <f t="shared" si="6"/>
        <v>0</v>
      </c>
      <c r="AH17" s="44"/>
      <c r="AI17" s="44"/>
      <c r="AJ17" s="69">
        <f t="shared" si="7"/>
        <v>1</v>
      </c>
      <c r="AK17" s="69">
        <f t="shared" si="7"/>
        <v>1</v>
      </c>
      <c r="AL17" s="69">
        <f t="shared" si="7"/>
        <v>0</v>
      </c>
      <c r="AM17" s="69">
        <f t="shared" si="7"/>
        <v>0</v>
      </c>
      <c r="AN17" s="69">
        <f t="shared" si="7"/>
        <v>0</v>
      </c>
    </row>
    <row r="18" spans="1:40" x14ac:dyDescent="0.2">
      <c r="A18" s="15"/>
      <c r="B18" s="139" t="s">
        <v>579</v>
      </c>
      <c r="C18" s="139" t="s">
        <v>580</v>
      </c>
      <c r="D18" s="66">
        <v>12500</v>
      </c>
      <c r="E18" s="52"/>
      <c r="F18" s="26"/>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377">
        <f>SUM(D18:D23)</f>
        <v>12500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5" spans="2:40" x14ac:dyDescent="0.2">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20" t="s">
        <v>497</v>
      </c>
      <c r="D36" s="1" t="s">
        <v>5</v>
      </c>
      <c r="E36" s="3" t="s">
        <v>2</v>
      </c>
      <c r="F36" s="3" t="s">
        <v>7</v>
      </c>
      <c r="G36" s="3" t="s">
        <v>498</v>
      </c>
      <c r="H36" s="187">
        <f>Calendario!$D$1</f>
        <v>46174</v>
      </c>
      <c r="I36" s="187">
        <f t="shared" ref="I36:AN36" si="8">H36+1</f>
        <v>46175</v>
      </c>
      <c r="J36" s="187">
        <f t="shared" si="8"/>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t="s">
        <v>581</v>
      </c>
      <c r="D37" s="24" t="s">
        <v>429</v>
      </c>
      <c r="E37" s="25">
        <f t="shared" ref="E37:E71" si="9">SUM(H37:AN37)</f>
        <v>24</v>
      </c>
      <c r="F37" s="51">
        <v>1</v>
      </c>
      <c r="G37" s="24" t="s">
        <v>582</v>
      </c>
      <c r="H37" s="69"/>
      <c r="I37" s="69"/>
      <c r="J37" s="69"/>
      <c r="K37" s="69"/>
      <c r="L37" s="69"/>
      <c r="M37" s="64"/>
      <c r="N37" s="64"/>
      <c r="O37" s="69"/>
      <c r="P37" s="69"/>
      <c r="Q37" s="69"/>
      <c r="R37" s="69"/>
      <c r="S37" s="69"/>
      <c r="T37" s="64"/>
      <c r="U37" s="71"/>
      <c r="V37" s="69">
        <v>2</v>
      </c>
      <c r="W37" s="69">
        <v>2</v>
      </c>
      <c r="X37" s="69">
        <v>2</v>
      </c>
      <c r="Y37" s="69">
        <v>2</v>
      </c>
      <c r="Z37" s="69">
        <v>2</v>
      </c>
      <c r="AA37" s="64"/>
      <c r="AB37" s="71"/>
      <c r="AC37" s="69">
        <v>2</v>
      </c>
      <c r="AD37" s="69">
        <v>2</v>
      </c>
      <c r="AE37" s="69">
        <v>2</v>
      </c>
      <c r="AF37" s="69">
        <v>2</v>
      </c>
      <c r="AG37" s="69">
        <v>2</v>
      </c>
      <c r="AH37" s="64"/>
      <c r="AI37" s="64"/>
      <c r="AJ37" s="69">
        <v>2</v>
      </c>
      <c r="AK37" s="69">
        <v>2</v>
      </c>
      <c r="AL37" s="69"/>
      <c r="AM37" s="69"/>
      <c r="AN37" s="69"/>
    </row>
    <row r="38" spans="2:40" x14ac:dyDescent="0.2">
      <c r="B38" s="22">
        <v>2</v>
      </c>
      <c r="C38" s="77" t="s">
        <v>551</v>
      </c>
      <c r="D38" s="24" t="s">
        <v>340</v>
      </c>
      <c r="E38" s="25">
        <f>SUM(H38:AN38)</f>
        <v>14</v>
      </c>
      <c r="F38" s="51">
        <v>1</v>
      </c>
      <c r="G38" s="24" t="s">
        <v>582</v>
      </c>
      <c r="H38" s="69">
        <v>1</v>
      </c>
      <c r="I38" s="69">
        <v>1</v>
      </c>
      <c r="J38" s="69"/>
      <c r="K38" s="69">
        <v>1</v>
      </c>
      <c r="L38" s="69"/>
      <c r="M38" s="65"/>
      <c r="N38" s="65"/>
      <c r="O38" s="69">
        <v>1</v>
      </c>
      <c r="P38" s="69">
        <v>1</v>
      </c>
      <c r="Q38" s="69"/>
      <c r="R38" s="69">
        <v>1</v>
      </c>
      <c r="S38" s="69"/>
      <c r="T38" s="65"/>
      <c r="U38" s="72"/>
      <c r="V38" s="69">
        <v>1</v>
      </c>
      <c r="W38" s="69">
        <v>1</v>
      </c>
      <c r="X38" s="69"/>
      <c r="Y38" s="69">
        <v>1</v>
      </c>
      <c r="Z38" s="69"/>
      <c r="AA38" s="65"/>
      <c r="AB38" s="72"/>
      <c r="AC38" s="69">
        <v>1</v>
      </c>
      <c r="AD38" s="69">
        <v>1</v>
      </c>
      <c r="AE38" s="69"/>
      <c r="AF38" s="69">
        <v>1</v>
      </c>
      <c r="AG38" s="69"/>
      <c r="AH38" s="65"/>
      <c r="AI38" s="65"/>
      <c r="AJ38" s="69">
        <v>1</v>
      </c>
      <c r="AK38" s="69">
        <v>1</v>
      </c>
      <c r="AL38" s="69"/>
      <c r="AM38" s="69"/>
      <c r="AN38" s="69"/>
    </row>
    <row r="39" spans="2:40" x14ac:dyDescent="0.2">
      <c r="B39" s="22">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v>4</v>
      </c>
      <c r="C40" s="77"/>
      <c r="D40" s="24"/>
      <c r="E40" s="25">
        <f>SUM(H40:AN40)</f>
        <v>0</v>
      </c>
      <c r="F40" s="51"/>
      <c r="G40" s="24"/>
      <c r="H40" s="69"/>
      <c r="I40" s="69"/>
      <c r="J40" s="69"/>
      <c r="K40" s="69"/>
      <c r="L40" s="69"/>
      <c r="M40" s="65"/>
      <c r="N40" s="65"/>
      <c r="O40" s="69"/>
      <c r="P40" s="69"/>
      <c r="Q40" s="69"/>
      <c r="R40" s="69"/>
      <c r="S40" s="69"/>
      <c r="T40" s="65"/>
      <c r="U40" s="72"/>
      <c r="V40" s="69"/>
      <c r="W40" s="69"/>
      <c r="X40" s="69"/>
      <c r="Y40" s="69"/>
      <c r="Z40" s="69"/>
      <c r="AA40" s="65"/>
      <c r="AB40" s="72"/>
      <c r="AC40" s="69"/>
      <c r="AD40" s="69"/>
      <c r="AE40" s="69"/>
      <c r="AF40" s="69"/>
      <c r="AG40" s="69"/>
      <c r="AH40" s="65"/>
      <c r="AI40" s="65"/>
      <c r="AJ40" s="69"/>
      <c r="AK40" s="69"/>
      <c r="AL40" s="69"/>
      <c r="AM40" s="69"/>
      <c r="AN40" s="69"/>
    </row>
    <row r="41" spans="2:40" x14ac:dyDescent="0.2">
      <c r="B41" s="22">
        <v>5</v>
      </c>
      <c r="C41" s="77"/>
      <c r="D41" s="24"/>
      <c r="E41" s="25">
        <f t="shared" si="9"/>
        <v>0</v>
      </c>
      <c r="F41" s="51"/>
      <c r="G41" s="24"/>
      <c r="H41" s="69"/>
      <c r="I41" s="69"/>
      <c r="J41" s="69"/>
      <c r="K41" s="69"/>
      <c r="L41" s="69"/>
      <c r="M41" s="65"/>
      <c r="N41" s="65"/>
      <c r="O41" s="69"/>
      <c r="P41" s="69"/>
      <c r="Q41" s="69"/>
      <c r="R41" s="69"/>
      <c r="S41" s="69"/>
      <c r="T41" s="65"/>
      <c r="U41" s="72"/>
      <c r="V41" s="69"/>
      <c r="W41" s="69"/>
      <c r="X41" s="69"/>
      <c r="Y41" s="69"/>
      <c r="Z41" s="69"/>
      <c r="AA41" s="65"/>
      <c r="AB41" s="72"/>
      <c r="AC41" s="69"/>
      <c r="AD41" s="69"/>
      <c r="AE41" s="69"/>
      <c r="AF41" s="69"/>
      <c r="AG41" s="69"/>
      <c r="AH41" s="65"/>
      <c r="AI41" s="65"/>
      <c r="AJ41" s="69"/>
      <c r="AK41" s="69"/>
      <c r="AL41" s="69"/>
      <c r="AM41" s="69"/>
      <c r="AN41" s="69"/>
    </row>
    <row r="42" spans="2:40" x14ac:dyDescent="0.2">
      <c r="B42" s="22">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v>8</v>
      </c>
      <c r="C44" s="77"/>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v>9</v>
      </c>
      <c r="C45" s="77"/>
      <c r="D45" s="24"/>
      <c r="E45" s="25">
        <f>SUM(H45:AN45)</f>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v>10</v>
      </c>
      <c r="C46" s="77"/>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v>11</v>
      </c>
      <c r="C47" s="77"/>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5"/>
      <c r="AB47" s="72"/>
      <c r="AC47" s="69"/>
      <c r="AD47" s="69"/>
      <c r="AE47" s="69"/>
      <c r="AF47" s="69"/>
      <c r="AG47" s="69"/>
      <c r="AH47" s="65"/>
      <c r="AI47" s="65"/>
      <c r="AJ47" s="69"/>
      <c r="AK47" s="69"/>
      <c r="AL47" s="69"/>
      <c r="AM47" s="69"/>
      <c r="AN47" s="69"/>
    </row>
    <row r="48" spans="2:40" x14ac:dyDescent="0.2">
      <c r="B48" s="22">
        <f t="shared" ref="B48:B72" si="10">+B47+1</f>
        <v>12</v>
      </c>
      <c r="C48" s="78"/>
      <c r="D48" s="24"/>
      <c r="E48" s="25">
        <f>SUM(H48:AN48)</f>
        <v>0</v>
      </c>
      <c r="F48" s="51"/>
      <c r="G48" s="24"/>
      <c r="H48" s="69"/>
      <c r="I48" s="69"/>
      <c r="J48" s="69"/>
      <c r="K48" s="69"/>
      <c r="L48" s="69"/>
      <c r="M48" s="67"/>
      <c r="N48" s="67"/>
      <c r="O48" s="69"/>
      <c r="P48" s="69"/>
      <c r="Q48" s="69"/>
      <c r="R48" s="69"/>
      <c r="S48" s="69"/>
      <c r="T48" s="67"/>
      <c r="U48" s="73"/>
      <c r="V48" s="69"/>
      <c r="W48" s="69"/>
      <c r="X48" s="69"/>
      <c r="Y48" s="69"/>
      <c r="Z48" s="69"/>
      <c r="AA48" s="65"/>
      <c r="AB48" s="72"/>
      <c r="AC48" s="69"/>
      <c r="AD48" s="69"/>
      <c r="AE48" s="69"/>
      <c r="AF48" s="69"/>
      <c r="AG48" s="69"/>
      <c r="AH48" s="65"/>
      <c r="AI48" s="65"/>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5"/>
      <c r="AB49" s="72"/>
      <c r="AC49" s="69"/>
      <c r="AD49" s="69"/>
      <c r="AE49" s="69"/>
      <c r="AF49" s="69"/>
      <c r="AG49" s="69"/>
      <c r="AH49" s="65"/>
      <c r="AI49" s="65"/>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67"/>
      <c r="N58" s="67"/>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x14ac:dyDescent="0.2">
      <c r="B59" s="22">
        <f t="shared" si="10"/>
        <v>23</v>
      </c>
      <c r="C59" s="78"/>
      <c r="D59" s="24"/>
      <c r="E59" s="25">
        <f t="shared" si="9"/>
        <v>0</v>
      </c>
      <c r="F59" s="51"/>
      <c r="G59" s="24"/>
      <c r="H59" s="69"/>
      <c r="I59" s="69"/>
      <c r="J59" s="69"/>
      <c r="K59" s="69"/>
      <c r="L59" s="69"/>
      <c r="M59" s="67"/>
      <c r="N59" s="67"/>
      <c r="O59" s="69"/>
      <c r="P59" s="69"/>
      <c r="Q59" s="69"/>
      <c r="R59" s="69"/>
      <c r="S59" s="69"/>
      <c r="T59" s="67"/>
      <c r="U59" s="73"/>
      <c r="V59" s="69"/>
      <c r="W59" s="69"/>
      <c r="X59" s="69"/>
      <c r="Y59" s="69"/>
      <c r="Z59" s="69"/>
      <c r="AA59" s="67"/>
      <c r="AB59" s="73"/>
      <c r="AC59" s="69"/>
      <c r="AD59" s="69"/>
      <c r="AE59" s="69"/>
      <c r="AF59" s="69"/>
      <c r="AG59" s="69"/>
      <c r="AH59" s="67"/>
      <c r="AI59" s="67"/>
      <c r="AJ59" s="69"/>
      <c r="AK59" s="69"/>
      <c r="AL59" s="69"/>
      <c r="AM59" s="69"/>
      <c r="AN59" s="69"/>
    </row>
    <row r="60" spans="2:40" x14ac:dyDescent="0.2">
      <c r="B60" s="22">
        <f t="shared" si="10"/>
        <v>24</v>
      </c>
      <c r="C60" s="78"/>
      <c r="D60" s="24"/>
      <c r="E60" s="25">
        <f t="shared" si="9"/>
        <v>0</v>
      </c>
      <c r="F60" s="51"/>
      <c r="G60" s="24"/>
      <c r="H60" s="69"/>
      <c r="I60" s="69"/>
      <c r="J60" s="69"/>
      <c r="K60" s="69"/>
      <c r="L60" s="69"/>
      <c r="M60" s="67"/>
      <c r="N60" s="67"/>
      <c r="O60" s="69"/>
      <c r="P60" s="69"/>
      <c r="Q60" s="69"/>
      <c r="R60" s="69"/>
      <c r="S60" s="69"/>
      <c r="T60" s="67"/>
      <c r="U60" s="73"/>
      <c r="V60" s="69"/>
      <c r="W60" s="69"/>
      <c r="X60" s="69"/>
      <c r="Y60" s="69"/>
      <c r="Z60" s="69"/>
      <c r="AA60" s="67"/>
      <c r="AB60" s="73"/>
      <c r="AC60" s="69"/>
      <c r="AD60" s="69"/>
      <c r="AE60" s="69"/>
      <c r="AF60" s="69"/>
      <c r="AG60" s="69"/>
      <c r="AH60" s="67"/>
      <c r="AI60" s="67"/>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74"/>
      <c r="AC63" s="69"/>
      <c r="AD63" s="69"/>
      <c r="AE63" s="69"/>
      <c r="AF63" s="69"/>
      <c r="AG63" s="69"/>
      <c r="AH63" s="70"/>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74"/>
      <c r="AC64" s="69"/>
      <c r="AD64" s="69"/>
      <c r="AE64" s="69"/>
      <c r="AF64" s="69"/>
      <c r="AG64" s="69"/>
      <c r="AH64" s="70"/>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74"/>
      <c r="AC65" s="69"/>
      <c r="AD65" s="69"/>
      <c r="AE65" s="69"/>
      <c r="AF65" s="69"/>
      <c r="AG65" s="69"/>
      <c r="AH65" s="70"/>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78"/>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78"/>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78"/>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10"/>
        <v>35</v>
      </c>
      <c r="C71" s="63"/>
      <c r="D71" s="24"/>
      <c r="E71" s="25">
        <f t="shared" si="9"/>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63"/>
      <c r="D72" s="24"/>
      <c r="E72" s="25">
        <f t="shared" ref="E72:E103" si="11">SUM(H72:AN72)</f>
        <v>0</v>
      </c>
      <c r="F72" s="51"/>
      <c r="G72" s="24"/>
      <c r="H72" s="69"/>
      <c r="I72" s="69"/>
      <c r="J72" s="69"/>
      <c r="K72" s="69"/>
      <c r="L72" s="69"/>
      <c r="M72" s="70"/>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ref="B73:B104" si="12">+B72+1</f>
        <v>37</v>
      </c>
      <c r="C73" s="63"/>
      <c r="D73" s="24"/>
      <c r="E73" s="25">
        <f t="shared" si="11"/>
        <v>0</v>
      </c>
      <c r="F73" s="51"/>
      <c r="G73" s="24"/>
      <c r="H73" s="69"/>
      <c r="I73" s="69"/>
      <c r="J73" s="69"/>
      <c r="K73" s="69"/>
      <c r="L73" s="69"/>
      <c r="M73" s="70"/>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ht="14.25" customHeight="1" x14ac:dyDescent="0.2">
      <c r="B74" s="22">
        <f t="shared" si="12"/>
        <v>38</v>
      </c>
      <c r="C74" s="8"/>
      <c r="D74" s="24"/>
      <c r="E74" s="25">
        <f t="shared" si="11"/>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2"/>
        <v>39</v>
      </c>
      <c r="C75" s="8"/>
      <c r="D75" s="24"/>
      <c r="E75" s="25">
        <f t="shared" si="11"/>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2"/>
        <v>40</v>
      </c>
      <c r="C76" s="8"/>
      <c r="D76" s="24"/>
      <c r="E76" s="25">
        <f t="shared" si="11"/>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2"/>
        <v>41</v>
      </c>
      <c r="C77" s="8"/>
      <c r="D77" s="24"/>
      <c r="E77" s="25">
        <f t="shared" si="11"/>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2"/>
        <v>42</v>
      </c>
      <c r="C78" s="8"/>
      <c r="D78" s="24"/>
      <c r="E78" s="25">
        <f t="shared" si="11"/>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2"/>
        <v>43</v>
      </c>
      <c r="C79" s="8"/>
      <c r="D79" s="24"/>
      <c r="E79" s="25">
        <f t="shared" si="11"/>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2"/>
        <v>44</v>
      </c>
      <c r="C80" s="8"/>
      <c r="D80" s="24"/>
      <c r="E80" s="25">
        <f t="shared" si="11"/>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2"/>
        <v>45</v>
      </c>
      <c r="C81" s="8"/>
      <c r="D81" s="24"/>
      <c r="E81" s="25">
        <f t="shared" si="11"/>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2"/>
        <v>46</v>
      </c>
      <c r="C82" s="8"/>
      <c r="D82" s="24"/>
      <c r="E82" s="25">
        <f t="shared" si="11"/>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2"/>
        <v>47</v>
      </c>
      <c r="C83" s="8"/>
      <c r="D83" s="24"/>
      <c r="E83" s="25">
        <f t="shared" si="11"/>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2"/>
        <v>48</v>
      </c>
      <c r="C84" s="8"/>
      <c r="D84" s="24"/>
      <c r="E84" s="25">
        <f t="shared" si="11"/>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ht="15.75" customHeight="1" x14ac:dyDescent="0.2">
      <c r="B85" s="22">
        <f t="shared" si="12"/>
        <v>49</v>
      </c>
      <c r="C85" s="8"/>
      <c r="D85" s="24"/>
      <c r="E85" s="25">
        <f t="shared" si="11"/>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ht="15.75" customHeight="1" x14ac:dyDescent="0.2">
      <c r="B86" s="22">
        <f t="shared" si="12"/>
        <v>50</v>
      </c>
      <c r="C86" s="8"/>
      <c r="D86" s="24"/>
      <c r="E86" s="25">
        <f t="shared" si="11"/>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2"/>
        <v>51</v>
      </c>
      <c r="C87" s="8"/>
      <c r="D87" s="24"/>
      <c r="E87" s="25">
        <f t="shared" si="11"/>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2"/>
        <v>52</v>
      </c>
      <c r="C88" s="8"/>
      <c r="D88" s="24"/>
      <c r="E88" s="25">
        <f t="shared" si="11"/>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2"/>
        <v>53</v>
      </c>
      <c r="C89" s="8"/>
      <c r="D89" s="24"/>
      <c r="E89" s="25">
        <f t="shared" si="11"/>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2"/>
        <v>54</v>
      </c>
      <c r="C90" s="8"/>
      <c r="D90" s="24"/>
      <c r="E90" s="25">
        <f t="shared" si="11"/>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2"/>
        <v>55</v>
      </c>
      <c r="C91" s="8"/>
      <c r="D91" s="24"/>
      <c r="E91" s="25">
        <f t="shared" si="11"/>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2"/>
        <v>56</v>
      </c>
      <c r="C92" s="8"/>
      <c r="D92" s="24"/>
      <c r="E92" s="25">
        <f t="shared" si="11"/>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2"/>
        <v>57</v>
      </c>
      <c r="C93" s="8"/>
      <c r="D93" s="24"/>
      <c r="E93" s="25">
        <f t="shared" si="11"/>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2"/>
        <v>58</v>
      </c>
      <c r="C94" s="8"/>
      <c r="D94" s="24"/>
      <c r="E94" s="25">
        <f t="shared" si="11"/>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2"/>
        <v>59</v>
      </c>
      <c r="C95" s="8"/>
      <c r="D95" s="24"/>
      <c r="E95" s="25">
        <f t="shared" si="11"/>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2"/>
        <v>60</v>
      </c>
      <c r="C96" s="8"/>
      <c r="D96" s="24"/>
      <c r="E96" s="25">
        <f t="shared" si="11"/>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2"/>
        <v>61</v>
      </c>
      <c r="C97" s="8"/>
      <c r="D97" s="24"/>
      <c r="E97" s="25">
        <f t="shared" si="11"/>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2"/>
        <v>62</v>
      </c>
      <c r="C98" s="8"/>
      <c r="D98" s="24"/>
      <c r="E98" s="25">
        <f t="shared" si="11"/>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2"/>
        <v>63</v>
      </c>
      <c r="C99" s="8"/>
      <c r="D99" s="24"/>
      <c r="E99" s="25">
        <f t="shared" si="11"/>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2"/>
        <v>64</v>
      </c>
      <c r="C100" s="8"/>
      <c r="D100" s="24"/>
      <c r="E100" s="25">
        <f t="shared" si="11"/>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2"/>
        <v>65</v>
      </c>
      <c r="C101" s="8"/>
      <c r="D101" s="24"/>
      <c r="E101" s="25">
        <f t="shared" si="11"/>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2"/>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ref="E104:E118" si="13">SUM(H104:AN104)</f>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ref="B105:B118" si="14">+B104+1</f>
        <v>69</v>
      </c>
      <c r="C105" s="8"/>
      <c r="D105" s="24"/>
      <c r="E105" s="25">
        <f t="shared" si="13"/>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4"/>
        <v>70</v>
      </c>
      <c r="C106" s="8"/>
      <c r="D106" s="24"/>
      <c r="E106" s="25">
        <f t="shared" si="13"/>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4"/>
        <v>71</v>
      </c>
      <c r="C107" s="8"/>
      <c r="D107" s="24"/>
      <c r="E107" s="25">
        <f t="shared" si="13"/>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4"/>
        <v>72</v>
      </c>
      <c r="C108" s="8"/>
      <c r="D108" s="24"/>
      <c r="E108" s="25">
        <f t="shared" si="13"/>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4"/>
        <v>73</v>
      </c>
      <c r="C109" s="8"/>
      <c r="D109" s="24"/>
      <c r="E109" s="25">
        <f t="shared" si="13"/>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4"/>
        <v>74</v>
      </c>
      <c r="C110" s="8"/>
      <c r="D110" s="24"/>
      <c r="E110" s="25">
        <f t="shared" si="13"/>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4"/>
        <v>75</v>
      </c>
      <c r="C111" s="8"/>
      <c r="D111" s="24"/>
      <c r="E111" s="25">
        <f t="shared" si="13"/>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4"/>
        <v>76</v>
      </c>
      <c r="C112" s="8"/>
      <c r="D112" s="24"/>
      <c r="E112" s="25">
        <f t="shared" si="13"/>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4"/>
        <v>77</v>
      </c>
      <c r="C113" s="8"/>
      <c r="D113" s="24"/>
      <c r="E113" s="25">
        <f t="shared" si="13"/>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4"/>
        <v>78</v>
      </c>
      <c r="C114" s="8"/>
      <c r="D114" s="24"/>
      <c r="E114" s="25">
        <f t="shared" si="13"/>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4"/>
        <v>79</v>
      </c>
      <c r="C115" s="8"/>
      <c r="D115" s="24"/>
      <c r="E115" s="25">
        <f t="shared" si="13"/>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4"/>
        <v>80</v>
      </c>
      <c r="C116" s="8"/>
      <c r="D116" s="24"/>
      <c r="E116" s="25">
        <f t="shared" si="13"/>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f t="shared" si="14"/>
        <v>81</v>
      </c>
      <c r="C117" s="8"/>
      <c r="D117" s="24"/>
      <c r="E117" s="25">
        <f t="shared" si="13"/>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f t="shared" si="14"/>
        <v>82</v>
      </c>
      <c r="C118" s="8"/>
      <c r="D118" s="24"/>
      <c r="E118" s="25">
        <f t="shared" si="13"/>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sheetData>
  <conditionalFormatting sqref="D37:D118">
    <cfRule type="expression" dxfId="736" priority="38">
      <formula>AND(D37&lt;&gt;"",COUNTIF($F$16:$F$28,D37)=0)</formula>
    </cfRule>
  </conditionalFormatting>
  <conditionalFormatting sqref="H16:L28">
    <cfRule type="expression" dxfId="735" priority="21" stopIfTrue="1">
      <formula>H16&gt;$H$8</formula>
    </cfRule>
  </conditionalFormatting>
  <conditionalFormatting sqref="H37:L147">
    <cfRule type="cellIs" dxfId="732" priority="33" operator="greaterThan">
      <formula>6</formula>
    </cfRule>
    <cfRule type="cellIs" dxfId="731" priority="32" operator="greaterThan">
      <formula>0</formula>
    </cfRule>
  </conditionalFormatting>
  <conditionalFormatting sqref="H16:N28">
    <cfRule type="cellIs" dxfId="730" priority="23" operator="greaterThan">
      <formula>0</formula>
    </cfRule>
  </conditionalFormatting>
  <conditionalFormatting sqref="M10:N11">
    <cfRule type="cellIs" dxfId="729" priority="37" operator="greaterThan">
      <formula>0</formula>
    </cfRule>
  </conditionalFormatting>
  <conditionalFormatting sqref="M61:N118 T61:U118 AA61:AB118">
    <cfRule type="cellIs" dxfId="728" priority="40" operator="greaterThan">
      <formula>0</formula>
    </cfRule>
  </conditionalFormatting>
  <conditionalFormatting sqref="O38:R38">
    <cfRule type="cellIs" dxfId="727" priority="5" operator="greaterThan">
      <formula>0</formula>
    </cfRule>
    <cfRule type="cellIs" dxfId="726" priority="6" operator="greaterThan">
      <formula>6</formula>
    </cfRule>
  </conditionalFormatting>
  <conditionalFormatting sqref="O16:S28">
    <cfRule type="expression" dxfId="725" priority="18" stopIfTrue="1">
      <formula>O16&gt;$H$8</formula>
    </cfRule>
  </conditionalFormatting>
  <conditionalFormatting sqref="O37:S147">
    <cfRule type="cellIs" dxfId="723" priority="31" operator="greaterThan">
      <formula>6</formula>
    </cfRule>
    <cfRule type="cellIs" dxfId="722" priority="30" operator="greaterThan">
      <formula>0</formula>
    </cfRule>
  </conditionalFormatting>
  <conditionalFormatting sqref="O16:U28">
    <cfRule type="cellIs" dxfId="721" priority="20" operator="greaterThan">
      <formula>0</formula>
    </cfRule>
  </conditionalFormatting>
  <conditionalFormatting sqref="T10:U11">
    <cfRule type="cellIs" dxfId="720" priority="36" operator="greaterThan">
      <formula>0</formula>
    </cfRule>
  </conditionalFormatting>
  <conditionalFormatting sqref="V38:Y38">
    <cfRule type="cellIs" dxfId="719" priority="3" operator="greaterThan">
      <formula>0</formula>
    </cfRule>
    <cfRule type="cellIs" dxfId="718" priority="4" operator="greaterThan">
      <formula>6</formula>
    </cfRule>
  </conditionalFormatting>
  <conditionalFormatting sqref="V16:Z28">
    <cfRule type="expression" dxfId="717" priority="15" stopIfTrue="1">
      <formula>V16&gt;$H$8</formula>
    </cfRule>
  </conditionalFormatting>
  <conditionalFormatting sqref="V37:Z147">
    <cfRule type="cellIs" dxfId="715" priority="28" operator="greaterThan">
      <formula>0</formula>
    </cfRule>
    <cfRule type="cellIs" dxfId="714" priority="29" operator="greaterThan">
      <formula>6</formula>
    </cfRule>
  </conditionalFormatting>
  <conditionalFormatting sqref="V16:AB28">
    <cfRule type="cellIs" dxfId="713" priority="17" operator="greaterThan">
      <formula>0</formula>
    </cfRule>
  </conditionalFormatting>
  <conditionalFormatting sqref="AA10:AB11">
    <cfRule type="cellIs" dxfId="712" priority="35" operator="greaterThan">
      <formula>0</formula>
    </cfRule>
  </conditionalFormatting>
  <conditionalFormatting sqref="AC38:AF38">
    <cfRule type="cellIs" dxfId="711" priority="1" operator="greaterThan">
      <formula>0</formula>
    </cfRule>
    <cfRule type="cellIs" dxfId="710" priority="2" operator="greaterThan">
      <formula>6</formula>
    </cfRule>
  </conditionalFormatting>
  <conditionalFormatting sqref="AC16:AG28">
    <cfRule type="cellIs" dxfId="709" priority="14" operator="greaterThan">
      <formula>0</formula>
    </cfRule>
    <cfRule type="expression" dxfId="707" priority="12" stopIfTrue="1">
      <formula>AC16&gt;$H$8</formula>
    </cfRule>
  </conditionalFormatting>
  <conditionalFormatting sqref="AC37:AG37">
    <cfRule type="cellIs" dxfId="706" priority="8" operator="greaterThan">
      <formula>6</formula>
    </cfRule>
    <cfRule type="cellIs" dxfId="705" priority="7" operator="greaterThan">
      <formula>0</formula>
    </cfRule>
  </conditionalFormatting>
  <conditionalFormatting sqref="AC37:AG147">
    <cfRule type="cellIs" dxfId="704" priority="27" operator="greaterThan">
      <formula>6</formula>
    </cfRule>
    <cfRule type="cellIs" dxfId="703" priority="26" operator="greaterThan">
      <formula>0</formula>
    </cfRule>
  </conditionalFormatting>
  <conditionalFormatting sqref="AH10:AI11">
    <cfRule type="cellIs" dxfId="702" priority="34" operator="greaterThan">
      <formula>0</formula>
    </cfRule>
  </conditionalFormatting>
  <conditionalFormatting sqref="AJ16:AN28">
    <cfRule type="cellIs" dxfId="701" priority="11" operator="greaterThan">
      <formula>0</formula>
    </cfRule>
    <cfRule type="expression" dxfId="699" priority="9" stopIfTrue="1">
      <formula>AJ16&gt;$H$8</formula>
    </cfRule>
  </conditionalFormatting>
  <conditionalFormatting sqref="AJ37:AN147">
    <cfRule type="cellIs" dxfId="698" priority="25" operator="greaterThan">
      <formula>6</formula>
    </cfRule>
    <cfRule type="cellIs" dxfId="697" priority="24" operator="greaterThan">
      <formula>0</formula>
    </cfRule>
  </conditionalFormatting>
  <dataValidations count="3">
    <dataValidation type="list" showInputMessage="1" showErrorMessage="1" sqref="F16:F28" xr:uid="{A4C9356E-FC98-490A-999F-076F840BAA7C}">
      <formula1>NombresProfesionales</formula1>
    </dataValidation>
    <dataValidation type="list" showInputMessage="1" showErrorMessage="1" sqref="D37:D118" xr:uid="{48FE9D13-40DF-4DFA-B508-C8C3DBE3A7F7}">
      <formula1>$F$16:$F$29</formula1>
    </dataValidation>
    <dataValidation type="decimal" operator="lessThanOrEqual" allowBlank="1" showInputMessage="1" showErrorMessage="1" sqref="H37:L147 V37:Z147 AJ37:AN147 O37:S147 AC37:AG147" xr:uid="{97778177-755E-47F1-828E-A40292623DC6}">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9" id="{034BEB94-71AB-44A8-A8E7-20B1966B4584}">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2" stopIfTrue="1" id="{F086C0E7-8641-448C-98AF-6D08F99A23B6}">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41" stopIfTrue="1" id="{2F7A5160-C527-4A52-92FE-84C14DB58C5C}">
            <xm:f>OR(H$36&lt;Calendario!$F$2,H$36&gt;Calendario!$F$3)</xm:f>
            <x14:dxf>
              <fill>
                <patternFill>
                  <bgColor theme="0" tint="-0.24994659260841701"/>
                </patternFill>
              </fill>
            </x14:dxf>
          </x14:cfRule>
          <xm:sqref>H37:L147 O37:S147 V37:Z147 AC37:AG147 AJ37:AN147</xm:sqref>
        </x14:conditionalFormatting>
        <x14:conditionalFormatting xmlns:xm="http://schemas.microsoft.com/office/excel/2006/main">
          <x14:cfRule type="expression" priority="19" stopIfTrue="1" id="{41B5359C-38C7-487F-9BD8-EF6DC9AB03BD}">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6" stopIfTrue="1" id="{25E055BB-648C-47D1-8611-51C9B8B9D241}">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3" stopIfTrue="1" id="{37689A9C-41FD-4734-81B5-67B0BE78966F}">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0" stopIfTrue="1" id="{54E38F52-E615-4ED2-ADFF-099D1702B663}">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22D25D9-FB1D-489D-8D00-6F1A67D18312}">
          <x14:formula1>
            <xm:f>'Listado Proyectos'!$A:$A</xm:f>
          </x14:formula1>
          <xm:sqref>D9</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E5BA-A50E-4BED-8D05-7ACD6F8999DA}">
  <sheetPr>
    <tabColor rgb="FFFF0000"/>
  </sheetPr>
  <dimension ref="A2:AN144"/>
  <sheetViews>
    <sheetView workbookViewId="0"/>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Hudbay_Ampliacion Peligro Sísmico</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x14ac:dyDescent="0.2">
      <c r="A5" s="13"/>
      <c r="B5" s="14"/>
      <c r="C5" s="7" t="str">
        <f>_xlfn.CONCAT("Director:"," ",D10)</f>
        <v>Director: Claudio Hernandez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x14ac:dyDescent="0.2">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x14ac:dyDescent="0.2">
      <c r="A9" s="15"/>
      <c r="B9" s="16"/>
      <c r="C9" s="55" t="s">
        <v>0</v>
      </c>
      <c r="D9" s="57" t="s">
        <v>149</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226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x14ac:dyDescent="0.2">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x14ac:dyDescent="0.2">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x14ac:dyDescent="0.2">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2">
        <v>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451</v>
      </c>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226</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377">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5" spans="2:40" x14ac:dyDescent="0.2">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c r="D40" s="24"/>
      <c r="E40" s="25">
        <f t="shared" si="8"/>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c r="D41" s="24"/>
      <c r="E41" s="25">
        <f t="shared" si="8"/>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c r="D44" s="24"/>
      <c r="E44" s="25">
        <f t="shared" si="8"/>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c r="D45" s="24"/>
      <c r="E45" s="25">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78"/>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695" priority="30">
      <formula>AND(D37&lt;&gt;"",COUNTIF($F$16:$F$28,D37)=0)</formula>
    </cfRule>
  </conditionalFormatting>
  <conditionalFormatting sqref="H16:L28">
    <cfRule type="expression" dxfId="694" priority="13" stopIfTrue="1">
      <formula>H16&gt;$H$8</formula>
    </cfRule>
  </conditionalFormatting>
  <conditionalFormatting sqref="H37:L144">
    <cfRule type="cellIs" dxfId="691" priority="25" operator="greaterThan">
      <formula>6</formula>
    </cfRule>
    <cfRule type="cellIs" dxfId="690" priority="24" operator="greaterThan">
      <formula>0</formula>
    </cfRule>
  </conditionalFormatting>
  <conditionalFormatting sqref="H16:N28">
    <cfRule type="cellIs" dxfId="689" priority="15" operator="greaterThan">
      <formula>0</formula>
    </cfRule>
  </conditionalFormatting>
  <conditionalFormatting sqref="M10:N11">
    <cfRule type="cellIs" dxfId="688" priority="29" operator="greaterThan">
      <formula>0</formula>
    </cfRule>
  </conditionalFormatting>
  <conditionalFormatting sqref="M58:N115 T58:U115 AA58:AB115">
    <cfRule type="cellIs" dxfId="687" priority="32" operator="greaterThan">
      <formula>0</formula>
    </cfRule>
  </conditionalFormatting>
  <conditionalFormatting sqref="O16:S28">
    <cfRule type="expression" dxfId="686" priority="10" stopIfTrue="1">
      <formula>O16&gt;$H$8</formula>
    </cfRule>
  </conditionalFormatting>
  <conditionalFormatting sqref="O37:S144">
    <cfRule type="cellIs" dxfId="684" priority="22" operator="greaterThan">
      <formula>0</formula>
    </cfRule>
    <cfRule type="cellIs" dxfId="683" priority="23" operator="greaterThan">
      <formula>6</formula>
    </cfRule>
  </conditionalFormatting>
  <conditionalFormatting sqref="O16:U28">
    <cfRule type="cellIs" dxfId="682" priority="12" operator="greaterThan">
      <formula>0</formula>
    </cfRule>
  </conditionalFormatting>
  <conditionalFormatting sqref="T10:U11">
    <cfRule type="cellIs" dxfId="681" priority="28" operator="greaterThan">
      <formula>0</formula>
    </cfRule>
  </conditionalFormatting>
  <conditionalFormatting sqref="V16:Z28">
    <cfRule type="expression" dxfId="679" priority="7" stopIfTrue="1">
      <formula>V16&gt;$H$8</formula>
    </cfRule>
  </conditionalFormatting>
  <conditionalFormatting sqref="V37:Z144">
    <cfRule type="cellIs" dxfId="678" priority="20" operator="greaterThan">
      <formula>0</formula>
    </cfRule>
    <cfRule type="cellIs" dxfId="677" priority="21" operator="greaterThan">
      <formula>6</formula>
    </cfRule>
  </conditionalFormatting>
  <conditionalFormatting sqref="V16:AB28">
    <cfRule type="cellIs" dxfId="676" priority="9" operator="greaterThan">
      <formula>0</formula>
    </cfRule>
  </conditionalFormatting>
  <conditionalFormatting sqref="AA10:AB11">
    <cfRule type="cellIs" dxfId="675" priority="27" operator="greaterThan">
      <formula>0</formula>
    </cfRule>
  </conditionalFormatting>
  <conditionalFormatting sqref="AC16:AG28">
    <cfRule type="cellIs" dxfId="674" priority="6" operator="greaterThan">
      <formula>0</formula>
    </cfRule>
    <cfRule type="expression" dxfId="672" priority="4" stopIfTrue="1">
      <formula>AC16&gt;$H$8</formula>
    </cfRule>
  </conditionalFormatting>
  <conditionalFormatting sqref="AC37:AG144">
    <cfRule type="cellIs" dxfId="671" priority="18" operator="greaterThan">
      <formula>0</formula>
    </cfRule>
    <cfRule type="cellIs" dxfId="670" priority="19" operator="greaterThan">
      <formula>6</formula>
    </cfRule>
  </conditionalFormatting>
  <conditionalFormatting sqref="AH10:AI11">
    <cfRule type="cellIs" dxfId="669" priority="26" operator="greaterThan">
      <formula>0</formula>
    </cfRule>
  </conditionalFormatting>
  <conditionalFormatting sqref="AJ16:AN28">
    <cfRule type="expression" dxfId="668" priority="1" stopIfTrue="1">
      <formula>AJ16&gt;$H$8</formula>
    </cfRule>
    <cfRule type="cellIs" dxfId="667" priority="3" operator="greaterThan">
      <formula>0</formula>
    </cfRule>
  </conditionalFormatting>
  <conditionalFormatting sqref="AJ37:AN144">
    <cfRule type="cellIs" dxfId="665" priority="16" operator="greaterThan">
      <formula>0</formula>
    </cfRule>
    <cfRule type="cellIs" dxfId="664" priority="17" operator="greaterThan">
      <formula>6</formula>
    </cfRule>
  </conditionalFormatting>
  <dataValidations count="3">
    <dataValidation type="decimal" operator="lessThanOrEqual" allowBlank="1" showInputMessage="1" showErrorMessage="1" sqref="H37:L144 O37:S144 V37:Z144 AC37:AG144 AJ37:AN144" xr:uid="{85369190-7098-4115-8425-718E1D3E3B06}">
      <formula1>H$8</formula1>
    </dataValidation>
    <dataValidation type="list" showInputMessage="1" showErrorMessage="1" sqref="D37:D115" xr:uid="{B85561B9-540C-4F99-A2BA-699A26D25477}">
      <formula1>$F$16:$F$29</formula1>
    </dataValidation>
    <dataValidation type="list" showInputMessage="1" showErrorMessage="1" sqref="F16:F28" xr:uid="{C74364E3-045F-457A-962A-76C50E6288C1}">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12B86909-1B2A-4710-8568-7CED81F499C3}">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B609E527-C28B-43B1-A4C6-023ADAF345ED}">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1A1E11A3-088C-42A4-B9BE-5CDFB05D05CF}">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5F70F19F-1F68-4075-B71E-8A6D1C9EBCDB}">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B882FAE4-F709-481B-BA27-40C86A39997C}">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E2F7054C-153E-4444-8F35-A249F291BE50}">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5BB6356F-B4B5-44AE-9D0B-156DEEBA4F87}">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BC996E8-619E-4476-BEFB-411A31A248B9}">
          <x14:formula1>
            <xm:f>'Listado Proyectos'!$A:$A</xm:f>
          </x14:formula1>
          <xm:sqref>D9</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BE5B8-68B9-4891-A6BD-14770659DEAA}">
  <sheetPr>
    <tabColor rgb="FFFF0000"/>
  </sheetPr>
  <dimension ref="A2:AN145"/>
  <sheetViews>
    <sheetView topLeftCell="A4" workbookViewId="0">
      <selection activeCell="D15" sqref="D15"/>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Mosaic_Análisis de Estabilidad</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x14ac:dyDescent="0.2">
      <c r="A5" s="13"/>
      <c r="B5" s="14"/>
      <c r="C5" s="7" t="str">
        <f>_xlfn.CONCAT("Director:"," ",D10)</f>
        <v>Director: Eduardo Morales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x14ac:dyDescent="0.2">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x14ac:dyDescent="0.2">
      <c r="A9" s="15"/>
      <c r="B9" s="16"/>
      <c r="C9" s="55" t="s">
        <v>0</v>
      </c>
      <c r="D9" s="57" t="s">
        <v>150</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267</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x14ac:dyDescent="0.2">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x14ac:dyDescent="0.2">
      <c r="A13" s="15"/>
      <c r="B13" s="16"/>
      <c r="C13" s="56" t="s">
        <v>488</v>
      </c>
      <c r="D13" s="54">
        <f>COUNT(_xlfn.UNIQUE(G37:G88,FALSE,FALSE))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x14ac:dyDescent="0.2">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144" t="s">
        <v>876</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385</v>
      </c>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267</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3"/>
      <c r="E18" s="52"/>
      <c r="F18" s="26" t="s">
        <v>377</v>
      </c>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377">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5" spans="2:40" x14ac:dyDescent="0.2">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c r="D37" s="24"/>
      <c r="E37" s="25">
        <f t="shared" ref="E37:E69"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B37+1</f>
        <v>2</v>
      </c>
      <c r="C38" s="77"/>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ref="B39:B102" si="9">B38+1</f>
        <v>3</v>
      </c>
      <c r="C39" s="77"/>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c r="D40" s="24"/>
      <c r="E40" s="25">
        <f t="shared" si="8"/>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c r="D41" s="24"/>
      <c r="E41" s="25">
        <f t="shared" si="8"/>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c r="D42" s="24"/>
      <c r="E42" s="25">
        <f>SUM(H42:AN42)</f>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7"/>
      <c r="D44" s="24"/>
      <c r="E44" s="25">
        <f t="shared" si="8"/>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7"/>
      <c r="D45" s="24"/>
      <c r="E45" s="25">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7"/>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5"/>
      <c r="AB47" s="72"/>
      <c r="AC47" s="69"/>
      <c r="AD47" s="69"/>
      <c r="AE47" s="69"/>
      <c r="AF47" s="69"/>
      <c r="AG47" s="69"/>
      <c r="AH47" s="65"/>
      <c r="AI47" s="65"/>
      <c r="AJ47" s="69"/>
      <c r="AK47" s="69"/>
      <c r="AL47" s="69"/>
      <c r="AM47" s="69"/>
      <c r="AN47" s="69"/>
    </row>
    <row r="48" spans="2:40" x14ac:dyDescent="0.2">
      <c r="B48" s="22">
        <f t="shared" si="9"/>
        <v>12</v>
      </c>
      <c r="C48" s="78"/>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78"/>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67"/>
      <c r="N58" s="67"/>
      <c r="O58" s="69"/>
      <c r="P58" s="69"/>
      <c r="Q58" s="69"/>
      <c r="R58" s="69"/>
      <c r="S58" s="69"/>
      <c r="T58" s="67"/>
      <c r="U58" s="73"/>
      <c r="V58" s="69"/>
      <c r="W58" s="69"/>
      <c r="X58" s="69"/>
      <c r="Y58" s="69"/>
      <c r="Z58" s="69"/>
      <c r="AA58" s="67"/>
      <c r="AB58" s="73"/>
      <c r="AC58" s="69"/>
      <c r="AD58" s="69"/>
      <c r="AE58" s="69"/>
      <c r="AF58" s="69"/>
      <c r="AG58" s="69"/>
      <c r="AH58" s="67"/>
      <c r="AI58" s="67"/>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74"/>
      <c r="AC63" s="69"/>
      <c r="AD63" s="69"/>
      <c r="AE63" s="69"/>
      <c r="AF63" s="69"/>
      <c r="AG63" s="69"/>
      <c r="AH63" s="70"/>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78"/>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78"/>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si="8"/>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9"/>
        <v>34</v>
      </c>
      <c r="C70" s="63"/>
      <c r="D70" s="24"/>
      <c r="E70" s="25">
        <f t="shared" ref="E70:E101" si="10">SUM(H70:AN70)</f>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9"/>
        <v>35</v>
      </c>
      <c r="C71" s="63"/>
      <c r="D71" s="24"/>
      <c r="E71" s="25">
        <f t="shared" si="10"/>
        <v>0</v>
      </c>
      <c r="F71" s="51"/>
      <c r="G71" s="24"/>
      <c r="H71" s="69"/>
      <c r="I71" s="69"/>
      <c r="J71" s="69"/>
      <c r="K71" s="69"/>
      <c r="L71" s="69"/>
      <c r="M71" s="70"/>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ht="14.25" customHeight="1" x14ac:dyDescent="0.2">
      <c r="B72" s="22">
        <f t="shared" si="9"/>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9"/>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9"/>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9"/>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9"/>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9"/>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9"/>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9"/>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9"/>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9"/>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9"/>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9"/>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ht="15.75" customHeight="1" x14ac:dyDescent="0.2">
      <c r="B84" s="22">
        <f t="shared" si="9"/>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9"/>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9"/>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9"/>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9"/>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9"/>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9"/>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9"/>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9"/>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9"/>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9"/>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9"/>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9"/>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9"/>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9"/>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9"/>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9"/>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9"/>
        <v>65</v>
      </c>
      <c r="C101" s="8"/>
      <c r="D101" s="24"/>
      <c r="E101" s="25">
        <f t="shared" si="10"/>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9"/>
        <v>66</v>
      </c>
      <c r="C102" s="8"/>
      <c r="D102" s="24"/>
      <c r="E102" s="25">
        <f t="shared" ref="E102:E116" si="11">SUM(H102:AN102)</f>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ref="B103:B116" si="12">B102+1</f>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f t="shared" si="12"/>
        <v>80</v>
      </c>
      <c r="C116" s="8"/>
      <c r="D116" s="24"/>
      <c r="E116" s="25">
        <f t="shared" si="11"/>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sheetData>
  <conditionalFormatting sqref="D37:D116">
    <cfRule type="expression" dxfId="662" priority="30">
      <formula>AND(D37&lt;&gt;"",COUNTIF($F$16:$F$28,D37)=0)</formula>
    </cfRule>
  </conditionalFormatting>
  <conditionalFormatting sqref="H16:L28">
    <cfRule type="expression" dxfId="661" priority="13" stopIfTrue="1">
      <formula>H16&gt;$H$8</formula>
    </cfRule>
  </conditionalFormatting>
  <conditionalFormatting sqref="H37:L145">
    <cfRule type="cellIs" dxfId="658" priority="25" operator="greaterThan">
      <formula>6</formula>
    </cfRule>
    <cfRule type="cellIs" dxfId="657" priority="24" operator="greaterThan">
      <formula>0</formula>
    </cfRule>
  </conditionalFormatting>
  <conditionalFormatting sqref="H16:N28">
    <cfRule type="cellIs" dxfId="656" priority="15" operator="greaterThan">
      <formula>0</formula>
    </cfRule>
  </conditionalFormatting>
  <conditionalFormatting sqref="M10:N11">
    <cfRule type="cellIs" dxfId="655" priority="29" operator="greaterThan">
      <formula>0</formula>
    </cfRule>
  </conditionalFormatting>
  <conditionalFormatting sqref="M59:N116 T59:U116 AA59:AB116">
    <cfRule type="cellIs" dxfId="654" priority="32" operator="greaterThan">
      <formula>0</formula>
    </cfRule>
  </conditionalFormatting>
  <conditionalFormatting sqref="O16:S28">
    <cfRule type="expression" dxfId="653" priority="10" stopIfTrue="1">
      <formula>O16&gt;$H$8</formula>
    </cfRule>
  </conditionalFormatting>
  <conditionalFormatting sqref="O37:S145">
    <cfRule type="cellIs" dxfId="651" priority="22" operator="greaterThan">
      <formula>0</formula>
    </cfRule>
    <cfRule type="cellIs" dxfId="650" priority="23" operator="greaterThan">
      <formula>6</formula>
    </cfRule>
  </conditionalFormatting>
  <conditionalFormatting sqref="O16:U28">
    <cfRule type="cellIs" dxfId="649" priority="12" operator="greaterThan">
      <formula>0</formula>
    </cfRule>
  </conditionalFormatting>
  <conditionalFormatting sqref="T10:U11">
    <cfRule type="cellIs" dxfId="648" priority="28" operator="greaterThan">
      <formula>0</formula>
    </cfRule>
  </conditionalFormatting>
  <conditionalFormatting sqref="V16:Z28">
    <cfRule type="expression" dxfId="646" priority="7" stopIfTrue="1">
      <formula>V16&gt;$H$8</formula>
    </cfRule>
  </conditionalFormatting>
  <conditionalFormatting sqref="V37:Z145">
    <cfRule type="cellIs" dxfId="645" priority="20" operator="greaterThan">
      <formula>0</formula>
    </cfRule>
    <cfRule type="cellIs" dxfId="644" priority="21" operator="greaterThan">
      <formula>6</formula>
    </cfRule>
  </conditionalFormatting>
  <conditionalFormatting sqref="V16:AB28">
    <cfRule type="cellIs" dxfId="643" priority="9" operator="greaterThan">
      <formula>0</formula>
    </cfRule>
  </conditionalFormatting>
  <conditionalFormatting sqref="AA10:AB11">
    <cfRule type="cellIs" dxfId="642" priority="27" operator="greaterThan">
      <formula>0</formula>
    </cfRule>
  </conditionalFormatting>
  <conditionalFormatting sqref="AC16:AG28">
    <cfRule type="cellIs" dxfId="641" priority="6" operator="greaterThan">
      <formula>0</formula>
    </cfRule>
    <cfRule type="expression" dxfId="639" priority="4" stopIfTrue="1">
      <formula>AC16&gt;$H$8</formula>
    </cfRule>
  </conditionalFormatting>
  <conditionalFormatting sqref="AC37:AG145">
    <cfRule type="cellIs" dxfId="638" priority="18" operator="greaterThan">
      <formula>0</formula>
    </cfRule>
    <cfRule type="cellIs" dxfId="637" priority="19" operator="greaterThan">
      <formula>6</formula>
    </cfRule>
  </conditionalFormatting>
  <conditionalFormatting sqref="AH10:AI11">
    <cfRule type="cellIs" dxfId="636" priority="26" operator="greaterThan">
      <formula>0</formula>
    </cfRule>
  </conditionalFormatting>
  <conditionalFormatting sqref="AJ16:AN28">
    <cfRule type="expression" dxfId="635" priority="1" stopIfTrue="1">
      <formula>AJ16&gt;$H$8</formula>
    </cfRule>
    <cfRule type="cellIs" dxfId="634" priority="3" operator="greaterThan">
      <formula>0</formula>
    </cfRule>
  </conditionalFormatting>
  <conditionalFormatting sqref="AJ37:AN145">
    <cfRule type="cellIs" dxfId="632" priority="16" operator="greaterThan">
      <formula>0</formula>
    </cfRule>
    <cfRule type="cellIs" dxfId="631" priority="17" operator="greaterThan">
      <formula>6</formula>
    </cfRule>
  </conditionalFormatting>
  <dataValidations count="3">
    <dataValidation type="list" showInputMessage="1" showErrorMessage="1" sqref="F16:F28" xr:uid="{555E5631-A4EF-464D-A25C-EBBA33ADF64B}">
      <formula1>NombresProfesionales</formula1>
    </dataValidation>
    <dataValidation type="list" showInputMessage="1" showErrorMessage="1" sqref="D37:D116" xr:uid="{34963696-2DCE-4A06-B8B4-78A22F8C52C7}">
      <formula1>$F$16:$F$29</formula1>
    </dataValidation>
    <dataValidation type="decimal" operator="lessThanOrEqual" allowBlank="1" showInputMessage="1" showErrorMessage="1" sqref="AJ37:AN145 AC37:AG145 V37:Z145 O37:S145 H37:L145" xr:uid="{0DFA9082-B9C2-42B8-9DC5-A8CCB96EFA4A}">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400C3D6D-46DD-4104-846D-80E623AEBA68}">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0AC036A3-06DA-4F53-81E2-93668EE6CEBC}">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7FACDA5B-686A-46A8-AC44-C60E9AFB0353}">
            <xm:f>OR(H$36&lt;Calendario!$F$2,H$36&gt;Calendario!$F$3)</xm:f>
            <x14:dxf>
              <fill>
                <patternFill>
                  <bgColor theme="0" tint="-0.24994659260841701"/>
                </patternFill>
              </fill>
            </x14:dxf>
          </x14:cfRule>
          <xm:sqref>H37:L145 O37:S145 V37:Z145 AC37:AG145 AJ37:AN145</xm:sqref>
        </x14:conditionalFormatting>
        <x14:conditionalFormatting xmlns:xm="http://schemas.microsoft.com/office/excel/2006/main">
          <x14:cfRule type="expression" priority="11" stopIfTrue="1" id="{3E9AD01A-8F24-4828-BDC6-B0131E4EB576}">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26AC0DAA-ADFE-4F8C-B80E-1E629752D575}">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EB6C19F4-B331-4523-AF5C-0B136E17FE18}">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AE91D78A-4840-4B08-A5B6-E970AF11FDE5}">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CE2C35A-DD21-45A4-8C09-2C19D8D1188A}">
          <x14:formula1>
            <xm:f>'Listado Proyectos'!$A:$A</xm:f>
          </x14:formula1>
          <xm:sqref>D9</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42DC-3AF4-4BDF-8F36-E034A63F448F}">
  <sheetPr>
    <tabColor rgb="FF006600"/>
  </sheetPr>
  <dimension ref="A2:AN144"/>
  <sheetViews>
    <sheetView topLeftCell="B1" zoomScaleNormal="50" workbookViewId="0">
      <selection activeCell="D15" sqref="D15"/>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EroCopper_Surubim OP Mine</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x14ac:dyDescent="0.2">
      <c r="A5" s="13"/>
      <c r="B5" s="14"/>
      <c r="C5" s="7" t="str">
        <f>_xlfn.CONCAT("Director:"," ",D10)</f>
        <v>Director: Alex Figueroa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x14ac:dyDescent="0.2">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x14ac:dyDescent="0.2">
      <c r="A9" s="15"/>
      <c r="B9" s="16"/>
      <c r="C9" s="55" t="s">
        <v>0</v>
      </c>
      <c r="D9" s="57" t="s">
        <v>151</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397" t="s">
        <v>178</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3</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x14ac:dyDescent="0.2">
      <c r="A12" s="15"/>
      <c r="B12" s="16"/>
      <c r="C12" s="56" t="s">
        <v>486</v>
      </c>
      <c r="D12" s="66">
        <f>SUM(G16:G24)</f>
        <v>466</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x14ac:dyDescent="0.2">
      <c r="A13" s="15"/>
      <c r="B13" s="16"/>
      <c r="C13" s="56" t="s">
        <v>488</v>
      </c>
      <c r="D13" s="54">
        <v>3</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x14ac:dyDescent="0.2">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54">
        <v>41600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377</v>
      </c>
      <c r="G16" s="25">
        <f t="shared" ref="G16:G28" si="1">SUM(H16:XFD16)</f>
        <v>186</v>
      </c>
      <c r="H16" s="69">
        <f t="shared" ref="H16:L28" si="2">SUMIFS(H$37:H$1048576,$D$37:$D$1048576,$F16)</f>
        <v>9</v>
      </c>
      <c r="I16" s="69">
        <f t="shared" si="2"/>
        <v>9</v>
      </c>
      <c r="J16" s="69">
        <f t="shared" si="2"/>
        <v>9</v>
      </c>
      <c r="K16" s="69">
        <f t="shared" si="2"/>
        <v>9</v>
      </c>
      <c r="L16" s="69">
        <f t="shared" si="2"/>
        <v>6</v>
      </c>
      <c r="M16" s="44"/>
      <c r="N16" s="44"/>
      <c r="O16" s="69">
        <f t="shared" ref="O16:S28" si="3">SUMIFS(O$37:O$1048576,$D$37:$D$1048576,$F16)</f>
        <v>9</v>
      </c>
      <c r="P16" s="69">
        <f t="shared" si="3"/>
        <v>9</v>
      </c>
      <c r="Q16" s="69">
        <f t="shared" si="3"/>
        <v>9</v>
      </c>
      <c r="R16" s="69">
        <f t="shared" si="3"/>
        <v>9</v>
      </c>
      <c r="S16" s="69">
        <f t="shared" si="3"/>
        <v>6</v>
      </c>
      <c r="T16" s="44"/>
      <c r="U16" s="44"/>
      <c r="V16" s="69">
        <f t="shared" ref="V16:Z28" si="4">SUMIFS(V$37:V$1048576,$D$37:$D$1048576,$F16)</f>
        <v>9</v>
      </c>
      <c r="W16" s="69">
        <f t="shared" si="4"/>
        <v>9</v>
      </c>
      <c r="X16" s="69">
        <f t="shared" si="4"/>
        <v>9</v>
      </c>
      <c r="Y16" s="69">
        <f t="shared" si="4"/>
        <v>9</v>
      </c>
      <c r="Z16" s="69">
        <f t="shared" si="4"/>
        <v>6</v>
      </c>
      <c r="AA16" s="44"/>
      <c r="AB16" s="44"/>
      <c r="AC16" s="69">
        <f t="shared" ref="AC16:AG28" si="5">SUMIFS(AC$37:AC$1048576,$D$37:$D$1048576,$F16)</f>
        <v>9</v>
      </c>
      <c r="AD16" s="69">
        <f t="shared" si="5"/>
        <v>9</v>
      </c>
      <c r="AE16" s="69">
        <f t="shared" si="5"/>
        <v>9</v>
      </c>
      <c r="AF16" s="69">
        <f t="shared" si="5"/>
        <v>9</v>
      </c>
      <c r="AG16" s="69">
        <f t="shared" si="5"/>
        <v>6</v>
      </c>
      <c r="AH16" s="44"/>
      <c r="AI16" s="44"/>
      <c r="AJ16" s="69">
        <f t="shared" ref="AJ16:AN28" si="6">SUMIFS(AJ$37:AJ$1048576,$D$37:$D$1048576,$F16)</f>
        <v>9</v>
      </c>
      <c r="AK16" s="69">
        <f t="shared" si="6"/>
        <v>9</v>
      </c>
      <c r="AL16" s="69">
        <f t="shared" si="6"/>
        <v>0</v>
      </c>
      <c r="AM16" s="69">
        <f t="shared" si="6"/>
        <v>0</v>
      </c>
      <c r="AN16" s="69">
        <f t="shared" si="6"/>
        <v>0</v>
      </c>
    </row>
    <row r="17" spans="1:40" x14ac:dyDescent="0.2">
      <c r="A17" s="15"/>
      <c r="B17" s="141" t="s">
        <v>491</v>
      </c>
      <c r="C17" s="141" t="s">
        <v>492</v>
      </c>
      <c r="D17" s="141" t="s">
        <v>493</v>
      </c>
      <c r="E17" s="52"/>
      <c r="F17" s="26" t="s">
        <v>267</v>
      </c>
      <c r="G17" s="25">
        <f t="shared" si="1"/>
        <v>94</v>
      </c>
      <c r="H17" s="69">
        <f t="shared" si="2"/>
        <v>5</v>
      </c>
      <c r="I17" s="69">
        <f t="shared" si="2"/>
        <v>5</v>
      </c>
      <c r="J17" s="69">
        <f t="shared" si="2"/>
        <v>4</v>
      </c>
      <c r="K17" s="69">
        <f>SUMIFS(K$37:K$1048576,$D$37:$D$1048576,$F17)</f>
        <v>4</v>
      </c>
      <c r="L17" s="69">
        <f t="shared" si="2"/>
        <v>3</v>
      </c>
      <c r="M17" s="44"/>
      <c r="N17" s="44"/>
      <c r="O17" s="69">
        <f t="shared" si="3"/>
        <v>5</v>
      </c>
      <c r="P17" s="69">
        <f t="shared" si="3"/>
        <v>5</v>
      </c>
      <c r="Q17" s="69">
        <f t="shared" si="3"/>
        <v>4</v>
      </c>
      <c r="R17" s="69">
        <f t="shared" si="3"/>
        <v>4</v>
      </c>
      <c r="S17" s="69">
        <f t="shared" si="3"/>
        <v>3</v>
      </c>
      <c r="T17" s="44"/>
      <c r="U17" s="44"/>
      <c r="V17" s="69">
        <f t="shared" si="4"/>
        <v>5</v>
      </c>
      <c r="W17" s="69">
        <f t="shared" si="4"/>
        <v>5</v>
      </c>
      <c r="X17" s="69">
        <f t="shared" si="4"/>
        <v>4</v>
      </c>
      <c r="Y17" s="69">
        <f t="shared" si="4"/>
        <v>4</v>
      </c>
      <c r="Z17" s="69">
        <f t="shared" si="4"/>
        <v>3</v>
      </c>
      <c r="AA17" s="44"/>
      <c r="AB17" s="44"/>
      <c r="AC17" s="69">
        <f t="shared" si="5"/>
        <v>5</v>
      </c>
      <c r="AD17" s="69">
        <f t="shared" si="5"/>
        <v>5</v>
      </c>
      <c r="AE17" s="69">
        <f t="shared" si="5"/>
        <v>4</v>
      </c>
      <c r="AF17" s="69">
        <f t="shared" si="5"/>
        <v>4</v>
      </c>
      <c r="AG17" s="69">
        <f t="shared" si="5"/>
        <v>3</v>
      </c>
      <c r="AH17" s="44"/>
      <c r="AI17" s="44"/>
      <c r="AJ17" s="69">
        <f t="shared" si="6"/>
        <v>5</v>
      </c>
      <c r="AK17" s="69">
        <f t="shared" si="6"/>
        <v>5</v>
      </c>
      <c r="AL17" s="69">
        <f t="shared" si="6"/>
        <v>0</v>
      </c>
      <c r="AM17" s="69">
        <f t="shared" si="6"/>
        <v>0</v>
      </c>
      <c r="AN17" s="69">
        <f t="shared" si="6"/>
        <v>0</v>
      </c>
    </row>
    <row r="18" spans="1:40" x14ac:dyDescent="0.2">
      <c r="A18" s="15"/>
      <c r="B18" s="139"/>
      <c r="C18" s="139"/>
      <c r="D18" s="140"/>
      <c r="E18" s="52"/>
      <c r="F18" s="26" t="s">
        <v>256</v>
      </c>
      <c r="G18" s="25">
        <f t="shared" si="1"/>
        <v>186</v>
      </c>
      <c r="H18" s="69">
        <f t="shared" si="2"/>
        <v>9</v>
      </c>
      <c r="I18" s="69">
        <f t="shared" si="2"/>
        <v>9</v>
      </c>
      <c r="J18" s="69">
        <f t="shared" si="2"/>
        <v>9</v>
      </c>
      <c r="K18" s="69">
        <f t="shared" si="2"/>
        <v>9</v>
      </c>
      <c r="L18" s="69">
        <f t="shared" si="2"/>
        <v>6</v>
      </c>
      <c r="M18" s="44"/>
      <c r="N18" s="44"/>
      <c r="O18" s="69">
        <f t="shared" si="3"/>
        <v>9</v>
      </c>
      <c r="P18" s="69">
        <f t="shared" si="3"/>
        <v>9</v>
      </c>
      <c r="Q18" s="69">
        <f t="shared" si="3"/>
        <v>9</v>
      </c>
      <c r="R18" s="69">
        <f t="shared" si="3"/>
        <v>9</v>
      </c>
      <c r="S18" s="69">
        <f t="shared" si="3"/>
        <v>6</v>
      </c>
      <c r="T18" s="44"/>
      <c r="U18" s="44"/>
      <c r="V18" s="69">
        <f t="shared" si="4"/>
        <v>9</v>
      </c>
      <c r="W18" s="69">
        <f t="shared" si="4"/>
        <v>9</v>
      </c>
      <c r="X18" s="69">
        <f t="shared" si="4"/>
        <v>9</v>
      </c>
      <c r="Y18" s="69">
        <f t="shared" si="4"/>
        <v>9</v>
      </c>
      <c r="Z18" s="69">
        <f t="shared" si="4"/>
        <v>6</v>
      </c>
      <c r="AA18" s="44"/>
      <c r="AB18" s="44"/>
      <c r="AC18" s="69">
        <f t="shared" si="5"/>
        <v>9</v>
      </c>
      <c r="AD18" s="69">
        <f t="shared" si="5"/>
        <v>9</v>
      </c>
      <c r="AE18" s="69">
        <f t="shared" si="5"/>
        <v>9</v>
      </c>
      <c r="AF18" s="69">
        <f t="shared" si="5"/>
        <v>9</v>
      </c>
      <c r="AG18" s="69">
        <f t="shared" si="5"/>
        <v>6</v>
      </c>
      <c r="AH18" s="44"/>
      <c r="AI18" s="44"/>
      <c r="AJ18" s="69">
        <f t="shared" si="6"/>
        <v>9</v>
      </c>
      <c r="AK18" s="69">
        <f t="shared" si="6"/>
        <v>9</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5" spans="2:40" x14ac:dyDescent="0.2">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x14ac:dyDescent="0.2">
      <c r="B36" s="19" t="s">
        <v>496</v>
      </c>
      <c r="C36" s="38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130" t="s">
        <v>583</v>
      </c>
      <c r="D37" s="24" t="s">
        <v>267</v>
      </c>
      <c r="E37" s="25">
        <f t="shared" ref="E37:E68" si="8">SUM(H37:AN37)</f>
        <v>42</v>
      </c>
      <c r="F37" s="51"/>
      <c r="G37" s="24"/>
      <c r="H37" s="69">
        <v>5</v>
      </c>
      <c r="I37" s="69">
        <v>5</v>
      </c>
      <c r="J37" s="69">
        <v>4</v>
      </c>
      <c r="K37" s="69">
        <v>4</v>
      </c>
      <c r="L37" s="69">
        <v>3</v>
      </c>
      <c r="M37" s="64"/>
      <c r="N37" s="64"/>
      <c r="O37" s="69">
        <v>5</v>
      </c>
      <c r="P37" s="69">
        <v>5</v>
      </c>
      <c r="Q37" s="69">
        <v>4</v>
      </c>
      <c r="R37" s="69">
        <v>4</v>
      </c>
      <c r="S37" s="69">
        <v>3</v>
      </c>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130" t="s">
        <v>583</v>
      </c>
      <c r="D38" s="24" t="s">
        <v>377</v>
      </c>
      <c r="E38" s="25">
        <f t="shared" si="8"/>
        <v>84</v>
      </c>
      <c r="F38" s="51"/>
      <c r="G38" s="24"/>
      <c r="H38" s="69">
        <v>9</v>
      </c>
      <c r="I38" s="69">
        <v>9</v>
      </c>
      <c r="J38" s="69">
        <v>9</v>
      </c>
      <c r="K38" s="69">
        <v>9</v>
      </c>
      <c r="L38" s="69">
        <v>6</v>
      </c>
      <c r="M38" s="65"/>
      <c r="N38" s="65"/>
      <c r="O38" s="69">
        <v>9</v>
      </c>
      <c r="P38" s="69">
        <v>9</v>
      </c>
      <c r="Q38" s="69">
        <v>9</v>
      </c>
      <c r="R38" s="69">
        <v>9</v>
      </c>
      <c r="S38" s="69">
        <v>6</v>
      </c>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130" t="s">
        <v>583</v>
      </c>
      <c r="D39" s="24" t="s">
        <v>256</v>
      </c>
      <c r="E39" s="25">
        <f t="shared" si="8"/>
        <v>84</v>
      </c>
      <c r="F39" s="51"/>
      <c r="G39" s="24"/>
      <c r="H39" s="69">
        <v>9</v>
      </c>
      <c r="I39" s="69">
        <v>9</v>
      </c>
      <c r="J39" s="69">
        <v>9</v>
      </c>
      <c r="K39" s="69">
        <v>9</v>
      </c>
      <c r="L39" s="69">
        <v>6</v>
      </c>
      <c r="M39" s="65"/>
      <c r="N39" s="65"/>
      <c r="O39" s="69">
        <v>9</v>
      </c>
      <c r="P39" s="69">
        <v>9</v>
      </c>
      <c r="Q39" s="69">
        <v>9</v>
      </c>
      <c r="R39" s="69">
        <v>9</v>
      </c>
      <c r="S39" s="69">
        <v>6</v>
      </c>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130" t="s">
        <v>584</v>
      </c>
      <c r="D40" s="24" t="s">
        <v>267</v>
      </c>
      <c r="E40" s="25">
        <f t="shared" si="8"/>
        <v>21</v>
      </c>
      <c r="F40" s="51"/>
      <c r="G40" s="24"/>
      <c r="H40" s="69"/>
      <c r="I40" s="69"/>
      <c r="J40" s="69"/>
      <c r="K40" s="69"/>
      <c r="L40" s="69"/>
      <c r="M40" s="67"/>
      <c r="N40" s="67"/>
      <c r="O40" s="69"/>
      <c r="P40" s="69"/>
      <c r="Q40" s="69"/>
      <c r="R40" s="69"/>
      <c r="S40" s="69"/>
      <c r="T40" s="67"/>
      <c r="U40" s="73"/>
      <c r="V40" s="69">
        <v>5</v>
      </c>
      <c r="W40" s="69">
        <v>5</v>
      </c>
      <c r="X40" s="69">
        <v>4</v>
      </c>
      <c r="Y40" s="69">
        <v>4</v>
      </c>
      <c r="Z40" s="69">
        <v>3</v>
      </c>
      <c r="AA40" s="65"/>
      <c r="AB40" s="72"/>
      <c r="AC40" s="69"/>
      <c r="AD40" s="69"/>
      <c r="AE40" s="69"/>
      <c r="AF40" s="69"/>
      <c r="AG40" s="69"/>
      <c r="AH40" s="65"/>
      <c r="AI40" s="65"/>
      <c r="AJ40" s="69"/>
      <c r="AK40" s="69"/>
      <c r="AL40" s="69"/>
      <c r="AM40" s="69"/>
      <c r="AN40" s="69"/>
    </row>
    <row r="41" spans="2:40" x14ac:dyDescent="0.2">
      <c r="B41" s="22">
        <f t="shared" si="9"/>
        <v>5</v>
      </c>
      <c r="C41" s="130" t="s">
        <v>584</v>
      </c>
      <c r="D41" s="24" t="s">
        <v>377</v>
      </c>
      <c r="E41" s="25">
        <f t="shared" si="8"/>
        <v>42</v>
      </c>
      <c r="F41" s="51"/>
      <c r="G41" s="24"/>
      <c r="H41" s="69"/>
      <c r="I41" s="69"/>
      <c r="J41" s="69"/>
      <c r="K41" s="69"/>
      <c r="L41" s="69"/>
      <c r="M41" s="67"/>
      <c r="N41" s="67"/>
      <c r="O41" s="69"/>
      <c r="P41" s="69"/>
      <c r="Q41" s="69"/>
      <c r="R41" s="69"/>
      <c r="S41" s="69"/>
      <c r="T41" s="67"/>
      <c r="U41" s="73"/>
      <c r="V41" s="69">
        <v>9</v>
      </c>
      <c r="W41" s="69">
        <v>9</v>
      </c>
      <c r="X41" s="69">
        <v>9</v>
      </c>
      <c r="Y41" s="69">
        <v>9</v>
      </c>
      <c r="Z41" s="69">
        <v>6</v>
      </c>
      <c r="AA41" s="65"/>
      <c r="AB41" s="72"/>
      <c r="AC41" s="69"/>
      <c r="AD41" s="69"/>
      <c r="AE41" s="69"/>
      <c r="AF41" s="69"/>
      <c r="AG41" s="69"/>
      <c r="AH41" s="65"/>
      <c r="AI41" s="65"/>
      <c r="AJ41" s="69"/>
      <c r="AK41" s="69"/>
      <c r="AL41" s="69"/>
      <c r="AM41" s="69"/>
      <c r="AN41" s="69"/>
    </row>
    <row r="42" spans="2:40" x14ac:dyDescent="0.2">
      <c r="B42" s="22">
        <f t="shared" si="9"/>
        <v>6</v>
      </c>
      <c r="C42" s="130" t="s">
        <v>584</v>
      </c>
      <c r="D42" s="24" t="s">
        <v>256</v>
      </c>
      <c r="E42" s="25">
        <f t="shared" si="8"/>
        <v>42</v>
      </c>
      <c r="F42" s="51"/>
      <c r="G42" s="24"/>
      <c r="H42" s="69"/>
      <c r="I42" s="69"/>
      <c r="J42" s="69"/>
      <c r="K42" s="69"/>
      <c r="L42" s="69"/>
      <c r="M42" s="67"/>
      <c r="N42" s="67"/>
      <c r="O42" s="69"/>
      <c r="P42" s="69"/>
      <c r="Q42" s="69"/>
      <c r="R42" s="69"/>
      <c r="S42" s="69"/>
      <c r="T42" s="67"/>
      <c r="U42" s="73"/>
      <c r="V42" s="69">
        <v>9</v>
      </c>
      <c r="W42" s="69">
        <v>9</v>
      </c>
      <c r="X42" s="69">
        <v>9</v>
      </c>
      <c r="Y42" s="69">
        <v>9</v>
      </c>
      <c r="Z42" s="69">
        <v>6</v>
      </c>
      <c r="AA42" s="65"/>
      <c r="AB42" s="72"/>
      <c r="AC42" s="69"/>
      <c r="AD42" s="69"/>
      <c r="AE42" s="69"/>
      <c r="AF42" s="69"/>
      <c r="AG42" s="69"/>
      <c r="AH42" s="65"/>
      <c r="AI42" s="65"/>
      <c r="AJ42" s="69"/>
      <c r="AK42" s="69"/>
      <c r="AL42" s="69"/>
      <c r="AM42" s="69"/>
      <c r="AN42" s="69"/>
    </row>
    <row r="43" spans="2:40" x14ac:dyDescent="0.2">
      <c r="B43" s="22">
        <f t="shared" si="9"/>
        <v>7</v>
      </c>
      <c r="C43" s="130" t="s">
        <v>585</v>
      </c>
      <c r="D43" s="24" t="s">
        <v>267</v>
      </c>
      <c r="E43" s="25">
        <f t="shared" si="8"/>
        <v>31</v>
      </c>
      <c r="F43" s="51"/>
      <c r="G43" s="24"/>
      <c r="H43" s="69"/>
      <c r="I43" s="69"/>
      <c r="J43" s="69"/>
      <c r="K43" s="69"/>
      <c r="L43" s="69"/>
      <c r="M43" s="67"/>
      <c r="N43" s="67"/>
      <c r="O43" s="69"/>
      <c r="P43" s="69"/>
      <c r="Q43" s="69"/>
      <c r="R43" s="69"/>
      <c r="S43" s="69"/>
      <c r="T43" s="67"/>
      <c r="U43" s="73"/>
      <c r="V43" s="69"/>
      <c r="W43" s="69"/>
      <c r="X43" s="69"/>
      <c r="Y43" s="69"/>
      <c r="Z43" s="69"/>
      <c r="AA43" s="65"/>
      <c r="AB43" s="72"/>
      <c r="AC43" s="69">
        <v>5</v>
      </c>
      <c r="AD43" s="69">
        <v>5</v>
      </c>
      <c r="AE43" s="69">
        <v>4</v>
      </c>
      <c r="AF43" s="69">
        <v>4</v>
      </c>
      <c r="AG43" s="69">
        <v>3</v>
      </c>
      <c r="AH43" s="65"/>
      <c r="AI43" s="65"/>
      <c r="AJ43" s="69">
        <v>5</v>
      </c>
      <c r="AK43" s="69">
        <v>5</v>
      </c>
      <c r="AL43" s="69"/>
      <c r="AM43" s="69"/>
      <c r="AN43" s="69"/>
    </row>
    <row r="44" spans="2:40" x14ac:dyDescent="0.2">
      <c r="B44" s="22">
        <f t="shared" si="9"/>
        <v>8</v>
      </c>
      <c r="C44" s="130" t="s">
        <v>585</v>
      </c>
      <c r="D44" s="24" t="s">
        <v>377</v>
      </c>
      <c r="E44" s="25">
        <f t="shared" si="8"/>
        <v>60</v>
      </c>
      <c r="F44" s="51"/>
      <c r="G44" s="24"/>
      <c r="H44" s="69"/>
      <c r="I44" s="69"/>
      <c r="J44" s="69"/>
      <c r="K44" s="69"/>
      <c r="L44" s="69"/>
      <c r="M44" s="67"/>
      <c r="N44" s="67"/>
      <c r="O44" s="69"/>
      <c r="P44" s="69"/>
      <c r="Q44" s="69"/>
      <c r="R44" s="69"/>
      <c r="S44" s="69"/>
      <c r="T44" s="67"/>
      <c r="U44" s="73"/>
      <c r="V44" s="69"/>
      <c r="W44" s="69"/>
      <c r="X44" s="69"/>
      <c r="Y44" s="69"/>
      <c r="Z44" s="69"/>
      <c r="AA44" s="65"/>
      <c r="AB44" s="72"/>
      <c r="AC44" s="69">
        <v>9</v>
      </c>
      <c r="AD44" s="69">
        <v>9</v>
      </c>
      <c r="AE44" s="69">
        <v>9</v>
      </c>
      <c r="AF44" s="69">
        <v>9</v>
      </c>
      <c r="AG44" s="69">
        <v>6</v>
      </c>
      <c r="AH44" s="65"/>
      <c r="AI44" s="65"/>
      <c r="AJ44" s="69">
        <v>9</v>
      </c>
      <c r="AK44" s="69">
        <v>9</v>
      </c>
      <c r="AL44" s="69"/>
      <c r="AM44" s="69"/>
      <c r="AN44" s="69"/>
    </row>
    <row r="45" spans="2:40" x14ac:dyDescent="0.2">
      <c r="B45" s="22">
        <f t="shared" si="9"/>
        <v>9</v>
      </c>
      <c r="C45" s="130" t="s">
        <v>585</v>
      </c>
      <c r="D45" s="24" t="s">
        <v>256</v>
      </c>
      <c r="E45" s="25">
        <f t="shared" si="8"/>
        <v>60</v>
      </c>
      <c r="F45" s="51"/>
      <c r="G45" s="24"/>
      <c r="H45" s="69"/>
      <c r="I45" s="69"/>
      <c r="J45" s="69"/>
      <c r="K45" s="69"/>
      <c r="L45" s="69"/>
      <c r="M45" s="67"/>
      <c r="N45" s="67"/>
      <c r="O45" s="69"/>
      <c r="P45" s="69"/>
      <c r="Q45" s="69"/>
      <c r="R45" s="69"/>
      <c r="S45" s="69"/>
      <c r="T45" s="67"/>
      <c r="U45" s="73"/>
      <c r="V45" s="69"/>
      <c r="W45" s="69"/>
      <c r="X45" s="69"/>
      <c r="Y45" s="69"/>
      <c r="Z45" s="69"/>
      <c r="AA45" s="65"/>
      <c r="AB45" s="72"/>
      <c r="AC45" s="69">
        <v>9</v>
      </c>
      <c r="AD45" s="69">
        <v>9</v>
      </c>
      <c r="AE45" s="69">
        <v>9</v>
      </c>
      <c r="AF45" s="69">
        <v>9</v>
      </c>
      <c r="AG45" s="69">
        <v>6</v>
      </c>
      <c r="AH45" s="65"/>
      <c r="AI45" s="65"/>
      <c r="AJ45" s="69">
        <v>9</v>
      </c>
      <c r="AK45" s="69">
        <v>9</v>
      </c>
      <c r="AL45" s="69"/>
      <c r="AM45" s="69"/>
      <c r="AN45" s="69"/>
    </row>
    <row r="46" spans="2:40" x14ac:dyDescent="0.2">
      <c r="B46" s="22">
        <f t="shared" si="9"/>
        <v>10</v>
      </c>
      <c r="C46" s="130"/>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130"/>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130"/>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123"/>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123"/>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123"/>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123"/>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123"/>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123"/>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123"/>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123"/>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123"/>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123"/>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123"/>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123"/>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78"/>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78"/>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78"/>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7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7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629" priority="40">
      <formula>AND(D37&lt;&gt;"",COUNTIF($F$16:$F$28,D37)=0)</formula>
    </cfRule>
  </conditionalFormatting>
  <conditionalFormatting sqref="H16:L28">
    <cfRule type="expression" dxfId="627" priority="23" stopIfTrue="1">
      <formula>H16&gt;$H$8</formula>
    </cfRule>
  </conditionalFormatting>
  <conditionalFormatting sqref="H37:L144">
    <cfRule type="cellIs" dxfId="625" priority="35" operator="greaterThan">
      <formula>6</formula>
    </cfRule>
    <cfRule type="cellIs" dxfId="624" priority="34" operator="greaterThan">
      <formula>0</formula>
    </cfRule>
  </conditionalFormatting>
  <conditionalFormatting sqref="H16:N28">
    <cfRule type="cellIs" dxfId="623" priority="25" operator="greaterThan">
      <formula>0</formula>
    </cfRule>
  </conditionalFormatting>
  <conditionalFormatting sqref="M10:N11">
    <cfRule type="cellIs" dxfId="622" priority="39" operator="greaterThan">
      <formula>0</formula>
    </cfRule>
  </conditionalFormatting>
  <conditionalFormatting sqref="M58:N115 T58:U115 AA58:AB115">
    <cfRule type="cellIs" dxfId="621" priority="42" operator="greaterThan">
      <formula>0</formula>
    </cfRule>
  </conditionalFormatting>
  <conditionalFormatting sqref="O16:S28">
    <cfRule type="expression" dxfId="620" priority="20" stopIfTrue="1">
      <formula>O16&gt;$H$8</formula>
    </cfRule>
  </conditionalFormatting>
  <conditionalFormatting sqref="O37:S39">
    <cfRule type="cellIs" dxfId="618" priority="9" operator="greaterThan">
      <formula>0</formula>
    </cfRule>
    <cfRule type="cellIs" dxfId="617" priority="10" operator="greaterThan">
      <formula>6</formula>
    </cfRule>
  </conditionalFormatting>
  <conditionalFormatting sqref="O37:S144">
    <cfRule type="cellIs" dxfId="616" priority="33" operator="greaterThan">
      <formula>6</formula>
    </cfRule>
    <cfRule type="cellIs" dxfId="615" priority="32" operator="greaterThan">
      <formula>0</formula>
    </cfRule>
  </conditionalFormatting>
  <conditionalFormatting sqref="O16:U28">
    <cfRule type="cellIs" dxfId="614" priority="22" operator="greaterThan">
      <formula>0</formula>
    </cfRule>
  </conditionalFormatting>
  <conditionalFormatting sqref="T10:U11">
    <cfRule type="cellIs" dxfId="613" priority="38" operator="greaterThan">
      <formula>0</formula>
    </cfRule>
  </conditionalFormatting>
  <conditionalFormatting sqref="V16:Z28">
    <cfRule type="expression" dxfId="611" priority="17" stopIfTrue="1">
      <formula>V16&gt;$H$8</formula>
    </cfRule>
  </conditionalFormatting>
  <conditionalFormatting sqref="V37:Z144">
    <cfRule type="cellIs" dxfId="610" priority="31" operator="greaterThan">
      <formula>6</formula>
    </cfRule>
    <cfRule type="cellIs" dxfId="609" priority="30" operator="greaterThan">
      <formula>0</formula>
    </cfRule>
  </conditionalFormatting>
  <conditionalFormatting sqref="V40:Z42">
    <cfRule type="cellIs" dxfId="608" priority="8" operator="greaterThan">
      <formula>6</formula>
    </cfRule>
    <cfRule type="cellIs" dxfId="607" priority="7" operator="greaterThan">
      <formula>0</formula>
    </cfRule>
  </conditionalFormatting>
  <conditionalFormatting sqref="V16:AB28">
    <cfRule type="cellIs" dxfId="606" priority="19" operator="greaterThan">
      <formula>0</formula>
    </cfRule>
  </conditionalFormatting>
  <conditionalFormatting sqref="AA10:AB11">
    <cfRule type="cellIs" dxfId="605" priority="37" operator="greaterThan">
      <formula>0</formula>
    </cfRule>
  </conditionalFormatting>
  <conditionalFormatting sqref="AC16:AG28">
    <cfRule type="expression" dxfId="603" priority="14" stopIfTrue="1">
      <formula>AC16&gt;$H$8</formula>
    </cfRule>
    <cfRule type="cellIs" dxfId="602" priority="16" operator="greaterThan">
      <formula>0</formula>
    </cfRule>
  </conditionalFormatting>
  <conditionalFormatting sqref="AC37:AG144">
    <cfRule type="cellIs" dxfId="601" priority="28" operator="greaterThan">
      <formula>0</formula>
    </cfRule>
    <cfRule type="cellIs" dxfId="600" priority="29" operator="greaterThan">
      <formula>6</formula>
    </cfRule>
  </conditionalFormatting>
  <conditionalFormatting sqref="AC43:AG45">
    <cfRule type="cellIs" dxfId="599" priority="6" operator="greaterThan">
      <formula>6</formula>
    </cfRule>
    <cfRule type="cellIs" dxfId="598" priority="5" operator="greaterThan">
      <formula>0</formula>
    </cfRule>
  </conditionalFormatting>
  <conditionalFormatting sqref="AH10:AI11">
    <cfRule type="cellIs" dxfId="597" priority="36" operator="greaterThan">
      <formula>0</formula>
    </cfRule>
  </conditionalFormatting>
  <conditionalFormatting sqref="AJ43:AK45">
    <cfRule type="cellIs" dxfId="596" priority="4" operator="greaterThan">
      <formula>6</formula>
    </cfRule>
    <cfRule type="cellIs" dxfId="595" priority="3" operator="greaterThan">
      <formula>0</formula>
    </cfRule>
    <cfRule type="cellIs" dxfId="594" priority="2" operator="greaterThan">
      <formula>6</formula>
    </cfRule>
    <cfRule type="cellIs" dxfId="593" priority="1" operator="greaterThan">
      <formula>0</formula>
    </cfRule>
  </conditionalFormatting>
  <conditionalFormatting sqref="AJ16:AN28">
    <cfRule type="cellIs" dxfId="592" priority="13" operator="greaterThan">
      <formula>0</formula>
    </cfRule>
    <cfRule type="expression" dxfId="590" priority="11" stopIfTrue="1">
      <formula>AJ16&gt;$H$8</formula>
    </cfRule>
  </conditionalFormatting>
  <conditionalFormatting sqref="AJ37:AN144">
    <cfRule type="cellIs" dxfId="589" priority="26" operator="greaterThan">
      <formula>0</formula>
    </cfRule>
    <cfRule type="cellIs" dxfId="588" priority="27" operator="greaterThan">
      <formula>6</formula>
    </cfRule>
  </conditionalFormatting>
  <dataValidations count="3">
    <dataValidation type="decimal" operator="lessThanOrEqual" allowBlank="1" showInputMessage="1" showErrorMessage="1" sqref="AC37:AG144 H37:L144 O37:S144 V37:Z144 AJ37:AN144" xr:uid="{D5C1E2F5-A564-4E4F-B760-2AF0E1AE815E}">
      <formula1>H$8</formula1>
    </dataValidation>
    <dataValidation type="list" showInputMessage="1" showErrorMessage="1" sqref="D37:D115" xr:uid="{97AAC479-1DB6-46F7-8166-F8E19F941DF5}">
      <formula1>$F$16:$F$29</formula1>
    </dataValidation>
    <dataValidation type="list" showInputMessage="1" showErrorMessage="1" sqref="F16:F28" xr:uid="{851B9AF6-369B-446D-9828-A975A1009D99}">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41" id="{747ECD2B-661C-4A95-8AA5-BE5139BA90CD}">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4" stopIfTrue="1" id="{072A6590-FD9B-4030-96EC-861B59923BFC}">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43" stopIfTrue="1" id="{62FEAE36-E632-48E2-B853-04C4E3A0F070}">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21" stopIfTrue="1" id="{EEE3F3CE-0839-4B56-A9A1-7F9517B4DFC3}">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8" stopIfTrue="1" id="{D6FBB6FA-906A-4D66-B0A4-07949BBDDDC3}">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5" stopIfTrue="1" id="{D3B5FC42-2D14-4A05-84F2-8C4363D94DC3}">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2" stopIfTrue="1" id="{6465B5CA-B737-42E3-8D81-7917B605A6AD}">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67022E7-25EF-4CBB-BC80-FA38FECCFC54}">
          <x14:formula1>
            <xm:f>'Listado Proyectos'!$A:$A</xm:f>
          </x14:formula1>
          <xm:sqref>D9</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0247-1517-4DF2-A2DC-1ABF8EFE7114}">
  <sheetPr>
    <tabColor rgb="FFFF0000"/>
  </sheetPr>
  <dimension ref="A2:AN144"/>
  <sheetViews>
    <sheetView topLeftCell="C1" workbookViewId="0">
      <selection activeCell="D16" sqref="D16"/>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AESA_Construccion Rampas Mina Justa</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152</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340</v>
      </c>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t="s">
        <v>335</v>
      </c>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0"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9"/>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9"/>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2">+B101+1</f>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586" priority="30">
      <formula>AND(D37&lt;&gt;"",COUNTIF($F$16:$F$28,D37)=0)</formula>
    </cfRule>
  </conditionalFormatting>
  <conditionalFormatting sqref="H16:L28">
    <cfRule type="expression" dxfId="585" priority="13" stopIfTrue="1">
      <formula>H16&gt;$H$8</formula>
    </cfRule>
  </conditionalFormatting>
  <conditionalFormatting sqref="H37:L144">
    <cfRule type="cellIs" dxfId="582" priority="25" operator="greaterThan">
      <formula>6</formula>
    </cfRule>
    <cfRule type="cellIs" dxfId="581" priority="24" operator="greaterThan">
      <formula>0</formula>
    </cfRule>
  </conditionalFormatting>
  <conditionalFormatting sqref="H16:N28">
    <cfRule type="cellIs" dxfId="580" priority="15" operator="greaterThan">
      <formula>0</formula>
    </cfRule>
  </conditionalFormatting>
  <conditionalFormatting sqref="M10:N11">
    <cfRule type="cellIs" dxfId="579" priority="29" operator="greaterThan">
      <formula>0</formula>
    </cfRule>
  </conditionalFormatting>
  <conditionalFormatting sqref="M58:N115 T58:U115 AA58:AB115">
    <cfRule type="cellIs" dxfId="578" priority="32" operator="greaterThan">
      <formula>0</formula>
    </cfRule>
  </conditionalFormatting>
  <conditionalFormatting sqref="O16:S28">
    <cfRule type="expression" dxfId="577" priority="10" stopIfTrue="1">
      <formula>O16&gt;$H$8</formula>
    </cfRule>
  </conditionalFormatting>
  <conditionalFormatting sqref="O37:S144">
    <cfRule type="cellIs" dxfId="575" priority="22" operator="greaterThan">
      <formula>0</formula>
    </cfRule>
    <cfRule type="cellIs" dxfId="574" priority="23" operator="greaterThan">
      <formula>6</formula>
    </cfRule>
  </conditionalFormatting>
  <conditionalFormatting sqref="O16:U28">
    <cfRule type="cellIs" dxfId="573" priority="12" operator="greaterThan">
      <formula>0</formula>
    </cfRule>
  </conditionalFormatting>
  <conditionalFormatting sqref="T10:U11">
    <cfRule type="cellIs" dxfId="572" priority="28" operator="greaterThan">
      <formula>0</formula>
    </cfRule>
  </conditionalFormatting>
  <conditionalFormatting sqref="V16:Z28">
    <cfRule type="expression" dxfId="570" priority="7" stopIfTrue="1">
      <formula>V16&gt;$H$8</formula>
    </cfRule>
  </conditionalFormatting>
  <conditionalFormatting sqref="V37:Z144">
    <cfRule type="cellIs" dxfId="569" priority="20" operator="greaterThan">
      <formula>0</formula>
    </cfRule>
    <cfRule type="cellIs" dxfId="568" priority="21" operator="greaterThan">
      <formula>6</formula>
    </cfRule>
  </conditionalFormatting>
  <conditionalFormatting sqref="V16:AB28">
    <cfRule type="cellIs" dxfId="567" priority="9" operator="greaterThan">
      <formula>0</formula>
    </cfRule>
  </conditionalFormatting>
  <conditionalFormatting sqref="AA10:AB11">
    <cfRule type="cellIs" dxfId="566" priority="27" operator="greaterThan">
      <formula>0</formula>
    </cfRule>
  </conditionalFormatting>
  <conditionalFormatting sqref="AC16:AG28">
    <cfRule type="cellIs" dxfId="565" priority="6" operator="greaterThan">
      <formula>0</formula>
    </cfRule>
    <cfRule type="expression" dxfId="563" priority="4" stopIfTrue="1">
      <formula>AC16&gt;$H$8</formula>
    </cfRule>
  </conditionalFormatting>
  <conditionalFormatting sqref="AC37:AG144">
    <cfRule type="cellIs" dxfId="562" priority="18" operator="greaterThan">
      <formula>0</formula>
    </cfRule>
    <cfRule type="cellIs" dxfId="561" priority="19" operator="greaterThan">
      <formula>6</formula>
    </cfRule>
  </conditionalFormatting>
  <conditionalFormatting sqref="AH10:AI11">
    <cfRule type="cellIs" dxfId="560" priority="26" operator="greaterThan">
      <formula>0</formula>
    </cfRule>
  </conditionalFormatting>
  <conditionalFormatting sqref="AJ16:AN28">
    <cfRule type="expression" dxfId="559" priority="1" stopIfTrue="1">
      <formula>AJ16&gt;$H$8</formula>
    </cfRule>
    <cfRule type="cellIs" dxfId="558" priority="3" operator="greaterThan">
      <formula>0</formula>
    </cfRule>
  </conditionalFormatting>
  <conditionalFormatting sqref="AJ37:AN144">
    <cfRule type="cellIs" dxfId="556" priority="16" operator="greaterThan">
      <formula>0</formula>
    </cfRule>
    <cfRule type="cellIs" dxfId="555" priority="17" operator="greaterThan">
      <formula>6</formula>
    </cfRule>
  </conditionalFormatting>
  <dataValidations count="3">
    <dataValidation type="list" showInputMessage="1" showErrorMessage="1" sqref="F16:F28" xr:uid="{EA51D3F3-793D-4270-BA90-3763F3780134}">
      <formula1>NombresProfesionales</formula1>
    </dataValidation>
    <dataValidation type="list" showInputMessage="1" showErrorMessage="1" sqref="D37:D115" xr:uid="{4116E7D5-BFB1-4ABC-BF33-A1800554AEB1}">
      <formula1>$F$16:$F$29</formula1>
    </dataValidation>
    <dataValidation type="decimal" operator="lessThanOrEqual" allowBlank="1" showInputMessage="1" showErrorMessage="1" sqref="H37:L144 O37:S144 V37:Z144 AC37:AG144 AJ37:AN144" xr:uid="{08902191-7C50-4A7F-935E-7F1963ACB6CB}">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8AC57AE0-2C9D-4480-B3EC-24040044970F}">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8D3C7D27-EF05-4DDE-AAC8-6F8D50EC1E67}">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8BE40CD9-0ABB-499A-94BB-0EAD0B831378}">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B645E69C-C161-410E-AC08-A47639FB8C8B}">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42F6D383-9688-4C7D-B49C-1E57A8BE3DB8}">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AA0A2F8D-04F3-4BC6-9B33-B99A0D1E46A5}">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4392F9E2-6428-4DBF-9872-5AC8AB462830}">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1481449-8FC7-4AA1-B235-2C46F457BE10}">
          <x14:formula1>
            <xm:f>'Listado Proyectos'!$A:$A</xm:f>
          </x14:formula1>
          <xm:sqref>D9</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DA93-C611-47D6-8604-9BDDEC0F4CC1}">
  <sheetPr>
    <tabColor rgb="FFFF0000"/>
  </sheetPr>
  <dimension ref="A2:AN144"/>
  <sheetViews>
    <sheetView workbookViewId="0">
      <selection activeCell="A2" sqref="A2"/>
    </sheetView>
  </sheetViews>
  <sheetFormatPr baseColWidth="10" defaultColWidth="11.5" defaultRowHeight="15" x14ac:dyDescent="0.2"/>
  <cols>
    <col min="2" max="2" width="28.5" bestFit="1" customWidth="1"/>
    <col min="3" max="3" width="73" bestFit="1" customWidth="1"/>
    <col min="4" max="4" width="42.5" bestFit="1" customWidth="1"/>
    <col min="5" max="6" width="24.5" customWidth="1"/>
    <col min="7" max="7" width="40.5" customWidth="1"/>
    <col min="8" max="21" width="6.5" style="28" customWidth="1"/>
    <col min="22" max="26" width="5.5" style="28" bestFit="1" customWidth="1"/>
    <col min="27" max="28" width="6.5" style="28" customWidth="1"/>
    <col min="29" max="29" width="5.6640625" style="28" bestFit="1" customWidth="1"/>
    <col min="30" max="30" width="5.5" style="28" bestFit="1" customWidth="1"/>
    <col min="31" max="33" width="5.6640625" style="28" bestFit="1" customWidth="1"/>
    <col min="34"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SPM_FS Labores Subterraneas 2da MEIA</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105</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D16" s="384"/>
      <c r="E16" s="52"/>
      <c r="F16" s="26" t="s">
        <v>215</v>
      </c>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204</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8"/>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8"/>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8"/>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8"/>
      <c r="D40" s="24"/>
      <c r="E40" s="25">
        <f t="shared" si="8"/>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8"/>
      <c r="D41" s="24"/>
      <c r="E41" s="25">
        <f t="shared" si="8"/>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8"/>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8"/>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c r="D44" s="24"/>
      <c r="E44" s="25">
        <f t="shared" si="8"/>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c r="D45" s="24"/>
      <c r="E45" s="25">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78"/>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553" priority="38">
      <formula>AND(D37&lt;&gt;"",COUNTIF($F$16:$F$28,D37)=0)</formula>
    </cfRule>
  </conditionalFormatting>
  <conditionalFormatting sqref="H16:L28">
    <cfRule type="expression" dxfId="552" priority="21" stopIfTrue="1">
      <formula>H16&gt;$H$8</formula>
    </cfRule>
  </conditionalFormatting>
  <conditionalFormatting sqref="H37:L144">
    <cfRule type="cellIs" dxfId="549" priority="33" operator="greaterThan">
      <formula>6</formula>
    </cfRule>
    <cfRule type="cellIs" dxfId="548" priority="32" operator="greaterThan">
      <formula>0</formula>
    </cfRule>
  </conditionalFormatting>
  <conditionalFormatting sqref="H16:N28">
    <cfRule type="cellIs" dxfId="547" priority="23" operator="greaterThan">
      <formula>0</formula>
    </cfRule>
  </conditionalFormatting>
  <conditionalFormatting sqref="M10:N11">
    <cfRule type="cellIs" dxfId="546" priority="37" operator="greaterThan">
      <formula>0</formula>
    </cfRule>
  </conditionalFormatting>
  <conditionalFormatting sqref="M58:N115 T58:U115 AA58:AB115">
    <cfRule type="cellIs" dxfId="545" priority="40" operator="greaterThan">
      <formula>0</formula>
    </cfRule>
  </conditionalFormatting>
  <conditionalFormatting sqref="O16:S28">
    <cfRule type="expression" dxfId="544" priority="18" stopIfTrue="1">
      <formula>O16&gt;$H$8</formula>
    </cfRule>
  </conditionalFormatting>
  <conditionalFormatting sqref="O37:S144">
    <cfRule type="cellIs" dxfId="542" priority="31" operator="greaterThan">
      <formula>6</formula>
    </cfRule>
    <cfRule type="cellIs" dxfId="541" priority="30" operator="greaterThan">
      <formula>0</formula>
    </cfRule>
  </conditionalFormatting>
  <conditionalFormatting sqref="O49:S49">
    <cfRule type="cellIs" dxfId="540" priority="7" operator="greaterThan">
      <formula>0</formula>
    </cfRule>
    <cfRule type="cellIs" dxfId="539" priority="8" operator="greaterThan">
      <formula>6</formula>
    </cfRule>
  </conditionalFormatting>
  <conditionalFormatting sqref="O16:U28">
    <cfRule type="cellIs" dxfId="538" priority="20" operator="greaterThan">
      <formula>0</formula>
    </cfRule>
  </conditionalFormatting>
  <conditionalFormatting sqref="T10:U11">
    <cfRule type="cellIs" dxfId="537" priority="36" operator="greaterThan">
      <formula>0</formula>
    </cfRule>
  </conditionalFormatting>
  <conditionalFormatting sqref="V16:Z28">
    <cfRule type="expression" dxfId="536" priority="15" stopIfTrue="1">
      <formula>V16&gt;$H$8</formula>
    </cfRule>
  </conditionalFormatting>
  <conditionalFormatting sqref="V37:Z144">
    <cfRule type="cellIs" dxfId="534" priority="28" operator="greaterThan">
      <formula>0</formula>
    </cfRule>
    <cfRule type="cellIs" dxfId="533" priority="29" operator="greaterThan">
      <formula>6</formula>
    </cfRule>
  </conditionalFormatting>
  <conditionalFormatting sqref="V49:Z49">
    <cfRule type="cellIs" dxfId="532" priority="5" operator="greaterThan">
      <formula>0</formula>
    </cfRule>
    <cfRule type="cellIs" dxfId="531" priority="6" operator="greaterThan">
      <formula>6</formula>
    </cfRule>
  </conditionalFormatting>
  <conditionalFormatting sqref="V16:AB28">
    <cfRule type="cellIs" dxfId="530" priority="17" operator="greaterThan">
      <formula>0</formula>
    </cfRule>
  </conditionalFormatting>
  <conditionalFormatting sqref="AA10:AB11">
    <cfRule type="cellIs" dxfId="529" priority="35" operator="greaterThan">
      <formula>0</formula>
    </cfRule>
  </conditionalFormatting>
  <conditionalFormatting sqref="AC48">
    <cfRule type="cellIs" dxfId="528" priority="1" operator="greaterThan">
      <formula>0</formula>
    </cfRule>
    <cfRule type="cellIs" dxfId="527" priority="2" operator="greaterThan">
      <formula>6</formula>
    </cfRule>
  </conditionalFormatting>
  <conditionalFormatting sqref="AC16:AG28">
    <cfRule type="cellIs" dxfId="526" priority="14" operator="greaterThan">
      <formula>0</formula>
    </cfRule>
    <cfRule type="expression" dxfId="524" priority="12" stopIfTrue="1">
      <formula>AC16&gt;$H$8</formula>
    </cfRule>
  </conditionalFormatting>
  <conditionalFormatting sqref="AC37:AG144">
    <cfRule type="cellIs" dxfId="523" priority="27" operator="greaterThan">
      <formula>6</formula>
    </cfRule>
    <cfRule type="cellIs" dxfId="522" priority="26" operator="greaterThan">
      <formula>0</formula>
    </cfRule>
  </conditionalFormatting>
  <conditionalFormatting sqref="AC49:AG49">
    <cfRule type="cellIs" dxfId="521" priority="4" operator="greaterThan">
      <formula>6</formula>
    </cfRule>
    <cfRule type="cellIs" dxfId="520" priority="3" operator="greaterThan">
      <formula>0</formula>
    </cfRule>
  </conditionalFormatting>
  <conditionalFormatting sqref="AH10:AI11">
    <cfRule type="cellIs" dxfId="519" priority="34" operator="greaterThan">
      <formula>0</formula>
    </cfRule>
  </conditionalFormatting>
  <conditionalFormatting sqref="AJ16:AN28">
    <cfRule type="cellIs" dxfId="518" priority="11" operator="greaterThan">
      <formula>0</formula>
    </cfRule>
    <cfRule type="expression" dxfId="516" priority="9" stopIfTrue="1">
      <formula>AJ16&gt;$H$8</formula>
    </cfRule>
  </conditionalFormatting>
  <conditionalFormatting sqref="AJ37:AN144">
    <cfRule type="cellIs" dxfId="515" priority="25" operator="greaterThan">
      <formula>6</formula>
    </cfRule>
    <cfRule type="cellIs" dxfId="514" priority="24" operator="greaterThan">
      <formula>0</formula>
    </cfRule>
  </conditionalFormatting>
  <dataValidations count="3">
    <dataValidation type="decimal" operator="lessThanOrEqual" allowBlank="1" showInputMessage="1" showErrorMessage="1" sqref="H37:L144 AJ37:AN144 O37:S144 V37:Z144 AC37:AG144" xr:uid="{51773677-F3E4-4CE5-BE81-3F15103D53AA}">
      <formula1>H$8</formula1>
    </dataValidation>
    <dataValidation type="list" showInputMessage="1" showErrorMessage="1" sqref="D37:D115" xr:uid="{473FF8D6-9C76-44D8-88A7-A3178AB2493A}">
      <formula1>$F$16:$F$29</formula1>
    </dataValidation>
    <dataValidation type="list" showInputMessage="1" showErrorMessage="1" sqref="F16:F28" xr:uid="{FE593E92-C506-431B-856F-CEF14C95A5ED}">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9" id="{0A1CEC50-7C55-4C35-93D0-C9E3132F836A}">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2" stopIfTrue="1" id="{5918A183-268F-4734-BB63-CA4958368D6A}">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41" stopIfTrue="1" id="{BFC70B68-C6BA-46EE-A2A8-05A1AB02E4A6}">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9" stopIfTrue="1" id="{56176B77-B914-4B87-BDF4-F484233DDB24}">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6" stopIfTrue="1" id="{5ED07F31-E8BE-4F5E-8CD4-09A80B2B9AAA}">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3" stopIfTrue="1" id="{53C89BA2-B425-46E2-8C33-6C383F427280}">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0" stopIfTrue="1" id="{70730E00-5335-45A9-BCD5-0C0325FA3F4D}">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9AEFA72-9839-4196-A363-A937F8DD975F}">
          <x14:formula1>
            <xm:f>'Listado Proyectos'!$A:$A</xm:f>
          </x14:formula1>
          <xm:sqref>D9</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C5353-76C8-4868-9616-23C5D179C37E}">
  <sheetPr>
    <tabColor rgb="FF006600"/>
  </sheetPr>
  <dimension ref="A2:AN144"/>
  <sheetViews>
    <sheetView topLeftCell="A8" zoomScale="40" zoomScaleNormal="40" workbookViewId="0">
      <selection activeCell="AL59" sqref="AL59"/>
    </sheetView>
  </sheetViews>
  <sheetFormatPr baseColWidth="10" defaultColWidth="11.5" defaultRowHeight="15" x14ac:dyDescent="0.2"/>
  <cols>
    <col min="2" max="2" width="28.5" bestFit="1" customWidth="1"/>
    <col min="3" max="3" width="120.33203125" bestFit="1"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MineriaIman_PEA Proyecto Iman</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Alex Figueroa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154</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178</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4</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374</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33000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416</v>
      </c>
      <c r="G16" s="25">
        <f t="shared" ref="G16:G28" si="1">SUM(H16:XFD16)</f>
        <v>68</v>
      </c>
      <c r="H16" s="69">
        <f t="shared" ref="H16:L28" si="2">SUMIFS(H$37:H$1048576,$D$37:$D$1048576,$F16)</f>
        <v>0</v>
      </c>
      <c r="I16" s="69">
        <f t="shared" si="2"/>
        <v>0</v>
      </c>
      <c r="J16" s="69">
        <f t="shared" si="2"/>
        <v>2</v>
      </c>
      <c r="K16" s="69">
        <f t="shared" si="2"/>
        <v>2</v>
      </c>
      <c r="L16" s="69">
        <f t="shared" si="2"/>
        <v>2</v>
      </c>
      <c r="M16" s="44"/>
      <c r="N16" s="44"/>
      <c r="O16" s="69">
        <f t="shared" ref="O16:S28" si="3">SUMIFS(O$37:O$1048576,$D$37:$D$1048576,$F16)</f>
        <v>8</v>
      </c>
      <c r="P16" s="69">
        <f t="shared" si="3"/>
        <v>8</v>
      </c>
      <c r="Q16" s="69">
        <f t="shared" si="3"/>
        <v>2</v>
      </c>
      <c r="R16" s="69">
        <f t="shared" si="3"/>
        <v>2</v>
      </c>
      <c r="S16" s="69">
        <f t="shared" si="3"/>
        <v>2</v>
      </c>
      <c r="T16" s="44"/>
      <c r="U16" s="44"/>
      <c r="V16" s="69">
        <f t="shared" ref="V16:Z28" si="4">SUMIFS(V$37:V$1048576,$D$37:$D$1048576,$F16)</f>
        <v>8</v>
      </c>
      <c r="W16" s="69">
        <f t="shared" si="4"/>
        <v>8</v>
      </c>
      <c r="X16" s="69">
        <f t="shared" si="4"/>
        <v>4</v>
      </c>
      <c r="Y16" s="69">
        <f t="shared" si="4"/>
        <v>4</v>
      </c>
      <c r="Z16" s="69">
        <f t="shared" si="4"/>
        <v>2</v>
      </c>
      <c r="AA16" s="44"/>
      <c r="AB16" s="44"/>
      <c r="AC16" s="69">
        <f t="shared" ref="AC16:AG28" si="5">SUMIFS(AC$37:AC$1048576,$D$37:$D$1048576,$F16)</f>
        <v>2</v>
      </c>
      <c r="AD16" s="69">
        <f t="shared" si="5"/>
        <v>2</v>
      </c>
      <c r="AE16" s="69">
        <f t="shared" si="5"/>
        <v>2</v>
      </c>
      <c r="AF16" s="69">
        <f t="shared" si="5"/>
        <v>2</v>
      </c>
      <c r="AG16" s="69">
        <f t="shared" si="5"/>
        <v>2</v>
      </c>
      <c r="AH16" s="44"/>
      <c r="AI16" s="44"/>
      <c r="AJ16" s="69">
        <f t="shared" ref="AJ16:AN28" si="6">SUMIFS(AJ$37:AJ$1048576,$D$37:$D$1048576,$F16)</f>
        <v>2</v>
      </c>
      <c r="AK16" s="69">
        <f t="shared" si="6"/>
        <v>2</v>
      </c>
      <c r="AL16" s="69">
        <f t="shared" si="6"/>
        <v>0</v>
      </c>
      <c r="AM16" s="69">
        <f t="shared" si="6"/>
        <v>0</v>
      </c>
      <c r="AN16" s="69">
        <f t="shared" si="6"/>
        <v>0</v>
      </c>
    </row>
    <row r="17" spans="1:40" x14ac:dyDescent="0.2">
      <c r="A17" s="15"/>
      <c r="B17" s="141" t="s">
        <v>491</v>
      </c>
      <c r="C17" s="141" t="s">
        <v>492</v>
      </c>
      <c r="D17" s="141" t="s">
        <v>493</v>
      </c>
      <c r="E17" s="52"/>
      <c r="F17" s="26" t="s">
        <v>441</v>
      </c>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t="s">
        <v>275</v>
      </c>
      <c r="G18" s="25">
        <f t="shared" si="1"/>
        <v>54</v>
      </c>
      <c r="H18" s="69">
        <f t="shared" si="2"/>
        <v>0</v>
      </c>
      <c r="I18" s="69">
        <f t="shared" si="2"/>
        <v>0</v>
      </c>
      <c r="J18" s="69">
        <f t="shared" si="2"/>
        <v>0</v>
      </c>
      <c r="K18" s="69">
        <f t="shared" si="2"/>
        <v>0</v>
      </c>
      <c r="L18" s="69">
        <f t="shared" si="2"/>
        <v>0</v>
      </c>
      <c r="M18" s="44"/>
      <c r="N18" s="44"/>
      <c r="O18" s="69">
        <f t="shared" si="3"/>
        <v>4</v>
      </c>
      <c r="P18" s="69">
        <f t="shared" si="3"/>
        <v>4</v>
      </c>
      <c r="Q18" s="69">
        <f t="shared" si="3"/>
        <v>4</v>
      </c>
      <c r="R18" s="69">
        <f t="shared" si="3"/>
        <v>4</v>
      </c>
      <c r="S18" s="69">
        <f t="shared" si="3"/>
        <v>2</v>
      </c>
      <c r="T18" s="44"/>
      <c r="U18" s="44"/>
      <c r="V18" s="69">
        <f t="shared" si="4"/>
        <v>4</v>
      </c>
      <c r="W18" s="69">
        <f t="shared" si="4"/>
        <v>4</v>
      </c>
      <c r="X18" s="69">
        <f t="shared" si="4"/>
        <v>4</v>
      </c>
      <c r="Y18" s="69">
        <f t="shared" si="4"/>
        <v>4</v>
      </c>
      <c r="Z18" s="69">
        <f t="shared" si="4"/>
        <v>2</v>
      </c>
      <c r="AA18" s="44"/>
      <c r="AB18" s="44"/>
      <c r="AC18" s="69">
        <f t="shared" si="5"/>
        <v>4</v>
      </c>
      <c r="AD18" s="69">
        <f t="shared" si="5"/>
        <v>4</v>
      </c>
      <c r="AE18" s="69">
        <f t="shared" si="5"/>
        <v>4</v>
      </c>
      <c r="AF18" s="69">
        <f t="shared" si="5"/>
        <v>4</v>
      </c>
      <c r="AG18" s="69">
        <f t="shared" si="5"/>
        <v>2</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t="s">
        <v>397</v>
      </c>
      <c r="G19" s="25">
        <f t="shared" si="1"/>
        <v>168</v>
      </c>
      <c r="H19" s="69">
        <f t="shared" si="2"/>
        <v>8</v>
      </c>
      <c r="I19" s="69">
        <f t="shared" si="2"/>
        <v>8</v>
      </c>
      <c r="J19" s="69">
        <f t="shared" si="2"/>
        <v>8</v>
      </c>
      <c r="K19" s="69">
        <f t="shared" si="2"/>
        <v>8</v>
      </c>
      <c r="L19" s="69">
        <f t="shared" si="2"/>
        <v>6</v>
      </c>
      <c r="M19" s="44"/>
      <c r="N19" s="44"/>
      <c r="O19" s="69">
        <f t="shared" si="3"/>
        <v>8</v>
      </c>
      <c r="P19" s="69">
        <f t="shared" si="3"/>
        <v>8</v>
      </c>
      <c r="Q19" s="69">
        <f t="shared" si="3"/>
        <v>8</v>
      </c>
      <c r="R19" s="69">
        <f t="shared" si="3"/>
        <v>8</v>
      </c>
      <c r="S19" s="69">
        <f t="shared" si="3"/>
        <v>6</v>
      </c>
      <c r="T19" s="44"/>
      <c r="U19" s="44"/>
      <c r="V19" s="69">
        <f t="shared" si="4"/>
        <v>8</v>
      </c>
      <c r="W19" s="69">
        <f t="shared" si="4"/>
        <v>8</v>
      </c>
      <c r="X19" s="69">
        <f t="shared" si="4"/>
        <v>8</v>
      </c>
      <c r="Y19" s="69">
        <f t="shared" si="4"/>
        <v>8</v>
      </c>
      <c r="Z19" s="69">
        <f t="shared" si="4"/>
        <v>6</v>
      </c>
      <c r="AA19" s="44"/>
      <c r="AB19" s="44"/>
      <c r="AC19" s="69">
        <f t="shared" si="5"/>
        <v>8</v>
      </c>
      <c r="AD19" s="69">
        <f t="shared" si="5"/>
        <v>8</v>
      </c>
      <c r="AE19" s="69">
        <f t="shared" si="5"/>
        <v>8</v>
      </c>
      <c r="AF19" s="69">
        <f t="shared" si="5"/>
        <v>8</v>
      </c>
      <c r="AG19" s="69">
        <f t="shared" si="5"/>
        <v>6</v>
      </c>
      <c r="AH19" s="44"/>
      <c r="AI19" s="44"/>
      <c r="AJ19" s="69">
        <f t="shared" si="6"/>
        <v>8</v>
      </c>
      <c r="AK19" s="69">
        <f t="shared" si="6"/>
        <v>8</v>
      </c>
      <c r="AL19" s="69">
        <f t="shared" si="6"/>
        <v>0</v>
      </c>
      <c r="AM19" s="69">
        <f t="shared" si="6"/>
        <v>0</v>
      </c>
      <c r="AN19" s="69">
        <f t="shared" si="6"/>
        <v>0</v>
      </c>
    </row>
    <row r="20" spans="1:40" x14ac:dyDescent="0.2">
      <c r="A20" s="15"/>
      <c r="B20" s="137"/>
      <c r="C20" s="137"/>
      <c r="D20" s="66"/>
      <c r="E20" s="52"/>
      <c r="F20" s="26" t="s">
        <v>280</v>
      </c>
      <c r="G20" s="25">
        <f t="shared" si="1"/>
        <v>84</v>
      </c>
      <c r="H20" s="69">
        <f t="shared" si="2"/>
        <v>4</v>
      </c>
      <c r="I20" s="69">
        <f t="shared" si="2"/>
        <v>4</v>
      </c>
      <c r="J20" s="69">
        <f t="shared" si="2"/>
        <v>4</v>
      </c>
      <c r="K20" s="69">
        <f t="shared" si="2"/>
        <v>4</v>
      </c>
      <c r="L20" s="69">
        <f t="shared" si="2"/>
        <v>3</v>
      </c>
      <c r="M20" s="44"/>
      <c r="N20" s="44"/>
      <c r="O20" s="69">
        <f t="shared" si="3"/>
        <v>4</v>
      </c>
      <c r="P20" s="69">
        <f t="shared" si="3"/>
        <v>4</v>
      </c>
      <c r="Q20" s="69">
        <f t="shared" si="3"/>
        <v>4</v>
      </c>
      <c r="R20" s="69">
        <f t="shared" si="3"/>
        <v>4</v>
      </c>
      <c r="S20" s="69">
        <f t="shared" si="3"/>
        <v>3</v>
      </c>
      <c r="T20" s="44"/>
      <c r="U20" s="44"/>
      <c r="V20" s="69">
        <f t="shared" si="4"/>
        <v>4</v>
      </c>
      <c r="W20" s="69">
        <f t="shared" si="4"/>
        <v>4</v>
      </c>
      <c r="X20" s="69">
        <f t="shared" si="4"/>
        <v>4</v>
      </c>
      <c r="Y20" s="69">
        <f t="shared" si="4"/>
        <v>4</v>
      </c>
      <c r="Z20" s="69">
        <f t="shared" si="4"/>
        <v>3</v>
      </c>
      <c r="AA20" s="44"/>
      <c r="AB20" s="44"/>
      <c r="AC20" s="69">
        <f t="shared" si="5"/>
        <v>4</v>
      </c>
      <c r="AD20" s="69">
        <f t="shared" si="5"/>
        <v>4</v>
      </c>
      <c r="AE20" s="69">
        <f t="shared" si="5"/>
        <v>4</v>
      </c>
      <c r="AF20" s="69">
        <f t="shared" si="5"/>
        <v>4</v>
      </c>
      <c r="AG20" s="69">
        <f t="shared" si="5"/>
        <v>3</v>
      </c>
      <c r="AH20" s="44"/>
      <c r="AI20" s="44"/>
      <c r="AJ20" s="69">
        <f t="shared" si="6"/>
        <v>4</v>
      </c>
      <c r="AK20" s="69">
        <f t="shared" si="6"/>
        <v>4</v>
      </c>
      <c r="AL20" s="69">
        <f t="shared" si="6"/>
        <v>0</v>
      </c>
      <c r="AM20" s="69">
        <f t="shared" si="6"/>
        <v>0</v>
      </c>
      <c r="AN20" s="69">
        <f t="shared" si="6"/>
        <v>0</v>
      </c>
    </row>
    <row r="21" spans="1:40" x14ac:dyDescent="0.2">
      <c r="A21" s="15"/>
      <c r="B21" s="137"/>
      <c r="C21" s="137"/>
      <c r="D21" s="54"/>
      <c r="E21" s="52"/>
      <c r="F21" s="26" t="s">
        <v>368</v>
      </c>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t="s">
        <v>340</v>
      </c>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8"/>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8" t="s">
        <v>586</v>
      </c>
      <c r="D38" s="24" t="s">
        <v>397</v>
      </c>
      <c r="E38" s="25">
        <f t="shared" si="8"/>
        <v>16</v>
      </c>
      <c r="F38" s="51"/>
      <c r="G38" s="24"/>
      <c r="H38" s="69">
        <v>8</v>
      </c>
      <c r="I38" s="69">
        <v>8</v>
      </c>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8" t="s">
        <v>587</v>
      </c>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8" t="s">
        <v>588</v>
      </c>
      <c r="D40" s="24" t="s">
        <v>280</v>
      </c>
      <c r="E40" s="25">
        <f t="shared" si="8"/>
        <v>27</v>
      </c>
      <c r="F40" s="51"/>
      <c r="G40" s="24"/>
      <c r="H40" s="69">
        <v>4</v>
      </c>
      <c r="I40" s="69">
        <v>4</v>
      </c>
      <c r="J40" s="69">
        <v>4</v>
      </c>
      <c r="K40" s="69">
        <v>4</v>
      </c>
      <c r="L40" s="69">
        <v>3</v>
      </c>
      <c r="M40" s="67"/>
      <c r="N40" s="67"/>
      <c r="O40" s="69">
        <v>4</v>
      </c>
      <c r="P40" s="69">
        <v>4</v>
      </c>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8" t="s">
        <v>589</v>
      </c>
      <c r="D41" s="24" t="s">
        <v>280</v>
      </c>
      <c r="E41" s="25">
        <f t="shared" si="8"/>
        <v>57</v>
      </c>
      <c r="F41" s="51"/>
      <c r="G41" s="24"/>
      <c r="H41" s="69"/>
      <c r="I41" s="69"/>
      <c r="J41" s="69"/>
      <c r="K41" s="69"/>
      <c r="L41" s="69"/>
      <c r="M41" s="67"/>
      <c r="N41" s="67"/>
      <c r="O41" s="69"/>
      <c r="P41" s="69"/>
      <c r="Q41" s="69">
        <v>4</v>
      </c>
      <c r="R41" s="69">
        <v>4</v>
      </c>
      <c r="S41" s="69">
        <v>3</v>
      </c>
      <c r="T41" s="67"/>
      <c r="U41" s="73"/>
      <c r="V41" s="69">
        <v>4</v>
      </c>
      <c r="W41" s="69">
        <v>4</v>
      </c>
      <c r="X41" s="69">
        <v>4</v>
      </c>
      <c r="Y41" s="69">
        <v>4</v>
      </c>
      <c r="Z41" s="69">
        <v>3</v>
      </c>
      <c r="AA41" s="65"/>
      <c r="AB41" s="72"/>
      <c r="AC41" s="69">
        <v>4</v>
      </c>
      <c r="AD41" s="69">
        <v>4</v>
      </c>
      <c r="AE41" s="69">
        <v>4</v>
      </c>
      <c r="AF41" s="69">
        <v>4</v>
      </c>
      <c r="AG41" s="69">
        <v>3</v>
      </c>
      <c r="AH41" s="65"/>
      <c r="AI41" s="65"/>
      <c r="AJ41" s="69">
        <v>4</v>
      </c>
      <c r="AK41" s="69">
        <v>4</v>
      </c>
      <c r="AL41" s="69"/>
      <c r="AM41" s="69"/>
      <c r="AN41" s="69"/>
    </row>
    <row r="42" spans="2:40" x14ac:dyDescent="0.2">
      <c r="B42" s="22">
        <f t="shared" si="9"/>
        <v>6</v>
      </c>
      <c r="C42" s="78" t="s">
        <v>590</v>
      </c>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8" t="s">
        <v>591</v>
      </c>
      <c r="D43" s="24" t="s">
        <v>397</v>
      </c>
      <c r="E43" s="25">
        <f t="shared" si="8"/>
        <v>22</v>
      </c>
      <c r="F43" s="51"/>
      <c r="G43" s="24"/>
      <c r="H43" s="69"/>
      <c r="I43" s="69"/>
      <c r="J43" s="69">
        <v>8</v>
      </c>
      <c r="K43" s="69">
        <v>8</v>
      </c>
      <c r="L43" s="69">
        <v>6</v>
      </c>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t="s">
        <v>592</v>
      </c>
      <c r="D44" s="24" t="s">
        <v>416</v>
      </c>
      <c r="E44" s="25">
        <f t="shared" si="8"/>
        <v>16</v>
      </c>
      <c r="F44" s="51"/>
      <c r="G44" s="24"/>
      <c r="H44" s="69"/>
      <c r="I44" s="69"/>
      <c r="J44" s="69"/>
      <c r="K44" s="69"/>
      <c r="L44" s="69"/>
      <c r="M44" s="67"/>
      <c r="N44" s="67"/>
      <c r="O44" s="69">
        <v>8</v>
      </c>
      <c r="P44" s="69">
        <v>8</v>
      </c>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t="s">
        <v>593</v>
      </c>
      <c r="D45" s="24" t="s">
        <v>397</v>
      </c>
      <c r="E45" s="25">
        <f t="shared" si="8"/>
        <v>38</v>
      </c>
      <c r="F45" s="51"/>
      <c r="G45" s="24"/>
      <c r="H45" s="69"/>
      <c r="I45" s="69"/>
      <c r="J45" s="69"/>
      <c r="K45" s="69"/>
      <c r="L45" s="69"/>
      <c r="M45" s="67"/>
      <c r="N45" s="67"/>
      <c r="O45" s="69">
        <v>8</v>
      </c>
      <c r="P45" s="69">
        <v>8</v>
      </c>
      <c r="Q45" s="69">
        <v>8</v>
      </c>
      <c r="R45" s="69">
        <v>8</v>
      </c>
      <c r="S45" s="69">
        <v>6</v>
      </c>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t="s">
        <v>594</v>
      </c>
      <c r="D46" s="24" t="s">
        <v>397</v>
      </c>
      <c r="E46" s="25">
        <f t="shared" si="8"/>
        <v>38</v>
      </c>
      <c r="F46" s="51"/>
      <c r="G46" s="24"/>
      <c r="H46" s="69"/>
      <c r="I46" s="69"/>
      <c r="J46" s="69"/>
      <c r="K46" s="69"/>
      <c r="L46" s="69"/>
      <c r="M46" s="67"/>
      <c r="N46" s="67"/>
      <c r="O46" s="69"/>
      <c r="P46" s="69"/>
      <c r="Q46" s="69"/>
      <c r="R46" s="69"/>
      <c r="S46" s="69"/>
      <c r="T46" s="67"/>
      <c r="U46" s="73"/>
      <c r="V46" s="69">
        <v>8</v>
      </c>
      <c r="W46" s="69">
        <v>8</v>
      </c>
      <c r="X46" s="69">
        <v>8</v>
      </c>
      <c r="Y46" s="69">
        <v>8</v>
      </c>
      <c r="Z46" s="69">
        <v>6</v>
      </c>
      <c r="AA46" s="65"/>
      <c r="AB46" s="72"/>
      <c r="AC46" s="69"/>
      <c r="AD46" s="69"/>
      <c r="AE46" s="69"/>
      <c r="AF46" s="69"/>
      <c r="AG46" s="69"/>
      <c r="AH46" s="65"/>
      <c r="AI46" s="65"/>
      <c r="AJ46" s="69"/>
      <c r="AK46" s="69"/>
      <c r="AL46" s="69"/>
      <c r="AM46" s="69"/>
      <c r="AN46" s="69"/>
    </row>
    <row r="47" spans="2:40" x14ac:dyDescent="0.2">
      <c r="B47" s="22">
        <f t="shared" si="9"/>
        <v>11</v>
      </c>
      <c r="C47" s="78" t="s">
        <v>595</v>
      </c>
      <c r="D47" s="24" t="s">
        <v>416</v>
      </c>
      <c r="E47" s="25">
        <f t="shared" si="8"/>
        <v>16</v>
      </c>
      <c r="F47" s="51"/>
      <c r="G47" s="24"/>
      <c r="H47" s="69"/>
      <c r="I47" s="69"/>
      <c r="J47" s="69"/>
      <c r="K47" s="69"/>
      <c r="L47" s="69"/>
      <c r="M47" s="67"/>
      <c r="N47" s="67"/>
      <c r="O47" s="69"/>
      <c r="P47" s="69"/>
      <c r="Q47" s="69"/>
      <c r="R47" s="69"/>
      <c r="S47" s="69"/>
      <c r="T47" s="67"/>
      <c r="U47" s="73"/>
      <c r="V47" s="69">
        <v>8</v>
      </c>
      <c r="W47" s="69">
        <v>8</v>
      </c>
      <c r="X47" s="69"/>
      <c r="Y47" s="69"/>
      <c r="Z47" s="69"/>
      <c r="AA47" s="65"/>
      <c r="AB47" s="72"/>
      <c r="AC47" s="69"/>
      <c r="AD47" s="69"/>
      <c r="AE47" s="69"/>
      <c r="AF47" s="69"/>
      <c r="AG47" s="69"/>
      <c r="AH47" s="65"/>
      <c r="AI47" s="65"/>
      <c r="AJ47" s="69"/>
      <c r="AK47" s="69"/>
      <c r="AL47" s="69"/>
      <c r="AM47" s="69"/>
      <c r="AN47" s="69"/>
    </row>
    <row r="48" spans="2:40" x14ac:dyDescent="0.2">
      <c r="B48" s="22">
        <f t="shared" si="9"/>
        <v>12</v>
      </c>
      <c r="C48" s="78" t="s">
        <v>596</v>
      </c>
      <c r="D48" s="24" t="s">
        <v>397</v>
      </c>
      <c r="E48" s="25">
        <f t="shared" si="8"/>
        <v>16</v>
      </c>
      <c r="F48" s="51"/>
      <c r="G48" s="24"/>
      <c r="H48" s="69"/>
      <c r="I48" s="69"/>
      <c r="J48" s="69"/>
      <c r="K48" s="69"/>
      <c r="L48" s="69"/>
      <c r="M48" s="67"/>
      <c r="N48" s="67"/>
      <c r="O48" s="69"/>
      <c r="P48" s="69"/>
      <c r="Q48" s="69"/>
      <c r="R48" s="69"/>
      <c r="S48" s="69"/>
      <c r="T48" s="67"/>
      <c r="U48" s="73"/>
      <c r="V48" s="69"/>
      <c r="W48" s="69"/>
      <c r="X48" s="69"/>
      <c r="Y48" s="69"/>
      <c r="Z48" s="69"/>
      <c r="AA48" s="67"/>
      <c r="AB48" s="73"/>
      <c r="AC48" s="69">
        <v>8</v>
      </c>
      <c r="AD48" s="69">
        <v>8</v>
      </c>
      <c r="AE48" s="69"/>
      <c r="AF48" s="69"/>
      <c r="AG48" s="69"/>
      <c r="AH48" s="67"/>
      <c r="AI48" s="67"/>
      <c r="AJ48" s="69"/>
      <c r="AK48" s="69"/>
      <c r="AL48" s="69"/>
      <c r="AM48" s="69"/>
      <c r="AN48" s="69"/>
    </row>
    <row r="49" spans="2:40" x14ac:dyDescent="0.2">
      <c r="B49" s="22">
        <f t="shared" si="9"/>
        <v>13</v>
      </c>
      <c r="C49" s="78" t="s">
        <v>597</v>
      </c>
      <c r="D49" s="24" t="s">
        <v>397</v>
      </c>
      <c r="E49" s="25">
        <f t="shared" si="8"/>
        <v>22</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v>8</v>
      </c>
      <c r="AF49" s="69">
        <v>8</v>
      </c>
      <c r="AG49" s="69">
        <v>6</v>
      </c>
      <c r="AH49" s="67"/>
      <c r="AI49" s="67"/>
      <c r="AJ49" s="69"/>
      <c r="AK49" s="69"/>
      <c r="AL49" s="69"/>
      <c r="AM49" s="69"/>
      <c r="AN49" s="69"/>
    </row>
    <row r="50" spans="2:40" x14ac:dyDescent="0.2">
      <c r="B50" s="22">
        <f t="shared" si="9"/>
        <v>14</v>
      </c>
      <c r="C50" s="78" t="s">
        <v>598</v>
      </c>
      <c r="D50" s="24" t="s">
        <v>397</v>
      </c>
      <c r="E50" s="25">
        <f t="shared" si="8"/>
        <v>16</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v>8</v>
      </c>
      <c r="AK50" s="69">
        <v>8</v>
      </c>
      <c r="AL50" s="69"/>
      <c r="AM50" s="69"/>
      <c r="AN50" s="69"/>
    </row>
    <row r="51" spans="2:40" x14ac:dyDescent="0.2">
      <c r="B51" s="22">
        <f t="shared" si="9"/>
        <v>15</v>
      </c>
      <c r="C51" s="78" t="s">
        <v>599</v>
      </c>
      <c r="D51" s="24" t="s">
        <v>416</v>
      </c>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t="s">
        <v>600</v>
      </c>
      <c r="D52" s="24" t="s">
        <v>275</v>
      </c>
      <c r="E52" s="25">
        <f t="shared" si="8"/>
        <v>18</v>
      </c>
      <c r="F52" s="51"/>
      <c r="G52" s="24"/>
      <c r="H52" s="69"/>
      <c r="I52" s="69"/>
      <c r="J52" s="69"/>
      <c r="K52" s="69"/>
      <c r="L52" s="69"/>
      <c r="M52" s="67"/>
      <c r="N52" s="67"/>
      <c r="O52" s="69">
        <v>4</v>
      </c>
      <c r="P52" s="69">
        <v>4</v>
      </c>
      <c r="Q52" s="69">
        <v>4</v>
      </c>
      <c r="R52" s="69">
        <v>4</v>
      </c>
      <c r="S52" s="69">
        <v>2</v>
      </c>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t="s">
        <v>601</v>
      </c>
      <c r="D53" s="24" t="s">
        <v>275</v>
      </c>
      <c r="E53" s="25">
        <f t="shared" si="8"/>
        <v>36</v>
      </c>
      <c r="F53" s="51"/>
      <c r="G53" s="24"/>
      <c r="H53" s="69"/>
      <c r="I53" s="69"/>
      <c r="J53" s="69"/>
      <c r="K53" s="69"/>
      <c r="L53" s="69"/>
      <c r="M53" s="67"/>
      <c r="N53" s="67"/>
      <c r="O53" s="69"/>
      <c r="P53" s="69"/>
      <c r="Q53" s="69"/>
      <c r="R53" s="69"/>
      <c r="S53" s="69"/>
      <c r="T53" s="67"/>
      <c r="U53" s="73"/>
      <c r="V53" s="69">
        <v>4</v>
      </c>
      <c r="W53" s="69">
        <v>4</v>
      </c>
      <c r="X53" s="69">
        <v>4</v>
      </c>
      <c r="Y53" s="69">
        <v>4</v>
      </c>
      <c r="Z53" s="69">
        <v>2</v>
      </c>
      <c r="AA53" s="67"/>
      <c r="AB53" s="73"/>
      <c r="AC53" s="69">
        <v>4</v>
      </c>
      <c r="AD53" s="69">
        <v>4</v>
      </c>
      <c r="AE53" s="69">
        <v>4</v>
      </c>
      <c r="AF53" s="69">
        <v>4</v>
      </c>
      <c r="AG53" s="69">
        <v>2</v>
      </c>
      <c r="AH53" s="67"/>
      <c r="AI53" s="67"/>
      <c r="AJ53" s="69"/>
      <c r="AK53" s="69"/>
      <c r="AL53" s="69"/>
      <c r="AM53" s="69"/>
      <c r="AN53" s="69"/>
    </row>
    <row r="54" spans="2:40" x14ac:dyDescent="0.2">
      <c r="B54" s="22">
        <f t="shared" si="9"/>
        <v>18</v>
      </c>
      <c r="C54" s="78" t="s">
        <v>602</v>
      </c>
      <c r="D54" s="24" t="s">
        <v>416</v>
      </c>
      <c r="E54" s="25">
        <f t="shared" si="8"/>
        <v>10</v>
      </c>
      <c r="F54" s="51"/>
      <c r="G54" s="24"/>
      <c r="H54" s="69"/>
      <c r="I54" s="69"/>
      <c r="J54" s="69"/>
      <c r="K54" s="69"/>
      <c r="L54" s="69"/>
      <c r="M54" s="67"/>
      <c r="N54" s="67"/>
      <c r="O54" s="69"/>
      <c r="P54" s="69"/>
      <c r="Q54" s="69"/>
      <c r="R54" s="69"/>
      <c r="S54" s="69"/>
      <c r="T54" s="67"/>
      <c r="U54" s="73"/>
      <c r="V54" s="69"/>
      <c r="W54" s="69"/>
      <c r="X54" s="69">
        <v>4</v>
      </c>
      <c r="Y54" s="69">
        <v>4</v>
      </c>
      <c r="Z54" s="69">
        <v>2</v>
      </c>
      <c r="AA54" s="67"/>
      <c r="AB54" s="73"/>
      <c r="AC54" s="69"/>
      <c r="AD54" s="69"/>
      <c r="AE54" s="69"/>
      <c r="AF54" s="69"/>
      <c r="AG54" s="69"/>
      <c r="AH54" s="67"/>
      <c r="AI54" s="67"/>
      <c r="AJ54" s="69"/>
      <c r="AK54" s="69"/>
      <c r="AL54" s="69"/>
      <c r="AM54" s="69"/>
      <c r="AN54" s="69"/>
    </row>
    <row r="55" spans="2:40" x14ac:dyDescent="0.2">
      <c r="B55" s="22">
        <f t="shared" si="9"/>
        <v>19</v>
      </c>
      <c r="C55" s="78" t="s">
        <v>603</v>
      </c>
      <c r="D55" s="24" t="s">
        <v>275</v>
      </c>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t="s">
        <v>604</v>
      </c>
      <c r="D56" s="24" t="s">
        <v>275</v>
      </c>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t="s">
        <v>605</v>
      </c>
      <c r="D57" s="24" t="s">
        <v>416</v>
      </c>
      <c r="E57" s="25">
        <f t="shared" si="8"/>
        <v>26</v>
      </c>
      <c r="F57" s="51"/>
      <c r="G57" s="24"/>
      <c r="H57" s="69"/>
      <c r="I57" s="69"/>
      <c r="J57" s="69">
        <v>2</v>
      </c>
      <c r="K57" s="69">
        <v>2</v>
      </c>
      <c r="L57" s="69">
        <v>2</v>
      </c>
      <c r="M57" s="67"/>
      <c r="N57" s="67"/>
      <c r="O57" s="69"/>
      <c r="P57" s="69"/>
      <c r="Q57" s="69">
        <v>2</v>
      </c>
      <c r="R57" s="69">
        <v>2</v>
      </c>
      <c r="S57" s="69">
        <v>2</v>
      </c>
      <c r="T57" s="67"/>
      <c r="U57" s="73"/>
      <c r="V57" s="69"/>
      <c r="W57" s="69"/>
      <c r="X57" s="69"/>
      <c r="Y57" s="69"/>
      <c r="Z57" s="69"/>
      <c r="AA57" s="67"/>
      <c r="AB57" s="73"/>
      <c r="AC57" s="69">
        <v>2</v>
      </c>
      <c r="AD57" s="69">
        <v>2</v>
      </c>
      <c r="AE57" s="69">
        <v>2</v>
      </c>
      <c r="AF57" s="69">
        <v>2</v>
      </c>
      <c r="AG57" s="69">
        <v>2</v>
      </c>
      <c r="AH57" s="67"/>
      <c r="AI57" s="67"/>
      <c r="AJ57" s="69">
        <v>2</v>
      </c>
      <c r="AK57" s="69">
        <v>2</v>
      </c>
      <c r="AL57" s="69"/>
      <c r="AM57" s="69"/>
      <c r="AN57" s="69"/>
    </row>
    <row r="58" spans="2:40" x14ac:dyDescent="0.2">
      <c r="B58" s="22">
        <f t="shared" si="9"/>
        <v>22</v>
      </c>
      <c r="C58" s="78" t="s">
        <v>606</v>
      </c>
      <c r="D58" s="24" t="s">
        <v>340</v>
      </c>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62</v>
      </c>
      <c r="F59" s="51"/>
      <c r="G59" s="24"/>
      <c r="H59" s="69">
        <v>3</v>
      </c>
      <c r="I59" s="69">
        <v>3</v>
      </c>
      <c r="J59" s="69">
        <v>3</v>
      </c>
      <c r="K59" s="69">
        <v>3</v>
      </c>
      <c r="L59" s="69">
        <v>2</v>
      </c>
      <c r="M59" s="70"/>
      <c r="N59" s="68"/>
      <c r="O59" s="69">
        <v>3</v>
      </c>
      <c r="P59" s="69">
        <v>3</v>
      </c>
      <c r="Q59" s="69">
        <v>3</v>
      </c>
      <c r="R59" s="69">
        <v>3</v>
      </c>
      <c r="S59" s="69">
        <v>2</v>
      </c>
      <c r="T59" s="68"/>
      <c r="U59" s="68"/>
      <c r="V59" s="69">
        <v>3</v>
      </c>
      <c r="W59" s="69">
        <v>3</v>
      </c>
      <c r="X59" s="69">
        <v>3</v>
      </c>
      <c r="Y59" s="69">
        <v>3</v>
      </c>
      <c r="Z59" s="69">
        <v>2</v>
      </c>
      <c r="AA59" s="68"/>
      <c r="AB59" s="74"/>
      <c r="AC59" s="69">
        <v>3</v>
      </c>
      <c r="AD59" s="69">
        <v>3</v>
      </c>
      <c r="AE59" s="69">
        <v>3</v>
      </c>
      <c r="AF59" s="69">
        <v>3</v>
      </c>
      <c r="AG59" s="69">
        <v>2</v>
      </c>
      <c r="AH59" s="70"/>
      <c r="AI59" s="68"/>
      <c r="AJ59" s="69">
        <v>3</v>
      </c>
      <c r="AK59" s="69">
        <v>3</v>
      </c>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512" priority="50">
      <formula>AND(D37&lt;&gt;"",COUNTIF($F$16:$F$28,D37)=0)</formula>
    </cfRule>
  </conditionalFormatting>
  <conditionalFormatting sqref="H16:L28">
    <cfRule type="expression" dxfId="510" priority="33" stopIfTrue="1">
      <formula>H16&gt;$H$8</formula>
    </cfRule>
  </conditionalFormatting>
  <conditionalFormatting sqref="H37:L144">
    <cfRule type="cellIs" dxfId="508" priority="45" operator="greaterThan">
      <formula>6</formula>
    </cfRule>
    <cfRule type="cellIs" dxfId="507" priority="44" operator="greaterThan">
      <formula>0</formula>
    </cfRule>
  </conditionalFormatting>
  <conditionalFormatting sqref="H16:N28">
    <cfRule type="cellIs" dxfId="506" priority="35" operator="greaterThan">
      <formula>0</formula>
    </cfRule>
  </conditionalFormatting>
  <conditionalFormatting sqref="M10:N11">
    <cfRule type="cellIs" dxfId="505" priority="49" operator="greaterThan">
      <formula>0</formula>
    </cfRule>
  </conditionalFormatting>
  <conditionalFormatting sqref="M58:N115 T58:U115 AA58:AB115">
    <cfRule type="cellIs" dxfId="504" priority="52" operator="greaterThan">
      <formula>0</formula>
    </cfRule>
  </conditionalFormatting>
  <conditionalFormatting sqref="O16:S28">
    <cfRule type="expression" dxfId="502" priority="30" stopIfTrue="1">
      <formula>O16&gt;$H$8</formula>
    </cfRule>
  </conditionalFormatting>
  <conditionalFormatting sqref="O37:S144">
    <cfRule type="cellIs" dxfId="501" priority="43" operator="greaterThan">
      <formula>6</formula>
    </cfRule>
    <cfRule type="cellIs" dxfId="500" priority="42" operator="greaterThan">
      <formula>0</formula>
    </cfRule>
  </conditionalFormatting>
  <conditionalFormatting sqref="O16:U28">
    <cfRule type="cellIs" dxfId="499" priority="32" operator="greaterThan">
      <formula>0</formula>
    </cfRule>
  </conditionalFormatting>
  <conditionalFormatting sqref="T10:U11">
    <cfRule type="cellIs" dxfId="498" priority="48" operator="greaterThan">
      <formula>0</formula>
    </cfRule>
  </conditionalFormatting>
  <conditionalFormatting sqref="V16:Z28">
    <cfRule type="expression" dxfId="497" priority="27" stopIfTrue="1">
      <formula>V16&gt;$H$8</formula>
    </cfRule>
  </conditionalFormatting>
  <conditionalFormatting sqref="V37:Z144">
    <cfRule type="cellIs" dxfId="495" priority="41" operator="greaterThan">
      <formula>6</formula>
    </cfRule>
    <cfRule type="cellIs" dxfId="494" priority="40" operator="greaterThan">
      <formula>0</formula>
    </cfRule>
  </conditionalFormatting>
  <conditionalFormatting sqref="V46:Z47">
    <cfRule type="cellIs" dxfId="493" priority="19" operator="greaterThan">
      <formula>0</formula>
    </cfRule>
    <cfRule type="cellIs" dxfId="492" priority="20" operator="greaterThan">
      <formula>6</formula>
    </cfRule>
  </conditionalFormatting>
  <conditionalFormatting sqref="V53:Z53">
    <cfRule type="cellIs" dxfId="491" priority="11" operator="greaterThan">
      <formula>0</formula>
    </cfRule>
    <cfRule type="cellIs" dxfId="490" priority="12" operator="greaterThan">
      <formula>6</formula>
    </cfRule>
  </conditionalFormatting>
  <conditionalFormatting sqref="V59:Z59">
    <cfRule type="cellIs" dxfId="489" priority="3" operator="greaterThan">
      <formula>0</formula>
    </cfRule>
    <cfRule type="cellIs" dxfId="488" priority="4" operator="greaterThan">
      <formula>6</formula>
    </cfRule>
  </conditionalFormatting>
  <conditionalFormatting sqref="V16:AB28">
    <cfRule type="cellIs" dxfId="487" priority="29" operator="greaterThan">
      <formula>0</formula>
    </cfRule>
  </conditionalFormatting>
  <conditionalFormatting sqref="X58:Z58">
    <cfRule type="cellIs" dxfId="486" priority="14" operator="greaterThan">
      <formula>6</formula>
    </cfRule>
    <cfRule type="cellIs" dxfId="485" priority="13" operator="greaterThan">
      <formula>0</formula>
    </cfRule>
  </conditionalFormatting>
  <conditionalFormatting sqref="AA10:AB11">
    <cfRule type="cellIs" dxfId="484" priority="47" operator="greaterThan">
      <formula>0</formula>
    </cfRule>
  </conditionalFormatting>
  <conditionalFormatting sqref="AC16:AG28">
    <cfRule type="cellIs" dxfId="483" priority="26" operator="greaterThan">
      <formula>0</formula>
    </cfRule>
    <cfRule type="expression" dxfId="481" priority="24" stopIfTrue="1">
      <formula>AC16&gt;$H$8</formula>
    </cfRule>
  </conditionalFormatting>
  <conditionalFormatting sqref="AC37:AG144">
    <cfRule type="cellIs" dxfId="480" priority="38" operator="greaterThan">
      <formula>0</formula>
    </cfRule>
    <cfRule type="cellIs" dxfId="479" priority="39" operator="greaterThan">
      <formula>6</formula>
    </cfRule>
  </conditionalFormatting>
  <conditionalFormatting sqref="AC41:AG41">
    <cfRule type="cellIs" dxfId="478" priority="6" operator="greaterThan">
      <formula>6</formula>
    </cfRule>
    <cfRule type="cellIs" dxfId="477" priority="5" operator="greaterThan">
      <formula>0</formula>
    </cfRule>
  </conditionalFormatting>
  <conditionalFormatting sqref="AC48:AG49">
    <cfRule type="cellIs" dxfId="476" priority="15" operator="greaterThan">
      <formula>0</formula>
    </cfRule>
    <cfRule type="cellIs" dxfId="475" priority="16" operator="greaterThan">
      <formula>6</formula>
    </cfRule>
    <cfRule type="cellIs" dxfId="474" priority="17" operator="greaterThan">
      <formula>0</formula>
    </cfRule>
    <cfRule type="cellIs" dxfId="473" priority="18" operator="greaterThan">
      <formula>6</formula>
    </cfRule>
  </conditionalFormatting>
  <conditionalFormatting sqref="AC53:AG53">
    <cfRule type="cellIs" dxfId="472" priority="10" operator="greaterThan">
      <formula>6</formula>
    </cfRule>
    <cfRule type="cellIs" dxfId="471" priority="9" operator="greaterThan">
      <formula>0</formula>
    </cfRule>
    <cfRule type="cellIs" dxfId="470" priority="8" operator="greaterThan">
      <formula>6</formula>
    </cfRule>
    <cfRule type="cellIs" dxfId="469" priority="7" operator="greaterThan">
      <formula>0</formula>
    </cfRule>
  </conditionalFormatting>
  <conditionalFormatting sqref="AC59:AG59">
    <cfRule type="cellIs" dxfId="468" priority="1" operator="greaterThan">
      <formula>0</formula>
    </cfRule>
    <cfRule type="cellIs" dxfId="467" priority="2" operator="greaterThan">
      <formula>6</formula>
    </cfRule>
  </conditionalFormatting>
  <conditionalFormatting sqref="AH10:AI11">
    <cfRule type="cellIs" dxfId="466" priority="46" operator="greaterThan">
      <formula>0</formula>
    </cfRule>
  </conditionalFormatting>
  <conditionalFormatting sqref="AJ16:AN28">
    <cfRule type="cellIs" dxfId="465" priority="23" operator="greaterThan">
      <formula>0</formula>
    </cfRule>
    <cfRule type="expression" dxfId="463" priority="21" stopIfTrue="1">
      <formula>AJ16&gt;$H$8</formula>
    </cfRule>
  </conditionalFormatting>
  <conditionalFormatting sqref="AJ37:AN144">
    <cfRule type="cellIs" dxfId="462" priority="37" operator="greaterThan">
      <formula>6</formula>
    </cfRule>
    <cfRule type="cellIs" dxfId="461" priority="36" operator="greaterThan">
      <formula>0</formula>
    </cfRule>
  </conditionalFormatting>
  <dataValidations count="3">
    <dataValidation type="list" showInputMessage="1" showErrorMessage="1" sqref="F16:F28" xr:uid="{6E76A831-26DE-44AD-AAE2-B4D5711F5315}">
      <formula1>NombresProfesionales</formula1>
    </dataValidation>
    <dataValidation type="list" showInputMessage="1" showErrorMessage="1" sqref="D37:D115" xr:uid="{C855A157-CE57-46A6-B89D-A5D78164DE78}">
      <formula1>$F$16:$F$29</formula1>
    </dataValidation>
    <dataValidation type="decimal" operator="lessThanOrEqual" allowBlank="1" showInputMessage="1" showErrorMessage="1" sqref="H37:L144 O37:S144 V37:Z144 AJ37:AN144 AC37:AG144" xr:uid="{7CD7716C-3A8F-4193-A04D-7D37B4794154}">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51" id="{55950F26-86EC-4434-A6AB-25E0A11504E7}">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34" stopIfTrue="1" id="{E89A8233-F2CD-4EB6-95F0-6620806952E5}">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53" stopIfTrue="1" id="{98209A28-573C-4FCB-8339-E1C7348DFE24}">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31" stopIfTrue="1" id="{787A2B5D-F0CF-4061-A907-3C47279DC496}">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28" stopIfTrue="1" id="{EE0DEFDC-8735-4AA5-BB8C-491BFF6F5F87}">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25" stopIfTrue="1" id="{B1248D7F-4830-4FDE-9C74-04392489E5C2}">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2" stopIfTrue="1" id="{97BC58D3-96F4-4F78-A913-725E2AA3B731}">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6D5A93B-3F9E-429F-9F41-BB02231C7A03}">
          <x14:formula1>
            <xm:f>'Listado Proyectos'!$A:$A</xm:f>
          </x14:formula1>
          <xm:sqref>D9</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19ABC-DB88-4045-87CA-DBC2A73FAFB4}">
  <sheetPr>
    <tabColor rgb="FF006600"/>
  </sheetPr>
  <dimension ref="A2:AN164"/>
  <sheetViews>
    <sheetView topLeftCell="A30" zoomScale="68" zoomScaleNormal="68" workbookViewId="0">
      <selection activeCell="B78" sqref="B78"/>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Stantec_I80 Archimedes UG FS</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Claudio Hernández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155</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383" t="s">
        <v>509</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3</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202</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COUNT(_xlfn.UNIQUE(G37:G107,FALSE,FALSE))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54">
        <v>30000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t="s">
        <v>219</v>
      </c>
      <c r="G16" s="25">
        <f t="shared" ref="G16:G28" si="2">SUM(H16:XFD16)</f>
        <v>150</v>
      </c>
      <c r="H16" s="69">
        <f t="shared" ref="H16:L28" si="3">SUMIFS(H$37:H$1048576,$D$37:$D$1048576,$F16)</f>
        <v>9</v>
      </c>
      <c r="I16" s="69">
        <f t="shared" si="3"/>
        <v>9</v>
      </c>
      <c r="J16" s="69">
        <f t="shared" si="3"/>
        <v>9</v>
      </c>
      <c r="K16" s="69">
        <f t="shared" si="3"/>
        <v>9</v>
      </c>
      <c r="L16" s="69">
        <f t="shared" si="3"/>
        <v>6</v>
      </c>
      <c r="M16" s="44"/>
      <c r="N16" s="44"/>
      <c r="O16" s="69">
        <f t="shared" ref="O16:S28" si="4">SUMIFS(O$37:O$1048576,$D$37:$D$1048576,$F16)</f>
        <v>9</v>
      </c>
      <c r="P16" s="69">
        <f t="shared" si="4"/>
        <v>9</v>
      </c>
      <c r="Q16" s="69">
        <f t="shared" si="4"/>
        <v>9</v>
      </c>
      <c r="R16" s="69">
        <f t="shared" si="4"/>
        <v>9</v>
      </c>
      <c r="S16" s="69">
        <f t="shared" si="4"/>
        <v>6</v>
      </c>
      <c r="T16" s="44"/>
      <c r="U16" s="44"/>
      <c r="V16" s="69">
        <f t="shared" ref="V16:Z28" si="5">SUMIFS(V$37:V$1048576,$D$37:$D$1048576,$F16)</f>
        <v>6</v>
      </c>
      <c r="W16" s="69">
        <f t="shared" si="5"/>
        <v>6</v>
      </c>
      <c r="X16" s="69">
        <f t="shared" si="5"/>
        <v>6</v>
      </c>
      <c r="Y16" s="69">
        <f t="shared" si="5"/>
        <v>6</v>
      </c>
      <c r="Z16" s="69">
        <f t="shared" si="5"/>
        <v>3</v>
      </c>
      <c r="AA16" s="44"/>
      <c r="AB16" s="44"/>
      <c r="AC16" s="69">
        <f t="shared" ref="AC16:AG28" si="6">SUMIFS(AC$37:AC$1048576,$D$37:$D$1048576,$F16)</f>
        <v>6</v>
      </c>
      <c r="AD16" s="69">
        <f t="shared" si="6"/>
        <v>6</v>
      </c>
      <c r="AE16" s="69">
        <f t="shared" si="6"/>
        <v>6</v>
      </c>
      <c r="AF16" s="69">
        <f t="shared" si="6"/>
        <v>6</v>
      </c>
      <c r="AG16" s="69">
        <f t="shared" si="6"/>
        <v>3</v>
      </c>
      <c r="AH16" s="44"/>
      <c r="AI16" s="44"/>
      <c r="AJ16" s="69">
        <f t="shared" ref="AJ16:AN28" si="7">SUMIFS(AJ$37:AJ$1048576,$D$37:$D$1048576,$F16)</f>
        <v>6</v>
      </c>
      <c r="AK16" s="69">
        <f t="shared" si="7"/>
        <v>6</v>
      </c>
      <c r="AL16" s="69">
        <f t="shared" si="7"/>
        <v>0</v>
      </c>
      <c r="AM16" s="69">
        <f t="shared" si="7"/>
        <v>0</v>
      </c>
      <c r="AN16" s="69">
        <f t="shared" si="7"/>
        <v>0</v>
      </c>
    </row>
    <row r="17" spans="1:40" x14ac:dyDescent="0.2">
      <c r="A17" s="15"/>
      <c r="B17" s="141" t="s">
        <v>491</v>
      </c>
      <c r="C17" s="141" t="s">
        <v>492</v>
      </c>
      <c r="D17" s="141" t="s">
        <v>493</v>
      </c>
      <c r="E17" s="52"/>
      <c r="F17" s="26" t="s">
        <v>226</v>
      </c>
      <c r="G17" s="25">
        <f t="shared" si="2"/>
        <v>46</v>
      </c>
      <c r="H17" s="69">
        <f t="shared" si="3"/>
        <v>5</v>
      </c>
      <c r="I17" s="69">
        <f t="shared" si="3"/>
        <v>2</v>
      </c>
      <c r="J17" s="69">
        <f t="shared" si="3"/>
        <v>2</v>
      </c>
      <c r="K17" s="69">
        <f t="shared" si="3"/>
        <v>2</v>
      </c>
      <c r="L17" s="69">
        <f t="shared" si="3"/>
        <v>1</v>
      </c>
      <c r="M17" s="44"/>
      <c r="N17" s="44"/>
      <c r="O17" s="69">
        <f t="shared" si="4"/>
        <v>5</v>
      </c>
      <c r="P17" s="69">
        <f t="shared" si="4"/>
        <v>2</v>
      </c>
      <c r="Q17" s="69">
        <f t="shared" si="4"/>
        <v>2</v>
      </c>
      <c r="R17" s="69">
        <f t="shared" si="4"/>
        <v>2</v>
      </c>
      <c r="S17" s="69">
        <f t="shared" si="4"/>
        <v>2</v>
      </c>
      <c r="T17" s="44"/>
      <c r="U17" s="44"/>
      <c r="V17" s="69">
        <f t="shared" si="5"/>
        <v>4</v>
      </c>
      <c r="W17" s="69">
        <f t="shared" si="5"/>
        <v>1</v>
      </c>
      <c r="X17" s="69">
        <f t="shared" si="5"/>
        <v>1</v>
      </c>
      <c r="Y17" s="69">
        <f t="shared" si="5"/>
        <v>1</v>
      </c>
      <c r="Z17" s="69">
        <f t="shared" si="5"/>
        <v>1</v>
      </c>
      <c r="AA17" s="44"/>
      <c r="AB17" s="44"/>
      <c r="AC17" s="69">
        <f t="shared" si="6"/>
        <v>4</v>
      </c>
      <c r="AD17" s="69">
        <f t="shared" si="6"/>
        <v>1</v>
      </c>
      <c r="AE17" s="69">
        <f t="shared" si="6"/>
        <v>1</v>
      </c>
      <c r="AF17" s="69">
        <f t="shared" si="6"/>
        <v>1</v>
      </c>
      <c r="AG17" s="69">
        <f t="shared" si="6"/>
        <v>1</v>
      </c>
      <c r="AH17" s="44"/>
      <c r="AI17" s="44"/>
      <c r="AJ17" s="69">
        <f t="shared" si="7"/>
        <v>4</v>
      </c>
      <c r="AK17" s="69">
        <f t="shared" si="7"/>
        <v>1</v>
      </c>
      <c r="AL17" s="69">
        <f t="shared" si="7"/>
        <v>0</v>
      </c>
      <c r="AM17" s="69">
        <f t="shared" si="7"/>
        <v>0</v>
      </c>
      <c r="AN17" s="69">
        <f t="shared" si="7"/>
        <v>0</v>
      </c>
    </row>
    <row r="18" spans="1:40" x14ac:dyDescent="0.2">
      <c r="A18" s="15"/>
      <c r="B18" s="139"/>
      <c r="C18" s="139"/>
      <c r="D18" s="140"/>
      <c r="E18" s="52"/>
      <c r="F18" s="26" t="s">
        <v>345</v>
      </c>
      <c r="G18" s="25">
        <f t="shared" si="2"/>
        <v>6</v>
      </c>
      <c r="H18" s="69">
        <f t="shared" si="3"/>
        <v>0</v>
      </c>
      <c r="I18" s="69">
        <f t="shared" si="3"/>
        <v>0</v>
      </c>
      <c r="J18" s="69">
        <f t="shared" si="3"/>
        <v>0</v>
      </c>
      <c r="K18" s="69">
        <f t="shared" si="3"/>
        <v>0</v>
      </c>
      <c r="L18" s="69">
        <f t="shared" si="3"/>
        <v>0</v>
      </c>
      <c r="M18" s="44"/>
      <c r="N18" s="44"/>
      <c r="O18" s="69">
        <f t="shared" si="4"/>
        <v>2</v>
      </c>
      <c r="P18" s="69">
        <f t="shared" si="4"/>
        <v>2</v>
      </c>
      <c r="Q18" s="69">
        <f t="shared" si="4"/>
        <v>2</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t="s">
        <v>365</v>
      </c>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t="s">
        <v>446</v>
      </c>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t="s">
        <v>881</v>
      </c>
      <c r="D37" s="24"/>
      <c r="E37" s="25">
        <f t="shared" ref="E37:E77"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t="s">
        <v>882</v>
      </c>
      <c r="C38" s="77" t="s">
        <v>883</v>
      </c>
      <c r="D38" s="24" t="s">
        <v>219</v>
      </c>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t="s">
        <v>921</v>
      </c>
      <c r="C39" s="77" t="s">
        <v>883</v>
      </c>
      <c r="D39" s="24" t="s">
        <v>226</v>
      </c>
      <c r="E39" s="25">
        <f t="shared" si="9"/>
        <v>5</v>
      </c>
      <c r="F39" s="51"/>
      <c r="G39" s="24"/>
      <c r="H39" s="69">
        <v>1</v>
      </c>
      <c r="I39" s="69"/>
      <c r="J39" s="69"/>
      <c r="K39" s="69"/>
      <c r="L39" s="69"/>
      <c r="M39" s="65"/>
      <c r="N39" s="65"/>
      <c r="O39" s="69">
        <v>1</v>
      </c>
      <c r="P39" s="69"/>
      <c r="Q39" s="69"/>
      <c r="R39" s="69"/>
      <c r="S39" s="69"/>
      <c r="T39" s="65"/>
      <c r="U39" s="72"/>
      <c r="V39" s="69">
        <v>1</v>
      </c>
      <c r="W39" s="69"/>
      <c r="X39" s="69"/>
      <c r="Y39" s="69"/>
      <c r="Z39" s="69"/>
      <c r="AA39" s="65"/>
      <c r="AB39" s="72"/>
      <c r="AC39" s="69">
        <v>1</v>
      </c>
      <c r="AD39" s="69"/>
      <c r="AE39" s="69"/>
      <c r="AF39" s="69"/>
      <c r="AG39" s="69"/>
      <c r="AH39" s="65"/>
      <c r="AI39" s="65"/>
      <c r="AJ39" s="69">
        <v>1</v>
      </c>
      <c r="AK39" s="69"/>
      <c r="AL39" s="69"/>
      <c r="AM39" s="69"/>
      <c r="AN39" s="69"/>
    </row>
    <row r="40" spans="2:40" x14ac:dyDescent="0.2">
      <c r="B40" s="22" t="s">
        <v>921</v>
      </c>
      <c r="C40" s="77" t="s">
        <v>883</v>
      </c>
      <c r="D40" s="24" t="s">
        <v>365</v>
      </c>
      <c r="E40" s="25">
        <f t="shared" si="9"/>
        <v>0</v>
      </c>
      <c r="F40" s="51"/>
      <c r="G40" s="24"/>
      <c r="H40" s="69"/>
      <c r="I40" s="69"/>
      <c r="J40" s="69"/>
      <c r="K40" s="69"/>
      <c r="L40" s="69"/>
      <c r="M40" s="65"/>
      <c r="N40" s="65"/>
      <c r="O40" s="69"/>
      <c r="P40" s="69"/>
      <c r="Q40" s="69"/>
      <c r="R40" s="69"/>
      <c r="S40" s="69"/>
      <c r="T40" s="65"/>
      <c r="U40" s="72"/>
      <c r="V40" s="69"/>
      <c r="W40" s="69"/>
      <c r="X40" s="69"/>
      <c r="Y40" s="69"/>
      <c r="Z40" s="69"/>
      <c r="AA40" s="65"/>
      <c r="AB40" s="72"/>
      <c r="AC40" s="69"/>
      <c r="AD40" s="69"/>
      <c r="AE40" s="69"/>
      <c r="AF40" s="69"/>
      <c r="AG40" s="69"/>
      <c r="AH40" s="65"/>
      <c r="AI40" s="65"/>
      <c r="AJ40" s="69"/>
      <c r="AK40" s="69"/>
      <c r="AL40" s="69"/>
      <c r="AM40" s="69"/>
      <c r="AN40" s="69"/>
    </row>
    <row r="41" spans="2:40" x14ac:dyDescent="0.2">
      <c r="B41" s="22" t="s">
        <v>921</v>
      </c>
      <c r="C41" s="77"/>
      <c r="D41" s="24"/>
      <c r="E41" s="25">
        <f t="shared" si="9"/>
        <v>0</v>
      </c>
      <c r="F41" s="51"/>
      <c r="G41" s="24"/>
      <c r="H41" s="69"/>
      <c r="I41" s="69"/>
      <c r="J41" s="69"/>
      <c r="K41" s="69"/>
      <c r="L41" s="69"/>
      <c r="M41" s="65"/>
      <c r="N41" s="65"/>
      <c r="O41" s="69"/>
      <c r="P41" s="69"/>
      <c r="Q41" s="69"/>
      <c r="R41" s="69"/>
      <c r="S41" s="69"/>
      <c r="T41" s="65"/>
      <c r="U41" s="72"/>
      <c r="V41" s="69"/>
      <c r="W41" s="69"/>
      <c r="X41" s="69"/>
      <c r="Y41" s="69"/>
      <c r="Z41" s="69"/>
      <c r="AA41" s="65"/>
      <c r="AB41" s="72"/>
      <c r="AC41" s="69"/>
      <c r="AD41" s="69"/>
      <c r="AE41" s="69"/>
      <c r="AF41" s="69"/>
      <c r="AG41" s="69"/>
      <c r="AH41" s="65"/>
      <c r="AI41" s="65"/>
      <c r="AJ41" s="69"/>
      <c r="AK41" s="69"/>
      <c r="AL41" s="69"/>
      <c r="AM41" s="69"/>
      <c r="AN41" s="69"/>
    </row>
    <row r="42" spans="2:40" x14ac:dyDescent="0.2">
      <c r="B42" s="22" t="s">
        <v>884</v>
      </c>
      <c r="C42" s="77" t="s">
        <v>885</v>
      </c>
      <c r="D42" s="24" t="s">
        <v>219</v>
      </c>
      <c r="E42" s="25">
        <f t="shared" si="9"/>
        <v>0</v>
      </c>
      <c r="F42" s="51"/>
      <c r="G42" s="24"/>
      <c r="H42" s="69"/>
      <c r="I42" s="69"/>
      <c r="J42" s="69"/>
      <c r="K42" s="69"/>
      <c r="L42" s="69"/>
      <c r="M42" s="65"/>
      <c r="N42" s="65"/>
      <c r="O42" s="69"/>
      <c r="P42" s="69"/>
      <c r="Q42" s="69"/>
      <c r="R42" s="69"/>
      <c r="S42" s="69"/>
      <c r="T42" s="65"/>
      <c r="U42" s="72"/>
      <c r="V42" s="69"/>
      <c r="W42" s="69"/>
      <c r="X42" s="69"/>
      <c r="Y42" s="69"/>
      <c r="Z42" s="69"/>
      <c r="AA42" s="65"/>
      <c r="AB42" s="72"/>
      <c r="AC42" s="69"/>
      <c r="AD42" s="69"/>
      <c r="AE42" s="69"/>
      <c r="AF42" s="69"/>
      <c r="AG42" s="69"/>
      <c r="AH42" s="65"/>
      <c r="AI42" s="65"/>
      <c r="AJ42" s="69"/>
      <c r="AK42" s="69"/>
      <c r="AL42" s="69"/>
      <c r="AM42" s="69"/>
      <c r="AN42" s="69"/>
    </row>
    <row r="43" spans="2:40" x14ac:dyDescent="0.2">
      <c r="B43" s="22" t="s">
        <v>921</v>
      </c>
      <c r="C43" s="77" t="s">
        <v>885</v>
      </c>
      <c r="D43" s="24" t="s">
        <v>226</v>
      </c>
      <c r="E43" s="25">
        <f t="shared" si="9"/>
        <v>5</v>
      </c>
      <c r="F43" s="51"/>
      <c r="G43" s="24"/>
      <c r="H43" s="69">
        <v>1</v>
      </c>
      <c r="I43" s="69"/>
      <c r="J43" s="69"/>
      <c r="K43" s="69"/>
      <c r="L43" s="69"/>
      <c r="M43" s="65"/>
      <c r="N43" s="65"/>
      <c r="O43" s="69">
        <v>1</v>
      </c>
      <c r="P43" s="69"/>
      <c r="Q43" s="69"/>
      <c r="R43" s="69"/>
      <c r="S43" s="69"/>
      <c r="T43" s="65"/>
      <c r="U43" s="72"/>
      <c r="V43" s="69">
        <v>1</v>
      </c>
      <c r="W43" s="69"/>
      <c r="X43" s="69"/>
      <c r="Y43" s="69"/>
      <c r="Z43" s="69"/>
      <c r="AA43" s="65"/>
      <c r="AB43" s="72"/>
      <c r="AC43" s="69">
        <v>1</v>
      </c>
      <c r="AD43" s="69"/>
      <c r="AE43" s="69"/>
      <c r="AF43" s="69"/>
      <c r="AG43" s="69"/>
      <c r="AH43" s="65"/>
      <c r="AI43" s="65"/>
      <c r="AJ43" s="69">
        <v>1</v>
      </c>
      <c r="AK43" s="69"/>
      <c r="AL43" s="69"/>
      <c r="AM43" s="69"/>
      <c r="AN43" s="69"/>
    </row>
    <row r="44" spans="2:40" x14ac:dyDescent="0.2">
      <c r="B44" s="22" t="s">
        <v>921</v>
      </c>
      <c r="C44" s="77" t="s">
        <v>885</v>
      </c>
      <c r="D44" s="24" t="s">
        <v>365</v>
      </c>
      <c r="E44" s="25">
        <f t="shared" si="9"/>
        <v>0</v>
      </c>
      <c r="F44" s="51"/>
      <c r="G44" s="24"/>
      <c r="H44" s="69"/>
      <c r="I44" s="69"/>
      <c r="J44" s="69"/>
      <c r="K44" s="69"/>
      <c r="L44" s="69"/>
      <c r="M44" s="65"/>
      <c r="N44" s="65"/>
      <c r="O44" s="69"/>
      <c r="P44" s="69"/>
      <c r="Q44" s="69"/>
      <c r="R44" s="69"/>
      <c r="S44" s="69"/>
      <c r="T44" s="65"/>
      <c r="U44" s="72"/>
      <c r="V44" s="69"/>
      <c r="W44" s="69"/>
      <c r="X44" s="69"/>
      <c r="Y44" s="69"/>
      <c r="Z44" s="69"/>
      <c r="AA44" s="65"/>
      <c r="AB44" s="72"/>
      <c r="AC44" s="69"/>
      <c r="AD44" s="69"/>
      <c r="AE44" s="69"/>
      <c r="AF44" s="69"/>
      <c r="AG44" s="69"/>
      <c r="AH44" s="65"/>
      <c r="AI44" s="65"/>
      <c r="AJ44" s="69"/>
      <c r="AK44" s="69"/>
      <c r="AL44" s="69"/>
      <c r="AM44" s="69"/>
      <c r="AN44" s="69"/>
    </row>
    <row r="45" spans="2:40" x14ac:dyDescent="0.2">
      <c r="B45" s="22" t="s">
        <v>921</v>
      </c>
      <c r="C45" s="77"/>
      <c r="D45" s="24"/>
      <c r="E45" s="25">
        <f t="shared" si="9"/>
        <v>0</v>
      </c>
      <c r="F45" s="51"/>
      <c r="G45" s="24"/>
      <c r="H45" s="69"/>
      <c r="I45" s="69"/>
      <c r="J45" s="69"/>
      <c r="K45" s="69"/>
      <c r="L45" s="69"/>
      <c r="M45" s="65"/>
      <c r="N45" s="65"/>
      <c r="O45" s="69"/>
      <c r="P45" s="69"/>
      <c r="Q45" s="69"/>
      <c r="R45" s="69"/>
      <c r="S45" s="69"/>
      <c r="T45" s="65"/>
      <c r="U45" s="72"/>
      <c r="V45" s="69"/>
      <c r="W45" s="69"/>
      <c r="X45" s="69"/>
      <c r="Y45" s="69"/>
      <c r="Z45" s="69"/>
      <c r="AA45" s="65"/>
      <c r="AB45" s="72"/>
      <c r="AC45" s="69"/>
      <c r="AD45" s="69"/>
      <c r="AE45" s="69"/>
      <c r="AF45" s="69"/>
      <c r="AG45" s="69"/>
      <c r="AH45" s="65"/>
      <c r="AI45" s="65"/>
      <c r="AJ45" s="69"/>
      <c r="AK45" s="69"/>
      <c r="AL45" s="69"/>
      <c r="AM45" s="69"/>
      <c r="AN45" s="69"/>
    </row>
    <row r="46" spans="2:40" x14ac:dyDescent="0.2">
      <c r="B46" s="22" t="s">
        <v>886</v>
      </c>
      <c r="C46" s="77" t="s">
        <v>887</v>
      </c>
      <c r="D46" s="24" t="s">
        <v>219</v>
      </c>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t="s">
        <v>921</v>
      </c>
      <c r="C47" s="77" t="s">
        <v>887</v>
      </c>
      <c r="D47" s="24" t="s">
        <v>226</v>
      </c>
      <c r="E47" s="25">
        <f t="shared" si="9"/>
        <v>5</v>
      </c>
      <c r="F47" s="51"/>
      <c r="G47" s="24"/>
      <c r="H47" s="69">
        <v>1</v>
      </c>
      <c r="I47" s="69"/>
      <c r="J47" s="69"/>
      <c r="K47" s="69"/>
      <c r="L47" s="69"/>
      <c r="M47" s="67"/>
      <c r="N47" s="67"/>
      <c r="O47" s="69">
        <v>1</v>
      </c>
      <c r="P47" s="69"/>
      <c r="Q47" s="69"/>
      <c r="R47" s="69"/>
      <c r="S47" s="69"/>
      <c r="T47" s="67"/>
      <c r="U47" s="73"/>
      <c r="V47" s="69">
        <v>1</v>
      </c>
      <c r="W47" s="69"/>
      <c r="X47" s="69"/>
      <c r="Y47" s="69"/>
      <c r="Z47" s="69"/>
      <c r="AA47" s="65"/>
      <c r="AB47" s="72"/>
      <c r="AC47" s="69">
        <v>1</v>
      </c>
      <c r="AD47" s="69"/>
      <c r="AE47" s="69"/>
      <c r="AF47" s="69"/>
      <c r="AG47" s="69"/>
      <c r="AH47" s="65"/>
      <c r="AI47" s="65"/>
      <c r="AJ47" s="69">
        <v>1</v>
      </c>
      <c r="AK47" s="69"/>
      <c r="AL47" s="69"/>
      <c r="AM47" s="69"/>
      <c r="AN47" s="69"/>
    </row>
    <row r="48" spans="2:40" x14ac:dyDescent="0.2">
      <c r="B48" s="22" t="s">
        <v>921</v>
      </c>
      <c r="C48" s="77" t="s">
        <v>887</v>
      </c>
      <c r="D48" s="24" t="s">
        <v>365</v>
      </c>
      <c r="E48" s="25">
        <f t="shared" si="9"/>
        <v>0</v>
      </c>
      <c r="F48" s="51"/>
      <c r="G48" s="24"/>
      <c r="H48" s="69"/>
      <c r="I48" s="69"/>
      <c r="J48" s="69"/>
      <c r="K48" s="69"/>
      <c r="L48" s="69"/>
      <c r="M48" s="67"/>
      <c r="N48" s="67"/>
      <c r="O48" s="69"/>
      <c r="P48" s="69"/>
      <c r="Q48" s="69"/>
      <c r="R48" s="69"/>
      <c r="S48" s="69"/>
      <c r="T48" s="67"/>
      <c r="U48" s="73"/>
      <c r="V48" s="69"/>
      <c r="W48" s="69"/>
      <c r="X48" s="69"/>
      <c r="Y48" s="69"/>
      <c r="Z48" s="69"/>
      <c r="AA48" s="65"/>
      <c r="AB48" s="72"/>
      <c r="AC48" s="69"/>
      <c r="AD48" s="69"/>
      <c r="AE48" s="69"/>
      <c r="AF48" s="69"/>
      <c r="AG48" s="69"/>
      <c r="AH48" s="65"/>
      <c r="AI48" s="65"/>
      <c r="AJ48" s="69"/>
      <c r="AK48" s="69"/>
      <c r="AL48" s="69"/>
      <c r="AM48" s="69"/>
      <c r="AN48" s="69"/>
    </row>
    <row r="49" spans="2:40" x14ac:dyDescent="0.2">
      <c r="B49" s="22" t="s">
        <v>921</v>
      </c>
      <c r="C49" s="77"/>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5"/>
      <c r="AB49" s="72"/>
      <c r="AC49" s="69"/>
      <c r="AD49" s="69"/>
      <c r="AE49" s="69"/>
      <c r="AF49" s="69"/>
      <c r="AG49" s="69"/>
      <c r="AH49" s="65"/>
      <c r="AI49" s="65"/>
      <c r="AJ49" s="69"/>
      <c r="AK49" s="69"/>
      <c r="AL49" s="69"/>
      <c r="AM49" s="69"/>
      <c r="AN49" s="69"/>
    </row>
    <row r="50" spans="2:40" x14ac:dyDescent="0.2">
      <c r="B50" s="22">
        <v>2</v>
      </c>
      <c r="C50" s="77" t="s">
        <v>888</v>
      </c>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5"/>
      <c r="AB50" s="72"/>
      <c r="AC50" s="69"/>
      <c r="AD50" s="69"/>
      <c r="AE50" s="69"/>
      <c r="AF50" s="69"/>
      <c r="AG50" s="69"/>
      <c r="AH50" s="65"/>
      <c r="AI50" s="65"/>
      <c r="AJ50" s="69"/>
      <c r="AK50" s="69"/>
      <c r="AL50" s="69"/>
      <c r="AM50" s="69"/>
      <c r="AN50" s="69"/>
    </row>
    <row r="51" spans="2:40" x14ac:dyDescent="0.2">
      <c r="B51" s="22" t="s">
        <v>889</v>
      </c>
      <c r="C51" s="77" t="s">
        <v>890</v>
      </c>
      <c r="D51" s="24" t="s">
        <v>219</v>
      </c>
      <c r="E51" s="25">
        <f t="shared" si="9"/>
        <v>0</v>
      </c>
      <c r="F51" s="51"/>
      <c r="G51" s="24"/>
      <c r="H51" s="69"/>
      <c r="I51" s="69"/>
      <c r="J51" s="69"/>
      <c r="K51" s="69"/>
      <c r="L51" s="69"/>
      <c r="M51" s="67"/>
      <c r="N51" s="67"/>
      <c r="O51" s="69"/>
      <c r="P51" s="69"/>
      <c r="Q51" s="69"/>
      <c r="R51" s="69"/>
      <c r="S51" s="69"/>
      <c r="T51" s="67"/>
      <c r="U51" s="73"/>
      <c r="V51" s="69"/>
      <c r="W51" s="69"/>
      <c r="X51" s="69"/>
      <c r="Y51" s="69"/>
      <c r="Z51" s="69"/>
      <c r="AA51" s="65"/>
      <c r="AB51" s="72"/>
      <c r="AC51" s="69"/>
      <c r="AD51" s="69"/>
      <c r="AE51" s="69"/>
      <c r="AF51" s="69"/>
      <c r="AG51" s="69"/>
      <c r="AH51" s="65"/>
      <c r="AI51" s="65"/>
      <c r="AJ51" s="69"/>
      <c r="AK51" s="69"/>
      <c r="AL51" s="69"/>
      <c r="AM51" s="69"/>
      <c r="AN51" s="69"/>
    </row>
    <row r="52" spans="2:40" x14ac:dyDescent="0.2">
      <c r="B52" s="22" t="s">
        <v>921</v>
      </c>
      <c r="C52" s="77" t="s">
        <v>890</v>
      </c>
      <c r="D52" s="24" t="s">
        <v>446</v>
      </c>
      <c r="E52" s="25">
        <f t="shared" si="9"/>
        <v>0</v>
      </c>
      <c r="F52" s="51"/>
      <c r="G52" s="24"/>
      <c r="H52" s="69"/>
      <c r="I52" s="69"/>
      <c r="J52" s="69"/>
      <c r="K52" s="69"/>
      <c r="L52" s="69"/>
      <c r="M52" s="67"/>
      <c r="N52" s="67"/>
      <c r="O52" s="69"/>
      <c r="P52" s="69"/>
      <c r="Q52" s="69"/>
      <c r="R52" s="69"/>
      <c r="S52" s="69"/>
      <c r="T52" s="67"/>
      <c r="U52" s="73"/>
      <c r="V52" s="69"/>
      <c r="W52" s="69"/>
      <c r="X52" s="69"/>
      <c r="Y52" s="69"/>
      <c r="Z52" s="69"/>
      <c r="AA52" s="65"/>
      <c r="AB52" s="72"/>
      <c r="AC52" s="69"/>
      <c r="AD52" s="69"/>
      <c r="AE52" s="69"/>
      <c r="AF52" s="69"/>
      <c r="AG52" s="69"/>
      <c r="AH52" s="65"/>
      <c r="AI52" s="65"/>
      <c r="AJ52" s="69"/>
      <c r="AK52" s="69"/>
      <c r="AL52" s="69"/>
      <c r="AM52" s="69"/>
      <c r="AN52" s="69"/>
    </row>
    <row r="53" spans="2:40" x14ac:dyDescent="0.2">
      <c r="B53" s="22" t="s">
        <v>921</v>
      </c>
      <c r="C53" s="77"/>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5"/>
      <c r="AB53" s="72"/>
      <c r="AC53" s="69"/>
      <c r="AD53" s="69"/>
      <c r="AE53" s="69"/>
      <c r="AF53" s="69"/>
      <c r="AG53" s="69"/>
      <c r="AH53" s="65"/>
      <c r="AI53" s="65"/>
      <c r="AJ53" s="69"/>
      <c r="AK53" s="69"/>
      <c r="AL53" s="69"/>
      <c r="AM53" s="69"/>
      <c r="AN53" s="69"/>
    </row>
    <row r="54" spans="2:40" x14ac:dyDescent="0.2">
      <c r="B54" s="22" t="s">
        <v>922</v>
      </c>
      <c r="C54" s="77" t="s">
        <v>891</v>
      </c>
      <c r="D54" s="24" t="s">
        <v>219</v>
      </c>
      <c r="E54" s="25">
        <f t="shared" si="9"/>
        <v>0</v>
      </c>
      <c r="F54" s="51"/>
      <c r="G54" s="24"/>
      <c r="H54" s="69"/>
      <c r="I54" s="69"/>
      <c r="J54" s="69"/>
      <c r="K54" s="69"/>
      <c r="L54" s="69"/>
      <c r="M54" s="67"/>
      <c r="N54" s="67"/>
      <c r="O54" s="69"/>
      <c r="P54" s="69"/>
      <c r="Q54" s="69"/>
      <c r="R54" s="69"/>
      <c r="S54" s="69"/>
      <c r="T54" s="67"/>
      <c r="U54" s="73"/>
      <c r="V54" s="69"/>
      <c r="W54" s="69"/>
      <c r="X54" s="69"/>
      <c r="Y54" s="69"/>
      <c r="Z54" s="69"/>
      <c r="AA54" s="65"/>
      <c r="AB54" s="72"/>
      <c r="AC54" s="69"/>
      <c r="AD54" s="69"/>
      <c r="AE54" s="69"/>
      <c r="AF54" s="69"/>
      <c r="AG54" s="69"/>
      <c r="AH54" s="65"/>
      <c r="AI54" s="65"/>
      <c r="AJ54" s="69"/>
      <c r="AK54" s="69"/>
      <c r="AL54" s="69"/>
      <c r="AM54" s="69"/>
      <c r="AN54" s="69"/>
    </row>
    <row r="55" spans="2:40" x14ac:dyDescent="0.2">
      <c r="B55" s="22" t="s">
        <v>921</v>
      </c>
      <c r="C55" s="77" t="s">
        <v>891</v>
      </c>
      <c r="D55" s="24" t="s">
        <v>446</v>
      </c>
      <c r="E55" s="25">
        <f t="shared" si="9"/>
        <v>0</v>
      </c>
      <c r="F55" s="51"/>
      <c r="G55" s="24"/>
      <c r="H55" s="69"/>
      <c r="I55" s="69"/>
      <c r="J55" s="69"/>
      <c r="K55" s="69"/>
      <c r="L55" s="69"/>
      <c r="M55" s="67"/>
      <c r="N55" s="67"/>
      <c r="O55" s="69"/>
      <c r="P55" s="69"/>
      <c r="Q55" s="69"/>
      <c r="R55" s="69"/>
      <c r="S55" s="69"/>
      <c r="T55" s="67"/>
      <c r="U55" s="73"/>
      <c r="V55" s="69"/>
      <c r="W55" s="69"/>
      <c r="X55" s="69"/>
      <c r="Y55" s="69"/>
      <c r="Z55" s="69"/>
      <c r="AA55" s="65"/>
      <c r="AB55" s="72"/>
      <c r="AC55" s="69"/>
      <c r="AD55" s="69"/>
      <c r="AE55" s="69"/>
      <c r="AF55" s="69"/>
      <c r="AG55" s="69"/>
      <c r="AH55" s="65"/>
      <c r="AI55" s="65"/>
      <c r="AJ55" s="69"/>
      <c r="AK55" s="69"/>
      <c r="AL55" s="69"/>
      <c r="AM55" s="69"/>
      <c r="AN55" s="69"/>
    </row>
    <row r="56" spans="2:40" x14ac:dyDescent="0.2">
      <c r="B56" s="22" t="s">
        <v>921</v>
      </c>
      <c r="C56" s="394"/>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5"/>
      <c r="AB56" s="72"/>
      <c r="AC56" s="69"/>
      <c r="AD56" s="69"/>
      <c r="AE56" s="69"/>
      <c r="AF56" s="69"/>
      <c r="AG56" s="69"/>
      <c r="AH56" s="65"/>
      <c r="AI56" s="65"/>
      <c r="AJ56" s="69"/>
      <c r="AK56" s="69"/>
      <c r="AL56" s="69"/>
      <c r="AM56" s="69"/>
      <c r="AN56" s="69"/>
    </row>
    <row r="57" spans="2:40" x14ac:dyDescent="0.2">
      <c r="B57" s="22" t="s">
        <v>921</v>
      </c>
      <c r="C57" s="394"/>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5"/>
      <c r="AB57" s="72"/>
      <c r="AC57" s="69"/>
      <c r="AD57" s="69"/>
      <c r="AE57" s="69"/>
      <c r="AF57" s="69"/>
      <c r="AG57" s="69"/>
      <c r="AH57" s="65"/>
      <c r="AI57" s="65"/>
      <c r="AJ57" s="69"/>
      <c r="AK57" s="69"/>
      <c r="AL57" s="69"/>
      <c r="AM57" s="69"/>
      <c r="AN57" s="69"/>
    </row>
    <row r="58" spans="2:40" x14ac:dyDescent="0.2">
      <c r="B58" s="22">
        <v>3</v>
      </c>
      <c r="C58" s="78" t="s">
        <v>892</v>
      </c>
      <c r="D58" s="24"/>
      <c r="E58" s="25">
        <f t="shared" si="9"/>
        <v>0</v>
      </c>
      <c r="F58" s="51"/>
      <c r="G58" s="24"/>
      <c r="H58" s="69"/>
      <c r="I58" s="69"/>
      <c r="J58" s="69"/>
      <c r="K58" s="69"/>
      <c r="L58" s="69"/>
      <c r="M58" s="67"/>
      <c r="N58" s="67"/>
      <c r="O58" s="69"/>
      <c r="P58" s="69"/>
      <c r="Q58" s="69"/>
      <c r="R58" s="69"/>
      <c r="S58" s="69"/>
      <c r="T58" s="67"/>
      <c r="U58" s="73"/>
      <c r="V58" s="69"/>
      <c r="W58" s="69"/>
      <c r="X58" s="69"/>
      <c r="Y58" s="69"/>
      <c r="Z58" s="69"/>
      <c r="AA58" s="65"/>
      <c r="AB58" s="72"/>
      <c r="AC58" s="69"/>
      <c r="AD58" s="69"/>
      <c r="AE58" s="69"/>
      <c r="AF58" s="69"/>
      <c r="AG58" s="69"/>
      <c r="AH58" s="65"/>
      <c r="AI58" s="65"/>
      <c r="AJ58" s="69"/>
      <c r="AK58" s="69"/>
      <c r="AL58" s="69"/>
      <c r="AM58" s="69"/>
      <c r="AN58" s="69"/>
    </row>
    <row r="59" spans="2:40" x14ac:dyDescent="0.2">
      <c r="B59" s="22" t="s">
        <v>893</v>
      </c>
      <c r="C59" s="78" t="s">
        <v>894</v>
      </c>
      <c r="D59" s="24" t="s">
        <v>219</v>
      </c>
      <c r="E59" s="25">
        <f t="shared" si="9"/>
        <v>42</v>
      </c>
      <c r="F59" s="51"/>
      <c r="G59" s="24"/>
      <c r="H59" s="69">
        <v>9</v>
      </c>
      <c r="I59" s="69">
        <v>9</v>
      </c>
      <c r="J59" s="69">
        <v>9</v>
      </c>
      <c r="K59" s="69">
        <v>9</v>
      </c>
      <c r="L59" s="69">
        <v>6</v>
      </c>
      <c r="M59" s="67"/>
      <c r="N59" s="67"/>
      <c r="O59" s="69"/>
      <c r="P59" s="69"/>
      <c r="Q59" s="69"/>
      <c r="R59" s="69"/>
      <c r="S59" s="69"/>
      <c r="T59" s="67"/>
      <c r="U59" s="73"/>
      <c r="V59" s="69"/>
      <c r="W59" s="69"/>
      <c r="X59" s="69"/>
      <c r="Y59" s="69"/>
      <c r="Z59" s="69"/>
      <c r="AA59" s="65"/>
      <c r="AB59" s="72"/>
      <c r="AC59" s="69"/>
      <c r="AD59" s="69"/>
      <c r="AE59" s="69"/>
      <c r="AF59" s="69"/>
      <c r="AG59" s="69"/>
      <c r="AH59" s="65"/>
      <c r="AI59" s="65"/>
      <c r="AJ59" s="69"/>
      <c r="AK59" s="69"/>
      <c r="AL59" s="69"/>
      <c r="AM59" s="69"/>
      <c r="AN59" s="69"/>
    </row>
    <row r="60" spans="2:40" x14ac:dyDescent="0.2">
      <c r="B60" s="22" t="s">
        <v>921</v>
      </c>
      <c r="C60" s="78" t="s">
        <v>894</v>
      </c>
      <c r="D60" s="24" t="s">
        <v>226</v>
      </c>
      <c r="E60" s="25">
        <f t="shared" si="9"/>
        <v>9</v>
      </c>
      <c r="F60" s="51"/>
      <c r="G60" s="24" t="s">
        <v>867</v>
      </c>
      <c r="H60" s="69">
        <v>2</v>
      </c>
      <c r="I60" s="69">
        <v>2</v>
      </c>
      <c r="J60" s="69">
        <v>2</v>
      </c>
      <c r="K60" s="69">
        <v>2</v>
      </c>
      <c r="L60" s="69">
        <v>1</v>
      </c>
      <c r="M60" s="67"/>
      <c r="N60" s="67"/>
      <c r="O60" s="69"/>
      <c r="P60" s="69"/>
      <c r="Q60" s="69"/>
      <c r="R60" s="69"/>
      <c r="S60" s="69"/>
      <c r="T60" s="67"/>
      <c r="U60" s="73"/>
      <c r="V60" s="69"/>
      <c r="W60" s="69"/>
      <c r="X60" s="69"/>
      <c r="Y60" s="69"/>
      <c r="Z60" s="69"/>
      <c r="AA60" s="65"/>
      <c r="AB60" s="72"/>
      <c r="AC60" s="69"/>
      <c r="AD60" s="69"/>
      <c r="AE60" s="69"/>
      <c r="AF60" s="69"/>
      <c r="AG60" s="69"/>
      <c r="AH60" s="65"/>
      <c r="AI60" s="65"/>
      <c r="AJ60" s="69"/>
      <c r="AK60" s="69"/>
      <c r="AL60" s="69"/>
      <c r="AM60" s="69"/>
      <c r="AN60" s="69"/>
    </row>
    <row r="61" spans="2:40" x14ac:dyDescent="0.2">
      <c r="B61" s="22" t="s">
        <v>921</v>
      </c>
      <c r="C61" s="78"/>
      <c r="D61" s="24"/>
      <c r="E61" s="25">
        <f t="shared" si="9"/>
        <v>0</v>
      </c>
      <c r="F61" s="51"/>
      <c r="G61" s="24"/>
      <c r="H61" s="69"/>
      <c r="I61" s="69"/>
      <c r="J61" s="69"/>
      <c r="K61" s="69"/>
      <c r="L61" s="69"/>
      <c r="M61" s="67"/>
      <c r="N61" s="67"/>
      <c r="O61" s="69"/>
      <c r="P61" s="69"/>
      <c r="Q61" s="69"/>
      <c r="R61" s="69"/>
      <c r="S61" s="69"/>
      <c r="T61" s="67"/>
      <c r="U61" s="73"/>
      <c r="V61" s="69"/>
      <c r="W61" s="69"/>
      <c r="X61" s="69"/>
      <c r="Y61" s="69"/>
      <c r="Z61" s="69"/>
      <c r="AA61" s="65"/>
      <c r="AB61" s="72"/>
      <c r="AC61" s="69"/>
      <c r="AD61" s="69"/>
      <c r="AE61" s="69"/>
      <c r="AF61" s="69"/>
      <c r="AG61" s="69"/>
      <c r="AH61" s="65"/>
      <c r="AI61" s="65"/>
      <c r="AJ61" s="69"/>
      <c r="AK61" s="69"/>
      <c r="AL61" s="69"/>
      <c r="AM61" s="69"/>
      <c r="AN61" s="69"/>
    </row>
    <row r="62" spans="2:40" x14ac:dyDescent="0.2">
      <c r="B62" s="22" t="s">
        <v>895</v>
      </c>
      <c r="C62" s="78" t="s">
        <v>896</v>
      </c>
      <c r="D62" s="24" t="s">
        <v>219</v>
      </c>
      <c r="E62" s="25">
        <f t="shared" si="9"/>
        <v>81</v>
      </c>
      <c r="F62" s="51"/>
      <c r="G62" s="24"/>
      <c r="H62" s="69"/>
      <c r="I62" s="69"/>
      <c r="J62" s="69"/>
      <c r="K62" s="69"/>
      <c r="L62" s="69"/>
      <c r="M62" s="67"/>
      <c r="N62" s="67"/>
      <c r="O62" s="69"/>
      <c r="P62" s="69"/>
      <c r="Q62" s="69"/>
      <c r="R62" s="69">
        <v>9</v>
      </c>
      <c r="S62" s="69">
        <v>6</v>
      </c>
      <c r="T62" s="67"/>
      <c r="U62" s="73"/>
      <c r="V62" s="69">
        <v>6</v>
      </c>
      <c r="W62" s="69">
        <v>6</v>
      </c>
      <c r="X62" s="69">
        <v>6</v>
      </c>
      <c r="Y62" s="69">
        <v>6</v>
      </c>
      <c r="Z62" s="69">
        <v>3</v>
      </c>
      <c r="AA62" s="65"/>
      <c r="AB62" s="72"/>
      <c r="AC62" s="69">
        <v>6</v>
      </c>
      <c r="AD62" s="69">
        <v>6</v>
      </c>
      <c r="AE62" s="69">
        <v>6</v>
      </c>
      <c r="AF62" s="69">
        <v>6</v>
      </c>
      <c r="AG62" s="69">
        <v>3</v>
      </c>
      <c r="AH62" s="65"/>
      <c r="AI62" s="65"/>
      <c r="AJ62" s="69">
        <v>6</v>
      </c>
      <c r="AK62" s="69">
        <v>6</v>
      </c>
      <c r="AL62" s="69"/>
      <c r="AM62" s="69"/>
      <c r="AN62" s="69"/>
    </row>
    <row r="63" spans="2:40" x14ac:dyDescent="0.2">
      <c r="B63" s="22" t="s">
        <v>921</v>
      </c>
      <c r="C63" s="78" t="s">
        <v>896</v>
      </c>
      <c r="D63" s="24" t="s">
        <v>226</v>
      </c>
      <c r="E63" s="25">
        <f t="shared" si="9"/>
        <v>16</v>
      </c>
      <c r="F63" s="51"/>
      <c r="G63" s="24" t="s">
        <v>867</v>
      </c>
      <c r="H63" s="69"/>
      <c r="I63" s="69"/>
      <c r="J63" s="69"/>
      <c r="K63" s="69"/>
      <c r="L63" s="69"/>
      <c r="M63" s="67"/>
      <c r="N63" s="67"/>
      <c r="O63" s="69"/>
      <c r="P63" s="69"/>
      <c r="Q63" s="69"/>
      <c r="R63" s="69">
        <v>2</v>
      </c>
      <c r="S63" s="69">
        <v>2</v>
      </c>
      <c r="T63" s="67"/>
      <c r="U63" s="73"/>
      <c r="V63" s="69">
        <v>1</v>
      </c>
      <c r="W63" s="69">
        <v>1</v>
      </c>
      <c r="X63" s="69">
        <v>1</v>
      </c>
      <c r="Y63" s="69">
        <v>1</v>
      </c>
      <c r="Z63" s="69">
        <v>1</v>
      </c>
      <c r="AA63" s="65"/>
      <c r="AB63" s="72"/>
      <c r="AC63" s="69">
        <v>1</v>
      </c>
      <c r="AD63" s="69">
        <v>1</v>
      </c>
      <c r="AE63" s="69">
        <v>1</v>
      </c>
      <c r="AF63" s="69">
        <v>1</v>
      </c>
      <c r="AG63" s="69">
        <v>1</v>
      </c>
      <c r="AH63" s="65"/>
      <c r="AI63" s="65"/>
      <c r="AJ63" s="69">
        <v>1</v>
      </c>
      <c r="AK63" s="69">
        <v>1</v>
      </c>
      <c r="AL63" s="69"/>
      <c r="AM63" s="69"/>
      <c r="AN63" s="69"/>
    </row>
    <row r="64" spans="2:40" x14ac:dyDescent="0.2">
      <c r="B64" s="22" t="s">
        <v>921</v>
      </c>
      <c r="C64" s="78"/>
      <c r="D64" s="24"/>
      <c r="E64" s="25">
        <f t="shared" si="9"/>
        <v>0</v>
      </c>
      <c r="F64" s="51"/>
      <c r="G64" s="24"/>
      <c r="H64" s="69"/>
      <c r="I64" s="69"/>
      <c r="J64" s="69"/>
      <c r="K64" s="69"/>
      <c r="L64" s="69"/>
      <c r="M64" s="67"/>
      <c r="N64" s="67"/>
      <c r="O64" s="69"/>
      <c r="P64" s="69"/>
      <c r="Q64" s="69"/>
      <c r="R64" s="69"/>
      <c r="S64" s="69"/>
      <c r="T64" s="67"/>
      <c r="U64" s="73"/>
      <c r="V64" s="69"/>
      <c r="W64" s="69"/>
      <c r="X64" s="69"/>
      <c r="Y64" s="69"/>
      <c r="Z64" s="69"/>
      <c r="AA64" s="65"/>
      <c r="AB64" s="72"/>
      <c r="AC64" s="69"/>
      <c r="AD64" s="69"/>
      <c r="AE64" s="69"/>
      <c r="AF64" s="69"/>
      <c r="AG64" s="69"/>
      <c r="AH64" s="65"/>
      <c r="AI64" s="65"/>
      <c r="AJ64" s="69"/>
      <c r="AK64" s="69"/>
      <c r="AL64" s="69"/>
      <c r="AM64" s="69"/>
      <c r="AN64" s="69"/>
    </row>
    <row r="65" spans="2:40" x14ac:dyDescent="0.2">
      <c r="B65" s="22" t="s">
        <v>897</v>
      </c>
      <c r="C65" s="78" t="s">
        <v>898</v>
      </c>
      <c r="D65" s="24" t="s">
        <v>219</v>
      </c>
      <c r="E65" s="25">
        <f t="shared" si="9"/>
        <v>27</v>
      </c>
      <c r="F65" s="51"/>
      <c r="G65" s="24"/>
      <c r="H65" s="69"/>
      <c r="I65" s="69"/>
      <c r="J65" s="69"/>
      <c r="K65" s="69"/>
      <c r="L65" s="69"/>
      <c r="M65" s="67"/>
      <c r="N65" s="67"/>
      <c r="O65" s="69">
        <v>9</v>
      </c>
      <c r="P65" s="69">
        <v>9</v>
      </c>
      <c r="Q65" s="69">
        <v>9</v>
      </c>
      <c r="R65" s="69"/>
      <c r="S65" s="69"/>
      <c r="T65" s="67"/>
      <c r="U65" s="73"/>
      <c r="V65" s="69"/>
      <c r="W65" s="69"/>
      <c r="X65" s="69"/>
      <c r="Y65" s="69"/>
      <c r="Z65" s="69"/>
      <c r="AA65" s="67"/>
      <c r="AB65" s="73"/>
      <c r="AC65" s="69"/>
      <c r="AD65" s="69"/>
      <c r="AE65" s="69"/>
      <c r="AF65" s="69"/>
      <c r="AG65" s="69"/>
      <c r="AH65" s="67"/>
      <c r="AI65" s="67"/>
      <c r="AJ65" s="69"/>
      <c r="AK65" s="69"/>
      <c r="AL65" s="69"/>
      <c r="AM65" s="69"/>
      <c r="AN65" s="69"/>
    </row>
    <row r="66" spans="2:40" x14ac:dyDescent="0.2">
      <c r="B66" s="22" t="s">
        <v>921</v>
      </c>
      <c r="C66" s="78"/>
      <c r="D66" s="24" t="s">
        <v>226</v>
      </c>
      <c r="E66" s="25">
        <f t="shared" si="9"/>
        <v>6</v>
      </c>
      <c r="F66" s="51"/>
      <c r="G66" s="24"/>
      <c r="H66" s="69"/>
      <c r="I66" s="69"/>
      <c r="J66" s="69"/>
      <c r="K66" s="69"/>
      <c r="L66" s="69"/>
      <c r="M66" s="67"/>
      <c r="N66" s="67"/>
      <c r="O66" s="69">
        <v>2</v>
      </c>
      <c r="P66" s="69">
        <v>2</v>
      </c>
      <c r="Q66" s="69">
        <v>2</v>
      </c>
      <c r="R66" s="69"/>
      <c r="S66" s="69"/>
      <c r="T66" s="67"/>
      <c r="U66" s="73"/>
      <c r="V66" s="69"/>
      <c r="W66" s="69"/>
      <c r="X66" s="69"/>
      <c r="Y66" s="69"/>
      <c r="Z66" s="69"/>
      <c r="AA66" s="67"/>
      <c r="AB66" s="73"/>
      <c r="AC66" s="69"/>
      <c r="AD66" s="69"/>
      <c r="AE66" s="69"/>
      <c r="AF66" s="69"/>
      <c r="AG66" s="69"/>
      <c r="AH66" s="67"/>
      <c r="AI66" s="67"/>
      <c r="AJ66" s="69"/>
      <c r="AK66" s="69"/>
      <c r="AL66" s="69"/>
      <c r="AM66" s="69"/>
      <c r="AN66" s="69"/>
    </row>
    <row r="67" spans="2:40" x14ac:dyDescent="0.2">
      <c r="B67" s="22" t="s">
        <v>921</v>
      </c>
      <c r="C67" s="78"/>
      <c r="D67" s="24" t="s">
        <v>345</v>
      </c>
      <c r="E67" s="25">
        <f t="shared" si="9"/>
        <v>6</v>
      </c>
      <c r="F67" s="51"/>
      <c r="G67" s="24"/>
      <c r="H67" s="69"/>
      <c r="I67" s="69"/>
      <c r="J67" s="69"/>
      <c r="K67" s="69"/>
      <c r="L67" s="69"/>
      <c r="M67" s="67"/>
      <c r="N67" s="67"/>
      <c r="O67" s="69">
        <v>2</v>
      </c>
      <c r="P67" s="69">
        <v>2</v>
      </c>
      <c r="Q67" s="69">
        <v>2</v>
      </c>
      <c r="R67" s="69"/>
      <c r="S67" s="69"/>
      <c r="T67" s="67"/>
      <c r="U67" s="73"/>
      <c r="V67" s="69"/>
      <c r="W67" s="69"/>
      <c r="X67" s="69"/>
      <c r="Y67" s="69"/>
      <c r="Z67" s="69"/>
      <c r="AA67" s="67"/>
      <c r="AB67" s="73"/>
      <c r="AC67" s="69"/>
      <c r="AD67" s="69"/>
      <c r="AE67" s="69"/>
      <c r="AF67" s="69"/>
      <c r="AG67" s="69"/>
      <c r="AH67" s="67"/>
      <c r="AI67" s="67"/>
      <c r="AJ67" s="69"/>
      <c r="AK67" s="69"/>
      <c r="AL67" s="69"/>
      <c r="AM67" s="69"/>
      <c r="AN67" s="69"/>
    </row>
    <row r="68" spans="2:40" x14ac:dyDescent="0.2">
      <c r="B68" s="22" t="s">
        <v>899</v>
      </c>
      <c r="C68" s="78" t="s">
        <v>900</v>
      </c>
      <c r="D68" s="24"/>
      <c r="E68" s="25">
        <f t="shared" si="9"/>
        <v>0</v>
      </c>
      <c r="F68" s="51"/>
      <c r="G68" s="24"/>
      <c r="H68" s="69"/>
      <c r="I68" s="69"/>
      <c r="J68" s="69"/>
      <c r="K68" s="69"/>
      <c r="L68" s="69"/>
      <c r="M68" s="67"/>
      <c r="N68" s="67"/>
      <c r="O68" s="69"/>
      <c r="P68" s="69"/>
      <c r="Q68" s="69"/>
      <c r="R68" s="69"/>
      <c r="S68" s="69"/>
      <c r="T68" s="67"/>
      <c r="U68" s="73"/>
      <c r="V68" s="69"/>
      <c r="W68" s="69"/>
      <c r="X68" s="69"/>
      <c r="Y68" s="69"/>
      <c r="Z68" s="69"/>
      <c r="AA68" s="67"/>
      <c r="AB68" s="73"/>
      <c r="AC68" s="69"/>
      <c r="AD68" s="69"/>
      <c r="AE68" s="69"/>
      <c r="AF68" s="69"/>
      <c r="AG68" s="69"/>
      <c r="AH68" s="67"/>
      <c r="AI68" s="67"/>
      <c r="AJ68" s="69"/>
      <c r="AK68" s="69"/>
      <c r="AL68" s="69"/>
      <c r="AM68" s="69"/>
      <c r="AN68" s="69"/>
    </row>
    <row r="69" spans="2:40" x14ac:dyDescent="0.2">
      <c r="B69" s="22" t="s">
        <v>901</v>
      </c>
      <c r="C69" s="78" t="s">
        <v>902</v>
      </c>
      <c r="D69" s="24"/>
      <c r="E69" s="25">
        <f t="shared" si="9"/>
        <v>0</v>
      </c>
      <c r="F69" s="51"/>
      <c r="G69" s="24"/>
      <c r="H69" s="69"/>
      <c r="I69" s="69"/>
      <c r="J69" s="69"/>
      <c r="K69" s="69"/>
      <c r="L69" s="69"/>
      <c r="M69" s="67"/>
      <c r="N69" s="67"/>
      <c r="O69" s="69"/>
      <c r="P69" s="69"/>
      <c r="Q69" s="69"/>
      <c r="R69" s="69"/>
      <c r="S69" s="69"/>
      <c r="T69" s="67"/>
      <c r="U69" s="73"/>
      <c r="V69" s="69"/>
      <c r="W69" s="69"/>
      <c r="X69" s="69"/>
      <c r="Y69" s="69"/>
      <c r="Z69" s="69"/>
      <c r="AA69" s="67"/>
      <c r="AB69" s="73"/>
      <c r="AC69" s="69"/>
      <c r="AD69" s="69"/>
      <c r="AE69" s="69"/>
      <c r="AF69" s="69"/>
      <c r="AG69" s="69"/>
      <c r="AH69" s="67"/>
      <c r="AI69" s="67"/>
      <c r="AJ69" s="69"/>
      <c r="AK69" s="69"/>
      <c r="AL69" s="69"/>
      <c r="AM69" s="69"/>
      <c r="AN69" s="69"/>
    </row>
    <row r="70" spans="2:40" x14ac:dyDescent="0.2">
      <c r="B70" s="22" t="s">
        <v>903</v>
      </c>
      <c r="C70" s="78" t="s">
        <v>904</v>
      </c>
      <c r="D70" s="24"/>
      <c r="E70" s="25">
        <f t="shared" si="9"/>
        <v>0</v>
      </c>
      <c r="F70" s="51"/>
      <c r="G70" s="24"/>
      <c r="H70" s="69"/>
      <c r="I70" s="69"/>
      <c r="J70" s="69"/>
      <c r="K70" s="69"/>
      <c r="L70" s="69"/>
      <c r="M70" s="67"/>
      <c r="N70" s="67"/>
      <c r="O70" s="69"/>
      <c r="P70" s="69"/>
      <c r="Q70" s="69"/>
      <c r="R70" s="69"/>
      <c r="S70" s="69"/>
      <c r="T70" s="67"/>
      <c r="U70" s="73"/>
      <c r="V70" s="69"/>
      <c r="W70" s="69"/>
      <c r="X70" s="69"/>
      <c r="Y70" s="69"/>
      <c r="Z70" s="69"/>
      <c r="AA70" s="67"/>
      <c r="AB70" s="73"/>
      <c r="AC70" s="69"/>
      <c r="AD70" s="69"/>
      <c r="AE70" s="69"/>
      <c r="AF70" s="69"/>
      <c r="AG70" s="69"/>
      <c r="AH70" s="67"/>
      <c r="AI70" s="67"/>
      <c r="AJ70" s="69"/>
      <c r="AK70" s="69"/>
      <c r="AL70" s="69"/>
      <c r="AM70" s="69"/>
      <c r="AN70" s="69"/>
    </row>
    <row r="71" spans="2:40" x14ac:dyDescent="0.2">
      <c r="B71" s="22">
        <v>4</v>
      </c>
      <c r="C71" s="78" t="s">
        <v>905</v>
      </c>
      <c r="D71" s="24"/>
      <c r="E71" s="25">
        <f t="shared" si="9"/>
        <v>0</v>
      </c>
      <c r="F71" s="51"/>
      <c r="G71" s="24"/>
      <c r="H71" s="69"/>
      <c r="I71" s="69"/>
      <c r="J71" s="69"/>
      <c r="K71" s="69"/>
      <c r="L71" s="69"/>
      <c r="M71" s="67"/>
      <c r="N71" s="67"/>
      <c r="O71" s="69"/>
      <c r="P71" s="69"/>
      <c r="Q71" s="69"/>
      <c r="R71" s="69"/>
      <c r="S71" s="69"/>
      <c r="T71" s="67"/>
      <c r="U71" s="73"/>
      <c r="V71" s="69"/>
      <c r="W71" s="69"/>
      <c r="X71" s="69"/>
      <c r="Y71" s="69"/>
      <c r="Z71" s="69"/>
      <c r="AA71" s="67"/>
      <c r="AB71" s="73"/>
      <c r="AC71" s="69"/>
      <c r="AD71" s="69"/>
      <c r="AE71" s="69"/>
      <c r="AF71" s="69"/>
      <c r="AG71" s="69"/>
      <c r="AH71" s="67"/>
      <c r="AI71" s="67"/>
      <c r="AJ71" s="69"/>
      <c r="AK71" s="69"/>
      <c r="AL71" s="69"/>
      <c r="AM71" s="69"/>
      <c r="AN71" s="69"/>
    </row>
    <row r="72" spans="2:40" x14ac:dyDescent="0.2">
      <c r="B72" s="22" t="s">
        <v>906</v>
      </c>
      <c r="C72" s="78" t="s">
        <v>907</v>
      </c>
      <c r="D72" s="24"/>
      <c r="E72" s="25">
        <f t="shared" si="9"/>
        <v>0</v>
      </c>
      <c r="F72" s="51"/>
      <c r="G72" s="24"/>
      <c r="H72" s="69"/>
      <c r="I72" s="69"/>
      <c r="J72" s="69"/>
      <c r="K72" s="69"/>
      <c r="L72" s="69"/>
      <c r="M72" s="67"/>
      <c r="N72" s="67"/>
      <c r="O72" s="69"/>
      <c r="P72" s="69"/>
      <c r="Q72" s="69"/>
      <c r="R72" s="69"/>
      <c r="S72" s="69"/>
      <c r="T72" s="67"/>
      <c r="U72" s="73"/>
      <c r="V72" s="69"/>
      <c r="W72" s="69"/>
      <c r="X72" s="69"/>
      <c r="Y72" s="69"/>
      <c r="Z72" s="69"/>
      <c r="AA72" s="67"/>
      <c r="AB72" s="73"/>
      <c r="AC72" s="69"/>
      <c r="AD72" s="69"/>
      <c r="AE72" s="69"/>
      <c r="AF72" s="69"/>
      <c r="AG72" s="69"/>
      <c r="AH72" s="67"/>
      <c r="AI72" s="67"/>
      <c r="AJ72" s="69"/>
      <c r="AK72" s="69"/>
      <c r="AL72" s="69"/>
      <c r="AM72" s="69"/>
      <c r="AN72" s="69"/>
    </row>
    <row r="73" spans="2:40" x14ac:dyDescent="0.2">
      <c r="B73" s="22" t="s">
        <v>908</v>
      </c>
      <c r="C73" s="78" t="s">
        <v>909</v>
      </c>
      <c r="D73" s="24"/>
      <c r="E73" s="25">
        <f t="shared" si="9"/>
        <v>0</v>
      </c>
      <c r="F73" s="51"/>
      <c r="G73" s="24"/>
      <c r="H73" s="69"/>
      <c r="I73" s="69"/>
      <c r="J73" s="69"/>
      <c r="K73" s="69"/>
      <c r="L73" s="69"/>
      <c r="M73" s="67"/>
      <c r="N73" s="67"/>
      <c r="O73" s="69"/>
      <c r="P73" s="69"/>
      <c r="Q73" s="69"/>
      <c r="R73" s="69"/>
      <c r="S73" s="69"/>
      <c r="T73" s="67"/>
      <c r="U73" s="73"/>
      <c r="V73" s="69"/>
      <c r="W73" s="69"/>
      <c r="X73" s="69"/>
      <c r="Y73" s="69"/>
      <c r="Z73" s="69"/>
      <c r="AA73" s="67"/>
      <c r="AB73" s="73"/>
      <c r="AC73" s="69"/>
      <c r="AD73" s="69"/>
      <c r="AE73" s="69"/>
      <c r="AF73" s="69"/>
      <c r="AG73" s="69"/>
      <c r="AH73" s="67"/>
      <c r="AI73" s="67"/>
      <c r="AJ73" s="69"/>
      <c r="AK73" s="69"/>
      <c r="AL73" s="69"/>
      <c r="AM73" s="69"/>
      <c r="AN73" s="69"/>
    </row>
    <row r="74" spans="2:40" x14ac:dyDescent="0.2">
      <c r="B74" s="22" t="s">
        <v>910</v>
      </c>
      <c r="C74" s="78" t="s">
        <v>911</v>
      </c>
      <c r="D74" s="24"/>
      <c r="E74" s="25">
        <f t="shared" si="9"/>
        <v>0</v>
      </c>
      <c r="F74" s="51"/>
      <c r="G74" s="24"/>
      <c r="H74" s="69"/>
      <c r="I74" s="69"/>
      <c r="J74" s="69"/>
      <c r="K74" s="69"/>
      <c r="L74" s="69"/>
      <c r="M74" s="67"/>
      <c r="N74" s="67"/>
      <c r="O74" s="69"/>
      <c r="P74" s="69"/>
      <c r="Q74" s="69"/>
      <c r="R74" s="69"/>
      <c r="S74" s="69"/>
      <c r="T74" s="67"/>
      <c r="U74" s="73"/>
      <c r="V74" s="69"/>
      <c r="W74" s="69"/>
      <c r="X74" s="69"/>
      <c r="Y74" s="69"/>
      <c r="Z74" s="69"/>
      <c r="AA74" s="67"/>
      <c r="AB74" s="73"/>
      <c r="AC74" s="69"/>
      <c r="AD74" s="69"/>
      <c r="AE74" s="69"/>
      <c r="AF74" s="69"/>
      <c r="AG74" s="69"/>
      <c r="AH74" s="67"/>
      <c r="AI74" s="67"/>
      <c r="AJ74" s="69"/>
      <c r="AK74" s="69"/>
      <c r="AL74" s="69"/>
      <c r="AM74" s="69"/>
      <c r="AN74" s="69"/>
    </row>
    <row r="75" spans="2:40" x14ac:dyDescent="0.2">
      <c r="B75" s="22" t="s">
        <v>912</v>
      </c>
      <c r="C75" s="78" t="s">
        <v>913</v>
      </c>
      <c r="D75" s="24"/>
      <c r="E75" s="25">
        <f t="shared" si="9"/>
        <v>0</v>
      </c>
      <c r="F75" s="51"/>
      <c r="G75" s="24"/>
      <c r="H75" s="69"/>
      <c r="I75" s="69"/>
      <c r="J75" s="69"/>
      <c r="K75" s="69"/>
      <c r="L75" s="69"/>
      <c r="M75" s="67"/>
      <c r="N75" s="67"/>
      <c r="O75" s="69"/>
      <c r="P75" s="69"/>
      <c r="Q75" s="69"/>
      <c r="R75" s="69"/>
      <c r="S75" s="69"/>
      <c r="T75" s="67"/>
      <c r="U75" s="73"/>
      <c r="V75" s="69"/>
      <c r="W75" s="69"/>
      <c r="X75" s="69"/>
      <c r="Y75" s="69"/>
      <c r="Z75" s="69"/>
      <c r="AA75" s="67"/>
      <c r="AB75" s="73"/>
      <c r="AC75" s="69"/>
      <c r="AD75" s="69"/>
      <c r="AE75" s="69"/>
      <c r="AF75" s="69"/>
      <c r="AG75" s="69"/>
      <c r="AH75" s="67"/>
      <c r="AI75" s="67"/>
      <c r="AJ75" s="69"/>
      <c r="AK75" s="69"/>
      <c r="AL75" s="69"/>
      <c r="AM75" s="69"/>
      <c r="AN75" s="69"/>
    </row>
    <row r="76" spans="2:40" x14ac:dyDescent="0.2">
      <c r="B76" s="22" t="s">
        <v>914</v>
      </c>
      <c r="C76" s="78" t="s">
        <v>915</v>
      </c>
      <c r="D76" s="24"/>
      <c r="E76" s="25">
        <f t="shared" si="9"/>
        <v>0</v>
      </c>
      <c r="F76" s="51"/>
      <c r="G76" s="24"/>
      <c r="H76" s="69"/>
      <c r="I76" s="69"/>
      <c r="J76" s="69"/>
      <c r="K76" s="69"/>
      <c r="L76" s="69"/>
      <c r="M76" s="67"/>
      <c r="N76" s="67"/>
      <c r="O76" s="69"/>
      <c r="P76" s="69"/>
      <c r="Q76" s="69"/>
      <c r="R76" s="69"/>
      <c r="S76" s="69"/>
      <c r="T76" s="67"/>
      <c r="U76" s="73"/>
      <c r="V76" s="69"/>
      <c r="W76" s="69"/>
      <c r="X76" s="69"/>
      <c r="Y76" s="69"/>
      <c r="Z76" s="69"/>
      <c r="AA76" s="67"/>
      <c r="AB76" s="73"/>
      <c r="AC76" s="69"/>
      <c r="AD76" s="69"/>
      <c r="AE76" s="69"/>
      <c r="AF76" s="69"/>
      <c r="AG76" s="69"/>
      <c r="AH76" s="67"/>
      <c r="AI76" s="67"/>
      <c r="AJ76" s="69"/>
      <c r="AK76" s="69"/>
      <c r="AL76" s="69"/>
      <c r="AM76" s="69"/>
      <c r="AN76" s="69"/>
    </row>
    <row r="77" spans="2:40" x14ac:dyDescent="0.2">
      <c r="B77" s="22" t="s">
        <v>916</v>
      </c>
      <c r="C77" s="78" t="s">
        <v>917</v>
      </c>
      <c r="D77" s="24"/>
      <c r="E77" s="25">
        <f t="shared" si="9"/>
        <v>0</v>
      </c>
      <c r="F77" s="51"/>
      <c r="G77" s="24"/>
      <c r="H77" s="69"/>
      <c r="I77" s="69"/>
      <c r="J77" s="69"/>
      <c r="K77" s="69"/>
      <c r="L77" s="69"/>
      <c r="M77" s="67"/>
      <c r="N77" s="67"/>
      <c r="O77" s="69"/>
      <c r="P77" s="69"/>
      <c r="Q77" s="69"/>
      <c r="R77" s="69"/>
      <c r="S77" s="69"/>
      <c r="T77" s="67"/>
      <c r="U77" s="73"/>
      <c r="V77" s="69"/>
      <c r="W77" s="69"/>
      <c r="X77" s="69"/>
      <c r="Y77" s="69"/>
      <c r="Z77" s="69"/>
      <c r="AA77" s="67"/>
      <c r="AB77" s="73"/>
      <c r="AC77" s="69"/>
      <c r="AD77" s="69"/>
      <c r="AE77" s="69"/>
      <c r="AF77" s="69"/>
      <c r="AG77" s="69"/>
      <c r="AH77" s="67"/>
      <c r="AI77" s="67"/>
      <c r="AJ77" s="69"/>
      <c r="AK77" s="69"/>
      <c r="AL77" s="69"/>
      <c r="AM77" s="69"/>
      <c r="AN77" s="69"/>
    </row>
    <row r="78" spans="2:40" x14ac:dyDescent="0.2">
      <c r="B78" s="22" t="e">
        <f t="shared" ref="B78:B121" si="10">+B77+1</f>
        <v>#VALUE!</v>
      </c>
      <c r="C78" s="78"/>
      <c r="D78" s="24"/>
      <c r="E78" s="25">
        <f t="shared" ref="E78:E120" si="11">SUM(H78:AN78)</f>
        <v>0</v>
      </c>
      <c r="F78" s="51"/>
      <c r="G78" s="24"/>
      <c r="H78" s="69"/>
      <c r="I78" s="69"/>
      <c r="J78" s="69"/>
      <c r="K78" s="69"/>
      <c r="L78" s="69"/>
      <c r="M78" s="70"/>
      <c r="N78" s="68"/>
      <c r="O78" s="69"/>
      <c r="P78" s="69"/>
      <c r="Q78" s="69"/>
      <c r="R78" s="69"/>
      <c r="S78" s="69"/>
      <c r="T78" s="68"/>
      <c r="U78" s="68"/>
      <c r="V78" s="69"/>
      <c r="W78" s="69"/>
      <c r="X78" s="69"/>
      <c r="Y78" s="69"/>
      <c r="Z78" s="69"/>
      <c r="AA78" s="68"/>
      <c r="AB78" s="74"/>
      <c r="AC78" s="69"/>
      <c r="AD78" s="69"/>
      <c r="AE78" s="69"/>
      <c r="AF78" s="69"/>
      <c r="AG78" s="69"/>
      <c r="AH78" s="70"/>
      <c r="AI78" s="68"/>
      <c r="AJ78" s="69"/>
      <c r="AK78" s="69"/>
      <c r="AL78" s="69"/>
      <c r="AM78" s="69"/>
      <c r="AN78" s="69"/>
    </row>
    <row r="79" spans="2:40" x14ac:dyDescent="0.2">
      <c r="B79" s="22" t="e">
        <f t="shared" si="10"/>
        <v>#VALUE!</v>
      </c>
      <c r="C79" s="78"/>
      <c r="D79" s="24"/>
      <c r="E79" s="25">
        <f t="shared" si="11"/>
        <v>0</v>
      </c>
      <c r="F79" s="51"/>
      <c r="G79" s="24"/>
      <c r="H79" s="69"/>
      <c r="I79" s="69"/>
      <c r="J79" s="69"/>
      <c r="K79" s="69"/>
      <c r="L79" s="69"/>
      <c r="M79" s="70"/>
      <c r="N79" s="68"/>
      <c r="O79" s="69"/>
      <c r="P79" s="69"/>
      <c r="Q79" s="69"/>
      <c r="R79" s="69"/>
      <c r="S79" s="69"/>
      <c r="T79" s="68"/>
      <c r="U79" s="68"/>
      <c r="V79" s="69"/>
      <c r="W79" s="69"/>
      <c r="X79" s="69"/>
      <c r="Y79" s="69"/>
      <c r="Z79" s="69"/>
      <c r="AA79" s="68"/>
      <c r="AB79" s="74"/>
      <c r="AC79" s="69"/>
      <c r="AD79" s="69"/>
      <c r="AE79" s="69"/>
      <c r="AF79" s="69"/>
      <c r="AG79" s="69"/>
      <c r="AH79" s="70"/>
      <c r="AI79" s="68"/>
      <c r="AJ79" s="69"/>
      <c r="AK79" s="69"/>
      <c r="AL79" s="69"/>
      <c r="AM79" s="69"/>
      <c r="AN79" s="69"/>
    </row>
    <row r="80" spans="2:40" x14ac:dyDescent="0.2">
      <c r="B80" s="22" t="e">
        <f t="shared" si="10"/>
        <v>#VALUE!</v>
      </c>
      <c r="C80" s="78"/>
      <c r="D80" s="24"/>
      <c r="E80" s="25">
        <f t="shared" si="11"/>
        <v>0</v>
      </c>
      <c r="F80" s="51"/>
      <c r="G80" s="24"/>
      <c r="H80" s="69"/>
      <c r="I80" s="69"/>
      <c r="J80" s="69"/>
      <c r="K80" s="69"/>
      <c r="L80" s="69"/>
      <c r="M80" s="70"/>
      <c r="N80" s="68"/>
      <c r="O80" s="69"/>
      <c r="P80" s="69"/>
      <c r="Q80" s="69"/>
      <c r="R80" s="69"/>
      <c r="S80" s="69"/>
      <c r="T80" s="68"/>
      <c r="U80" s="68"/>
      <c r="V80" s="69"/>
      <c r="W80" s="69"/>
      <c r="X80" s="69"/>
      <c r="Y80" s="69"/>
      <c r="Z80" s="69"/>
      <c r="AA80" s="68"/>
      <c r="AB80" s="74"/>
      <c r="AC80" s="69"/>
      <c r="AD80" s="69"/>
      <c r="AE80" s="69"/>
      <c r="AF80" s="69"/>
      <c r="AG80" s="69"/>
      <c r="AH80" s="70"/>
      <c r="AI80" s="68"/>
      <c r="AJ80" s="69"/>
      <c r="AK80" s="69"/>
      <c r="AL80" s="69"/>
      <c r="AM80" s="69"/>
      <c r="AN80" s="69"/>
    </row>
    <row r="81" spans="2:40" x14ac:dyDescent="0.2">
      <c r="B81" s="22" t="e">
        <f t="shared" si="10"/>
        <v>#VALUE!</v>
      </c>
      <c r="C81" s="78"/>
      <c r="D81" s="24"/>
      <c r="E81" s="25">
        <f t="shared" si="11"/>
        <v>0</v>
      </c>
      <c r="F81" s="51"/>
      <c r="G81" s="24"/>
      <c r="H81" s="69"/>
      <c r="I81" s="69"/>
      <c r="J81" s="69"/>
      <c r="K81" s="69"/>
      <c r="L81" s="69"/>
      <c r="M81" s="70"/>
      <c r="N81" s="68"/>
      <c r="O81" s="69"/>
      <c r="P81" s="69"/>
      <c r="Q81" s="69"/>
      <c r="R81" s="69"/>
      <c r="S81" s="69"/>
      <c r="T81" s="68"/>
      <c r="U81" s="68"/>
      <c r="V81" s="69"/>
      <c r="W81" s="69"/>
      <c r="X81" s="69"/>
      <c r="Y81" s="69"/>
      <c r="Z81" s="69"/>
      <c r="AA81" s="68"/>
      <c r="AB81" s="74"/>
      <c r="AC81" s="69"/>
      <c r="AD81" s="69"/>
      <c r="AE81" s="69"/>
      <c r="AF81" s="69"/>
      <c r="AG81" s="69"/>
      <c r="AH81" s="70"/>
      <c r="AI81" s="68"/>
      <c r="AJ81" s="69"/>
      <c r="AK81" s="69"/>
      <c r="AL81" s="69"/>
      <c r="AM81" s="69"/>
      <c r="AN81" s="69"/>
    </row>
    <row r="82" spans="2:40" x14ac:dyDescent="0.2">
      <c r="B82" s="22" t="e">
        <f t="shared" si="10"/>
        <v>#VALUE!</v>
      </c>
      <c r="C82" s="78"/>
      <c r="D82" s="24"/>
      <c r="E82" s="25">
        <f t="shared" si="11"/>
        <v>0</v>
      </c>
      <c r="F82" s="51"/>
      <c r="G82" s="24"/>
      <c r="H82" s="69"/>
      <c r="I82" s="69"/>
      <c r="J82" s="69"/>
      <c r="K82" s="69"/>
      <c r="L82" s="69"/>
      <c r="M82" s="70"/>
      <c r="N82" s="68"/>
      <c r="O82" s="69"/>
      <c r="P82" s="69"/>
      <c r="Q82" s="69"/>
      <c r="R82" s="69"/>
      <c r="S82" s="69"/>
      <c r="T82" s="68"/>
      <c r="U82" s="68"/>
      <c r="V82" s="69"/>
      <c r="W82" s="69"/>
      <c r="X82" s="69"/>
      <c r="Y82" s="69"/>
      <c r="Z82" s="69"/>
      <c r="AA82" s="68"/>
      <c r="AB82" s="74"/>
      <c r="AC82" s="69"/>
      <c r="AD82" s="69"/>
      <c r="AE82" s="69"/>
      <c r="AF82" s="69"/>
      <c r="AG82" s="69"/>
      <c r="AH82" s="70"/>
      <c r="AI82" s="68"/>
      <c r="AJ82" s="69"/>
      <c r="AK82" s="69"/>
      <c r="AL82" s="69"/>
      <c r="AM82" s="69"/>
      <c r="AN82" s="69"/>
    </row>
    <row r="83" spans="2:40" x14ac:dyDescent="0.2">
      <c r="B83" s="22" t="e">
        <f t="shared" si="10"/>
        <v>#VALUE!</v>
      </c>
      <c r="C83" s="78"/>
      <c r="D83" s="24"/>
      <c r="E83" s="25">
        <f t="shared" si="11"/>
        <v>0</v>
      </c>
      <c r="F83" s="51"/>
      <c r="G83" s="24"/>
      <c r="H83" s="69"/>
      <c r="I83" s="69"/>
      <c r="J83" s="69"/>
      <c r="K83" s="69"/>
      <c r="L83" s="69"/>
      <c r="M83" s="70"/>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t="e">
        <f t="shared" si="10"/>
        <v>#VALUE!</v>
      </c>
      <c r="C84" s="78"/>
      <c r="D84" s="24"/>
      <c r="E84" s="25">
        <f t="shared" si="11"/>
        <v>0</v>
      </c>
      <c r="F84" s="51"/>
      <c r="G84" s="24"/>
      <c r="H84" s="69"/>
      <c r="I84" s="69"/>
      <c r="J84" s="69"/>
      <c r="K84" s="69"/>
      <c r="L84" s="69"/>
      <c r="M84" s="70"/>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t="e">
        <f t="shared" si="10"/>
        <v>#VALUE!</v>
      </c>
      <c r="C85" s="78"/>
      <c r="D85" s="24"/>
      <c r="E85" s="25">
        <f t="shared" si="11"/>
        <v>0</v>
      </c>
      <c r="F85" s="51"/>
      <c r="G85" s="24"/>
      <c r="H85" s="69"/>
      <c r="I85" s="69"/>
      <c r="J85" s="69"/>
      <c r="K85" s="69"/>
      <c r="L85" s="69"/>
      <c r="M85" s="70"/>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t="e">
        <f t="shared" si="10"/>
        <v>#VALUE!</v>
      </c>
      <c r="C86" s="78"/>
      <c r="D86" s="24"/>
      <c r="E86" s="25">
        <f t="shared" si="11"/>
        <v>0</v>
      </c>
      <c r="F86" s="51"/>
      <c r="G86" s="24"/>
      <c r="H86" s="69"/>
      <c r="I86" s="69"/>
      <c r="J86" s="69"/>
      <c r="K86" s="69"/>
      <c r="L86" s="69"/>
      <c r="M86" s="70"/>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t="e">
        <f t="shared" si="10"/>
        <v>#VALUE!</v>
      </c>
      <c r="C87" s="63"/>
      <c r="D87" s="24"/>
      <c r="E87" s="25">
        <f t="shared" si="11"/>
        <v>0</v>
      </c>
      <c r="F87" s="51"/>
      <c r="G87" s="24"/>
      <c r="H87" s="69"/>
      <c r="I87" s="69"/>
      <c r="J87" s="69"/>
      <c r="K87" s="69"/>
      <c r="L87" s="69"/>
      <c r="M87" s="70"/>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t="e">
        <f t="shared" si="10"/>
        <v>#VALUE!</v>
      </c>
      <c r="C88" s="63"/>
      <c r="D88" s="24"/>
      <c r="E88" s="25">
        <f t="shared" si="11"/>
        <v>0</v>
      </c>
      <c r="F88" s="51"/>
      <c r="G88" s="24"/>
      <c r="H88" s="69"/>
      <c r="I88" s="69"/>
      <c r="J88" s="69"/>
      <c r="K88" s="69"/>
      <c r="L88" s="69"/>
      <c r="M88" s="70"/>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t="e">
        <f t="shared" si="10"/>
        <v>#VALUE!</v>
      </c>
      <c r="C89" s="63"/>
      <c r="D89" s="24"/>
      <c r="E89" s="25">
        <f t="shared" si="11"/>
        <v>0</v>
      </c>
      <c r="F89" s="51"/>
      <c r="G89" s="24"/>
      <c r="H89" s="69"/>
      <c r="I89" s="69"/>
      <c r="J89" s="69"/>
      <c r="K89" s="69"/>
      <c r="L89" s="69"/>
      <c r="M89" s="70"/>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t="e">
        <f t="shared" si="10"/>
        <v>#VALUE!</v>
      </c>
      <c r="C90" s="63"/>
      <c r="D90" s="24"/>
      <c r="E90" s="25">
        <f t="shared" si="11"/>
        <v>0</v>
      </c>
      <c r="F90" s="51"/>
      <c r="G90" s="24"/>
      <c r="H90" s="69"/>
      <c r="I90" s="69"/>
      <c r="J90" s="69"/>
      <c r="K90" s="69"/>
      <c r="L90" s="69"/>
      <c r="M90" s="70"/>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ht="14.25" customHeight="1" x14ac:dyDescent="0.2">
      <c r="B91" s="22" t="e">
        <f t="shared" si="10"/>
        <v>#VALUE!</v>
      </c>
      <c r="C91" s="8"/>
      <c r="D91" s="24"/>
      <c r="E91" s="25">
        <f t="shared" si="11"/>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t="e">
        <f t="shared" si="10"/>
        <v>#VALUE!</v>
      </c>
      <c r="C92" s="8"/>
      <c r="D92" s="24"/>
      <c r="E92" s="25">
        <f t="shared" si="11"/>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t="e">
        <f t="shared" si="10"/>
        <v>#VALUE!</v>
      </c>
      <c r="C93" s="8"/>
      <c r="D93" s="24"/>
      <c r="E93" s="25">
        <f t="shared" si="11"/>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t="e">
        <f t="shared" si="10"/>
        <v>#VALUE!</v>
      </c>
      <c r="C94" s="8"/>
      <c r="D94" s="24"/>
      <c r="E94" s="25">
        <f t="shared" si="11"/>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t="e">
        <f t="shared" si="10"/>
        <v>#VALUE!</v>
      </c>
      <c r="C95" s="8"/>
      <c r="D95" s="24"/>
      <c r="E95" s="25">
        <f t="shared" si="11"/>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t="e">
        <f t="shared" si="10"/>
        <v>#VALUE!</v>
      </c>
      <c r="C96" s="8"/>
      <c r="D96" s="24"/>
      <c r="E96" s="25">
        <f t="shared" si="11"/>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t="e">
        <f t="shared" si="10"/>
        <v>#VALUE!</v>
      </c>
      <c r="C97" s="8"/>
      <c r="D97" s="24"/>
      <c r="E97" s="25">
        <f t="shared" si="11"/>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t="e">
        <f t="shared" si="10"/>
        <v>#VALUE!</v>
      </c>
      <c r="C98" s="8"/>
      <c r="D98" s="24"/>
      <c r="E98" s="25">
        <f t="shared" si="11"/>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t="e">
        <f t="shared" si="10"/>
        <v>#VALUE!</v>
      </c>
      <c r="C99" s="8"/>
      <c r="D99" s="24"/>
      <c r="E99" s="25">
        <f t="shared" si="11"/>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t="e">
        <f t="shared" si="10"/>
        <v>#VALUE!</v>
      </c>
      <c r="C100" s="8"/>
      <c r="D100" s="24"/>
      <c r="E100" s="25">
        <f t="shared" si="11"/>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t="e">
        <f t="shared" si="10"/>
        <v>#VALUE!</v>
      </c>
      <c r="C101" s="8"/>
      <c r="D101" s="24"/>
      <c r="E101" s="25">
        <f t="shared" si="11"/>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ht="15.75" customHeight="1" x14ac:dyDescent="0.2">
      <c r="B102" s="22" t="e">
        <f t="shared" si="10"/>
        <v>#VALUE!</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ht="15.75" customHeight="1" x14ac:dyDescent="0.2">
      <c r="B103" s="22" t="e">
        <f t="shared" si="10"/>
        <v>#VALUE!</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t="e">
        <f t="shared" si="10"/>
        <v>#VALUE!</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t="e">
        <f t="shared" si="10"/>
        <v>#VALUE!</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t="e">
        <f t="shared" si="10"/>
        <v>#VALUE!</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t="e">
        <f t="shared" si="10"/>
        <v>#VALUE!</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t="e">
        <f t="shared" si="10"/>
        <v>#VALUE!</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t="e">
        <f t="shared" si="10"/>
        <v>#VALUE!</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t="e">
        <f t="shared" si="10"/>
        <v>#VALUE!</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t="e">
        <f t="shared" si="10"/>
        <v>#VALUE!</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t="e">
        <f t="shared" si="10"/>
        <v>#VALUE!</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t="e">
        <f t="shared" si="10"/>
        <v>#VALUE!</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t="e">
        <f t="shared" si="10"/>
        <v>#VALUE!</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t="e">
        <f t="shared" si="10"/>
        <v>#VALUE!</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B116" s="22" t="e">
        <f t="shared" si="10"/>
        <v>#VALUE!</v>
      </c>
      <c r="C116" s="8"/>
      <c r="D116" s="24"/>
      <c r="E116" s="25">
        <f t="shared" si="11"/>
        <v>0</v>
      </c>
      <c r="F116" s="51"/>
      <c r="G116" s="24"/>
      <c r="H116" s="69"/>
      <c r="I116" s="69"/>
      <c r="J116" s="69"/>
      <c r="K116" s="69"/>
      <c r="L116" s="69"/>
      <c r="M116" s="68"/>
      <c r="N116" s="68"/>
      <c r="O116" s="69"/>
      <c r="P116" s="69"/>
      <c r="Q116" s="69"/>
      <c r="R116" s="69"/>
      <c r="S116" s="69"/>
      <c r="T116" s="68"/>
      <c r="U116" s="68"/>
      <c r="V116" s="69"/>
      <c r="W116" s="69"/>
      <c r="X116" s="69"/>
      <c r="Y116" s="69"/>
      <c r="Z116" s="69"/>
      <c r="AA116" s="68"/>
      <c r="AB116" s="68"/>
      <c r="AC116" s="69"/>
      <c r="AD116" s="69"/>
      <c r="AE116" s="69"/>
      <c r="AF116" s="69"/>
      <c r="AG116" s="69"/>
      <c r="AH116" s="68"/>
      <c r="AI116" s="68"/>
      <c r="AJ116" s="69"/>
      <c r="AK116" s="69"/>
      <c r="AL116" s="69"/>
      <c r="AM116" s="69"/>
      <c r="AN116" s="69"/>
    </row>
    <row r="117" spans="2:40" x14ac:dyDescent="0.2">
      <c r="B117" s="22" t="e">
        <f t="shared" si="10"/>
        <v>#VALUE!</v>
      </c>
      <c r="C117" s="8"/>
      <c r="D117" s="24"/>
      <c r="E117" s="25">
        <f t="shared" si="11"/>
        <v>0</v>
      </c>
      <c r="F117" s="51"/>
      <c r="G117" s="24"/>
      <c r="H117" s="69"/>
      <c r="I117" s="69"/>
      <c r="J117" s="69"/>
      <c r="K117" s="69"/>
      <c r="L117" s="69"/>
      <c r="M117" s="68"/>
      <c r="N117" s="68"/>
      <c r="O117" s="69"/>
      <c r="P117" s="69"/>
      <c r="Q117" s="69"/>
      <c r="R117" s="69"/>
      <c r="S117" s="69"/>
      <c r="T117" s="68"/>
      <c r="U117" s="68"/>
      <c r="V117" s="69"/>
      <c r="W117" s="69"/>
      <c r="X117" s="69"/>
      <c r="Y117" s="69"/>
      <c r="Z117" s="69"/>
      <c r="AA117" s="68"/>
      <c r="AB117" s="68"/>
      <c r="AC117" s="69"/>
      <c r="AD117" s="69"/>
      <c r="AE117" s="69"/>
      <c r="AF117" s="69"/>
      <c r="AG117" s="69"/>
      <c r="AH117" s="68"/>
      <c r="AI117" s="68"/>
      <c r="AJ117" s="69"/>
      <c r="AK117" s="69"/>
      <c r="AL117" s="69"/>
      <c r="AM117" s="69"/>
      <c r="AN117" s="69"/>
    </row>
    <row r="118" spans="2:40" x14ac:dyDescent="0.2">
      <c r="B118" s="22" t="e">
        <f t="shared" si="10"/>
        <v>#VALUE!</v>
      </c>
      <c r="C118" s="8"/>
      <c r="D118" s="24"/>
      <c r="E118" s="25">
        <f t="shared" si="11"/>
        <v>0</v>
      </c>
      <c r="F118" s="51"/>
      <c r="G118" s="24"/>
      <c r="H118" s="69"/>
      <c r="I118" s="69"/>
      <c r="J118" s="69"/>
      <c r="K118" s="69"/>
      <c r="L118" s="69"/>
      <c r="M118" s="68"/>
      <c r="N118" s="68"/>
      <c r="O118" s="69"/>
      <c r="P118" s="69"/>
      <c r="Q118" s="69"/>
      <c r="R118" s="69"/>
      <c r="S118" s="69"/>
      <c r="T118" s="68"/>
      <c r="U118" s="68"/>
      <c r="V118" s="69"/>
      <c r="W118" s="69"/>
      <c r="X118" s="69"/>
      <c r="Y118" s="69"/>
      <c r="Z118" s="69"/>
      <c r="AA118" s="68"/>
      <c r="AB118" s="68"/>
      <c r="AC118" s="69"/>
      <c r="AD118" s="69"/>
      <c r="AE118" s="69"/>
      <c r="AF118" s="69"/>
      <c r="AG118" s="69"/>
      <c r="AH118" s="68"/>
      <c r="AI118" s="68"/>
      <c r="AJ118" s="69"/>
      <c r="AK118" s="69"/>
      <c r="AL118" s="69"/>
      <c r="AM118" s="69"/>
      <c r="AN118" s="69"/>
    </row>
    <row r="119" spans="2:40" x14ac:dyDescent="0.2">
      <c r="B119" s="22" t="e">
        <f t="shared" si="10"/>
        <v>#VALUE!</v>
      </c>
      <c r="C119" s="8"/>
      <c r="D119" s="24"/>
      <c r="E119" s="25">
        <f t="shared" si="11"/>
        <v>0</v>
      </c>
      <c r="F119" s="51"/>
      <c r="G119" s="24"/>
      <c r="H119" s="69"/>
      <c r="I119" s="69"/>
      <c r="J119" s="69"/>
      <c r="K119" s="69"/>
      <c r="L119" s="69"/>
      <c r="M119" s="68"/>
      <c r="N119" s="68"/>
      <c r="O119" s="69"/>
      <c r="P119" s="69"/>
      <c r="Q119" s="69"/>
      <c r="R119" s="69"/>
      <c r="S119" s="69"/>
      <c r="T119" s="68"/>
      <c r="U119" s="68"/>
      <c r="V119" s="69"/>
      <c r="W119" s="69"/>
      <c r="X119" s="69"/>
      <c r="Y119" s="69"/>
      <c r="Z119" s="69"/>
      <c r="AA119" s="68"/>
      <c r="AB119" s="68"/>
      <c r="AC119" s="69"/>
      <c r="AD119" s="69"/>
      <c r="AE119" s="69"/>
      <c r="AF119" s="69"/>
      <c r="AG119" s="69"/>
      <c r="AH119" s="68"/>
      <c r="AI119" s="68"/>
      <c r="AJ119" s="69"/>
      <c r="AK119" s="69"/>
      <c r="AL119" s="69"/>
      <c r="AM119" s="69"/>
      <c r="AN119" s="69"/>
    </row>
    <row r="120" spans="2:40" x14ac:dyDescent="0.2">
      <c r="B120" s="22" t="e">
        <f t="shared" si="10"/>
        <v>#VALUE!</v>
      </c>
      <c r="C120" s="8"/>
      <c r="D120" s="24"/>
      <c r="E120" s="25">
        <f t="shared" si="11"/>
        <v>0</v>
      </c>
      <c r="F120" s="51"/>
      <c r="G120" s="24"/>
      <c r="H120" s="69"/>
      <c r="I120" s="69"/>
      <c r="J120" s="69"/>
      <c r="K120" s="69"/>
      <c r="L120" s="69"/>
      <c r="M120" s="68"/>
      <c r="N120" s="68"/>
      <c r="O120" s="69"/>
      <c r="P120" s="69"/>
      <c r="Q120" s="69"/>
      <c r="R120" s="69"/>
      <c r="S120" s="69"/>
      <c r="T120" s="68"/>
      <c r="U120" s="68"/>
      <c r="V120" s="69"/>
      <c r="W120" s="69"/>
      <c r="X120" s="69"/>
      <c r="Y120" s="69"/>
      <c r="Z120" s="69"/>
      <c r="AA120" s="68"/>
      <c r="AB120" s="68"/>
      <c r="AC120" s="69"/>
      <c r="AD120" s="69"/>
      <c r="AE120" s="69"/>
      <c r="AF120" s="69"/>
      <c r="AG120" s="69"/>
      <c r="AH120" s="68"/>
      <c r="AI120" s="68"/>
      <c r="AJ120" s="69"/>
      <c r="AK120" s="69"/>
      <c r="AL120" s="69"/>
      <c r="AM120" s="69"/>
      <c r="AN120" s="69"/>
    </row>
    <row r="121" spans="2:40" x14ac:dyDescent="0.2">
      <c r="B121" s="22" t="e">
        <f t="shared" si="10"/>
        <v>#VALUE!</v>
      </c>
      <c r="C121" s="8"/>
      <c r="D121" s="24"/>
      <c r="E121" s="25">
        <f t="shared" ref="E121:E135" si="12">SUM(H121:AN121)</f>
        <v>0</v>
      </c>
      <c r="F121" s="51"/>
      <c r="G121" s="24"/>
      <c r="H121" s="69"/>
      <c r="I121" s="69"/>
      <c r="J121" s="69"/>
      <c r="K121" s="69"/>
      <c r="L121" s="69"/>
      <c r="M121" s="68"/>
      <c r="N121" s="68"/>
      <c r="O121" s="69"/>
      <c r="P121" s="69"/>
      <c r="Q121" s="69"/>
      <c r="R121" s="69"/>
      <c r="S121" s="69"/>
      <c r="T121" s="68"/>
      <c r="U121" s="68"/>
      <c r="V121" s="69"/>
      <c r="W121" s="69"/>
      <c r="X121" s="69"/>
      <c r="Y121" s="69"/>
      <c r="Z121" s="69"/>
      <c r="AA121" s="68"/>
      <c r="AB121" s="68"/>
      <c r="AC121" s="69"/>
      <c r="AD121" s="69"/>
      <c r="AE121" s="69"/>
      <c r="AF121" s="69"/>
      <c r="AG121" s="69"/>
      <c r="AH121" s="68"/>
      <c r="AI121" s="68"/>
      <c r="AJ121" s="69"/>
      <c r="AK121" s="69"/>
      <c r="AL121" s="69"/>
      <c r="AM121" s="69"/>
      <c r="AN121" s="69"/>
    </row>
    <row r="122" spans="2:40" x14ac:dyDescent="0.2">
      <c r="B122" s="22" t="e">
        <f t="shared" ref="B122:B135" si="13">+B121+1</f>
        <v>#VALUE!</v>
      </c>
      <c r="C122" s="8"/>
      <c r="D122" s="24"/>
      <c r="E122" s="25">
        <f t="shared" si="12"/>
        <v>0</v>
      </c>
      <c r="F122" s="51"/>
      <c r="G122" s="24"/>
      <c r="H122" s="69"/>
      <c r="I122" s="69"/>
      <c r="J122" s="69"/>
      <c r="K122" s="69"/>
      <c r="L122" s="69"/>
      <c r="M122" s="68"/>
      <c r="N122" s="68"/>
      <c r="O122" s="69"/>
      <c r="P122" s="69"/>
      <c r="Q122" s="69"/>
      <c r="R122" s="69"/>
      <c r="S122" s="69"/>
      <c r="T122" s="68"/>
      <c r="U122" s="68"/>
      <c r="V122" s="69"/>
      <c r="W122" s="69"/>
      <c r="X122" s="69"/>
      <c r="Y122" s="69"/>
      <c r="Z122" s="69"/>
      <c r="AA122" s="68"/>
      <c r="AB122" s="68"/>
      <c r="AC122" s="69"/>
      <c r="AD122" s="69"/>
      <c r="AE122" s="69"/>
      <c r="AF122" s="69"/>
      <c r="AG122" s="69"/>
      <c r="AH122" s="68"/>
      <c r="AI122" s="68"/>
      <c r="AJ122" s="69"/>
      <c r="AK122" s="69"/>
      <c r="AL122" s="69"/>
      <c r="AM122" s="69"/>
      <c r="AN122" s="69"/>
    </row>
    <row r="123" spans="2:40" x14ac:dyDescent="0.2">
      <c r="B123" s="22" t="e">
        <f t="shared" si="13"/>
        <v>#VALUE!</v>
      </c>
      <c r="C123" s="8"/>
      <c r="D123" s="24"/>
      <c r="E123" s="25">
        <f t="shared" si="12"/>
        <v>0</v>
      </c>
      <c r="F123" s="51"/>
      <c r="G123" s="24"/>
      <c r="H123" s="69"/>
      <c r="I123" s="69"/>
      <c r="J123" s="69"/>
      <c r="K123" s="69"/>
      <c r="L123" s="69"/>
      <c r="M123" s="68"/>
      <c r="N123" s="68"/>
      <c r="O123" s="69"/>
      <c r="P123" s="69"/>
      <c r="Q123" s="69"/>
      <c r="R123" s="69"/>
      <c r="S123" s="69"/>
      <c r="T123" s="68"/>
      <c r="U123" s="68"/>
      <c r="V123" s="69"/>
      <c r="W123" s="69"/>
      <c r="X123" s="69"/>
      <c r="Y123" s="69"/>
      <c r="Z123" s="69"/>
      <c r="AA123" s="68"/>
      <c r="AB123" s="68"/>
      <c r="AC123" s="69"/>
      <c r="AD123" s="69"/>
      <c r="AE123" s="69"/>
      <c r="AF123" s="69"/>
      <c r="AG123" s="69"/>
      <c r="AH123" s="68"/>
      <c r="AI123" s="68"/>
      <c r="AJ123" s="69"/>
      <c r="AK123" s="69"/>
      <c r="AL123" s="69"/>
      <c r="AM123" s="69"/>
      <c r="AN123" s="69"/>
    </row>
    <row r="124" spans="2:40" x14ac:dyDescent="0.2">
      <c r="B124" s="22" t="e">
        <f t="shared" si="13"/>
        <v>#VALUE!</v>
      </c>
      <c r="C124" s="8"/>
      <c r="D124" s="24"/>
      <c r="E124" s="25">
        <f t="shared" si="12"/>
        <v>0</v>
      </c>
      <c r="F124" s="51"/>
      <c r="G124" s="24"/>
      <c r="H124" s="69"/>
      <c r="I124" s="69"/>
      <c r="J124" s="69"/>
      <c r="K124" s="69"/>
      <c r="L124" s="69"/>
      <c r="M124" s="68"/>
      <c r="N124" s="68"/>
      <c r="O124" s="69"/>
      <c r="P124" s="69"/>
      <c r="Q124" s="69"/>
      <c r="R124" s="69"/>
      <c r="S124" s="69"/>
      <c r="T124" s="68"/>
      <c r="U124" s="68"/>
      <c r="V124" s="69"/>
      <c r="W124" s="69"/>
      <c r="X124" s="69"/>
      <c r="Y124" s="69"/>
      <c r="Z124" s="69"/>
      <c r="AA124" s="68"/>
      <c r="AB124" s="68"/>
      <c r="AC124" s="69"/>
      <c r="AD124" s="69"/>
      <c r="AE124" s="69"/>
      <c r="AF124" s="69"/>
      <c r="AG124" s="69"/>
      <c r="AH124" s="68"/>
      <c r="AI124" s="68"/>
      <c r="AJ124" s="69"/>
      <c r="AK124" s="69"/>
      <c r="AL124" s="69"/>
      <c r="AM124" s="69"/>
      <c r="AN124" s="69"/>
    </row>
    <row r="125" spans="2:40" x14ac:dyDescent="0.2">
      <c r="B125" s="22" t="e">
        <f t="shared" si="13"/>
        <v>#VALUE!</v>
      </c>
      <c r="C125" s="8"/>
      <c r="D125" s="24"/>
      <c r="E125" s="25">
        <f t="shared" si="12"/>
        <v>0</v>
      </c>
      <c r="F125" s="51"/>
      <c r="G125" s="24"/>
      <c r="H125" s="69"/>
      <c r="I125" s="69"/>
      <c r="J125" s="69"/>
      <c r="K125" s="69"/>
      <c r="L125" s="69"/>
      <c r="M125" s="68"/>
      <c r="N125" s="68"/>
      <c r="O125" s="69"/>
      <c r="P125" s="69"/>
      <c r="Q125" s="69"/>
      <c r="R125" s="69"/>
      <c r="S125" s="69"/>
      <c r="T125" s="68"/>
      <c r="U125" s="68"/>
      <c r="V125" s="69"/>
      <c r="W125" s="69"/>
      <c r="X125" s="69"/>
      <c r="Y125" s="69"/>
      <c r="Z125" s="69"/>
      <c r="AA125" s="68"/>
      <c r="AB125" s="68"/>
      <c r="AC125" s="69"/>
      <c r="AD125" s="69"/>
      <c r="AE125" s="69"/>
      <c r="AF125" s="69"/>
      <c r="AG125" s="69"/>
      <c r="AH125" s="68"/>
      <c r="AI125" s="68"/>
      <c r="AJ125" s="69"/>
      <c r="AK125" s="69"/>
      <c r="AL125" s="69"/>
      <c r="AM125" s="69"/>
      <c r="AN125" s="69"/>
    </row>
    <row r="126" spans="2:40" x14ac:dyDescent="0.2">
      <c r="B126" s="22" t="e">
        <f t="shared" si="13"/>
        <v>#VALUE!</v>
      </c>
      <c r="C126" s="8"/>
      <c r="D126" s="24"/>
      <c r="E126" s="25">
        <f t="shared" si="12"/>
        <v>0</v>
      </c>
      <c r="F126" s="51"/>
      <c r="G126" s="24"/>
      <c r="H126" s="69"/>
      <c r="I126" s="69"/>
      <c r="J126" s="69"/>
      <c r="K126" s="69"/>
      <c r="L126" s="69"/>
      <c r="M126" s="68"/>
      <c r="N126" s="68"/>
      <c r="O126" s="69"/>
      <c r="P126" s="69"/>
      <c r="Q126" s="69"/>
      <c r="R126" s="69"/>
      <c r="S126" s="69"/>
      <c r="T126" s="68"/>
      <c r="U126" s="68"/>
      <c r="V126" s="69"/>
      <c r="W126" s="69"/>
      <c r="X126" s="69"/>
      <c r="Y126" s="69"/>
      <c r="Z126" s="69"/>
      <c r="AA126" s="68"/>
      <c r="AB126" s="68"/>
      <c r="AC126" s="69"/>
      <c r="AD126" s="69"/>
      <c r="AE126" s="69"/>
      <c r="AF126" s="69"/>
      <c r="AG126" s="69"/>
      <c r="AH126" s="68"/>
      <c r="AI126" s="68"/>
      <c r="AJ126" s="69"/>
      <c r="AK126" s="69"/>
      <c r="AL126" s="69"/>
      <c r="AM126" s="69"/>
      <c r="AN126" s="69"/>
    </row>
    <row r="127" spans="2:40" x14ac:dyDescent="0.2">
      <c r="B127" s="22" t="e">
        <f t="shared" si="13"/>
        <v>#VALUE!</v>
      </c>
      <c r="C127" s="8"/>
      <c r="D127" s="24"/>
      <c r="E127" s="25">
        <f t="shared" si="12"/>
        <v>0</v>
      </c>
      <c r="F127" s="51"/>
      <c r="G127" s="24"/>
      <c r="H127" s="69"/>
      <c r="I127" s="69"/>
      <c r="J127" s="69"/>
      <c r="K127" s="69"/>
      <c r="L127" s="69"/>
      <c r="M127" s="68"/>
      <c r="N127" s="68"/>
      <c r="O127" s="69"/>
      <c r="P127" s="69"/>
      <c r="Q127" s="69"/>
      <c r="R127" s="69"/>
      <c r="S127" s="69"/>
      <c r="T127" s="68"/>
      <c r="U127" s="68"/>
      <c r="V127" s="69"/>
      <c r="W127" s="69"/>
      <c r="X127" s="69"/>
      <c r="Y127" s="69"/>
      <c r="Z127" s="69"/>
      <c r="AA127" s="68"/>
      <c r="AB127" s="68"/>
      <c r="AC127" s="69"/>
      <c r="AD127" s="69"/>
      <c r="AE127" s="69"/>
      <c r="AF127" s="69"/>
      <c r="AG127" s="69"/>
      <c r="AH127" s="68"/>
      <c r="AI127" s="68"/>
      <c r="AJ127" s="69"/>
      <c r="AK127" s="69"/>
      <c r="AL127" s="69"/>
      <c r="AM127" s="69"/>
      <c r="AN127" s="69"/>
    </row>
    <row r="128" spans="2:40" x14ac:dyDescent="0.2">
      <c r="B128" s="22" t="e">
        <f t="shared" si="13"/>
        <v>#VALUE!</v>
      </c>
      <c r="C128" s="8"/>
      <c r="D128" s="24"/>
      <c r="E128" s="25">
        <f t="shared" si="12"/>
        <v>0</v>
      </c>
      <c r="F128" s="51"/>
      <c r="G128" s="24"/>
      <c r="H128" s="69"/>
      <c r="I128" s="69"/>
      <c r="J128" s="69"/>
      <c r="K128" s="69"/>
      <c r="L128" s="69"/>
      <c r="M128" s="68"/>
      <c r="N128" s="68"/>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row>
    <row r="129" spans="2:40" x14ac:dyDescent="0.2">
      <c r="B129" s="22" t="e">
        <f t="shared" si="13"/>
        <v>#VALUE!</v>
      </c>
      <c r="C129" s="8"/>
      <c r="D129" s="24"/>
      <c r="E129" s="25">
        <f t="shared" si="12"/>
        <v>0</v>
      </c>
      <c r="F129" s="51"/>
      <c r="G129" s="24"/>
      <c r="H129" s="69"/>
      <c r="I129" s="69"/>
      <c r="J129" s="69"/>
      <c r="K129" s="69"/>
      <c r="L129" s="69"/>
      <c r="M129" s="68"/>
      <c r="N129" s="68"/>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t="e">
        <f t="shared" si="13"/>
        <v>#VALUE!</v>
      </c>
      <c r="C130" s="8"/>
      <c r="D130" s="24"/>
      <c r="E130" s="25">
        <f t="shared" si="12"/>
        <v>0</v>
      </c>
      <c r="F130" s="51"/>
      <c r="G130" s="24"/>
      <c r="H130" s="69"/>
      <c r="I130" s="69"/>
      <c r="J130" s="69"/>
      <c r="K130" s="69"/>
      <c r="L130" s="69"/>
      <c r="M130" s="68"/>
      <c r="N130" s="68"/>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t="e">
        <f t="shared" si="13"/>
        <v>#VALUE!</v>
      </c>
      <c r="C131" s="8"/>
      <c r="D131" s="24"/>
      <c r="E131" s="25">
        <f t="shared" si="12"/>
        <v>0</v>
      </c>
      <c r="F131" s="51"/>
      <c r="G131" s="24"/>
      <c r="H131" s="69"/>
      <c r="I131" s="69"/>
      <c r="J131" s="69"/>
      <c r="K131" s="69"/>
      <c r="L131" s="69"/>
      <c r="M131" s="68"/>
      <c r="N131" s="68"/>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t="e">
        <f t="shared" si="13"/>
        <v>#VALUE!</v>
      </c>
      <c r="C132" s="8"/>
      <c r="D132" s="24"/>
      <c r="E132" s="25">
        <f t="shared" si="12"/>
        <v>0</v>
      </c>
      <c r="F132" s="51"/>
      <c r="G132" s="24"/>
      <c r="H132" s="69"/>
      <c r="I132" s="69"/>
      <c r="J132" s="69"/>
      <c r="K132" s="69"/>
      <c r="L132" s="69"/>
      <c r="M132" s="68"/>
      <c r="N132" s="68"/>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t="e">
        <f t="shared" si="13"/>
        <v>#VALUE!</v>
      </c>
      <c r="C133" s="8"/>
      <c r="D133" s="24"/>
      <c r="E133" s="25">
        <f t="shared" si="12"/>
        <v>0</v>
      </c>
      <c r="F133" s="51"/>
      <c r="G133" s="24"/>
      <c r="H133" s="69"/>
      <c r="I133" s="69"/>
      <c r="J133" s="69"/>
      <c r="K133" s="69"/>
      <c r="L133" s="69"/>
      <c r="M133" s="68"/>
      <c r="N133" s="68"/>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t="e">
        <f t="shared" si="13"/>
        <v>#VALUE!</v>
      </c>
      <c r="C134" s="8"/>
      <c r="D134" s="24"/>
      <c r="E134" s="25">
        <f t="shared" si="12"/>
        <v>0</v>
      </c>
      <c r="F134" s="51"/>
      <c r="G134" s="24"/>
      <c r="H134" s="69"/>
      <c r="I134" s="69"/>
      <c r="J134" s="69"/>
      <c r="K134" s="69"/>
      <c r="L134" s="69"/>
      <c r="M134" s="68"/>
      <c r="N134" s="68"/>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t="e">
        <f t="shared" si="13"/>
        <v>#VALUE!</v>
      </c>
      <c r="C135" s="8"/>
      <c r="D135" s="24"/>
      <c r="E135" s="25">
        <f t="shared" si="12"/>
        <v>0</v>
      </c>
      <c r="F135" s="51"/>
      <c r="G135" s="24"/>
      <c r="H135" s="69"/>
      <c r="I135" s="69"/>
      <c r="J135" s="69"/>
      <c r="K135" s="69"/>
      <c r="L135" s="69"/>
      <c r="M135" s="68"/>
      <c r="N135" s="68"/>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2: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2: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2: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2: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2: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2: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2: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2: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45" spans="8:40" x14ac:dyDescent="0.2">
      <c r="H145" s="69"/>
      <c r="I145" s="69"/>
      <c r="J145" s="69"/>
      <c r="K145" s="69"/>
      <c r="L145" s="69"/>
      <c r="O145" s="69"/>
      <c r="P145" s="69"/>
      <c r="Q145" s="69"/>
      <c r="R145" s="69"/>
      <c r="S145" s="69"/>
      <c r="V145" s="69"/>
      <c r="W145" s="69"/>
      <c r="X145" s="69"/>
      <c r="Y145" s="69"/>
      <c r="Z145" s="69"/>
      <c r="AC145" s="69"/>
      <c r="AD145" s="69"/>
      <c r="AE145" s="69"/>
      <c r="AF145" s="69"/>
      <c r="AG145" s="69"/>
      <c r="AJ145" s="69"/>
      <c r="AK145" s="69"/>
      <c r="AL145" s="69"/>
      <c r="AM145" s="69"/>
      <c r="AN145" s="69"/>
    </row>
    <row r="146" spans="8:40" x14ac:dyDescent="0.2">
      <c r="H146" s="69"/>
      <c r="I146" s="69"/>
      <c r="J146" s="69"/>
      <c r="K146" s="69"/>
      <c r="L146" s="69"/>
      <c r="O146" s="69"/>
      <c r="P146" s="69"/>
      <c r="Q146" s="69"/>
      <c r="R146" s="69"/>
      <c r="S146" s="69"/>
      <c r="V146" s="69"/>
      <c r="W146" s="69"/>
      <c r="X146" s="69"/>
      <c r="Y146" s="69"/>
      <c r="Z146" s="69"/>
      <c r="AC146" s="69"/>
      <c r="AD146" s="69"/>
      <c r="AE146" s="69"/>
      <c r="AF146" s="69"/>
      <c r="AG146" s="69"/>
      <c r="AJ146" s="69"/>
      <c r="AK146" s="69"/>
      <c r="AL146" s="69"/>
      <c r="AM146" s="69"/>
      <c r="AN146" s="69"/>
    </row>
    <row r="147" spans="8:40" x14ac:dyDescent="0.2">
      <c r="H147" s="69"/>
      <c r="I147" s="69"/>
      <c r="J147" s="69"/>
      <c r="K147" s="69"/>
      <c r="L147" s="69"/>
      <c r="O147" s="69"/>
      <c r="P147" s="69"/>
      <c r="Q147" s="69"/>
      <c r="R147" s="69"/>
      <c r="S147" s="69"/>
      <c r="V147" s="69"/>
      <c r="W147" s="69"/>
      <c r="X147" s="69"/>
      <c r="Y147" s="69"/>
      <c r="Z147" s="69"/>
      <c r="AC147" s="69"/>
      <c r="AD147" s="69"/>
      <c r="AE147" s="69"/>
      <c r="AF147" s="69"/>
      <c r="AG147" s="69"/>
      <c r="AJ147" s="69"/>
      <c r="AK147" s="69"/>
      <c r="AL147" s="69"/>
      <c r="AM147" s="69"/>
      <c r="AN147" s="69"/>
    </row>
    <row r="148" spans="8:40" x14ac:dyDescent="0.2">
      <c r="H148" s="69"/>
      <c r="I148" s="69"/>
      <c r="J148" s="69"/>
      <c r="K148" s="69"/>
      <c r="L148" s="69"/>
      <c r="O148" s="69"/>
      <c r="P148" s="69"/>
      <c r="Q148" s="69"/>
      <c r="R148" s="69"/>
      <c r="S148" s="69"/>
      <c r="V148" s="69"/>
      <c r="W148" s="69"/>
      <c r="X148" s="69"/>
      <c r="Y148" s="69"/>
      <c r="Z148" s="69"/>
      <c r="AC148" s="69"/>
      <c r="AD148" s="69"/>
      <c r="AE148" s="69"/>
      <c r="AF148" s="69"/>
      <c r="AG148" s="69"/>
      <c r="AJ148" s="69"/>
      <c r="AK148" s="69"/>
      <c r="AL148" s="69"/>
      <c r="AM148" s="69"/>
      <c r="AN148" s="69"/>
    </row>
    <row r="149" spans="8:40" x14ac:dyDescent="0.2">
      <c r="H149" s="69"/>
      <c r="I149" s="69"/>
      <c r="J149" s="69"/>
      <c r="K149" s="69"/>
      <c r="L149" s="69"/>
      <c r="O149" s="69"/>
      <c r="P149" s="69"/>
      <c r="Q149" s="69"/>
      <c r="R149" s="69"/>
      <c r="S149" s="69"/>
      <c r="V149" s="69"/>
      <c r="W149" s="69"/>
      <c r="X149" s="69"/>
      <c r="Y149" s="69"/>
      <c r="Z149" s="69"/>
      <c r="AC149" s="69"/>
      <c r="AD149" s="69"/>
      <c r="AE149" s="69"/>
      <c r="AF149" s="69"/>
      <c r="AG149" s="69"/>
      <c r="AJ149" s="69"/>
      <c r="AK149" s="69"/>
      <c r="AL149" s="69"/>
      <c r="AM149" s="69"/>
      <c r="AN149" s="69"/>
    </row>
    <row r="150" spans="8:40" x14ac:dyDescent="0.2">
      <c r="H150" s="69"/>
      <c r="I150" s="69"/>
      <c r="J150" s="69"/>
      <c r="K150" s="69"/>
      <c r="L150" s="69"/>
      <c r="O150" s="69"/>
      <c r="P150" s="69"/>
      <c r="Q150" s="69"/>
      <c r="R150" s="69"/>
      <c r="S150" s="69"/>
      <c r="V150" s="69"/>
      <c r="W150" s="69"/>
      <c r="X150" s="69"/>
      <c r="Y150" s="69"/>
      <c r="Z150" s="69"/>
      <c r="AC150" s="69"/>
      <c r="AD150" s="69"/>
      <c r="AE150" s="69"/>
      <c r="AF150" s="69"/>
      <c r="AG150" s="69"/>
      <c r="AJ150" s="69"/>
      <c r="AK150" s="69"/>
      <c r="AL150" s="69"/>
      <c r="AM150" s="69"/>
      <c r="AN150" s="69"/>
    </row>
    <row r="151" spans="8:40" x14ac:dyDescent="0.2">
      <c r="H151" s="69"/>
      <c r="I151" s="69"/>
      <c r="J151" s="69"/>
      <c r="K151" s="69"/>
      <c r="L151" s="69"/>
      <c r="O151" s="69"/>
      <c r="P151" s="69"/>
      <c r="Q151" s="69"/>
      <c r="R151" s="69"/>
      <c r="S151" s="69"/>
      <c r="V151" s="69"/>
      <c r="W151" s="69"/>
      <c r="X151" s="69"/>
      <c r="Y151" s="69"/>
      <c r="Z151" s="69"/>
      <c r="AC151" s="69"/>
      <c r="AD151" s="69"/>
      <c r="AE151" s="69"/>
      <c r="AF151" s="69"/>
      <c r="AG151" s="69"/>
      <c r="AJ151" s="69"/>
      <c r="AK151" s="69"/>
      <c r="AL151" s="69"/>
      <c r="AM151" s="69"/>
      <c r="AN151" s="69"/>
    </row>
    <row r="152" spans="8:40" x14ac:dyDescent="0.2">
      <c r="H152" s="69"/>
      <c r="I152" s="69"/>
      <c r="J152" s="69"/>
      <c r="K152" s="69"/>
      <c r="L152" s="69"/>
      <c r="O152" s="69"/>
      <c r="P152" s="69"/>
      <c r="Q152" s="69"/>
      <c r="R152" s="69"/>
      <c r="S152" s="69"/>
      <c r="V152" s="69"/>
      <c r="W152" s="69"/>
      <c r="X152" s="69"/>
      <c r="Y152" s="69"/>
      <c r="Z152" s="69"/>
      <c r="AC152" s="69"/>
      <c r="AD152" s="69"/>
      <c r="AE152" s="69"/>
      <c r="AF152" s="69"/>
      <c r="AG152" s="69"/>
      <c r="AJ152" s="69"/>
      <c r="AK152" s="69"/>
      <c r="AL152" s="69"/>
      <c r="AM152" s="69"/>
      <c r="AN152" s="69"/>
    </row>
    <row r="153" spans="8:40" x14ac:dyDescent="0.2">
      <c r="H153" s="69"/>
      <c r="I153" s="69"/>
      <c r="J153" s="69"/>
      <c r="K153" s="69"/>
      <c r="L153" s="69"/>
      <c r="O153" s="69"/>
      <c r="P153" s="69"/>
      <c r="Q153" s="69"/>
      <c r="R153" s="69"/>
      <c r="S153" s="69"/>
      <c r="V153" s="69"/>
      <c r="W153" s="69"/>
      <c r="X153" s="69"/>
      <c r="Y153" s="69"/>
      <c r="Z153" s="69"/>
      <c r="AC153" s="69"/>
      <c r="AD153" s="69"/>
      <c r="AE153" s="69"/>
      <c r="AF153" s="69"/>
      <c r="AG153" s="69"/>
      <c r="AJ153" s="69"/>
      <c r="AK153" s="69"/>
      <c r="AL153" s="69"/>
      <c r="AM153" s="69"/>
      <c r="AN153" s="69"/>
    </row>
    <row r="154" spans="8:40" x14ac:dyDescent="0.2">
      <c r="H154" s="69"/>
      <c r="I154" s="69"/>
      <c r="J154" s="69"/>
      <c r="K154" s="69"/>
      <c r="L154" s="69"/>
      <c r="O154" s="69"/>
      <c r="P154" s="69"/>
      <c r="Q154" s="69"/>
      <c r="R154" s="69"/>
      <c r="S154" s="69"/>
      <c r="V154" s="69"/>
      <c r="W154" s="69"/>
      <c r="X154" s="69"/>
      <c r="Y154" s="69"/>
      <c r="Z154" s="69"/>
      <c r="AC154" s="69"/>
      <c r="AD154" s="69"/>
      <c r="AE154" s="69"/>
      <c r="AF154" s="69"/>
      <c r="AG154" s="69"/>
      <c r="AJ154" s="69"/>
      <c r="AK154" s="69"/>
      <c r="AL154" s="69"/>
      <c r="AM154" s="69"/>
      <c r="AN154" s="69"/>
    </row>
    <row r="155" spans="8:40" x14ac:dyDescent="0.2">
      <c r="H155" s="69"/>
      <c r="I155" s="69"/>
      <c r="J155" s="69"/>
      <c r="K155" s="69"/>
      <c r="L155" s="69"/>
      <c r="O155" s="69"/>
      <c r="P155" s="69"/>
      <c r="Q155" s="69"/>
      <c r="R155" s="69"/>
      <c r="S155" s="69"/>
      <c r="V155" s="69"/>
      <c r="W155" s="69"/>
      <c r="X155" s="69"/>
      <c r="Y155" s="69"/>
      <c r="Z155" s="69"/>
      <c r="AC155" s="69"/>
      <c r="AD155" s="69"/>
      <c r="AE155" s="69"/>
      <c r="AF155" s="69"/>
      <c r="AG155" s="69"/>
      <c r="AJ155" s="69"/>
      <c r="AK155" s="69"/>
      <c r="AL155" s="69"/>
      <c r="AM155" s="69"/>
      <c r="AN155" s="69"/>
    </row>
    <row r="156" spans="8:40" x14ac:dyDescent="0.2">
      <c r="H156" s="69"/>
      <c r="I156" s="69"/>
      <c r="J156" s="69"/>
      <c r="K156" s="69"/>
      <c r="L156" s="69"/>
      <c r="O156" s="69"/>
      <c r="P156" s="69"/>
      <c r="Q156" s="69"/>
      <c r="R156" s="69"/>
      <c r="S156" s="69"/>
      <c r="V156" s="69"/>
      <c r="W156" s="69"/>
      <c r="X156" s="69"/>
      <c r="Y156" s="69"/>
      <c r="Z156" s="69"/>
      <c r="AC156" s="69"/>
      <c r="AD156" s="69"/>
      <c r="AE156" s="69"/>
      <c r="AF156" s="69"/>
      <c r="AG156" s="69"/>
      <c r="AJ156" s="69"/>
      <c r="AK156" s="69"/>
      <c r="AL156" s="69"/>
      <c r="AM156" s="69"/>
      <c r="AN156" s="69"/>
    </row>
    <row r="157" spans="8:40" x14ac:dyDescent="0.2">
      <c r="H157" s="69"/>
      <c r="I157" s="69"/>
      <c r="J157" s="69"/>
      <c r="K157" s="69"/>
      <c r="L157" s="69"/>
      <c r="O157" s="69"/>
      <c r="P157" s="69"/>
      <c r="Q157" s="69"/>
      <c r="R157" s="69"/>
      <c r="S157" s="69"/>
      <c r="V157" s="69"/>
      <c r="W157" s="69"/>
      <c r="X157" s="69"/>
      <c r="Y157" s="69"/>
      <c r="Z157" s="69"/>
      <c r="AC157" s="69"/>
      <c r="AD157" s="69"/>
      <c r="AE157" s="69"/>
      <c r="AF157" s="69"/>
      <c r="AG157" s="69"/>
      <c r="AJ157" s="69"/>
      <c r="AK157" s="69"/>
      <c r="AL157" s="69"/>
      <c r="AM157" s="69"/>
      <c r="AN157" s="69"/>
    </row>
    <row r="158" spans="8:40" x14ac:dyDescent="0.2">
      <c r="H158" s="69"/>
      <c r="I158" s="69"/>
      <c r="J158" s="69"/>
      <c r="K158" s="69"/>
      <c r="L158" s="69"/>
      <c r="O158" s="69"/>
      <c r="P158" s="69"/>
      <c r="Q158" s="69"/>
      <c r="R158" s="69"/>
      <c r="S158" s="69"/>
      <c r="V158" s="69"/>
      <c r="W158" s="69"/>
      <c r="X158" s="69"/>
      <c r="Y158" s="69"/>
      <c r="Z158" s="69"/>
      <c r="AC158" s="69"/>
      <c r="AD158" s="69"/>
      <c r="AE158" s="69"/>
      <c r="AF158" s="69"/>
      <c r="AG158" s="69"/>
      <c r="AJ158" s="69"/>
      <c r="AK158" s="69"/>
      <c r="AL158" s="69"/>
      <c r="AM158" s="69"/>
      <c r="AN158" s="69"/>
    </row>
    <row r="159" spans="8:40" x14ac:dyDescent="0.2">
      <c r="H159" s="69"/>
      <c r="I159" s="69"/>
      <c r="J159" s="69"/>
      <c r="K159" s="69"/>
      <c r="L159" s="69"/>
      <c r="O159" s="69"/>
      <c r="P159" s="69"/>
      <c r="Q159" s="69"/>
      <c r="R159" s="69"/>
      <c r="S159" s="69"/>
      <c r="V159" s="69"/>
      <c r="W159" s="69"/>
      <c r="X159" s="69"/>
      <c r="Y159" s="69"/>
      <c r="Z159" s="69"/>
      <c r="AC159" s="69"/>
      <c r="AD159" s="69"/>
      <c r="AE159" s="69"/>
      <c r="AF159" s="69"/>
      <c r="AG159" s="69"/>
      <c r="AJ159" s="69"/>
      <c r="AK159" s="69"/>
      <c r="AL159" s="69"/>
      <c r="AM159" s="69"/>
      <c r="AN159" s="69"/>
    </row>
    <row r="160" spans="8:40" x14ac:dyDescent="0.2">
      <c r="H160" s="69"/>
      <c r="I160" s="69"/>
      <c r="J160" s="69"/>
      <c r="K160" s="69"/>
      <c r="L160" s="69"/>
      <c r="O160" s="69"/>
      <c r="P160" s="69"/>
      <c r="Q160" s="69"/>
      <c r="R160" s="69"/>
      <c r="S160" s="69"/>
      <c r="V160" s="69"/>
      <c r="W160" s="69"/>
      <c r="X160" s="69"/>
      <c r="Y160" s="69"/>
      <c r="Z160" s="69"/>
      <c r="AC160" s="69"/>
      <c r="AD160" s="69"/>
      <c r="AE160" s="69"/>
      <c r="AF160" s="69"/>
      <c r="AG160" s="69"/>
      <c r="AJ160" s="69"/>
      <c r="AK160" s="69"/>
      <c r="AL160" s="69"/>
      <c r="AM160" s="69"/>
      <c r="AN160" s="69"/>
    </row>
    <row r="161" spans="8:40" x14ac:dyDescent="0.2">
      <c r="H161" s="69"/>
      <c r="I161" s="69"/>
      <c r="J161" s="69"/>
      <c r="K161" s="69"/>
      <c r="L161" s="69"/>
      <c r="O161" s="69"/>
      <c r="P161" s="69"/>
      <c r="Q161" s="69"/>
      <c r="R161" s="69"/>
      <c r="S161" s="69"/>
      <c r="V161" s="69"/>
      <c r="W161" s="69"/>
      <c r="X161" s="69"/>
      <c r="Y161" s="69"/>
      <c r="Z161" s="69"/>
      <c r="AC161" s="69"/>
      <c r="AD161" s="69"/>
      <c r="AE161" s="69"/>
      <c r="AF161" s="69"/>
      <c r="AG161" s="69"/>
      <c r="AJ161" s="69"/>
      <c r="AK161" s="69"/>
      <c r="AL161" s="69"/>
      <c r="AM161" s="69"/>
      <c r="AN161" s="69"/>
    </row>
    <row r="162" spans="8:40" x14ac:dyDescent="0.2">
      <c r="H162" s="69"/>
      <c r="I162" s="69"/>
      <c r="J162" s="69"/>
      <c r="K162" s="69"/>
      <c r="L162" s="69"/>
      <c r="O162" s="69"/>
      <c r="P162" s="69"/>
      <c r="Q162" s="69"/>
      <c r="R162" s="69"/>
      <c r="S162" s="69"/>
      <c r="V162" s="69"/>
      <c r="W162" s="69"/>
      <c r="X162" s="69"/>
      <c r="Y162" s="69"/>
      <c r="Z162" s="69"/>
      <c r="AC162" s="69"/>
      <c r="AD162" s="69"/>
      <c r="AE162" s="69"/>
      <c r="AF162" s="69"/>
      <c r="AG162" s="69"/>
      <c r="AJ162" s="69"/>
      <c r="AK162" s="69"/>
      <c r="AL162" s="69"/>
      <c r="AM162" s="69"/>
      <c r="AN162" s="69"/>
    </row>
    <row r="163" spans="8:40" x14ac:dyDescent="0.2">
      <c r="H163" s="69"/>
      <c r="I163" s="69"/>
      <c r="J163" s="69"/>
      <c r="K163" s="69"/>
      <c r="L163" s="69"/>
      <c r="O163" s="69"/>
      <c r="P163" s="69"/>
      <c r="Q163" s="69"/>
      <c r="R163" s="69"/>
      <c r="S163" s="69"/>
      <c r="V163" s="69"/>
      <c r="W163" s="69"/>
      <c r="X163" s="69"/>
      <c r="Y163" s="69"/>
      <c r="Z163" s="69"/>
      <c r="AC163" s="69"/>
      <c r="AD163" s="69"/>
      <c r="AE163" s="69"/>
      <c r="AF163" s="69"/>
      <c r="AG163" s="69"/>
      <c r="AJ163" s="69"/>
      <c r="AK163" s="69"/>
      <c r="AL163" s="69"/>
      <c r="AM163" s="69"/>
      <c r="AN163" s="69"/>
    </row>
    <row r="164" spans="8:40" x14ac:dyDescent="0.2">
      <c r="H164" s="69"/>
      <c r="I164" s="69"/>
      <c r="J164" s="69"/>
      <c r="K164" s="69"/>
      <c r="L164" s="69"/>
      <c r="O164" s="69"/>
      <c r="P164" s="69"/>
      <c r="Q164" s="69"/>
      <c r="R164" s="69"/>
      <c r="S164" s="69"/>
      <c r="V164" s="69"/>
      <c r="W164" s="69"/>
      <c r="X164" s="69"/>
      <c r="Y164" s="69"/>
      <c r="Z164" s="69"/>
      <c r="AC164" s="69"/>
      <c r="AD164" s="69"/>
      <c r="AE164" s="69"/>
      <c r="AF164" s="69"/>
      <c r="AG164" s="69"/>
      <c r="AJ164" s="69"/>
      <c r="AK164" s="69"/>
      <c r="AL164" s="69"/>
      <c r="AM164" s="69"/>
      <c r="AN164" s="69"/>
    </row>
  </sheetData>
  <conditionalFormatting sqref="D37:D135">
    <cfRule type="expression" dxfId="459" priority="45">
      <formula>AND(D37&lt;&gt;"",COUNTIF($F$16:$F$28,D37)=0)</formula>
    </cfRule>
  </conditionalFormatting>
  <conditionalFormatting sqref="H16:L28">
    <cfRule type="expression" dxfId="458" priority="13" stopIfTrue="1">
      <formula>H16&gt;$H$8</formula>
    </cfRule>
  </conditionalFormatting>
  <conditionalFormatting sqref="H37:L164 O37:S164 V37:Z164 AC37:AG164 AJ37:AN164">
    <cfRule type="cellIs" dxfId="455" priority="39" operator="greaterThan">
      <formula>0</formula>
    </cfRule>
    <cfRule type="cellIs" dxfId="454" priority="40" operator="greaterThan">
      <formula>6</formula>
    </cfRule>
  </conditionalFormatting>
  <conditionalFormatting sqref="H16:N18">
    <cfRule type="cellIs" dxfId="453" priority="15" operator="greaterThan">
      <formula>0</formula>
    </cfRule>
  </conditionalFormatting>
  <conditionalFormatting sqref="H19:AG28">
    <cfRule type="cellIs" dxfId="452" priority="21" operator="greaterThan">
      <formula>0</formula>
    </cfRule>
  </conditionalFormatting>
  <conditionalFormatting sqref="M10:N11">
    <cfRule type="cellIs" dxfId="451" priority="44" operator="greaterThan">
      <formula>0</formula>
    </cfRule>
  </conditionalFormatting>
  <conditionalFormatting sqref="M78:N135 T78:U135 AA78:AB135">
    <cfRule type="cellIs" dxfId="450" priority="47" operator="greaterThan">
      <formula>0</formula>
    </cfRule>
  </conditionalFormatting>
  <conditionalFormatting sqref="O16:S28">
    <cfRule type="expression" dxfId="449" priority="10" stopIfTrue="1">
      <formula>O16&gt;$H$8</formula>
    </cfRule>
  </conditionalFormatting>
  <conditionalFormatting sqref="O16:U18">
    <cfRule type="cellIs" dxfId="447" priority="12" operator="greaterThan">
      <formula>0</formula>
    </cfRule>
  </conditionalFormatting>
  <conditionalFormatting sqref="T10:U11">
    <cfRule type="cellIs" dxfId="446" priority="43" operator="greaterThan">
      <formula>0</formula>
    </cfRule>
  </conditionalFormatting>
  <conditionalFormatting sqref="V16:Z28">
    <cfRule type="expression" dxfId="445" priority="7" stopIfTrue="1">
      <formula>V16&gt;$H$8</formula>
    </cfRule>
  </conditionalFormatting>
  <conditionalFormatting sqref="V16:AB18">
    <cfRule type="cellIs" dxfId="443" priority="9" operator="greaterThan">
      <formula>0</formula>
    </cfRule>
  </conditionalFormatting>
  <conditionalFormatting sqref="AA10:AB11">
    <cfRule type="cellIs" dxfId="442" priority="42" operator="greaterThan">
      <formula>0</formula>
    </cfRule>
  </conditionalFormatting>
  <conditionalFormatting sqref="AC16:AG18">
    <cfRule type="cellIs" dxfId="441" priority="6" operator="greaterThan">
      <formula>0</formula>
    </cfRule>
  </conditionalFormatting>
  <conditionalFormatting sqref="AC16:AG28">
    <cfRule type="expression" dxfId="439" priority="4" stopIfTrue="1">
      <formula>AC16&gt;$H$8</formula>
    </cfRule>
  </conditionalFormatting>
  <conditionalFormatting sqref="AH10:AI11">
    <cfRule type="cellIs" dxfId="438" priority="41" operator="greaterThan">
      <formula>0</formula>
    </cfRule>
  </conditionalFormatting>
  <conditionalFormatting sqref="AJ16:AN28">
    <cfRule type="cellIs" dxfId="437" priority="3" operator="greaterThan">
      <formula>0</formula>
    </cfRule>
    <cfRule type="expression" dxfId="435" priority="1" stopIfTrue="1">
      <formula>AJ16&gt;$H$8</formula>
    </cfRule>
  </conditionalFormatting>
  <dataValidations count="3">
    <dataValidation type="list" showInputMessage="1" showErrorMessage="1" sqref="F16:F28" xr:uid="{81C277C8-86EB-4DC1-8C69-AC67254EFA28}">
      <formula1>NombresProfesionales</formula1>
    </dataValidation>
    <dataValidation type="list" showInputMessage="1" showErrorMessage="1" sqref="D37:D135" xr:uid="{6A6E1E36-012F-4A80-A657-1962D77E0A5A}">
      <formula1>$F$16:$F$29</formula1>
    </dataValidation>
    <dataValidation type="decimal" operator="lessThanOrEqual" allowBlank="1" showInputMessage="1" showErrorMessage="1" sqref="V37:Z164 H37:L164 AC37:AG164 AJ37:AN164 O37:S164" xr:uid="{BE604CA9-BE3A-41F7-946A-6E181E291870}">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46" id="{71263A25-C439-4B59-88D0-31C4B2570370}">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D8D97384-0ABA-4F58-8193-01614114D449}">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48" stopIfTrue="1" id="{F2C5649A-2828-4CC8-95BB-19A7DB6A787D}">
            <xm:f>OR(H$36&lt;Calendario!$F$2,H$36&gt;Calendario!$F$3)</xm:f>
            <x14:dxf>
              <fill>
                <patternFill>
                  <bgColor theme="0" tint="-0.24994659260841701"/>
                </patternFill>
              </fill>
            </x14:dxf>
          </x14:cfRule>
          <xm:sqref>H37:L164 O37:S164 V37:Z164 AC37:AG164 AJ37:AN164</xm:sqref>
        </x14:conditionalFormatting>
        <x14:conditionalFormatting xmlns:xm="http://schemas.microsoft.com/office/excel/2006/main">
          <x14:cfRule type="expression" priority="11" stopIfTrue="1" id="{E3C38CC1-9E6E-49FE-B3A3-CB1103DF00D3}">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50255DAA-2D2C-45A8-B1A7-90EE6D226EB9}">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EE8D5AD9-74CD-4149-8C3A-2F0281090127}">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5F5B734D-9FE9-40BE-9412-27FC4904B12C}">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7089AB5-8FF7-4A41-8981-DAA2490A6653}">
          <x14:formula1>
            <xm:f>'Listado Proyectos'!$A:$A</xm:f>
          </x14:formula1>
          <xm:sqref>D9</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74AE-28C2-4376-956F-CB300A542787}">
  <sheetPr>
    <tabColor rgb="FF006600"/>
  </sheetPr>
  <dimension ref="A1:AN144"/>
  <sheetViews>
    <sheetView zoomScale="66" zoomScaleNormal="66" workbookViewId="0">
      <selection activeCell="E37" sqref="E37"/>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1" spans="1:40" x14ac:dyDescent="0.2">
      <c r="A1" t="s">
        <v>607</v>
      </c>
    </row>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Codelco_DET Rajo Sur</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156</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34000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0"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9"/>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9"/>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2">+B101+1</f>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433" priority="30">
      <formula>AND(D37&lt;&gt;"",COUNTIF($F$16:$F$28,D37)=0)</formula>
    </cfRule>
  </conditionalFormatting>
  <conditionalFormatting sqref="H16:L28">
    <cfRule type="expression" dxfId="432" priority="13" stopIfTrue="1">
      <formula>H16&gt;$H$8</formula>
    </cfRule>
  </conditionalFormatting>
  <conditionalFormatting sqref="H37:L144">
    <cfRule type="cellIs" dxfId="429" priority="25" operator="greaterThan">
      <formula>6</formula>
    </cfRule>
    <cfRule type="cellIs" dxfId="428" priority="24" operator="greaterThan">
      <formula>0</formula>
    </cfRule>
  </conditionalFormatting>
  <conditionalFormatting sqref="H16:N28">
    <cfRule type="cellIs" dxfId="427" priority="15" operator="greaterThan">
      <formula>0</formula>
    </cfRule>
  </conditionalFormatting>
  <conditionalFormatting sqref="M10:N11">
    <cfRule type="cellIs" dxfId="426" priority="29" operator="greaterThan">
      <formula>0</formula>
    </cfRule>
  </conditionalFormatting>
  <conditionalFormatting sqref="M58:N115 T58:U115 AA58:AB115">
    <cfRule type="cellIs" dxfId="425" priority="32" operator="greaterThan">
      <formula>0</formula>
    </cfRule>
  </conditionalFormatting>
  <conditionalFormatting sqref="O16:S28">
    <cfRule type="expression" dxfId="424" priority="10" stopIfTrue="1">
      <formula>O16&gt;$H$8</formula>
    </cfRule>
  </conditionalFormatting>
  <conditionalFormatting sqref="O37:S144">
    <cfRule type="cellIs" dxfId="422" priority="22" operator="greaterThan">
      <formula>0</formula>
    </cfRule>
    <cfRule type="cellIs" dxfId="421" priority="23" operator="greaterThan">
      <formula>6</formula>
    </cfRule>
  </conditionalFormatting>
  <conditionalFormatting sqref="O16:U28">
    <cfRule type="cellIs" dxfId="420" priority="12" operator="greaterThan">
      <formula>0</formula>
    </cfRule>
  </conditionalFormatting>
  <conditionalFormatting sqref="T10:U11">
    <cfRule type="cellIs" dxfId="419" priority="28" operator="greaterThan">
      <formula>0</formula>
    </cfRule>
  </conditionalFormatting>
  <conditionalFormatting sqref="V16:Z28">
    <cfRule type="expression" dxfId="417" priority="7" stopIfTrue="1">
      <formula>V16&gt;$H$8</formula>
    </cfRule>
  </conditionalFormatting>
  <conditionalFormatting sqref="V37:Z144">
    <cfRule type="cellIs" dxfId="416" priority="20" operator="greaterThan">
      <formula>0</formula>
    </cfRule>
    <cfRule type="cellIs" dxfId="415" priority="21" operator="greaterThan">
      <formula>6</formula>
    </cfRule>
  </conditionalFormatting>
  <conditionalFormatting sqref="V16:AB28">
    <cfRule type="cellIs" dxfId="414" priority="9" operator="greaterThan">
      <formula>0</formula>
    </cfRule>
  </conditionalFormatting>
  <conditionalFormatting sqref="AA10:AB11">
    <cfRule type="cellIs" dxfId="413" priority="27" operator="greaterThan">
      <formula>0</formula>
    </cfRule>
  </conditionalFormatting>
  <conditionalFormatting sqref="AC16:AG28">
    <cfRule type="cellIs" dxfId="412" priority="6" operator="greaterThan">
      <formula>0</formula>
    </cfRule>
    <cfRule type="expression" dxfId="410" priority="4" stopIfTrue="1">
      <formula>AC16&gt;$H$8</formula>
    </cfRule>
  </conditionalFormatting>
  <conditionalFormatting sqref="AC37:AG144">
    <cfRule type="cellIs" dxfId="409" priority="18" operator="greaterThan">
      <formula>0</formula>
    </cfRule>
    <cfRule type="cellIs" dxfId="408" priority="19" operator="greaterThan">
      <formula>6</formula>
    </cfRule>
  </conditionalFormatting>
  <conditionalFormatting sqref="AH10:AI11">
    <cfRule type="cellIs" dxfId="407" priority="26" operator="greaterThan">
      <formula>0</formula>
    </cfRule>
  </conditionalFormatting>
  <conditionalFormatting sqref="AJ16:AN28">
    <cfRule type="expression" dxfId="406" priority="1" stopIfTrue="1">
      <formula>AJ16&gt;$H$8</formula>
    </cfRule>
    <cfRule type="cellIs" dxfId="405" priority="3" operator="greaterThan">
      <formula>0</formula>
    </cfRule>
  </conditionalFormatting>
  <conditionalFormatting sqref="AJ37:AN144">
    <cfRule type="cellIs" dxfId="403" priority="16" operator="greaterThan">
      <formula>0</formula>
    </cfRule>
    <cfRule type="cellIs" dxfId="402" priority="17" operator="greaterThan">
      <formula>6</formula>
    </cfRule>
  </conditionalFormatting>
  <dataValidations count="3">
    <dataValidation type="list" showInputMessage="1" showErrorMessage="1" sqref="F16:F28" xr:uid="{5334750E-A535-44D3-BDF6-04B856B84A9C}">
      <formula1>NombresProfesionales</formula1>
    </dataValidation>
    <dataValidation type="list" showInputMessage="1" showErrorMessage="1" sqref="D37:D115" xr:uid="{5C83D926-C425-4145-BA48-C89E1F724110}">
      <formula1>$F$16:$F$29</formula1>
    </dataValidation>
    <dataValidation type="decimal" operator="lessThanOrEqual" allowBlank="1" showInputMessage="1" showErrorMessage="1" sqref="H37:L144 O37:S144 V37:Z144 AC37:AG144 AJ37:AN144" xr:uid="{134C4279-6660-4A3B-B912-7B67CF6E5F77}">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44AEDA3D-2B5E-4B84-9FAC-746C4D220472}">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C4E0F1F9-FDD9-424D-867F-06436142B7E8}">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0BC18A75-246B-4EF5-8DE9-088D06A9F191}">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D541053B-3FBF-4563-8885-DAC0E46C05C5}">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9D6BEA86-2701-41D3-ACCB-A330B37A31AC}">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4147EB66-A817-4629-ACBF-8ACD696ABCCA}">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D9A8A721-7777-4DCF-8F69-C367B7DD206F}">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5C9AEAC-C661-4A47-A645-000057B5BF01}">
          <x14:formula1>
            <xm:f>'Listado Proyectos'!$A:$A</xm:f>
          </x14:formula1>
          <xm:sqref>D9</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DC89E-FDA9-44A2-99CD-5B7CD2C4FA0E}">
  <sheetPr>
    <tabColor rgb="FFFF0000"/>
  </sheetPr>
  <dimension ref="A2:AN144"/>
  <sheetViews>
    <sheetView workbookViewId="0">
      <selection activeCell="E15" sqref="E15"/>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Collahuasi_Mining Simulation Study</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Gonzalo Díaz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157</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0</v>
      </c>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0"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9"/>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9"/>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2">+B101+1</f>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400" priority="30">
      <formula>AND(D37&lt;&gt;"",COUNTIF($F$16:$F$28,D37)=0)</formula>
    </cfRule>
  </conditionalFormatting>
  <conditionalFormatting sqref="H16:L28">
    <cfRule type="expression" dxfId="399" priority="13" stopIfTrue="1">
      <formula>H16&gt;$H$8</formula>
    </cfRule>
  </conditionalFormatting>
  <conditionalFormatting sqref="H37:L144">
    <cfRule type="cellIs" dxfId="396" priority="25" operator="greaterThan">
      <formula>6</formula>
    </cfRule>
    <cfRule type="cellIs" dxfId="395" priority="24" operator="greaterThan">
      <formula>0</formula>
    </cfRule>
  </conditionalFormatting>
  <conditionalFormatting sqref="H16:N28">
    <cfRule type="cellIs" dxfId="394" priority="15" operator="greaterThan">
      <formula>0</formula>
    </cfRule>
  </conditionalFormatting>
  <conditionalFormatting sqref="M10:N11">
    <cfRule type="cellIs" dxfId="393" priority="29" operator="greaterThan">
      <formula>0</formula>
    </cfRule>
  </conditionalFormatting>
  <conditionalFormatting sqref="M58:N115 T58:U115 AA58:AB115">
    <cfRule type="cellIs" dxfId="392" priority="32" operator="greaterThan">
      <formula>0</formula>
    </cfRule>
  </conditionalFormatting>
  <conditionalFormatting sqref="O16:S28">
    <cfRule type="expression" dxfId="391" priority="10" stopIfTrue="1">
      <formula>O16&gt;$H$8</formula>
    </cfRule>
  </conditionalFormatting>
  <conditionalFormatting sqref="O37:S144">
    <cfRule type="cellIs" dxfId="389" priority="22" operator="greaterThan">
      <formula>0</formula>
    </cfRule>
    <cfRule type="cellIs" dxfId="388" priority="23" operator="greaterThan">
      <formula>6</formula>
    </cfRule>
  </conditionalFormatting>
  <conditionalFormatting sqref="O16:U28">
    <cfRule type="cellIs" dxfId="387" priority="12" operator="greaterThan">
      <formula>0</formula>
    </cfRule>
  </conditionalFormatting>
  <conditionalFormatting sqref="T10:U11">
    <cfRule type="cellIs" dxfId="386" priority="28" operator="greaterThan">
      <formula>0</formula>
    </cfRule>
  </conditionalFormatting>
  <conditionalFormatting sqref="V16:Z28">
    <cfRule type="expression" dxfId="384" priority="7" stopIfTrue="1">
      <formula>V16&gt;$H$8</formula>
    </cfRule>
  </conditionalFormatting>
  <conditionalFormatting sqref="V37:Z144">
    <cfRule type="cellIs" dxfId="383" priority="20" operator="greaterThan">
      <formula>0</formula>
    </cfRule>
    <cfRule type="cellIs" dxfId="382" priority="21" operator="greaterThan">
      <formula>6</formula>
    </cfRule>
  </conditionalFormatting>
  <conditionalFormatting sqref="V16:AB28">
    <cfRule type="cellIs" dxfId="381" priority="9" operator="greaterThan">
      <formula>0</formula>
    </cfRule>
  </conditionalFormatting>
  <conditionalFormatting sqref="AA10:AB11">
    <cfRule type="cellIs" dxfId="380" priority="27" operator="greaterThan">
      <formula>0</formula>
    </cfRule>
  </conditionalFormatting>
  <conditionalFormatting sqref="AC16:AG28">
    <cfRule type="cellIs" dxfId="379" priority="6" operator="greaterThan">
      <formula>0</formula>
    </cfRule>
    <cfRule type="expression" dxfId="377" priority="4" stopIfTrue="1">
      <formula>AC16&gt;$H$8</formula>
    </cfRule>
  </conditionalFormatting>
  <conditionalFormatting sqref="AC37:AG144">
    <cfRule type="cellIs" dxfId="376" priority="18" operator="greaterThan">
      <formula>0</formula>
    </cfRule>
    <cfRule type="cellIs" dxfId="375" priority="19" operator="greaterThan">
      <formula>6</formula>
    </cfRule>
  </conditionalFormatting>
  <conditionalFormatting sqref="AH10:AI11">
    <cfRule type="cellIs" dxfId="374" priority="26" operator="greaterThan">
      <formula>0</formula>
    </cfRule>
  </conditionalFormatting>
  <conditionalFormatting sqref="AJ16:AN28">
    <cfRule type="expression" dxfId="373" priority="1" stopIfTrue="1">
      <formula>AJ16&gt;$H$8</formula>
    </cfRule>
    <cfRule type="cellIs" dxfId="372" priority="3" operator="greaterThan">
      <formula>0</formula>
    </cfRule>
  </conditionalFormatting>
  <conditionalFormatting sqref="AJ37:AN144">
    <cfRule type="cellIs" dxfId="370" priority="16" operator="greaterThan">
      <formula>0</formula>
    </cfRule>
    <cfRule type="cellIs" dxfId="369" priority="17" operator="greaterThan">
      <formula>6</formula>
    </cfRule>
  </conditionalFormatting>
  <dataValidations count="3">
    <dataValidation type="list" showInputMessage="1" showErrorMessage="1" sqref="F16:F28" xr:uid="{64BA422A-DCD3-4079-8E0D-08D573FDD2E8}">
      <formula1>NombresProfesionales</formula1>
    </dataValidation>
    <dataValidation type="list" showInputMessage="1" showErrorMessage="1" sqref="D37:D115" xr:uid="{D533A9D1-BFB3-4989-915A-4FA1F9EA62D6}">
      <formula1>$F$16:$F$29</formula1>
    </dataValidation>
    <dataValidation type="decimal" operator="lessThanOrEqual" allowBlank="1" showInputMessage="1" showErrorMessage="1" sqref="H37:L144 O37:S144 V37:Z144 AC37:AG144 AJ37:AN144" xr:uid="{7E9500B5-93A3-48FE-8CF3-8193092E96EB}">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89BC0B2A-D73D-4EEF-B3C5-D4C4DE2AFF1A}">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72881852-C86D-4ECB-8E9C-28722AD11E36}">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39CAC9F2-8F1E-4202-9A9B-72102514A211}">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D7596090-B332-4E71-A225-B2531FCD7A7F}">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A14E137E-BD70-43CC-853F-6A996AEF808E}">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FBA59E39-835D-48C1-8423-AACC58401D78}">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E73D7A6F-E835-44E4-9213-C7593E046B40}">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F28AF7E-37CB-4DF5-B9B0-4F803266E86F}">
          <x14:formula1>
            <xm:f>'Listado Proyectos'!$A:$A</xm:f>
          </x14:formula1>
          <xm:sqref>D9</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F6366-A76C-42EF-82DB-A2F51BD5A503}">
  <sheetPr codeName="Hoja89">
    <tabColor rgb="FF006600"/>
  </sheetPr>
  <dimension ref="A2:AN144"/>
  <sheetViews>
    <sheetView workbookViewId="0"/>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REDCO_Otras Actividades de Ingenieria</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TBD</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141</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608</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 t="shared" ref="AK12:AM12" si="0">SUM(AK10:AK11)</f>
        <v>10</v>
      </c>
      <c r="AL12" s="47">
        <f t="shared" si="0"/>
        <v>10</v>
      </c>
      <c r="AM12" s="47">
        <f t="shared" si="0"/>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c r="F15" s="1" t="s">
        <v>5</v>
      </c>
      <c r="G15" s="3" t="s">
        <v>490</v>
      </c>
      <c r="H15" s="187">
        <f>Calendario!$D$1</f>
        <v>46174</v>
      </c>
      <c r="I15" s="187">
        <f>H15+1</f>
        <v>46175</v>
      </c>
      <c r="J15" s="187">
        <f t="shared" ref="J15:AN15" si="1">I15+1</f>
        <v>46176</v>
      </c>
      <c r="K15" s="187">
        <f t="shared" si="1"/>
        <v>46177</v>
      </c>
      <c r="L15" s="187">
        <f t="shared" si="1"/>
        <v>46178</v>
      </c>
      <c r="M15" s="187">
        <f t="shared" si="1"/>
        <v>46179</v>
      </c>
      <c r="N15" s="187">
        <f t="shared" si="1"/>
        <v>46180</v>
      </c>
      <c r="O15" s="187">
        <f t="shared" si="1"/>
        <v>46181</v>
      </c>
      <c r="P15" s="187">
        <f t="shared" si="1"/>
        <v>46182</v>
      </c>
      <c r="Q15" s="187">
        <f t="shared" si="1"/>
        <v>46183</v>
      </c>
      <c r="R15" s="187">
        <f t="shared" si="1"/>
        <v>46184</v>
      </c>
      <c r="S15" s="187">
        <f t="shared" si="1"/>
        <v>46185</v>
      </c>
      <c r="T15" s="187">
        <f t="shared" si="1"/>
        <v>46186</v>
      </c>
      <c r="U15" s="187">
        <f t="shared" si="1"/>
        <v>46187</v>
      </c>
      <c r="V15" s="187">
        <f t="shared" si="1"/>
        <v>46188</v>
      </c>
      <c r="W15" s="187">
        <f t="shared" si="1"/>
        <v>46189</v>
      </c>
      <c r="X15" s="187">
        <f t="shared" si="1"/>
        <v>46190</v>
      </c>
      <c r="Y15" s="187">
        <f t="shared" si="1"/>
        <v>46191</v>
      </c>
      <c r="Z15" s="187">
        <f t="shared" si="1"/>
        <v>46192</v>
      </c>
      <c r="AA15" s="187">
        <f t="shared" si="1"/>
        <v>46193</v>
      </c>
      <c r="AB15" s="187">
        <f t="shared" si="1"/>
        <v>46194</v>
      </c>
      <c r="AC15" s="187">
        <f t="shared" si="1"/>
        <v>46195</v>
      </c>
      <c r="AD15" s="187">
        <f t="shared" si="1"/>
        <v>46196</v>
      </c>
      <c r="AE15" s="187">
        <f t="shared" si="1"/>
        <v>46197</v>
      </c>
      <c r="AF15" s="187">
        <f t="shared" si="1"/>
        <v>46198</v>
      </c>
      <c r="AG15" s="187">
        <f t="shared" si="1"/>
        <v>46199</v>
      </c>
      <c r="AH15" s="187">
        <f t="shared" si="1"/>
        <v>46200</v>
      </c>
      <c r="AI15" s="187">
        <f t="shared" si="1"/>
        <v>46201</v>
      </c>
      <c r="AJ15" s="187">
        <f t="shared" si="1"/>
        <v>46202</v>
      </c>
      <c r="AK15" s="187">
        <f t="shared" si="1"/>
        <v>46203</v>
      </c>
      <c r="AL15" s="187">
        <f t="shared" si="1"/>
        <v>46204</v>
      </c>
      <c r="AM15" s="187">
        <f t="shared" si="1"/>
        <v>46205</v>
      </c>
      <c r="AN15" s="187">
        <f t="shared" si="1"/>
        <v>46206</v>
      </c>
    </row>
    <row r="16" spans="1:40" x14ac:dyDescent="0.2">
      <c r="A16" s="15"/>
      <c r="C16" s="16"/>
      <c r="E16" s="52"/>
      <c r="F16" s="26"/>
      <c r="G16" s="25">
        <f t="shared" ref="G16:G28" si="2">SUM(H16:XFD16)</f>
        <v>0</v>
      </c>
      <c r="H16" s="69">
        <f t="shared" ref="H16:L28" si="3">SUMIFS(H$37:H$1048576,$D$37:$D$1048576,$F16)</f>
        <v>0</v>
      </c>
      <c r="I16" s="69">
        <f t="shared" si="3"/>
        <v>0</v>
      </c>
      <c r="J16" s="69">
        <f t="shared" si="3"/>
        <v>0</v>
      </c>
      <c r="K16" s="69">
        <f t="shared" si="3"/>
        <v>0</v>
      </c>
      <c r="L16" s="69">
        <f t="shared" si="3"/>
        <v>0</v>
      </c>
      <c r="M16" s="44"/>
      <c r="N16" s="44"/>
      <c r="O16" s="69">
        <f t="shared" ref="O16:S28" si="4">SUMIFS(O$37:O$1048576,$D$37:$D$1048576,$F16)</f>
        <v>0</v>
      </c>
      <c r="P16" s="69">
        <f t="shared" si="4"/>
        <v>0</v>
      </c>
      <c r="Q16" s="69">
        <f t="shared" si="4"/>
        <v>0</v>
      </c>
      <c r="R16" s="69">
        <f t="shared" si="4"/>
        <v>0</v>
      </c>
      <c r="S16" s="69">
        <f t="shared" si="4"/>
        <v>0</v>
      </c>
      <c r="T16" s="44"/>
      <c r="U16" s="44"/>
      <c r="V16" s="69">
        <f t="shared" ref="V16:Z28" si="5">SUMIFS(V$37:V$1048576,$D$37:$D$1048576,$F16)</f>
        <v>0</v>
      </c>
      <c r="W16" s="69">
        <f t="shared" si="5"/>
        <v>0</v>
      </c>
      <c r="X16" s="69">
        <f t="shared" si="5"/>
        <v>0</v>
      </c>
      <c r="Y16" s="69">
        <f t="shared" si="5"/>
        <v>0</v>
      </c>
      <c r="Z16" s="69">
        <f t="shared" si="5"/>
        <v>0</v>
      </c>
      <c r="AA16" s="44"/>
      <c r="AB16" s="44"/>
      <c r="AC16" s="69">
        <f t="shared" ref="AC16:AG28" si="6">SUMIFS(AC$37:AC$1048576,$D$37:$D$1048576,$F16)</f>
        <v>0</v>
      </c>
      <c r="AD16" s="69">
        <f t="shared" si="6"/>
        <v>0</v>
      </c>
      <c r="AE16" s="69">
        <f t="shared" si="6"/>
        <v>0</v>
      </c>
      <c r="AF16" s="69">
        <f t="shared" si="6"/>
        <v>0</v>
      </c>
      <c r="AG16" s="69">
        <f t="shared" si="6"/>
        <v>0</v>
      </c>
      <c r="AH16" s="44"/>
      <c r="AI16" s="44"/>
      <c r="AJ16" s="69">
        <f t="shared" ref="AJ16:AN28" si="7">SUMIFS(AJ$37:AJ$1048576,$D$37:$D$1048576,$F16)</f>
        <v>0</v>
      </c>
      <c r="AK16" s="69">
        <f t="shared" si="7"/>
        <v>0</v>
      </c>
      <c r="AL16" s="69">
        <f t="shared" si="7"/>
        <v>0</v>
      </c>
      <c r="AM16" s="69">
        <f t="shared" si="7"/>
        <v>0</v>
      </c>
      <c r="AN16" s="69">
        <f t="shared" si="7"/>
        <v>0</v>
      </c>
    </row>
    <row r="17" spans="1:40" x14ac:dyDescent="0.2">
      <c r="A17" s="15"/>
      <c r="B17" s="141" t="s">
        <v>491</v>
      </c>
      <c r="C17" s="141" t="s">
        <v>492</v>
      </c>
      <c r="D17" s="141" t="s">
        <v>493</v>
      </c>
      <c r="E17" s="52"/>
      <c r="F17" s="26"/>
      <c r="G17" s="25">
        <f t="shared" si="2"/>
        <v>0</v>
      </c>
      <c r="H17" s="69">
        <f t="shared" si="3"/>
        <v>0</v>
      </c>
      <c r="I17" s="69">
        <f t="shared" si="3"/>
        <v>0</v>
      </c>
      <c r="J17" s="69">
        <f t="shared" si="3"/>
        <v>0</v>
      </c>
      <c r="K17" s="69">
        <f t="shared" si="3"/>
        <v>0</v>
      </c>
      <c r="L17" s="69">
        <f t="shared" si="3"/>
        <v>0</v>
      </c>
      <c r="M17" s="44"/>
      <c r="N17" s="44"/>
      <c r="O17" s="69">
        <f t="shared" si="4"/>
        <v>0</v>
      </c>
      <c r="P17" s="69">
        <f t="shared" si="4"/>
        <v>0</v>
      </c>
      <c r="Q17" s="69">
        <f t="shared" si="4"/>
        <v>0</v>
      </c>
      <c r="R17" s="69">
        <f t="shared" si="4"/>
        <v>0</v>
      </c>
      <c r="S17" s="69">
        <f t="shared" si="4"/>
        <v>0</v>
      </c>
      <c r="T17" s="44"/>
      <c r="U17" s="44"/>
      <c r="V17" s="69">
        <f t="shared" si="5"/>
        <v>0</v>
      </c>
      <c r="W17" s="69">
        <f t="shared" si="5"/>
        <v>0</v>
      </c>
      <c r="X17" s="69">
        <f t="shared" si="5"/>
        <v>0</v>
      </c>
      <c r="Y17" s="69">
        <f t="shared" si="5"/>
        <v>0</v>
      </c>
      <c r="Z17" s="69">
        <f t="shared" si="5"/>
        <v>0</v>
      </c>
      <c r="AA17" s="44"/>
      <c r="AB17" s="44"/>
      <c r="AC17" s="69">
        <f t="shared" si="6"/>
        <v>0</v>
      </c>
      <c r="AD17" s="69">
        <f t="shared" si="6"/>
        <v>0</v>
      </c>
      <c r="AE17" s="69">
        <f t="shared" si="6"/>
        <v>0</v>
      </c>
      <c r="AF17" s="69">
        <f t="shared" si="6"/>
        <v>0</v>
      </c>
      <c r="AG17" s="69">
        <f t="shared" si="6"/>
        <v>0</v>
      </c>
      <c r="AH17" s="44"/>
      <c r="AI17" s="44"/>
      <c r="AJ17" s="69">
        <f t="shared" si="7"/>
        <v>0</v>
      </c>
      <c r="AK17" s="69">
        <f t="shared" si="7"/>
        <v>0</v>
      </c>
      <c r="AL17" s="69">
        <f t="shared" si="7"/>
        <v>0</v>
      </c>
      <c r="AM17" s="69">
        <f t="shared" si="7"/>
        <v>0</v>
      </c>
      <c r="AN17" s="69">
        <f t="shared" si="7"/>
        <v>0</v>
      </c>
    </row>
    <row r="18" spans="1:40" x14ac:dyDescent="0.2">
      <c r="A18" s="15"/>
      <c r="B18" s="139"/>
      <c r="C18" s="139"/>
      <c r="D18" s="140"/>
      <c r="E18" s="52"/>
      <c r="F18" s="26"/>
      <c r="G18" s="25">
        <f t="shared" si="2"/>
        <v>0</v>
      </c>
      <c r="H18" s="69">
        <f t="shared" si="3"/>
        <v>0</v>
      </c>
      <c r="I18" s="69">
        <f t="shared" si="3"/>
        <v>0</v>
      </c>
      <c r="J18" s="69">
        <f t="shared" si="3"/>
        <v>0</v>
      </c>
      <c r="K18" s="69">
        <f t="shared" si="3"/>
        <v>0</v>
      </c>
      <c r="L18" s="69">
        <f t="shared" si="3"/>
        <v>0</v>
      </c>
      <c r="M18" s="44"/>
      <c r="N18" s="44"/>
      <c r="O18" s="69">
        <f t="shared" si="4"/>
        <v>0</v>
      </c>
      <c r="P18" s="69">
        <f t="shared" si="4"/>
        <v>0</v>
      </c>
      <c r="Q18" s="69">
        <f t="shared" si="4"/>
        <v>0</v>
      </c>
      <c r="R18" s="69">
        <f t="shared" si="4"/>
        <v>0</v>
      </c>
      <c r="S18" s="69">
        <f t="shared" si="4"/>
        <v>0</v>
      </c>
      <c r="T18" s="44"/>
      <c r="U18" s="44"/>
      <c r="V18" s="69">
        <f t="shared" si="5"/>
        <v>0</v>
      </c>
      <c r="W18" s="69">
        <f t="shared" si="5"/>
        <v>0</v>
      </c>
      <c r="X18" s="69">
        <f t="shared" si="5"/>
        <v>0</v>
      </c>
      <c r="Y18" s="69">
        <f t="shared" si="5"/>
        <v>0</v>
      </c>
      <c r="Z18" s="69">
        <f t="shared" si="5"/>
        <v>0</v>
      </c>
      <c r="AA18" s="44"/>
      <c r="AB18" s="44"/>
      <c r="AC18" s="69">
        <f t="shared" si="6"/>
        <v>0</v>
      </c>
      <c r="AD18" s="69">
        <f t="shared" si="6"/>
        <v>0</v>
      </c>
      <c r="AE18" s="69">
        <f t="shared" si="6"/>
        <v>0</v>
      </c>
      <c r="AF18" s="69">
        <f t="shared" si="6"/>
        <v>0</v>
      </c>
      <c r="AG18" s="69">
        <f t="shared" si="6"/>
        <v>0</v>
      </c>
      <c r="AH18" s="44"/>
      <c r="AI18" s="44"/>
      <c r="AJ18" s="69">
        <f t="shared" si="7"/>
        <v>0</v>
      </c>
      <c r="AK18" s="69">
        <f t="shared" si="7"/>
        <v>0</v>
      </c>
      <c r="AL18" s="69">
        <f t="shared" si="7"/>
        <v>0</v>
      </c>
      <c r="AM18" s="69">
        <f t="shared" si="7"/>
        <v>0</v>
      </c>
      <c r="AN18" s="69">
        <f t="shared" si="7"/>
        <v>0</v>
      </c>
    </row>
    <row r="19" spans="1:40" x14ac:dyDescent="0.2">
      <c r="A19" s="15"/>
      <c r="B19" s="137"/>
      <c r="C19" s="137"/>
      <c r="D19" s="54"/>
      <c r="E19" s="52"/>
      <c r="F19" s="26"/>
      <c r="G19" s="25">
        <f t="shared" si="2"/>
        <v>0</v>
      </c>
      <c r="H19" s="69">
        <f t="shared" si="3"/>
        <v>0</v>
      </c>
      <c r="I19" s="69">
        <f t="shared" si="3"/>
        <v>0</v>
      </c>
      <c r="J19" s="69">
        <f t="shared" si="3"/>
        <v>0</v>
      </c>
      <c r="K19" s="69">
        <f t="shared" si="3"/>
        <v>0</v>
      </c>
      <c r="L19" s="69">
        <f t="shared" si="3"/>
        <v>0</v>
      </c>
      <c r="M19" s="44"/>
      <c r="N19" s="44"/>
      <c r="O19" s="69">
        <f t="shared" si="4"/>
        <v>0</v>
      </c>
      <c r="P19" s="69">
        <f t="shared" si="4"/>
        <v>0</v>
      </c>
      <c r="Q19" s="69">
        <f t="shared" si="4"/>
        <v>0</v>
      </c>
      <c r="R19" s="69">
        <f t="shared" si="4"/>
        <v>0</v>
      </c>
      <c r="S19" s="69">
        <f t="shared" si="4"/>
        <v>0</v>
      </c>
      <c r="T19" s="44"/>
      <c r="U19" s="44"/>
      <c r="V19" s="69">
        <f t="shared" si="5"/>
        <v>0</v>
      </c>
      <c r="W19" s="69">
        <f t="shared" si="5"/>
        <v>0</v>
      </c>
      <c r="X19" s="69">
        <f t="shared" si="5"/>
        <v>0</v>
      </c>
      <c r="Y19" s="69">
        <f t="shared" si="5"/>
        <v>0</v>
      </c>
      <c r="Z19" s="69">
        <f t="shared" si="5"/>
        <v>0</v>
      </c>
      <c r="AA19" s="44"/>
      <c r="AB19" s="44"/>
      <c r="AC19" s="69">
        <f t="shared" si="6"/>
        <v>0</v>
      </c>
      <c r="AD19" s="69">
        <f t="shared" si="6"/>
        <v>0</v>
      </c>
      <c r="AE19" s="69">
        <f t="shared" si="6"/>
        <v>0</v>
      </c>
      <c r="AF19" s="69">
        <f t="shared" si="6"/>
        <v>0</v>
      </c>
      <c r="AG19" s="69">
        <f t="shared" si="6"/>
        <v>0</v>
      </c>
      <c r="AH19" s="44"/>
      <c r="AI19" s="44"/>
      <c r="AJ19" s="69">
        <f t="shared" si="7"/>
        <v>0</v>
      </c>
      <c r="AK19" s="69">
        <f t="shared" si="7"/>
        <v>0</v>
      </c>
      <c r="AL19" s="69">
        <f t="shared" si="7"/>
        <v>0</v>
      </c>
      <c r="AM19" s="69">
        <f t="shared" si="7"/>
        <v>0</v>
      </c>
      <c r="AN19" s="69">
        <f t="shared" si="7"/>
        <v>0</v>
      </c>
    </row>
    <row r="20" spans="1:40" x14ac:dyDescent="0.2">
      <c r="A20" s="15"/>
      <c r="B20" s="137"/>
      <c r="C20" s="137"/>
      <c r="D20" s="66"/>
      <c r="E20" s="52"/>
      <c r="F20" s="26"/>
      <c r="G20" s="25">
        <f t="shared" si="2"/>
        <v>0</v>
      </c>
      <c r="H20" s="69">
        <f t="shared" si="3"/>
        <v>0</v>
      </c>
      <c r="I20" s="69">
        <f t="shared" si="3"/>
        <v>0</v>
      </c>
      <c r="J20" s="69">
        <f t="shared" si="3"/>
        <v>0</v>
      </c>
      <c r="K20" s="69">
        <f t="shared" si="3"/>
        <v>0</v>
      </c>
      <c r="L20" s="69">
        <f t="shared" si="3"/>
        <v>0</v>
      </c>
      <c r="M20" s="44"/>
      <c r="N20" s="44"/>
      <c r="O20" s="69">
        <f t="shared" si="4"/>
        <v>0</v>
      </c>
      <c r="P20" s="69">
        <f t="shared" si="4"/>
        <v>0</v>
      </c>
      <c r="Q20" s="69">
        <f t="shared" si="4"/>
        <v>0</v>
      </c>
      <c r="R20" s="69">
        <f t="shared" si="4"/>
        <v>0</v>
      </c>
      <c r="S20" s="69">
        <f t="shared" si="4"/>
        <v>0</v>
      </c>
      <c r="T20" s="44"/>
      <c r="U20" s="44"/>
      <c r="V20" s="69">
        <f t="shared" si="5"/>
        <v>0</v>
      </c>
      <c r="W20" s="69">
        <f t="shared" si="5"/>
        <v>0</v>
      </c>
      <c r="X20" s="69">
        <f t="shared" si="5"/>
        <v>0</v>
      </c>
      <c r="Y20" s="69">
        <f t="shared" si="5"/>
        <v>0</v>
      </c>
      <c r="Z20" s="69">
        <f t="shared" si="5"/>
        <v>0</v>
      </c>
      <c r="AA20" s="44"/>
      <c r="AB20" s="44"/>
      <c r="AC20" s="69">
        <f t="shared" si="6"/>
        <v>0</v>
      </c>
      <c r="AD20" s="69">
        <f t="shared" si="6"/>
        <v>0</v>
      </c>
      <c r="AE20" s="69">
        <f t="shared" si="6"/>
        <v>0</v>
      </c>
      <c r="AF20" s="69">
        <f t="shared" si="6"/>
        <v>0</v>
      </c>
      <c r="AG20" s="69">
        <f t="shared" si="6"/>
        <v>0</v>
      </c>
      <c r="AH20" s="44"/>
      <c r="AI20" s="44"/>
      <c r="AJ20" s="69">
        <f t="shared" si="7"/>
        <v>0</v>
      </c>
      <c r="AK20" s="69">
        <f t="shared" si="7"/>
        <v>0</v>
      </c>
      <c r="AL20" s="69">
        <f t="shared" si="7"/>
        <v>0</v>
      </c>
      <c r="AM20" s="69">
        <f t="shared" si="7"/>
        <v>0</v>
      </c>
      <c r="AN20" s="69">
        <f t="shared" si="7"/>
        <v>0</v>
      </c>
    </row>
    <row r="21" spans="1:40" x14ac:dyDescent="0.2">
      <c r="A21" s="15"/>
      <c r="B21" s="137"/>
      <c r="C21" s="137"/>
      <c r="D21" s="54"/>
      <c r="E21" s="52"/>
      <c r="F21" s="26"/>
      <c r="G21" s="25">
        <f t="shared" si="2"/>
        <v>0</v>
      </c>
      <c r="H21" s="69">
        <f t="shared" si="3"/>
        <v>0</v>
      </c>
      <c r="I21" s="69">
        <f t="shared" si="3"/>
        <v>0</v>
      </c>
      <c r="J21" s="69">
        <f t="shared" si="3"/>
        <v>0</v>
      </c>
      <c r="K21" s="69">
        <f t="shared" si="3"/>
        <v>0</v>
      </c>
      <c r="L21" s="69">
        <f t="shared" si="3"/>
        <v>0</v>
      </c>
      <c r="M21" s="44"/>
      <c r="N21" s="44"/>
      <c r="O21" s="69">
        <f t="shared" si="4"/>
        <v>0</v>
      </c>
      <c r="P21" s="69">
        <f t="shared" si="4"/>
        <v>0</v>
      </c>
      <c r="Q21" s="69">
        <f t="shared" si="4"/>
        <v>0</v>
      </c>
      <c r="R21" s="69">
        <f t="shared" si="4"/>
        <v>0</v>
      </c>
      <c r="S21" s="69">
        <f t="shared" si="4"/>
        <v>0</v>
      </c>
      <c r="T21" s="44"/>
      <c r="U21" s="44"/>
      <c r="V21" s="69">
        <f t="shared" si="5"/>
        <v>0</v>
      </c>
      <c r="W21" s="69">
        <f t="shared" si="5"/>
        <v>0</v>
      </c>
      <c r="X21" s="69">
        <f t="shared" si="5"/>
        <v>0</v>
      </c>
      <c r="Y21" s="69">
        <f t="shared" si="5"/>
        <v>0</v>
      </c>
      <c r="Z21" s="69">
        <f t="shared" si="5"/>
        <v>0</v>
      </c>
      <c r="AA21" s="44"/>
      <c r="AB21" s="44"/>
      <c r="AC21" s="69">
        <f t="shared" si="6"/>
        <v>0</v>
      </c>
      <c r="AD21" s="69">
        <f t="shared" si="6"/>
        <v>0</v>
      </c>
      <c r="AE21" s="69">
        <f t="shared" si="6"/>
        <v>0</v>
      </c>
      <c r="AF21" s="69">
        <f t="shared" si="6"/>
        <v>0</v>
      </c>
      <c r="AG21" s="69">
        <f t="shared" si="6"/>
        <v>0</v>
      </c>
      <c r="AH21" s="44"/>
      <c r="AI21" s="44"/>
      <c r="AJ21" s="69">
        <f t="shared" si="7"/>
        <v>0</v>
      </c>
      <c r="AK21" s="69">
        <f t="shared" si="7"/>
        <v>0</v>
      </c>
      <c r="AL21" s="69">
        <f t="shared" si="7"/>
        <v>0</v>
      </c>
      <c r="AM21" s="69">
        <f t="shared" si="7"/>
        <v>0</v>
      </c>
      <c r="AN21" s="69">
        <f t="shared" si="7"/>
        <v>0</v>
      </c>
    </row>
    <row r="22" spans="1:40" x14ac:dyDescent="0.2">
      <c r="A22" s="15"/>
      <c r="B22" s="137"/>
      <c r="C22" s="137"/>
      <c r="D22" s="54"/>
      <c r="E22" s="52"/>
      <c r="F22" s="26"/>
      <c r="G22" s="25">
        <f t="shared" si="2"/>
        <v>0</v>
      </c>
      <c r="H22" s="69">
        <f t="shared" si="3"/>
        <v>0</v>
      </c>
      <c r="I22" s="69">
        <f t="shared" si="3"/>
        <v>0</v>
      </c>
      <c r="J22" s="69">
        <f t="shared" si="3"/>
        <v>0</v>
      </c>
      <c r="K22" s="69">
        <f t="shared" si="3"/>
        <v>0</v>
      </c>
      <c r="L22" s="69">
        <f t="shared" si="3"/>
        <v>0</v>
      </c>
      <c r="M22" s="44"/>
      <c r="N22" s="44"/>
      <c r="O22" s="69">
        <f t="shared" si="4"/>
        <v>0</v>
      </c>
      <c r="P22" s="69">
        <f t="shared" si="4"/>
        <v>0</v>
      </c>
      <c r="Q22" s="69">
        <f t="shared" si="4"/>
        <v>0</v>
      </c>
      <c r="R22" s="69">
        <f t="shared" si="4"/>
        <v>0</v>
      </c>
      <c r="S22" s="69">
        <f t="shared" si="4"/>
        <v>0</v>
      </c>
      <c r="T22" s="44"/>
      <c r="U22" s="44"/>
      <c r="V22" s="69">
        <f t="shared" si="5"/>
        <v>0</v>
      </c>
      <c r="W22" s="69">
        <f t="shared" si="5"/>
        <v>0</v>
      </c>
      <c r="X22" s="69">
        <f t="shared" si="5"/>
        <v>0</v>
      </c>
      <c r="Y22" s="69">
        <f t="shared" si="5"/>
        <v>0</v>
      </c>
      <c r="Z22" s="69">
        <f t="shared" si="5"/>
        <v>0</v>
      </c>
      <c r="AA22" s="44"/>
      <c r="AB22" s="44"/>
      <c r="AC22" s="69">
        <f t="shared" si="6"/>
        <v>0</v>
      </c>
      <c r="AD22" s="69">
        <f t="shared" si="6"/>
        <v>0</v>
      </c>
      <c r="AE22" s="69">
        <f t="shared" si="6"/>
        <v>0</v>
      </c>
      <c r="AF22" s="69">
        <f t="shared" si="6"/>
        <v>0</v>
      </c>
      <c r="AG22" s="69">
        <f t="shared" si="6"/>
        <v>0</v>
      </c>
      <c r="AH22" s="44"/>
      <c r="AI22" s="44"/>
      <c r="AJ22" s="69">
        <f t="shared" si="7"/>
        <v>0</v>
      </c>
      <c r="AK22" s="69">
        <f t="shared" si="7"/>
        <v>0</v>
      </c>
      <c r="AL22" s="69">
        <f t="shared" si="7"/>
        <v>0</v>
      </c>
      <c r="AM22" s="69">
        <f t="shared" si="7"/>
        <v>0</v>
      </c>
      <c r="AN22" s="69">
        <f t="shared" si="7"/>
        <v>0</v>
      </c>
    </row>
    <row r="23" spans="1:40" x14ac:dyDescent="0.2">
      <c r="A23" s="15"/>
      <c r="B23" s="137"/>
      <c r="C23" s="137"/>
      <c r="D23" s="54"/>
      <c r="E23" s="52"/>
      <c r="F23" s="26"/>
      <c r="G23" s="25">
        <f t="shared" si="2"/>
        <v>0</v>
      </c>
      <c r="H23" s="69">
        <f t="shared" si="3"/>
        <v>0</v>
      </c>
      <c r="I23" s="69">
        <f t="shared" si="3"/>
        <v>0</v>
      </c>
      <c r="J23" s="69">
        <f t="shared" si="3"/>
        <v>0</v>
      </c>
      <c r="K23" s="69">
        <f t="shared" si="3"/>
        <v>0</v>
      </c>
      <c r="L23" s="69">
        <f t="shared" si="3"/>
        <v>0</v>
      </c>
      <c r="M23" s="44"/>
      <c r="N23" s="44"/>
      <c r="O23" s="69">
        <f t="shared" si="4"/>
        <v>0</v>
      </c>
      <c r="P23" s="69">
        <f t="shared" si="4"/>
        <v>0</v>
      </c>
      <c r="Q23" s="69">
        <f t="shared" si="4"/>
        <v>0</v>
      </c>
      <c r="R23" s="69">
        <f t="shared" si="4"/>
        <v>0</v>
      </c>
      <c r="S23" s="69">
        <f t="shared" si="4"/>
        <v>0</v>
      </c>
      <c r="T23" s="44"/>
      <c r="U23" s="44"/>
      <c r="V23" s="69">
        <f t="shared" si="5"/>
        <v>0</v>
      </c>
      <c r="W23" s="69">
        <f t="shared" si="5"/>
        <v>0</v>
      </c>
      <c r="X23" s="69">
        <f t="shared" si="5"/>
        <v>0</v>
      </c>
      <c r="Y23" s="69">
        <f t="shared" si="5"/>
        <v>0</v>
      </c>
      <c r="Z23" s="69">
        <f t="shared" si="5"/>
        <v>0</v>
      </c>
      <c r="AA23" s="44"/>
      <c r="AB23" s="44"/>
      <c r="AC23" s="69">
        <f t="shared" si="6"/>
        <v>0</v>
      </c>
      <c r="AD23" s="69">
        <f t="shared" si="6"/>
        <v>0</v>
      </c>
      <c r="AE23" s="69">
        <f t="shared" si="6"/>
        <v>0</v>
      </c>
      <c r="AF23" s="69">
        <f t="shared" si="6"/>
        <v>0</v>
      </c>
      <c r="AG23" s="69">
        <f t="shared" si="6"/>
        <v>0</v>
      </c>
      <c r="AH23" s="44"/>
      <c r="AI23" s="44"/>
      <c r="AJ23" s="69">
        <f t="shared" si="7"/>
        <v>0</v>
      </c>
      <c r="AK23" s="69">
        <f t="shared" si="7"/>
        <v>0</v>
      </c>
      <c r="AL23" s="69">
        <f t="shared" si="7"/>
        <v>0</v>
      </c>
      <c r="AM23" s="69">
        <f t="shared" si="7"/>
        <v>0</v>
      </c>
      <c r="AN23" s="69">
        <f t="shared" si="7"/>
        <v>0</v>
      </c>
    </row>
    <row r="24" spans="1:40" x14ac:dyDescent="0.2">
      <c r="A24" s="15"/>
      <c r="B24" s="18"/>
      <c r="C24" s="183" t="s">
        <v>494</v>
      </c>
      <c r="D24" s="184">
        <f>SUM(D18:D23)</f>
        <v>0</v>
      </c>
      <c r="E24" s="52"/>
      <c r="F24" s="26"/>
      <c r="G24" s="25">
        <f t="shared" si="2"/>
        <v>0</v>
      </c>
      <c r="H24" s="69">
        <f t="shared" si="3"/>
        <v>0</v>
      </c>
      <c r="I24" s="69">
        <f t="shared" si="3"/>
        <v>0</v>
      </c>
      <c r="J24" s="69">
        <f t="shared" si="3"/>
        <v>0</v>
      </c>
      <c r="K24" s="69">
        <f t="shared" si="3"/>
        <v>0</v>
      </c>
      <c r="L24" s="69">
        <f t="shared" si="3"/>
        <v>0</v>
      </c>
      <c r="M24" s="44"/>
      <c r="N24" s="44"/>
      <c r="O24" s="69">
        <f t="shared" si="4"/>
        <v>0</v>
      </c>
      <c r="P24" s="69">
        <f t="shared" si="4"/>
        <v>0</v>
      </c>
      <c r="Q24" s="69">
        <f t="shared" si="4"/>
        <v>0</v>
      </c>
      <c r="R24" s="69">
        <f t="shared" si="4"/>
        <v>0</v>
      </c>
      <c r="S24" s="69">
        <f t="shared" si="4"/>
        <v>0</v>
      </c>
      <c r="T24" s="44"/>
      <c r="U24" s="44"/>
      <c r="V24" s="69">
        <f t="shared" si="5"/>
        <v>0</v>
      </c>
      <c r="W24" s="69">
        <f t="shared" si="5"/>
        <v>0</v>
      </c>
      <c r="X24" s="69">
        <f t="shared" si="5"/>
        <v>0</v>
      </c>
      <c r="Y24" s="69">
        <f t="shared" si="5"/>
        <v>0</v>
      </c>
      <c r="Z24" s="69">
        <f t="shared" si="5"/>
        <v>0</v>
      </c>
      <c r="AA24" s="44"/>
      <c r="AB24" s="44"/>
      <c r="AC24" s="69">
        <f t="shared" si="6"/>
        <v>0</v>
      </c>
      <c r="AD24" s="69">
        <f t="shared" si="6"/>
        <v>0</v>
      </c>
      <c r="AE24" s="69">
        <f t="shared" si="6"/>
        <v>0</v>
      </c>
      <c r="AF24" s="69">
        <f t="shared" si="6"/>
        <v>0</v>
      </c>
      <c r="AG24" s="69">
        <f t="shared" si="6"/>
        <v>0</v>
      </c>
      <c r="AH24" s="44"/>
      <c r="AI24" s="44"/>
      <c r="AJ24" s="69">
        <f t="shared" si="7"/>
        <v>0</v>
      </c>
      <c r="AK24" s="69">
        <f t="shared" si="7"/>
        <v>0</v>
      </c>
      <c r="AL24" s="69">
        <f t="shared" si="7"/>
        <v>0</v>
      </c>
      <c r="AM24" s="69">
        <f t="shared" si="7"/>
        <v>0</v>
      </c>
      <c r="AN24" s="69">
        <f t="shared" si="7"/>
        <v>0</v>
      </c>
    </row>
    <row r="25" spans="1:40" x14ac:dyDescent="0.2">
      <c r="A25" s="15"/>
      <c r="E25" s="52"/>
      <c r="F25" s="26"/>
      <c r="G25" s="25">
        <f t="shared" si="2"/>
        <v>0</v>
      </c>
      <c r="H25" s="69">
        <f t="shared" si="3"/>
        <v>0</v>
      </c>
      <c r="I25" s="69">
        <f t="shared" si="3"/>
        <v>0</v>
      </c>
      <c r="J25" s="69">
        <f t="shared" si="3"/>
        <v>0</v>
      </c>
      <c r="K25" s="69">
        <f t="shared" si="3"/>
        <v>0</v>
      </c>
      <c r="L25" s="69">
        <f t="shared" si="3"/>
        <v>0</v>
      </c>
      <c r="M25" s="44"/>
      <c r="N25" s="44"/>
      <c r="O25" s="69">
        <f t="shared" si="4"/>
        <v>0</v>
      </c>
      <c r="P25" s="69">
        <f t="shared" si="4"/>
        <v>0</v>
      </c>
      <c r="Q25" s="69">
        <f t="shared" si="4"/>
        <v>0</v>
      </c>
      <c r="R25" s="69">
        <f t="shared" si="4"/>
        <v>0</v>
      </c>
      <c r="S25" s="69">
        <f t="shared" si="4"/>
        <v>0</v>
      </c>
      <c r="T25" s="44"/>
      <c r="U25" s="44"/>
      <c r="V25" s="69">
        <f t="shared" si="5"/>
        <v>0</v>
      </c>
      <c r="W25" s="69">
        <f t="shared" si="5"/>
        <v>0</v>
      </c>
      <c r="X25" s="69">
        <f t="shared" si="5"/>
        <v>0</v>
      </c>
      <c r="Y25" s="69">
        <f t="shared" si="5"/>
        <v>0</v>
      </c>
      <c r="Z25" s="69">
        <f t="shared" si="5"/>
        <v>0</v>
      </c>
      <c r="AA25" s="44"/>
      <c r="AB25" s="44"/>
      <c r="AC25" s="69">
        <f t="shared" si="6"/>
        <v>0</v>
      </c>
      <c r="AD25" s="69">
        <f t="shared" si="6"/>
        <v>0</v>
      </c>
      <c r="AE25" s="69">
        <f t="shared" si="6"/>
        <v>0</v>
      </c>
      <c r="AF25" s="69">
        <f t="shared" si="6"/>
        <v>0</v>
      </c>
      <c r="AG25" s="69">
        <f t="shared" si="6"/>
        <v>0</v>
      </c>
      <c r="AH25" s="44"/>
      <c r="AI25" s="44"/>
      <c r="AJ25" s="69">
        <f t="shared" si="7"/>
        <v>0</v>
      </c>
      <c r="AK25" s="69">
        <f t="shared" si="7"/>
        <v>0</v>
      </c>
      <c r="AL25" s="69">
        <f t="shared" si="7"/>
        <v>0</v>
      </c>
      <c r="AM25" s="69">
        <f t="shared" si="7"/>
        <v>0</v>
      </c>
      <c r="AN25" s="69">
        <f t="shared" si="7"/>
        <v>0</v>
      </c>
    </row>
    <row r="26" spans="1:40" x14ac:dyDescent="0.2">
      <c r="A26" s="15"/>
      <c r="E26" s="52"/>
      <c r="F26" s="26"/>
      <c r="G26" s="25">
        <f t="shared" si="2"/>
        <v>0</v>
      </c>
      <c r="H26" s="69">
        <f t="shared" si="3"/>
        <v>0</v>
      </c>
      <c r="I26" s="69">
        <f t="shared" si="3"/>
        <v>0</v>
      </c>
      <c r="J26" s="69">
        <f t="shared" si="3"/>
        <v>0</v>
      </c>
      <c r="K26" s="69">
        <f t="shared" si="3"/>
        <v>0</v>
      </c>
      <c r="L26" s="69">
        <f t="shared" si="3"/>
        <v>0</v>
      </c>
      <c r="M26" s="44"/>
      <c r="N26" s="44"/>
      <c r="O26" s="69">
        <f t="shared" si="4"/>
        <v>0</v>
      </c>
      <c r="P26" s="69">
        <f t="shared" si="4"/>
        <v>0</v>
      </c>
      <c r="Q26" s="69">
        <f t="shared" si="4"/>
        <v>0</v>
      </c>
      <c r="R26" s="69">
        <f t="shared" si="4"/>
        <v>0</v>
      </c>
      <c r="S26" s="69">
        <f t="shared" si="4"/>
        <v>0</v>
      </c>
      <c r="T26" s="44"/>
      <c r="U26" s="44"/>
      <c r="V26" s="69">
        <f t="shared" si="5"/>
        <v>0</v>
      </c>
      <c r="W26" s="69">
        <f t="shared" si="5"/>
        <v>0</v>
      </c>
      <c r="X26" s="69">
        <f t="shared" si="5"/>
        <v>0</v>
      </c>
      <c r="Y26" s="69">
        <f t="shared" si="5"/>
        <v>0</v>
      </c>
      <c r="Z26" s="69">
        <f t="shared" si="5"/>
        <v>0</v>
      </c>
      <c r="AA26" s="44"/>
      <c r="AB26" s="44"/>
      <c r="AC26" s="69">
        <f t="shared" si="6"/>
        <v>0</v>
      </c>
      <c r="AD26" s="69">
        <f t="shared" si="6"/>
        <v>0</v>
      </c>
      <c r="AE26" s="69">
        <f t="shared" si="6"/>
        <v>0</v>
      </c>
      <c r="AF26" s="69">
        <f t="shared" si="6"/>
        <v>0</v>
      </c>
      <c r="AG26" s="69">
        <f t="shared" si="6"/>
        <v>0</v>
      </c>
      <c r="AH26" s="44"/>
      <c r="AI26" s="44"/>
      <c r="AJ26" s="69">
        <f t="shared" si="7"/>
        <v>0</v>
      </c>
      <c r="AK26" s="69">
        <f t="shared" si="7"/>
        <v>0</v>
      </c>
      <c r="AL26" s="69">
        <f t="shared" si="7"/>
        <v>0</v>
      </c>
      <c r="AM26" s="69">
        <f t="shared" si="7"/>
        <v>0</v>
      </c>
      <c r="AN26" s="69">
        <f t="shared" si="7"/>
        <v>0</v>
      </c>
    </row>
    <row r="27" spans="1:40" x14ac:dyDescent="0.2">
      <c r="A27" s="15"/>
      <c r="E27" s="52"/>
      <c r="F27" s="26"/>
      <c r="G27" s="25">
        <f t="shared" si="2"/>
        <v>0</v>
      </c>
      <c r="H27" s="69">
        <f t="shared" si="3"/>
        <v>0</v>
      </c>
      <c r="I27" s="69">
        <f t="shared" si="3"/>
        <v>0</v>
      </c>
      <c r="J27" s="69">
        <f t="shared" si="3"/>
        <v>0</v>
      </c>
      <c r="K27" s="69">
        <f t="shared" si="3"/>
        <v>0</v>
      </c>
      <c r="L27" s="69">
        <f t="shared" si="3"/>
        <v>0</v>
      </c>
      <c r="M27" s="44"/>
      <c r="N27" s="44"/>
      <c r="O27" s="69">
        <f t="shared" si="4"/>
        <v>0</v>
      </c>
      <c r="P27" s="69">
        <f t="shared" si="4"/>
        <v>0</v>
      </c>
      <c r="Q27" s="69">
        <f t="shared" si="4"/>
        <v>0</v>
      </c>
      <c r="R27" s="69">
        <f t="shared" si="4"/>
        <v>0</v>
      </c>
      <c r="S27" s="69">
        <f t="shared" si="4"/>
        <v>0</v>
      </c>
      <c r="T27" s="44"/>
      <c r="U27" s="44"/>
      <c r="V27" s="69">
        <f t="shared" si="5"/>
        <v>0</v>
      </c>
      <c r="W27" s="69">
        <f t="shared" si="5"/>
        <v>0</v>
      </c>
      <c r="X27" s="69">
        <f t="shared" si="5"/>
        <v>0</v>
      </c>
      <c r="Y27" s="69">
        <f t="shared" si="5"/>
        <v>0</v>
      </c>
      <c r="Z27" s="69">
        <f t="shared" si="5"/>
        <v>0</v>
      </c>
      <c r="AA27" s="44"/>
      <c r="AB27" s="44"/>
      <c r="AC27" s="69">
        <f t="shared" si="6"/>
        <v>0</v>
      </c>
      <c r="AD27" s="69">
        <f t="shared" si="6"/>
        <v>0</v>
      </c>
      <c r="AE27" s="69">
        <f t="shared" si="6"/>
        <v>0</v>
      </c>
      <c r="AF27" s="69">
        <f t="shared" si="6"/>
        <v>0</v>
      </c>
      <c r="AG27" s="69">
        <f t="shared" si="6"/>
        <v>0</v>
      </c>
      <c r="AH27" s="44"/>
      <c r="AI27" s="44"/>
      <c r="AJ27" s="69">
        <f t="shared" si="7"/>
        <v>0</v>
      </c>
      <c r="AK27" s="69">
        <f t="shared" si="7"/>
        <v>0</v>
      </c>
      <c r="AL27" s="69">
        <f t="shared" si="7"/>
        <v>0</v>
      </c>
      <c r="AM27" s="69">
        <f t="shared" si="7"/>
        <v>0</v>
      </c>
      <c r="AN27" s="69">
        <f t="shared" si="7"/>
        <v>0</v>
      </c>
    </row>
    <row r="28" spans="1:40" x14ac:dyDescent="0.2">
      <c r="A28" s="15"/>
      <c r="E28" s="52"/>
      <c r="F28" s="26"/>
      <c r="G28" s="25">
        <f t="shared" si="2"/>
        <v>0</v>
      </c>
      <c r="H28" s="69">
        <f t="shared" si="3"/>
        <v>0</v>
      </c>
      <c r="I28" s="69">
        <f t="shared" si="3"/>
        <v>0</v>
      </c>
      <c r="J28" s="69">
        <f t="shared" si="3"/>
        <v>0</v>
      </c>
      <c r="K28" s="69">
        <f t="shared" si="3"/>
        <v>0</v>
      </c>
      <c r="L28" s="69">
        <f t="shared" si="3"/>
        <v>0</v>
      </c>
      <c r="M28" s="44"/>
      <c r="N28" s="44"/>
      <c r="O28" s="69">
        <f t="shared" si="4"/>
        <v>0</v>
      </c>
      <c r="P28" s="69">
        <f t="shared" si="4"/>
        <v>0</v>
      </c>
      <c r="Q28" s="69">
        <f t="shared" si="4"/>
        <v>0</v>
      </c>
      <c r="R28" s="69">
        <f t="shared" si="4"/>
        <v>0</v>
      </c>
      <c r="S28" s="69">
        <f t="shared" si="4"/>
        <v>0</v>
      </c>
      <c r="T28" s="44"/>
      <c r="U28" s="44"/>
      <c r="V28" s="69">
        <f t="shared" si="5"/>
        <v>0</v>
      </c>
      <c r="W28" s="69">
        <f t="shared" si="5"/>
        <v>0</v>
      </c>
      <c r="X28" s="69">
        <f t="shared" si="5"/>
        <v>0</v>
      </c>
      <c r="Y28" s="69">
        <f t="shared" si="5"/>
        <v>0</v>
      </c>
      <c r="Z28" s="69">
        <f t="shared" si="5"/>
        <v>0</v>
      </c>
      <c r="AA28" s="44"/>
      <c r="AB28" s="44"/>
      <c r="AC28" s="69">
        <f t="shared" si="6"/>
        <v>0</v>
      </c>
      <c r="AD28" s="69">
        <f t="shared" si="6"/>
        <v>0</v>
      </c>
      <c r="AE28" s="69">
        <f t="shared" si="6"/>
        <v>0</v>
      </c>
      <c r="AF28" s="69">
        <f t="shared" si="6"/>
        <v>0</v>
      </c>
      <c r="AG28" s="69">
        <f t="shared" si="6"/>
        <v>0</v>
      </c>
      <c r="AH28" s="44"/>
      <c r="AI28" s="44"/>
      <c r="AJ28" s="69">
        <f t="shared" si="7"/>
        <v>0</v>
      </c>
      <c r="AK28" s="69">
        <f t="shared" si="7"/>
        <v>0</v>
      </c>
      <c r="AL28" s="69">
        <f t="shared" si="7"/>
        <v>0</v>
      </c>
      <c r="AM28" s="69">
        <f t="shared" si="7"/>
        <v>0</v>
      </c>
      <c r="AN28" s="69">
        <f t="shared" si="7"/>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H36+1</f>
        <v>46175</v>
      </c>
      <c r="J36" s="187">
        <f t="shared" ref="J36:AN36" si="8">I36+1</f>
        <v>46176</v>
      </c>
      <c r="K36" s="187">
        <f t="shared" si="8"/>
        <v>46177</v>
      </c>
      <c r="L36" s="187">
        <f t="shared" si="8"/>
        <v>46178</v>
      </c>
      <c r="M36" s="187">
        <f t="shared" si="8"/>
        <v>46179</v>
      </c>
      <c r="N36" s="187">
        <f t="shared" si="8"/>
        <v>46180</v>
      </c>
      <c r="O36" s="187">
        <f t="shared" si="8"/>
        <v>46181</v>
      </c>
      <c r="P36" s="187">
        <f t="shared" si="8"/>
        <v>46182</v>
      </c>
      <c r="Q36" s="187">
        <f t="shared" si="8"/>
        <v>46183</v>
      </c>
      <c r="R36" s="187">
        <f t="shared" si="8"/>
        <v>46184</v>
      </c>
      <c r="S36" s="187">
        <f t="shared" si="8"/>
        <v>46185</v>
      </c>
      <c r="T36" s="187">
        <f t="shared" si="8"/>
        <v>46186</v>
      </c>
      <c r="U36" s="187">
        <f t="shared" si="8"/>
        <v>46187</v>
      </c>
      <c r="V36" s="187">
        <f t="shared" si="8"/>
        <v>46188</v>
      </c>
      <c r="W36" s="187">
        <f t="shared" si="8"/>
        <v>46189</v>
      </c>
      <c r="X36" s="187">
        <f t="shared" si="8"/>
        <v>46190</v>
      </c>
      <c r="Y36" s="187">
        <f t="shared" si="8"/>
        <v>46191</v>
      </c>
      <c r="Z36" s="187">
        <f t="shared" si="8"/>
        <v>46192</v>
      </c>
      <c r="AA36" s="187">
        <f t="shared" si="8"/>
        <v>46193</v>
      </c>
      <c r="AB36" s="187">
        <f t="shared" si="8"/>
        <v>46194</v>
      </c>
      <c r="AC36" s="187">
        <f t="shared" si="8"/>
        <v>46195</v>
      </c>
      <c r="AD36" s="187">
        <f t="shared" si="8"/>
        <v>46196</v>
      </c>
      <c r="AE36" s="187">
        <f t="shared" si="8"/>
        <v>46197</v>
      </c>
      <c r="AF36" s="187">
        <f t="shared" si="8"/>
        <v>46198</v>
      </c>
      <c r="AG36" s="187">
        <f t="shared" si="8"/>
        <v>46199</v>
      </c>
      <c r="AH36" s="187">
        <f t="shared" si="8"/>
        <v>46200</v>
      </c>
      <c r="AI36" s="187">
        <f t="shared" si="8"/>
        <v>46201</v>
      </c>
      <c r="AJ36" s="187">
        <f t="shared" si="8"/>
        <v>46202</v>
      </c>
      <c r="AK36" s="187">
        <f t="shared" si="8"/>
        <v>46203</v>
      </c>
      <c r="AL36" s="187">
        <f t="shared" si="8"/>
        <v>46204</v>
      </c>
      <c r="AM36" s="187">
        <f t="shared" si="8"/>
        <v>46205</v>
      </c>
      <c r="AN36" s="187">
        <f t="shared" si="8"/>
        <v>46206</v>
      </c>
    </row>
    <row r="37" spans="2:40" x14ac:dyDescent="0.2">
      <c r="B37" s="22">
        <v>1</v>
      </c>
      <c r="C37" s="77"/>
      <c r="D37" s="24"/>
      <c r="E37" s="25">
        <f t="shared" ref="E37:E100" si="9">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1" si="10">+B37+1</f>
        <v>2</v>
      </c>
      <c r="C38" s="77"/>
      <c r="D38" s="24"/>
      <c r="E38" s="25">
        <f t="shared" si="9"/>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10"/>
        <v>3</v>
      </c>
      <c r="C39" s="77"/>
      <c r="D39" s="24"/>
      <c r="E39" s="25">
        <f t="shared" si="9"/>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10"/>
        <v>4</v>
      </c>
      <c r="C40" s="77"/>
      <c r="D40" s="24"/>
      <c r="E40" s="25">
        <f t="shared" si="9"/>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10"/>
        <v>5</v>
      </c>
      <c r="C41" s="77"/>
      <c r="D41" s="24"/>
      <c r="E41" s="25">
        <f t="shared" si="9"/>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10"/>
        <v>6</v>
      </c>
      <c r="C42" s="77"/>
      <c r="D42" s="24"/>
      <c r="E42" s="25">
        <f t="shared" si="9"/>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10"/>
        <v>7</v>
      </c>
      <c r="C43" s="77"/>
      <c r="D43" s="24"/>
      <c r="E43" s="25">
        <f t="shared" si="9"/>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10"/>
        <v>8</v>
      </c>
      <c r="C44" s="78"/>
      <c r="D44" s="24"/>
      <c r="E44" s="25">
        <f t="shared" si="9"/>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10"/>
        <v>9</v>
      </c>
      <c r="C45" s="78"/>
      <c r="D45" s="24"/>
      <c r="E45" s="25">
        <f t="shared" si="9"/>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10"/>
        <v>10</v>
      </c>
      <c r="C46" s="78"/>
      <c r="D46" s="24"/>
      <c r="E46" s="25">
        <f t="shared" si="9"/>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10"/>
        <v>11</v>
      </c>
      <c r="C47" s="78"/>
      <c r="D47" s="24"/>
      <c r="E47" s="25">
        <f t="shared" si="9"/>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10"/>
        <v>12</v>
      </c>
      <c r="C48" s="78"/>
      <c r="D48" s="24"/>
      <c r="E48" s="25">
        <f t="shared" si="9"/>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10"/>
        <v>13</v>
      </c>
      <c r="C49" s="78"/>
      <c r="D49" s="24"/>
      <c r="E49" s="25">
        <f t="shared" si="9"/>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10"/>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10"/>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10"/>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10"/>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10"/>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10"/>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10"/>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10"/>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10"/>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10"/>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10"/>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10"/>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10"/>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10"/>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10"/>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10"/>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10"/>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10"/>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10"/>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0"/>
        <v>33</v>
      </c>
      <c r="C69" s="63"/>
      <c r="D69" s="24"/>
      <c r="E69" s="25">
        <f t="shared" si="9"/>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0"/>
        <v>34</v>
      </c>
      <c r="C70" s="63"/>
      <c r="D70" s="24"/>
      <c r="E70" s="25">
        <f t="shared" si="9"/>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0"/>
        <v>35</v>
      </c>
      <c r="C71" s="8"/>
      <c r="D71" s="24"/>
      <c r="E71" s="25">
        <f t="shared" si="9"/>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0"/>
        <v>36</v>
      </c>
      <c r="C72" s="8"/>
      <c r="D72" s="24"/>
      <c r="E72" s="25">
        <f t="shared" si="9"/>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0"/>
        <v>37</v>
      </c>
      <c r="C73" s="8"/>
      <c r="D73" s="24"/>
      <c r="E73" s="25">
        <f t="shared" si="9"/>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0"/>
        <v>38</v>
      </c>
      <c r="C74" s="8"/>
      <c r="D74" s="24"/>
      <c r="E74" s="25">
        <f t="shared" si="9"/>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0"/>
        <v>39</v>
      </c>
      <c r="C75" s="8"/>
      <c r="D75" s="24"/>
      <c r="E75" s="25">
        <f t="shared" si="9"/>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0"/>
        <v>40</v>
      </c>
      <c r="C76" s="8"/>
      <c r="D76" s="24"/>
      <c r="E76" s="25">
        <f t="shared" si="9"/>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0"/>
        <v>41</v>
      </c>
      <c r="C77" s="8"/>
      <c r="D77" s="24"/>
      <c r="E77" s="25">
        <f t="shared" si="9"/>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0"/>
        <v>42</v>
      </c>
      <c r="C78" s="8"/>
      <c r="D78" s="24"/>
      <c r="E78" s="25">
        <f t="shared" si="9"/>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0"/>
        <v>43</v>
      </c>
      <c r="C79" s="8"/>
      <c r="D79" s="24"/>
      <c r="E79" s="25">
        <f t="shared" si="9"/>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0"/>
        <v>44</v>
      </c>
      <c r="C80" s="8"/>
      <c r="D80" s="24"/>
      <c r="E80" s="25">
        <f t="shared" si="9"/>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0"/>
        <v>45</v>
      </c>
      <c r="C81" s="8"/>
      <c r="D81" s="24"/>
      <c r="E81" s="25">
        <f t="shared" si="9"/>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0"/>
        <v>46</v>
      </c>
      <c r="C82" s="8"/>
      <c r="D82" s="24"/>
      <c r="E82" s="25">
        <f t="shared" si="9"/>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0"/>
        <v>47</v>
      </c>
      <c r="C83" s="8"/>
      <c r="D83" s="24"/>
      <c r="E83" s="25">
        <f t="shared" si="9"/>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0"/>
        <v>48</v>
      </c>
      <c r="C84" s="8"/>
      <c r="D84" s="24"/>
      <c r="E84" s="25">
        <f t="shared" si="9"/>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0"/>
        <v>49</v>
      </c>
      <c r="C85" s="8"/>
      <c r="D85" s="24"/>
      <c r="E85" s="25">
        <f t="shared" si="9"/>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0"/>
        <v>50</v>
      </c>
      <c r="C86" s="8"/>
      <c r="D86" s="24"/>
      <c r="E86" s="25">
        <f t="shared" si="9"/>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0"/>
        <v>51</v>
      </c>
      <c r="C87" s="8"/>
      <c r="D87" s="24"/>
      <c r="E87" s="25">
        <f t="shared" si="9"/>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0"/>
        <v>52</v>
      </c>
      <c r="C88" s="8"/>
      <c r="D88" s="24"/>
      <c r="E88" s="25">
        <f t="shared" si="9"/>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0"/>
        <v>53</v>
      </c>
      <c r="C89" s="8"/>
      <c r="D89" s="24"/>
      <c r="E89" s="25">
        <f t="shared" si="9"/>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0"/>
        <v>54</v>
      </c>
      <c r="C90" s="8"/>
      <c r="D90" s="24"/>
      <c r="E90" s="25">
        <f t="shared" si="9"/>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0"/>
        <v>55</v>
      </c>
      <c r="C91" s="8"/>
      <c r="D91" s="24"/>
      <c r="E91" s="25">
        <f t="shared" si="9"/>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0"/>
        <v>56</v>
      </c>
      <c r="C92" s="8"/>
      <c r="D92" s="24"/>
      <c r="E92" s="25">
        <f t="shared" si="9"/>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0"/>
        <v>57</v>
      </c>
      <c r="C93" s="8"/>
      <c r="D93" s="24"/>
      <c r="E93" s="25">
        <f t="shared" si="9"/>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0"/>
        <v>58</v>
      </c>
      <c r="C94" s="8"/>
      <c r="D94" s="24"/>
      <c r="E94" s="25">
        <f t="shared" si="9"/>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0"/>
        <v>59</v>
      </c>
      <c r="C95" s="8"/>
      <c r="D95" s="24"/>
      <c r="E95" s="25">
        <f t="shared" si="9"/>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0"/>
        <v>60</v>
      </c>
      <c r="C96" s="8"/>
      <c r="D96" s="24"/>
      <c r="E96" s="25">
        <f t="shared" si="9"/>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0"/>
        <v>61</v>
      </c>
      <c r="C97" s="8"/>
      <c r="D97" s="24"/>
      <c r="E97" s="25">
        <f t="shared" si="9"/>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0"/>
        <v>62</v>
      </c>
      <c r="C98" s="8"/>
      <c r="D98" s="24"/>
      <c r="E98" s="25">
        <f t="shared" si="9"/>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0"/>
        <v>63</v>
      </c>
      <c r="C99" s="8"/>
      <c r="D99" s="24"/>
      <c r="E99" s="25">
        <f t="shared" si="9"/>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0"/>
        <v>64</v>
      </c>
      <c r="C100" s="8"/>
      <c r="D100" s="24"/>
      <c r="E100" s="25">
        <f t="shared" si="9"/>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0"/>
        <v>65</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2">+B101+1</f>
        <v>66</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2"/>
        <v>67</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68</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2"/>
        <v>69</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70</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2"/>
        <v>71</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72</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2"/>
        <v>73</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74</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2"/>
        <v>75</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76</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2"/>
        <v>77</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78</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2"/>
        <v>79</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367" priority="41">
      <formula>AND(D37&lt;&gt;"",COUNTIF($F$16:$F$28,D37)=0)</formula>
    </cfRule>
  </conditionalFormatting>
  <conditionalFormatting sqref="H16:L28">
    <cfRule type="expression" dxfId="366" priority="13" stopIfTrue="1">
      <formula>H16&gt;$H$8</formula>
    </cfRule>
  </conditionalFormatting>
  <conditionalFormatting sqref="H37:L144">
    <cfRule type="cellIs" dxfId="363" priority="36" operator="greaterThan">
      <formula>6</formula>
    </cfRule>
    <cfRule type="cellIs" dxfId="362" priority="35" operator="greaterThan">
      <formula>0</formula>
    </cfRule>
  </conditionalFormatting>
  <conditionalFormatting sqref="H16:N28">
    <cfRule type="cellIs" dxfId="361" priority="15" operator="greaterThan">
      <formula>0</formula>
    </cfRule>
  </conditionalFormatting>
  <conditionalFormatting sqref="M10:N11">
    <cfRule type="cellIs" dxfId="360" priority="40" operator="greaterThan">
      <formula>0</formula>
    </cfRule>
  </conditionalFormatting>
  <conditionalFormatting sqref="M58:N115 T58:U115 AA58:AB115">
    <cfRule type="cellIs" dxfId="359" priority="43" operator="greaterThan">
      <formula>0</formula>
    </cfRule>
  </conditionalFormatting>
  <conditionalFormatting sqref="O16:S28">
    <cfRule type="expression" dxfId="358" priority="10" stopIfTrue="1">
      <formula>O16&gt;$H$8</formula>
    </cfRule>
  </conditionalFormatting>
  <conditionalFormatting sqref="O37:S144">
    <cfRule type="cellIs" dxfId="356" priority="26" operator="greaterThan">
      <formula>0</formula>
    </cfRule>
    <cfRule type="cellIs" dxfId="355" priority="27" operator="greaterThan">
      <formula>6</formula>
    </cfRule>
  </conditionalFormatting>
  <conditionalFormatting sqref="O16:U28">
    <cfRule type="cellIs" dxfId="354" priority="12" operator="greaterThan">
      <formula>0</formula>
    </cfRule>
  </conditionalFormatting>
  <conditionalFormatting sqref="T10:U11">
    <cfRule type="cellIs" dxfId="353" priority="39" operator="greaterThan">
      <formula>0</formula>
    </cfRule>
  </conditionalFormatting>
  <conditionalFormatting sqref="V16:Z28">
    <cfRule type="expression" dxfId="351" priority="7" stopIfTrue="1">
      <formula>V16&gt;$H$8</formula>
    </cfRule>
  </conditionalFormatting>
  <conditionalFormatting sqref="V37:Z144">
    <cfRule type="cellIs" dxfId="350" priority="23" operator="greaterThan">
      <formula>0</formula>
    </cfRule>
    <cfRule type="cellIs" dxfId="349" priority="24" operator="greaterThan">
      <formula>6</formula>
    </cfRule>
  </conditionalFormatting>
  <conditionalFormatting sqref="V16:AB28">
    <cfRule type="cellIs" dxfId="348" priority="9" operator="greaterThan">
      <formula>0</formula>
    </cfRule>
  </conditionalFormatting>
  <conditionalFormatting sqref="AA10:AB11">
    <cfRule type="cellIs" dxfId="347" priority="38" operator="greaterThan">
      <formula>0</formula>
    </cfRule>
  </conditionalFormatting>
  <conditionalFormatting sqref="AC16:AG28">
    <cfRule type="cellIs" dxfId="346" priority="6" operator="greaterThan">
      <formula>0</formula>
    </cfRule>
    <cfRule type="expression" dxfId="344" priority="4" stopIfTrue="1">
      <formula>AC16&gt;$H$8</formula>
    </cfRule>
  </conditionalFormatting>
  <conditionalFormatting sqref="AC37:AG144">
    <cfRule type="cellIs" dxfId="343" priority="20" operator="greaterThan">
      <formula>0</formula>
    </cfRule>
    <cfRule type="cellIs" dxfId="342" priority="21" operator="greaterThan">
      <formula>6</formula>
    </cfRule>
  </conditionalFormatting>
  <conditionalFormatting sqref="AH10:AI11">
    <cfRule type="cellIs" dxfId="341" priority="37" operator="greaterThan">
      <formula>0</formula>
    </cfRule>
  </conditionalFormatting>
  <conditionalFormatting sqref="AJ16:AN28">
    <cfRule type="expression" dxfId="340" priority="1" stopIfTrue="1">
      <formula>AJ16&gt;$H$8</formula>
    </cfRule>
    <cfRule type="cellIs" dxfId="339" priority="3" operator="greaterThan">
      <formula>0</formula>
    </cfRule>
  </conditionalFormatting>
  <conditionalFormatting sqref="AJ37:AN144">
    <cfRule type="cellIs" dxfId="337" priority="17" operator="greaterThan">
      <formula>0</formula>
    </cfRule>
    <cfRule type="cellIs" dxfId="336" priority="18" operator="greaterThan">
      <formula>6</formula>
    </cfRule>
  </conditionalFormatting>
  <dataValidations count="3">
    <dataValidation type="decimal" operator="lessThanOrEqual" allowBlank="1" showInputMessage="1" showErrorMessage="1" sqref="H37:L144 O37:S144 V37:Z144 AC37:AG144 AJ37:AN144" xr:uid="{4C44E82F-ADAE-485A-ADD2-E504BEF47F9F}">
      <formula1>H$8</formula1>
    </dataValidation>
    <dataValidation type="list" showInputMessage="1" showErrorMessage="1" sqref="D37:D115" xr:uid="{7F85C59B-FC96-434E-9F4A-028AEC219A7E}">
      <formula1>$F$16:$F$29</formula1>
    </dataValidation>
    <dataValidation type="list" showInputMessage="1" showErrorMessage="1" sqref="F16:F28" xr:uid="{201D6283-9599-435E-9EC8-5CF6A893B753}">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42" id="{6E33EBF2-6048-4A68-B34A-59745A97B592}">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2137BAA4-DA92-4A52-A85B-EAF4A1A2EA1D}">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1502" stopIfTrue="1" id="{FD8CAF17-D128-4090-932E-0F8E2E6A6954}">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F83745E3-FAB7-46D6-9324-4A649BF278E7}">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92451383-8E61-46A6-A1E4-0BA445211C0D}">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04CB7BA8-76D0-4622-80CB-6CB55CEDCE85}">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3715C1A6-A0C9-4221-AF8D-FD6A6D5BF3B2}">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8CB7058-A51A-4F42-9CBD-ED84CCA2DAB1}">
          <x14:formula1>
            <xm:f>'Listado Proyectos'!$A:$A</xm:f>
          </x14:formula1>
          <xm:sqref>D9</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1767-82C4-479D-A4E8-29B11AC78042}">
  <sheetPr>
    <tabColor rgb="FF006600"/>
  </sheetPr>
  <dimension ref="A2:AN144"/>
  <sheetViews>
    <sheetView topLeftCell="A48" workbookViewId="0">
      <selection activeCell="H16" sqref="H16:AN18"/>
    </sheetView>
  </sheetViews>
  <sheetFormatPr baseColWidth="10" defaultColWidth="11.5" defaultRowHeight="15" x14ac:dyDescent="0.2"/>
  <cols>
    <col min="2" max="2" width="28.5" bestFit="1" customWidth="1"/>
    <col min="3" max="3" width="58.1640625" customWidth="1"/>
    <col min="4" max="4" width="24.5" customWidth="1"/>
    <col min="5" max="5" width="16.5" customWidth="1"/>
    <col min="6"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SeabridgeGold_HoV analysis for the KSM</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Gonzalo Díaz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158</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506</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3</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245</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86592</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241</v>
      </c>
      <c r="G16" s="25">
        <f t="shared" ref="G16:G28" si="1">SUM(H16:XFD16)</f>
        <v>168</v>
      </c>
      <c r="H16" s="69">
        <f t="shared" ref="H16:L28" si="2">SUMIFS(H$37:H$1048576,$D$37:$D$1048576,$F16)</f>
        <v>9</v>
      </c>
      <c r="I16" s="69">
        <f t="shared" si="2"/>
        <v>9</v>
      </c>
      <c r="J16" s="69">
        <f t="shared" si="2"/>
        <v>9</v>
      </c>
      <c r="K16" s="69">
        <f t="shared" si="2"/>
        <v>9</v>
      </c>
      <c r="L16" s="69">
        <f t="shared" si="2"/>
        <v>6</v>
      </c>
      <c r="M16" s="44"/>
      <c r="N16" s="44"/>
      <c r="O16" s="69">
        <f t="shared" ref="O16:S28" si="3">SUMIFS(O$37:O$1048576,$D$37:$D$1048576,$F16)</f>
        <v>9</v>
      </c>
      <c r="P16" s="69">
        <f t="shared" si="3"/>
        <v>9</v>
      </c>
      <c r="Q16" s="69">
        <f t="shared" si="3"/>
        <v>9</v>
      </c>
      <c r="R16" s="69">
        <f t="shared" si="3"/>
        <v>9</v>
      </c>
      <c r="S16" s="69">
        <f t="shared" si="3"/>
        <v>6</v>
      </c>
      <c r="T16" s="44"/>
      <c r="U16" s="44"/>
      <c r="V16" s="69">
        <f t="shared" ref="V16:Z28" si="4">SUMIFS(V$37:V$1048576,$D$37:$D$1048576,$F16)</f>
        <v>9</v>
      </c>
      <c r="W16" s="69">
        <f t="shared" si="4"/>
        <v>9</v>
      </c>
      <c r="X16" s="69">
        <f t="shared" si="4"/>
        <v>9</v>
      </c>
      <c r="Y16" s="69">
        <f t="shared" si="4"/>
        <v>9</v>
      </c>
      <c r="Z16" s="69">
        <f t="shared" si="4"/>
        <v>6</v>
      </c>
      <c r="AA16" s="44"/>
      <c r="AB16" s="44"/>
      <c r="AC16" s="69">
        <f t="shared" ref="AC16:AG28" si="5">SUMIFS(AC$37:AC$1048576,$D$37:$D$1048576,$F16)</f>
        <v>9</v>
      </c>
      <c r="AD16" s="69">
        <f t="shared" si="5"/>
        <v>9</v>
      </c>
      <c r="AE16" s="69">
        <f t="shared" si="5"/>
        <v>9</v>
      </c>
      <c r="AF16" s="69">
        <f t="shared" si="5"/>
        <v>9</v>
      </c>
      <c r="AG16" s="69">
        <f t="shared" si="5"/>
        <v>6</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197</v>
      </c>
      <c r="G17" s="25">
        <f t="shared" si="1"/>
        <v>42</v>
      </c>
      <c r="H17" s="69">
        <f t="shared" si="2"/>
        <v>4</v>
      </c>
      <c r="I17" s="69">
        <f t="shared" si="2"/>
        <v>4</v>
      </c>
      <c r="J17" s="69">
        <f t="shared" si="2"/>
        <v>4</v>
      </c>
      <c r="K17" s="69">
        <f t="shared" si="2"/>
        <v>4</v>
      </c>
      <c r="L17" s="69">
        <f t="shared" si="2"/>
        <v>4</v>
      </c>
      <c r="M17" s="44"/>
      <c r="N17" s="44"/>
      <c r="O17" s="69">
        <f t="shared" si="3"/>
        <v>0</v>
      </c>
      <c r="P17" s="69">
        <f t="shared" si="3"/>
        <v>0</v>
      </c>
      <c r="Q17" s="69">
        <f t="shared" si="3"/>
        <v>0</v>
      </c>
      <c r="R17" s="69">
        <f t="shared" si="3"/>
        <v>4</v>
      </c>
      <c r="S17" s="69">
        <f t="shared" si="3"/>
        <v>4</v>
      </c>
      <c r="T17" s="44"/>
      <c r="U17" s="44"/>
      <c r="V17" s="69">
        <f t="shared" si="4"/>
        <v>0</v>
      </c>
      <c r="W17" s="69">
        <f t="shared" si="4"/>
        <v>0</v>
      </c>
      <c r="X17" s="69">
        <f t="shared" si="4"/>
        <v>0</v>
      </c>
      <c r="Y17" s="69">
        <f t="shared" si="4"/>
        <v>4</v>
      </c>
      <c r="Z17" s="69">
        <f t="shared" si="4"/>
        <v>4</v>
      </c>
      <c r="AA17" s="44"/>
      <c r="AB17" s="44"/>
      <c r="AC17" s="69">
        <f t="shared" si="5"/>
        <v>0</v>
      </c>
      <c r="AD17" s="69">
        <f t="shared" si="5"/>
        <v>2</v>
      </c>
      <c r="AE17" s="69">
        <f t="shared" si="5"/>
        <v>2</v>
      </c>
      <c r="AF17" s="69">
        <f t="shared" si="5"/>
        <v>0</v>
      </c>
      <c r="AG17" s="69">
        <f t="shared" si="5"/>
        <v>2</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t="s">
        <v>406</v>
      </c>
      <c r="G18" s="25">
        <f t="shared" si="1"/>
        <v>35</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4</v>
      </c>
      <c r="X18" s="69">
        <f t="shared" si="4"/>
        <v>4</v>
      </c>
      <c r="Y18" s="69">
        <f t="shared" si="4"/>
        <v>4</v>
      </c>
      <c r="Z18" s="69">
        <f t="shared" si="4"/>
        <v>4</v>
      </c>
      <c r="AA18" s="44"/>
      <c r="AB18" s="44"/>
      <c r="AC18" s="69">
        <f t="shared" si="5"/>
        <v>4</v>
      </c>
      <c r="AD18" s="69">
        <f t="shared" si="5"/>
        <v>4</v>
      </c>
      <c r="AE18" s="69">
        <f t="shared" si="5"/>
        <v>4</v>
      </c>
      <c r="AF18" s="69">
        <f t="shared" si="5"/>
        <v>4</v>
      </c>
      <c r="AG18" s="69">
        <f t="shared" si="5"/>
        <v>3</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130" t="s">
        <v>609</v>
      </c>
      <c r="D37" s="24" t="s">
        <v>241</v>
      </c>
      <c r="E37" s="25">
        <f t="shared" ref="E37:E68" si="8">SUM(H37:AN37)</f>
        <v>18</v>
      </c>
      <c r="F37" s="51"/>
      <c r="G37" s="24"/>
      <c r="H37" s="69">
        <v>9</v>
      </c>
      <c r="I37" s="69">
        <v>9</v>
      </c>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130" t="s">
        <v>610</v>
      </c>
      <c r="D38" s="24" t="s">
        <v>197</v>
      </c>
      <c r="E38" s="25">
        <f t="shared" si="8"/>
        <v>12</v>
      </c>
      <c r="F38" s="51"/>
      <c r="G38" s="24" t="s">
        <v>611</v>
      </c>
      <c r="H38" s="69">
        <v>4</v>
      </c>
      <c r="I38" s="69">
        <v>4</v>
      </c>
      <c r="J38" s="69">
        <v>4</v>
      </c>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130" t="s">
        <v>612</v>
      </c>
      <c r="D40" s="24" t="s">
        <v>241</v>
      </c>
      <c r="E40" s="25">
        <f t="shared" si="8"/>
        <v>9</v>
      </c>
      <c r="F40" s="51"/>
      <c r="G40" s="24" t="s">
        <v>613</v>
      </c>
      <c r="H40" s="69"/>
      <c r="I40" s="69"/>
      <c r="J40" s="69">
        <v>9</v>
      </c>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t="s">
        <v>614</v>
      </c>
      <c r="D41" s="24" t="s">
        <v>241</v>
      </c>
      <c r="E41" s="25">
        <f t="shared" si="8"/>
        <v>9</v>
      </c>
      <c r="F41" s="51"/>
      <c r="G41" s="24"/>
      <c r="H41" s="69"/>
      <c r="I41" s="69"/>
      <c r="J41" s="69"/>
      <c r="K41" s="69">
        <v>9</v>
      </c>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130" t="s">
        <v>615</v>
      </c>
      <c r="D42" s="24" t="s">
        <v>241</v>
      </c>
      <c r="E42" s="25">
        <f t="shared" si="8"/>
        <v>2</v>
      </c>
      <c r="F42" s="51"/>
      <c r="G42" s="24"/>
      <c r="H42" s="69"/>
      <c r="I42" s="69"/>
      <c r="J42" s="69"/>
      <c r="K42" s="69"/>
      <c r="L42" s="69">
        <v>2</v>
      </c>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130"/>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123" t="s">
        <v>616</v>
      </c>
      <c r="D44" s="24" t="s">
        <v>241</v>
      </c>
      <c r="E44" s="25">
        <f t="shared" si="8"/>
        <v>9</v>
      </c>
      <c r="F44" s="51"/>
      <c r="G44" s="24" t="s">
        <v>613</v>
      </c>
      <c r="H44" s="69"/>
      <c r="I44" s="69"/>
      <c r="J44" s="69"/>
      <c r="K44" s="69"/>
      <c r="L44" s="69"/>
      <c r="M44" s="67"/>
      <c r="N44" s="67"/>
      <c r="O44" s="69">
        <v>9</v>
      </c>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123" t="s">
        <v>617</v>
      </c>
      <c r="D45" s="24" t="s">
        <v>241</v>
      </c>
      <c r="E45" s="25">
        <f t="shared" si="8"/>
        <v>9</v>
      </c>
      <c r="F45" s="51"/>
      <c r="G45" s="24"/>
      <c r="H45" s="69"/>
      <c r="I45" s="69"/>
      <c r="J45" s="69"/>
      <c r="K45" s="69"/>
      <c r="L45" s="69"/>
      <c r="M45" s="67"/>
      <c r="N45" s="67"/>
      <c r="O45" s="69"/>
      <c r="P45" s="69">
        <v>9</v>
      </c>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123" t="s">
        <v>618</v>
      </c>
      <c r="D46" s="24" t="s">
        <v>241</v>
      </c>
      <c r="E46" s="25">
        <f t="shared" si="8"/>
        <v>9</v>
      </c>
      <c r="F46" s="51"/>
      <c r="G46" s="24"/>
      <c r="H46" s="69"/>
      <c r="I46" s="69"/>
      <c r="J46" s="69"/>
      <c r="K46" s="69"/>
      <c r="L46" s="69"/>
      <c r="M46" s="67"/>
      <c r="N46" s="67"/>
      <c r="O46" s="69"/>
      <c r="P46" s="69"/>
      <c r="Q46" s="69">
        <v>9</v>
      </c>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123" t="s">
        <v>619</v>
      </c>
      <c r="D47" s="24" t="s">
        <v>241</v>
      </c>
      <c r="E47" s="25">
        <f t="shared" si="8"/>
        <v>9</v>
      </c>
      <c r="F47" s="51"/>
      <c r="G47" s="24" t="s">
        <v>620</v>
      </c>
      <c r="H47" s="69"/>
      <c r="I47" s="69"/>
      <c r="J47" s="69"/>
      <c r="K47" s="69"/>
      <c r="L47" s="69"/>
      <c r="M47" s="67"/>
      <c r="N47" s="67"/>
      <c r="O47" s="69"/>
      <c r="P47" s="69"/>
      <c r="Q47" s="69"/>
      <c r="R47" s="69">
        <v>9</v>
      </c>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123" t="s">
        <v>621</v>
      </c>
      <c r="D48" s="24" t="s">
        <v>241</v>
      </c>
      <c r="E48" s="25">
        <f t="shared" si="8"/>
        <v>6</v>
      </c>
      <c r="F48" s="51"/>
      <c r="G48" s="24"/>
      <c r="H48" s="69"/>
      <c r="I48" s="69"/>
      <c r="J48" s="69"/>
      <c r="K48" s="69"/>
      <c r="L48" s="69"/>
      <c r="M48" s="67"/>
      <c r="N48" s="67"/>
      <c r="O48" s="69"/>
      <c r="P48" s="69"/>
      <c r="Q48" s="69"/>
      <c r="R48" s="69"/>
      <c r="S48" s="69">
        <v>6</v>
      </c>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123"/>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123" t="s">
        <v>622</v>
      </c>
      <c r="D50" s="24" t="s">
        <v>241</v>
      </c>
      <c r="E50" s="25">
        <f t="shared" si="8"/>
        <v>15</v>
      </c>
      <c r="F50" s="51"/>
      <c r="G50" s="24" t="s">
        <v>623</v>
      </c>
      <c r="H50" s="69"/>
      <c r="I50" s="69"/>
      <c r="J50" s="69"/>
      <c r="K50" s="69"/>
      <c r="L50" s="69"/>
      <c r="M50" s="67"/>
      <c r="N50" s="67"/>
      <c r="O50" s="69"/>
      <c r="P50" s="69"/>
      <c r="Q50" s="69"/>
      <c r="R50" s="69"/>
      <c r="S50" s="69"/>
      <c r="T50" s="67"/>
      <c r="U50" s="73"/>
      <c r="V50" s="69">
        <v>9</v>
      </c>
      <c r="W50" s="69">
        <v>6</v>
      </c>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123" t="s">
        <v>624</v>
      </c>
      <c r="D51" s="24" t="s">
        <v>241</v>
      </c>
      <c r="E51" s="25">
        <f t="shared" si="8"/>
        <v>12</v>
      </c>
      <c r="F51" s="51"/>
      <c r="G51" s="24"/>
      <c r="H51" s="69"/>
      <c r="I51" s="69"/>
      <c r="J51" s="69"/>
      <c r="K51" s="69"/>
      <c r="L51" s="69"/>
      <c r="M51" s="67"/>
      <c r="N51" s="67"/>
      <c r="O51" s="69"/>
      <c r="P51" s="69"/>
      <c r="Q51" s="69"/>
      <c r="R51" s="69"/>
      <c r="S51" s="69"/>
      <c r="T51" s="67"/>
      <c r="U51" s="73"/>
      <c r="V51" s="69"/>
      <c r="W51" s="69">
        <v>3</v>
      </c>
      <c r="X51" s="69">
        <v>9</v>
      </c>
      <c r="Y51" s="69"/>
      <c r="Z51" s="69"/>
      <c r="AA51" s="67"/>
      <c r="AB51" s="73"/>
      <c r="AC51" s="69"/>
      <c r="AD51" s="69"/>
      <c r="AE51" s="69"/>
      <c r="AF51" s="69"/>
      <c r="AG51" s="69"/>
      <c r="AH51" s="67"/>
      <c r="AI51" s="67"/>
      <c r="AJ51" s="69"/>
      <c r="AK51" s="69"/>
      <c r="AL51" s="69"/>
      <c r="AM51" s="69"/>
      <c r="AN51" s="69"/>
    </row>
    <row r="52" spans="2:40" x14ac:dyDescent="0.2">
      <c r="B52" s="22">
        <f t="shared" si="9"/>
        <v>16</v>
      </c>
      <c r="C52" s="123" t="s">
        <v>625</v>
      </c>
      <c r="D52" s="24" t="s">
        <v>241</v>
      </c>
      <c r="E52" s="25">
        <f t="shared" si="8"/>
        <v>9</v>
      </c>
      <c r="F52" s="51"/>
      <c r="G52" s="24" t="s">
        <v>620</v>
      </c>
      <c r="H52" s="69"/>
      <c r="I52" s="69"/>
      <c r="J52" s="69"/>
      <c r="K52" s="69"/>
      <c r="L52" s="69"/>
      <c r="M52" s="67"/>
      <c r="N52" s="67"/>
      <c r="O52" s="69"/>
      <c r="P52" s="69"/>
      <c r="Q52" s="69"/>
      <c r="R52" s="69"/>
      <c r="S52" s="69"/>
      <c r="T52" s="67"/>
      <c r="U52" s="73"/>
      <c r="V52" s="69"/>
      <c r="W52" s="69"/>
      <c r="X52" s="69"/>
      <c r="Y52" s="69">
        <v>6</v>
      </c>
      <c r="Z52" s="69">
        <v>3</v>
      </c>
      <c r="AA52" s="67"/>
      <c r="AB52" s="73"/>
      <c r="AC52" s="69"/>
      <c r="AD52" s="69"/>
      <c r="AE52" s="69"/>
      <c r="AF52" s="69"/>
      <c r="AG52" s="69"/>
      <c r="AH52" s="67"/>
      <c r="AI52" s="67"/>
      <c r="AJ52" s="69"/>
      <c r="AK52" s="69"/>
      <c r="AL52" s="69"/>
      <c r="AM52" s="69"/>
      <c r="AN52" s="69"/>
    </row>
    <row r="53" spans="2:40" x14ac:dyDescent="0.2">
      <c r="B53" s="22">
        <f t="shared" si="9"/>
        <v>17</v>
      </c>
      <c r="C53" s="123"/>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123" t="s">
        <v>626</v>
      </c>
      <c r="D54" s="24" t="s">
        <v>241</v>
      </c>
      <c r="E54" s="25">
        <f t="shared" si="8"/>
        <v>10</v>
      </c>
      <c r="F54" s="51"/>
      <c r="G54" s="24" t="s">
        <v>627</v>
      </c>
      <c r="H54" s="69"/>
      <c r="I54" s="69"/>
      <c r="J54" s="69"/>
      <c r="K54" s="69"/>
      <c r="L54" s="69">
        <v>4</v>
      </c>
      <c r="M54" s="67"/>
      <c r="N54" s="67"/>
      <c r="O54" s="69"/>
      <c r="P54" s="69"/>
      <c r="Q54" s="69"/>
      <c r="R54" s="69"/>
      <c r="S54" s="69"/>
      <c r="T54" s="67"/>
      <c r="U54" s="73"/>
      <c r="V54" s="69"/>
      <c r="W54" s="69"/>
      <c r="X54" s="69"/>
      <c r="Y54" s="69">
        <v>3</v>
      </c>
      <c r="Z54" s="69">
        <v>3</v>
      </c>
      <c r="AA54" s="67"/>
      <c r="AB54" s="73"/>
      <c r="AC54" s="69"/>
      <c r="AD54" s="69"/>
      <c r="AE54" s="69"/>
      <c r="AF54" s="69"/>
      <c r="AG54" s="69"/>
      <c r="AH54" s="67"/>
      <c r="AI54" s="67"/>
      <c r="AJ54" s="69"/>
      <c r="AK54" s="69"/>
      <c r="AL54" s="69"/>
      <c r="AM54" s="69"/>
      <c r="AN54" s="69"/>
    </row>
    <row r="55" spans="2:40" x14ac:dyDescent="0.2">
      <c r="B55" s="22">
        <f t="shared" si="9"/>
        <v>19</v>
      </c>
      <c r="C55" s="123" t="s">
        <v>626</v>
      </c>
      <c r="D55" s="24" t="s">
        <v>197</v>
      </c>
      <c r="E55" s="25">
        <f t="shared" si="8"/>
        <v>24</v>
      </c>
      <c r="F55" s="51"/>
      <c r="G55" s="24" t="s">
        <v>627</v>
      </c>
      <c r="H55" s="69"/>
      <c r="I55" s="69"/>
      <c r="J55" s="69"/>
      <c r="K55" s="69">
        <v>4</v>
      </c>
      <c r="L55" s="69">
        <v>4</v>
      </c>
      <c r="M55" s="67"/>
      <c r="N55" s="67"/>
      <c r="O55" s="69"/>
      <c r="P55" s="69"/>
      <c r="Q55" s="69"/>
      <c r="R55" s="69">
        <v>4</v>
      </c>
      <c r="S55" s="69">
        <v>4</v>
      </c>
      <c r="T55" s="67"/>
      <c r="U55" s="73"/>
      <c r="V55" s="69"/>
      <c r="W55" s="69"/>
      <c r="X55" s="69"/>
      <c r="Y55" s="69">
        <v>4</v>
      </c>
      <c r="Z55" s="69">
        <v>4</v>
      </c>
      <c r="AA55" s="67"/>
      <c r="AB55" s="73"/>
      <c r="AC55" s="69"/>
      <c r="AD55" s="69"/>
      <c r="AE55" s="69"/>
      <c r="AF55" s="69"/>
      <c r="AG55" s="69"/>
      <c r="AH55" s="67"/>
      <c r="AI55" s="67"/>
      <c r="AJ55" s="69"/>
      <c r="AK55" s="69"/>
      <c r="AL55" s="69"/>
      <c r="AM55" s="69"/>
      <c r="AN55" s="69"/>
    </row>
    <row r="56" spans="2:40" x14ac:dyDescent="0.2">
      <c r="B56" s="22">
        <f t="shared" si="9"/>
        <v>20</v>
      </c>
      <c r="C56" s="123" t="s">
        <v>626</v>
      </c>
      <c r="D56" s="24" t="s">
        <v>406</v>
      </c>
      <c r="E56" s="25">
        <f t="shared" si="8"/>
        <v>16</v>
      </c>
      <c r="F56" s="51"/>
      <c r="G56" s="24" t="s">
        <v>627</v>
      </c>
      <c r="H56" s="69"/>
      <c r="I56" s="69"/>
      <c r="J56" s="69"/>
      <c r="K56" s="69"/>
      <c r="L56" s="69"/>
      <c r="M56" s="67"/>
      <c r="N56" s="67"/>
      <c r="O56" s="69"/>
      <c r="P56" s="69"/>
      <c r="Q56" s="69"/>
      <c r="R56" s="69"/>
      <c r="S56" s="69"/>
      <c r="T56" s="67"/>
      <c r="U56" s="73"/>
      <c r="V56" s="69"/>
      <c r="W56" s="69">
        <v>4</v>
      </c>
      <c r="X56" s="69">
        <v>4</v>
      </c>
      <c r="Y56" s="69">
        <v>4</v>
      </c>
      <c r="Z56" s="69">
        <v>4</v>
      </c>
      <c r="AA56" s="67"/>
      <c r="AB56" s="73"/>
      <c r="AC56" s="69"/>
      <c r="AD56" s="69"/>
      <c r="AE56" s="69"/>
      <c r="AF56" s="69"/>
      <c r="AG56" s="69"/>
      <c r="AH56" s="67"/>
      <c r="AI56" s="67"/>
      <c r="AJ56" s="69"/>
      <c r="AK56" s="69"/>
      <c r="AL56" s="69"/>
      <c r="AM56" s="69"/>
      <c r="AN56" s="69"/>
    </row>
    <row r="57" spans="2:40" x14ac:dyDescent="0.2">
      <c r="B57" s="22">
        <f t="shared" si="9"/>
        <v>21</v>
      </c>
      <c r="C57" s="123"/>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123" t="s">
        <v>628</v>
      </c>
      <c r="D58" s="24" t="s">
        <v>241</v>
      </c>
      <c r="E58" s="25">
        <f t="shared" si="8"/>
        <v>42</v>
      </c>
      <c r="F58" s="51"/>
      <c r="G58" s="24" t="s">
        <v>629</v>
      </c>
      <c r="H58" s="69"/>
      <c r="I58" s="69"/>
      <c r="J58" s="69"/>
      <c r="K58" s="69"/>
      <c r="L58" s="69"/>
      <c r="M58" s="70"/>
      <c r="N58" s="68"/>
      <c r="O58" s="69"/>
      <c r="P58" s="69"/>
      <c r="Q58" s="69"/>
      <c r="R58" s="69"/>
      <c r="S58" s="69"/>
      <c r="T58" s="68"/>
      <c r="U58" s="68"/>
      <c r="V58" s="69"/>
      <c r="W58" s="69"/>
      <c r="X58" s="69"/>
      <c r="Y58" s="69"/>
      <c r="Z58" s="69"/>
      <c r="AA58" s="68"/>
      <c r="AB58" s="74"/>
      <c r="AC58" s="69">
        <v>9</v>
      </c>
      <c r="AD58" s="69">
        <v>9</v>
      </c>
      <c r="AE58" s="69">
        <v>9</v>
      </c>
      <c r="AF58" s="69">
        <v>9</v>
      </c>
      <c r="AG58" s="69">
        <v>6</v>
      </c>
      <c r="AH58" s="70"/>
      <c r="AI58" s="68"/>
      <c r="AJ58" s="69"/>
      <c r="AK58" s="69"/>
      <c r="AL58" s="69"/>
      <c r="AM58" s="69"/>
      <c r="AN58" s="69"/>
    </row>
    <row r="59" spans="2:40" x14ac:dyDescent="0.2">
      <c r="B59" s="22">
        <f t="shared" si="9"/>
        <v>23</v>
      </c>
      <c r="C59" s="123" t="s">
        <v>628</v>
      </c>
      <c r="D59" s="24" t="s">
        <v>197</v>
      </c>
      <c r="E59" s="25">
        <f t="shared" si="8"/>
        <v>6</v>
      </c>
      <c r="F59" s="51"/>
      <c r="G59" s="24" t="s">
        <v>629</v>
      </c>
      <c r="H59" s="69"/>
      <c r="I59" s="69"/>
      <c r="J59" s="69"/>
      <c r="K59" s="69"/>
      <c r="L59" s="69"/>
      <c r="M59" s="70"/>
      <c r="N59" s="68"/>
      <c r="O59" s="69"/>
      <c r="P59" s="69"/>
      <c r="Q59" s="69"/>
      <c r="R59" s="69"/>
      <c r="S59" s="69"/>
      <c r="T59" s="68"/>
      <c r="U59" s="68"/>
      <c r="V59" s="69"/>
      <c r="W59" s="69"/>
      <c r="X59" s="69"/>
      <c r="Y59" s="69"/>
      <c r="Z59" s="69"/>
      <c r="AA59" s="68"/>
      <c r="AB59" s="74"/>
      <c r="AC59" s="69"/>
      <c r="AD59" s="69">
        <v>2</v>
      </c>
      <c r="AE59" s="69">
        <v>2</v>
      </c>
      <c r="AF59" s="69"/>
      <c r="AG59" s="69">
        <v>2</v>
      </c>
      <c r="AH59" s="70"/>
      <c r="AI59" s="68"/>
      <c r="AJ59" s="69"/>
      <c r="AK59" s="69"/>
      <c r="AL59" s="69"/>
      <c r="AM59" s="69"/>
      <c r="AN59" s="69"/>
    </row>
    <row r="60" spans="2:40" x14ac:dyDescent="0.2">
      <c r="B60" s="22">
        <f t="shared" si="9"/>
        <v>24</v>
      </c>
      <c r="C60" s="123" t="s">
        <v>628</v>
      </c>
      <c r="D60" s="24" t="s">
        <v>406</v>
      </c>
      <c r="E60" s="25">
        <f t="shared" si="8"/>
        <v>19</v>
      </c>
      <c r="F60" s="51"/>
      <c r="G60" s="24" t="s">
        <v>629</v>
      </c>
      <c r="H60" s="69"/>
      <c r="I60" s="69"/>
      <c r="J60" s="69"/>
      <c r="K60" s="69"/>
      <c r="L60" s="69"/>
      <c r="M60" s="70"/>
      <c r="N60" s="68"/>
      <c r="O60" s="69"/>
      <c r="P60" s="69"/>
      <c r="Q60" s="69"/>
      <c r="R60" s="69"/>
      <c r="S60" s="69"/>
      <c r="T60" s="68"/>
      <c r="U60" s="68"/>
      <c r="V60" s="69"/>
      <c r="W60" s="69"/>
      <c r="X60" s="69"/>
      <c r="Y60" s="69"/>
      <c r="Z60" s="69"/>
      <c r="AA60" s="68"/>
      <c r="AB60" s="74"/>
      <c r="AC60" s="69">
        <v>4</v>
      </c>
      <c r="AD60" s="69">
        <v>4</v>
      </c>
      <c r="AE60" s="69">
        <v>4</v>
      </c>
      <c r="AF60" s="69">
        <v>4</v>
      </c>
      <c r="AG60" s="69">
        <v>3</v>
      </c>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334" priority="30">
      <formula>AND(D37&lt;&gt;"",COUNTIF($F$16:$F$28,D37)=0)</formula>
    </cfRule>
  </conditionalFormatting>
  <conditionalFormatting sqref="H16:L28">
    <cfRule type="expression" dxfId="333" priority="13" stopIfTrue="1">
      <formula>H16&gt;$H$8</formula>
    </cfRule>
  </conditionalFormatting>
  <conditionalFormatting sqref="H37:L144">
    <cfRule type="cellIs" dxfId="330" priority="25" operator="greaterThan">
      <formula>6</formula>
    </cfRule>
    <cfRule type="cellIs" dxfId="329" priority="24" operator="greaterThan">
      <formula>0</formula>
    </cfRule>
  </conditionalFormatting>
  <conditionalFormatting sqref="H16:N28">
    <cfRule type="cellIs" dxfId="328" priority="15" operator="greaterThan">
      <formula>0</formula>
    </cfRule>
  </conditionalFormatting>
  <conditionalFormatting sqref="M10:N11">
    <cfRule type="cellIs" dxfId="327" priority="29" operator="greaterThan">
      <formula>0</formula>
    </cfRule>
  </conditionalFormatting>
  <conditionalFormatting sqref="M58:N115 T58:U115 AA58:AB115">
    <cfRule type="cellIs" dxfId="326" priority="32" operator="greaterThan">
      <formula>0</formula>
    </cfRule>
  </conditionalFormatting>
  <conditionalFormatting sqref="O16:S28">
    <cfRule type="expression" dxfId="325" priority="10" stopIfTrue="1">
      <formula>O16&gt;$H$8</formula>
    </cfRule>
  </conditionalFormatting>
  <conditionalFormatting sqref="O37:S144">
    <cfRule type="cellIs" dxfId="323" priority="22" operator="greaterThan">
      <formula>0</formula>
    </cfRule>
    <cfRule type="cellIs" dxfId="322" priority="23" operator="greaterThan">
      <formula>6</formula>
    </cfRule>
  </conditionalFormatting>
  <conditionalFormatting sqref="O16:U28">
    <cfRule type="cellIs" dxfId="321" priority="12" operator="greaterThan">
      <formula>0</formula>
    </cfRule>
  </conditionalFormatting>
  <conditionalFormatting sqref="T10:U11">
    <cfRule type="cellIs" dxfId="320" priority="28" operator="greaterThan">
      <formula>0</formula>
    </cfRule>
  </conditionalFormatting>
  <conditionalFormatting sqref="V16:Z28">
    <cfRule type="expression" dxfId="318" priority="7" stopIfTrue="1">
      <formula>V16&gt;$H$8</formula>
    </cfRule>
  </conditionalFormatting>
  <conditionalFormatting sqref="V37:Z144">
    <cfRule type="cellIs" dxfId="317" priority="20" operator="greaterThan">
      <formula>0</formula>
    </cfRule>
    <cfRule type="cellIs" dxfId="316" priority="21" operator="greaterThan">
      <formula>6</formula>
    </cfRule>
  </conditionalFormatting>
  <conditionalFormatting sqref="V16:AB28">
    <cfRule type="cellIs" dxfId="315" priority="9" operator="greaterThan">
      <formula>0</formula>
    </cfRule>
  </conditionalFormatting>
  <conditionalFormatting sqref="AA10:AB11">
    <cfRule type="cellIs" dxfId="314" priority="27" operator="greaterThan">
      <formula>0</formula>
    </cfRule>
  </conditionalFormatting>
  <conditionalFormatting sqref="AC16:AG28">
    <cfRule type="cellIs" dxfId="313" priority="6" operator="greaterThan">
      <formula>0</formula>
    </cfRule>
    <cfRule type="expression" dxfId="311" priority="4" stopIfTrue="1">
      <formula>AC16&gt;$H$8</formula>
    </cfRule>
  </conditionalFormatting>
  <conditionalFormatting sqref="AC37:AG144">
    <cfRule type="cellIs" dxfId="310" priority="18" operator="greaterThan">
      <formula>0</formula>
    </cfRule>
    <cfRule type="cellIs" dxfId="309" priority="19" operator="greaterThan">
      <formula>6</formula>
    </cfRule>
  </conditionalFormatting>
  <conditionalFormatting sqref="AH10:AI11">
    <cfRule type="cellIs" dxfId="308" priority="26" operator="greaterThan">
      <formula>0</formula>
    </cfRule>
  </conditionalFormatting>
  <conditionalFormatting sqref="AJ16:AN28">
    <cfRule type="expression" dxfId="307" priority="1" stopIfTrue="1">
      <formula>AJ16&gt;$H$8</formula>
    </cfRule>
    <cfRule type="cellIs" dxfId="306" priority="3" operator="greaterThan">
      <formula>0</formula>
    </cfRule>
  </conditionalFormatting>
  <conditionalFormatting sqref="AJ37:AN144">
    <cfRule type="cellIs" dxfId="304" priority="16" operator="greaterThan">
      <formula>0</formula>
    </cfRule>
    <cfRule type="cellIs" dxfId="303" priority="17" operator="greaterThan">
      <formula>6</formula>
    </cfRule>
  </conditionalFormatting>
  <dataValidations count="3">
    <dataValidation type="decimal" operator="lessThanOrEqual" allowBlank="1" showInputMessage="1" showErrorMessage="1" sqref="H37:L144 O37:S144 V37:Z144 AC37:AG144 AJ37:AN144" xr:uid="{E90BFC83-239A-4A5F-82C4-90332211877A}">
      <formula1>H$8</formula1>
    </dataValidation>
    <dataValidation type="list" showInputMessage="1" showErrorMessage="1" sqref="D37:D115" xr:uid="{ECEFDE3E-03DD-4555-B0EC-0971B6DD4866}">
      <formula1>$F$16:$F$29</formula1>
    </dataValidation>
    <dataValidation type="list" showInputMessage="1" showErrorMessage="1" sqref="F16:F28" xr:uid="{6CE62E97-A9B9-475A-93CD-8C9DC9FAEF4F}">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599ADDDA-3568-4687-9409-2B73DB6BE4BD}">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1641CFDA-8B44-4E04-987D-9BC50309CEC2}">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1C673C6E-BE46-49E9-8D28-EAA4A9024C3D}">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466A86E4-A045-4BF1-9598-9494FD84CABD}">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2BFC4107-E2DA-48D3-902C-10E6F2B1B100}">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354B8697-5A44-4357-BC72-53017BEC034F}">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EB80F21E-628F-430E-ACB8-FAADC919DCF0}">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2F4061E-1590-46B5-8C4B-A72F3D4A7405}">
          <x14:formula1>
            <xm:f>'Listado Proyectos'!$A:$A</xm:f>
          </x14:formula1>
          <xm:sqref>D9</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BED4-99A8-468F-A144-34D65484FADC}">
  <sheetPr>
    <tabColor rgb="FF006600"/>
  </sheetPr>
  <dimension ref="A2:AR199"/>
  <sheetViews>
    <sheetView topLeftCell="A90" zoomScale="70" zoomScaleNormal="70" workbookViewId="0">
      <selection activeCell="E19" sqref="E19"/>
    </sheetView>
  </sheetViews>
  <sheetFormatPr baseColWidth="10" defaultColWidth="11.5" defaultRowHeight="15" x14ac:dyDescent="0.2"/>
  <cols>
    <col min="2" max="2" width="28.5" bestFit="1" customWidth="1"/>
    <col min="3" max="3" width="96"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EroCopper_Análisis Expansión Xavantina</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Alex Figueroa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159</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178</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8</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876</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55068.541524708387</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178</v>
      </c>
      <c r="G16" s="25">
        <f t="shared" ref="G16:G28" si="1">SUM(H16:XFD16)</f>
        <v>36</v>
      </c>
      <c r="H16" s="69">
        <f t="shared" ref="H16:L28" si="2">SUMIFS(H$37:H$1048576,$D$37:$D$1048576,$F16)</f>
        <v>6</v>
      </c>
      <c r="I16" s="69">
        <f t="shared" si="2"/>
        <v>5</v>
      </c>
      <c r="J16" s="69">
        <f t="shared" si="2"/>
        <v>0</v>
      </c>
      <c r="K16" s="69">
        <f t="shared" si="2"/>
        <v>0</v>
      </c>
      <c r="L16" s="69">
        <f t="shared" si="2"/>
        <v>0</v>
      </c>
      <c r="M16" s="44"/>
      <c r="N16" s="44"/>
      <c r="O16" s="69">
        <f t="shared" ref="O16:S28" si="3">SUMIFS(O$37:O$1048576,$D$37:$D$1048576,$F16)</f>
        <v>9</v>
      </c>
      <c r="P16" s="69">
        <f t="shared" si="3"/>
        <v>0</v>
      </c>
      <c r="Q16" s="69">
        <f t="shared" si="3"/>
        <v>0</v>
      </c>
      <c r="R16" s="69">
        <f t="shared" si="3"/>
        <v>0</v>
      </c>
      <c r="S16" s="69">
        <f t="shared" si="3"/>
        <v>0</v>
      </c>
      <c r="T16" s="44"/>
      <c r="U16" s="44"/>
      <c r="V16" s="69">
        <f t="shared" ref="V16:Z28" si="4">SUMIFS(V$37:V$1048576,$D$37:$D$1048576,$F16)</f>
        <v>8</v>
      </c>
      <c r="W16" s="69">
        <f t="shared" si="4"/>
        <v>0</v>
      </c>
      <c r="X16" s="69">
        <f t="shared" si="4"/>
        <v>0</v>
      </c>
      <c r="Y16" s="69">
        <f t="shared" si="4"/>
        <v>0</v>
      </c>
      <c r="Z16" s="69">
        <f t="shared" si="4"/>
        <v>0</v>
      </c>
      <c r="AA16" s="44"/>
      <c r="AB16" s="44"/>
      <c r="AC16" s="69">
        <f t="shared" ref="AC16:AG28" si="5">SUMIFS(AC$37:AC$1048576,$D$37:$D$1048576,$F16)</f>
        <v>4</v>
      </c>
      <c r="AD16" s="69">
        <f t="shared" si="5"/>
        <v>0</v>
      </c>
      <c r="AE16" s="69">
        <f t="shared" si="5"/>
        <v>0</v>
      </c>
      <c r="AF16" s="69">
        <f t="shared" si="5"/>
        <v>0</v>
      </c>
      <c r="AG16" s="69">
        <f t="shared" si="5"/>
        <v>0</v>
      </c>
      <c r="AH16" s="44"/>
      <c r="AI16" s="44"/>
      <c r="AJ16" s="69">
        <f t="shared" ref="AJ16:AN28" si="6">SUMIFS(AJ$37:AJ$1048576,$D$37:$D$1048576,$F16)</f>
        <v>0</v>
      </c>
      <c r="AK16" s="69">
        <f t="shared" si="6"/>
        <v>4</v>
      </c>
      <c r="AL16" s="69">
        <f t="shared" si="6"/>
        <v>0</v>
      </c>
      <c r="AM16" s="69">
        <f t="shared" si="6"/>
        <v>0</v>
      </c>
      <c r="AN16" s="69">
        <f t="shared" si="6"/>
        <v>0</v>
      </c>
    </row>
    <row r="17" spans="1:40" x14ac:dyDescent="0.2">
      <c r="A17" s="15"/>
      <c r="B17" s="141" t="s">
        <v>491</v>
      </c>
      <c r="C17" s="141" t="s">
        <v>492</v>
      </c>
      <c r="D17" s="141" t="s">
        <v>493</v>
      </c>
      <c r="E17" s="52"/>
      <c r="F17" s="26" t="s">
        <v>285</v>
      </c>
      <c r="G17" s="25">
        <f t="shared" si="1"/>
        <v>128</v>
      </c>
      <c r="H17" s="69">
        <f t="shared" si="2"/>
        <v>5</v>
      </c>
      <c r="I17" s="69">
        <f t="shared" si="2"/>
        <v>7</v>
      </c>
      <c r="J17" s="69">
        <f t="shared" si="2"/>
        <v>7</v>
      </c>
      <c r="K17" s="69">
        <f t="shared" si="2"/>
        <v>3</v>
      </c>
      <c r="L17" s="69">
        <f t="shared" si="2"/>
        <v>3</v>
      </c>
      <c r="M17" s="44"/>
      <c r="N17" s="44"/>
      <c r="O17" s="69">
        <f t="shared" si="3"/>
        <v>4</v>
      </c>
      <c r="P17" s="69">
        <f t="shared" si="3"/>
        <v>7</v>
      </c>
      <c r="Q17" s="69">
        <f t="shared" si="3"/>
        <v>7</v>
      </c>
      <c r="R17" s="69">
        <f t="shared" si="3"/>
        <v>7</v>
      </c>
      <c r="S17" s="69">
        <f t="shared" si="3"/>
        <v>5</v>
      </c>
      <c r="T17" s="44"/>
      <c r="U17" s="44"/>
      <c r="V17" s="69">
        <f t="shared" si="4"/>
        <v>9</v>
      </c>
      <c r="W17" s="69">
        <f t="shared" si="4"/>
        <v>6</v>
      </c>
      <c r="X17" s="69">
        <f t="shared" si="4"/>
        <v>5</v>
      </c>
      <c r="Y17" s="69">
        <f t="shared" si="4"/>
        <v>5</v>
      </c>
      <c r="Z17" s="69">
        <f t="shared" si="4"/>
        <v>4</v>
      </c>
      <c r="AA17" s="44"/>
      <c r="AB17" s="44"/>
      <c r="AC17" s="69">
        <f t="shared" si="5"/>
        <v>8</v>
      </c>
      <c r="AD17" s="69">
        <f t="shared" si="5"/>
        <v>4</v>
      </c>
      <c r="AE17" s="69">
        <f t="shared" si="5"/>
        <v>8</v>
      </c>
      <c r="AF17" s="69">
        <f t="shared" si="5"/>
        <v>9</v>
      </c>
      <c r="AG17" s="69">
        <f t="shared" si="5"/>
        <v>6</v>
      </c>
      <c r="AH17" s="44"/>
      <c r="AI17" s="44"/>
      <c r="AJ17" s="69">
        <f t="shared" si="6"/>
        <v>0</v>
      </c>
      <c r="AK17" s="69">
        <f t="shared" si="6"/>
        <v>9</v>
      </c>
      <c r="AL17" s="69">
        <f t="shared" si="6"/>
        <v>0</v>
      </c>
      <c r="AM17" s="69">
        <f t="shared" si="6"/>
        <v>0</v>
      </c>
      <c r="AN17" s="69">
        <f t="shared" si="6"/>
        <v>0</v>
      </c>
    </row>
    <row r="18" spans="1:40" x14ac:dyDescent="0.2">
      <c r="A18" s="15"/>
      <c r="B18" s="139"/>
      <c r="C18" s="139"/>
      <c r="D18" s="140"/>
      <c r="E18" s="52"/>
      <c r="F18" s="26" t="s">
        <v>416</v>
      </c>
      <c r="G18" s="25">
        <f t="shared" si="1"/>
        <v>39</v>
      </c>
      <c r="H18" s="69">
        <f t="shared" si="2"/>
        <v>7</v>
      </c>
      <c r="I18" s="69">
        <f t="shared" si="2"/>
        <v>2</v>
      </c>
      <c r="J18" s="69">
        <f t="shared" si="2"/>
        <v>4</v>
      </c>
      <c r="K18" s="69">
        <f t="shared" si="2"/>
        <v>0</v>
      </c>
      <c r="L18" s="69">
        <f t="shared" si="2"/>
        <v>0</v>
      </c>
      <c r="M18" s="44"/>
      <c r="N18" s="44"/>
      <c r="O18" s="69">
        <f t="shared" si="3"/>
        <v>7</v>
      </c>
      <c r="P18" s="69">
        <f t="shared" si="3"/>
        <v>3</v>
      </c>
      <c r="Q18" s="69">
        <f t="shared" si="3"/>
        <v>2</v>
      </c>
      <c r="R18" s="69">
        <f t="shared" si="3"/>
        <v>0</v>
      </c>
      <c r="S18" s="69">
        <f t="shared" si="3"/>
        <v>0</v>
      </c>
      <c r="T18" s="44"/>
      <c r="U18" s="44"/>
      <c r="V18" s="69">
        <f t="shared" si="4"/>
        <v>6</v>
      </c>
      <c r="W18" s="69">
        <f t="shared" si="4"/>
        <v>2</v>
      </c>
      <c r="X18" s="69">
        <f t="shared" si="4"/>
        <v>4</v>
      </c>
      <c r="Y18" s="69">
        <f t="shared" si="4"/>
        <v>0</v>
      </c>
      <c r="Z18" s="69">
        <f t="shared" si="4"/>
        <v>0</v>
      </c>
      <c r="AA18" s="44"/>
      <c r="AB18" s="44"/>
      <c r="AC18" s="69">
        <f t="shared" si="5"/>
        <v>1</v>
      </c>
      <c r="AD18" s="69">
        <f t="shared" si="5"/>
        <v>0</v>
      </c>
      <c r="AE18" s="69">
        <f t="shared" si="5"/>
        <v>0</v>
      </c>
      <c r="AF18" s="69">
        <f t="shared" si="5"/>
        <v>0</v>
      </c>
      <c r="AG18" s="69">
        <f t="shared" si="5"/>
        <v>0</v>
      </c>
      <c r="AH18" s="44"/>
      <c r="AI18" s="44"/>
      <c r="AJ18" s="69">
        <f t="shared" si="6"/>
        <v>0</v>
      </c>
      <c r="AK18" s="69">
        <f t="shared" si="6"/>
        <v>1</v>
      </c>
      <c r="AL18" s="69">
        <f t="shared" si="6"/>
        <v>0</v>
      </c>
      <c r="AM18" s="69">
        <f t="shared" si="6"/>
        <v>0</v>
      </c>
      <c r="AN18" s="69">
        <f t="shared" si="6"/>
        <v>0</v>
      </c>
    </row>
    <row r="19" spans="1:40" x14ac:dyDescent="0.2">
      <c r="A19" s="15"/>
      <c r="B19" s="137"/>
      <c r="C19" s="137"/>
      <c r="D19" s="54"/>
      <c r="E19" s="52"/>
      <c r="F19" s="26" t="s">
        <v>306</v>
      </c>
      <c r="G19" s="25">
        <f t="shared" si="1"/>
        <v>159</v>
      </c>
      <c r="H19" s="69">
        <f t="shared" si="2"/>
        <v>9</v>
      </c>
      <c r="I19" s="69">
        <f t="shared" si="2"/>
        <v>2</v>
      </c>
      <c r="J19" s="69">
        <f t="shared" si="2"/>
        <v>8</v>
      </c>
      <c r="K19" s="69">
        <f t="shared" si="2"/>
        <v>9</v>
      </c>
      <c r="L19" s="69">
        <f t="shared" si="2"/>
        <v>3</v>
      </c>
      <c r="M19" s="44"/>
      <c r="N19" s="44"/>
      <c r="O19" s="69">
        <f t="shared" si="3"/>
        <v>9</v>
      </c>
      <c r="P19" s="69">
        <f t="shared" si="3"/>
        <v>9</v>
      </c>
      <c r="Q19" s="69">
        <f t="shared" si="3"/>
        <v>9</v>
      </c>
      <c r="R19" s="69">
        <f t="shared" si="3"/>
        <v>9</v>
      </c>
      <c r="S19" s="69">
        <f t="shared" si="3"/>
        <v>2</v>
      </c>
      <c r="T19" s="44"/>
      <c r="U19" s="44"/>
      <c r="V19" s="69">
        <f t="shared" si="4"/>
        <v>9</v>
      </c>
      <c r="W19" s="69">
        <f t="shared" si="4"/>
        <v>9</v>
      </c>
      <c r="X19" s="69">
        <f t="shared" si="4"/>
        <v>9</v>
      </c>
      <c r="Y19" s="69">
        <f t="shared" si="4"/>
        <v>9</v>
      </c>
      <c r="Z19" s="69">
        <f t="shared" si="4"/>
        <v>3</v>
      </c>
      <c r="AA19" s="44"/>
      <c r="AB19" s="44"/>
      <c r="AC19" s="69">
        <f t="shared" si="5"/>
        <v>9</v>
      </c>
      <c r="AD19" s="69">
        <f t="shared" si="5"/>
        <v>9</v>
      </c>
      <c r="AE19" s="69">
        <f t="shared" si="5"/>
        <v>9</v>
      </c>
      <c r="AF19" s="69">
        <f t="shared" si="5"/>
        <v>9</v>
      </c>
      <c r="AG19" s="69">
        <f t="shared" si="5"/>
        <v>6</v>
      </c>
      <c r="AH19" s="44"/>
      <c r="AI19" s="44"/>
      <c r="AJ19" s="69">
        <f t="shared" si="6"/>
        <v>0</v>
      </c>
      <c r="AK19" s="69">
        <f t="shared" si="6"/>
        <v>9</v>
      </c>
      <c r="AL19" s="69">
        <f t="shared" si="6"/>
        <v>0</v>
      </c>
      <c r="AM19" s="69">
        <f t="shared" si="6"/>
        <v>0</v>
      </c>
      <c r="AN19" s="69">
        <f t="shared" si="6"/>
        <v>0</v>
      </c>
    </row>
    <row r="20" spans="1:40" x14ac:dyDescent="0.2">
      <c r="A20" s="15"/>
      <c r="B20" s="137"/>
      <c r="C20" s="137"/>
      <c r="D20" s="66"/>
      <c r="E20" s="52"/>
      <c r="F20" s="26" t="s">
        <v>275</v>
      </c>
      <c r="G20" s="25">
        <f t="shared" si="1"/>
        <v>171</v>
      </c>
      <c r="H20" s="69">
        <f t="shared" si="2"/>
        <v>9</v>
      </c>
      <c r="I20" s="69">
        <f t="shared" si="2"/>
        <v>9</v>
      </c>
      <c r="J20" s="69">
        <f t="shared" si="2"/>
        <v>9</v>
      </c>
      <c r="K20" s="69">
        <f t="shared" si="2"/>
        <v>9</v>
      </c>
      <c r="L20" s="69">
        <f t="shared" si="2"/>
        <v>6</v>
      </c>
      <c r="M20" s="44"/>
      <c r="N20" s="44"/>
      <c r="O20" s="69">
        <f t="shared" si="3"/>
        <v>9</v>
      </c>
      <c r="P20" s="69">
        <f t="shared" si="3"/>
        <v>9</v>
      </c>
      <c r="Q20" s="69">
        <f t="shared" si="3"/>
        <v>9</v>
      </c>
      <c r="R20" s="69">
        <f t="shared" si="3"/>
        <v>9</v>
      </c>
      <c r="S20" s="69">
        <f t="shared" si="3"/>
        <v>6</v>
      </c>
      <c r="T20" s="44"/>
      <c r="U20" s="44"/>
      <c r="V20" s="69">
        <f t="shared" si="4"/>
        <v>9</v>
      </c>
      <c r="W20" s="69">
        <f t="shared" si="4"/>
        <v>9</v>
      </c>
      <c r="X20" s="69">
        <f t="shared" si="4"/>
        <v>9</v>
      </c>
      <c r="Y20" s="69">
        <f t="shared" si="4"/>
        <v>9</v>
      </c>
      <c r="Z20" s="69">
        <f t="shared" si="4"/>
        <v>6</v>
      </c>
      <c r="AA20" s="44"/>
      <c r="AB20" s="44"/>
      <c r="AC20" s="69">
        <f t="shared" si="5"/>
        <v>9</v>
      </c>
      <c r="AD20" s="69">
        <f t="shared" si="5"/>
        <v>9</v>
      </c>
      <c r="AE20" s="69">
        <f t="shared" si="5"/>
        <v>9</v>
      </c>
      <c r="AF20" s="69">
        <f t="shared" si="5"/>
        <v>8</v>
      </c>
      <c r="AG20" s="69">
        <f t="shared" si="5"/>
        <v>6</v>
      </c>
      <c r="AH20" s="44"/>
      <c r="AI20" s="44"/>
      <c r="AJ20" s="69">
        <f t="shared" si="6"/>
        <v>0</v>
      </c>
      <c r="AK20" s="69">
        <f t="shared" si="6"/>
        <v>4</v>
      </c>
      <c r="AL20" s="69">
        <f t="shared" si="6"/>
        <v>0</v>
      </c>
      <c r="AM20" s="69">
        <f t="shared" si="6"/>
        <v>0</v>
      </c>
      <c r="AN20" s="69">
        <f t="shared" si="6"/>
        <v>0</v>
      </c>
    </row>
    <row r="21" spans="1:40" x14ac:dyDescent="0.2">
      <c r="A21" s="15"/>
      <c r="B21" s="137"/>
      <c r="C21" s="137"/>
      <c r="D21" s="54"/>
      <c r="E21" s="52"/>
      <c r="F21" s="26" t="s">
        <v>226</v>
      </c>
      <c r="G21" s="25">
        <f t="shared" si="1"/>
        <v>34</v>
      </c>
      <c r="H21" s="69">
        <f t="shared" si="2"/>
        <v>1</v>
      </c>
      <c r="I21" s="69">
        <f t="shared" si="2"/>
        <v>2</v>
      </c>
      <c r="J21" s="69">
        <f t="shared" si="2"/>
        <v>2</v>
      </c>
      <c r="K21" s="69">
        <f t="shared" si="2"/>
        <v>2</v>
      </c>
      <c r="L21" s="69">
        <f t="shared" si="2"/>
        <v>1</v>
      </c>
      <c r="M21" s="44"/>
      <c r="N21" s="44"/>
      <c r="O21" s="69">
        <f t="shared" si="3"/>
        <v>2</v>
      </c>
      <c r="P21" s="69">
        <f t="shared" si="3"/>
        <v>1</v>
      </c>
      <c r="Q21" s="69">
        <f t="shared" si="3"/>
        <v>2</v>
      </c>
      <c r="R21" s="69">
        <f t="shared" si="3"/>
        <v>2</v>
      </c>
      <c r="S21" s="69">
        <f t="shared" si="3"/>
        <v>2</v>
      </c>
      <c r="T21" s="44"/>
      <c r="U21" s="44"/>
      <c r="V21" s="69">
        <f t="shared" si="4"/>
        <v>2</v>
      </c>
      <c r="W21" s="69">
        <f t="shared" si="4"/>
        <v>2</v>
      </c>
      <c r="X21" s="69">
        <f t="shared" si="4"/>
        <v>2</v>
      </c>
      <c r="Y21" s="69">
        <f t="shared" si="4"/>
        <v>2</v>
      </c>
      <c r="Z21" s="69">
        <f t="shared" si="4"/>
        <v>2</v>
      </c>
      <c r="AA21" s="44"/>
      <c r="AB21" s="44"/>
      <c r="AC21" s="69">
        <f t="shared" si="5"/>
        <v>2</v>
      </c>
      <c r="AD21" s="69">
        <f t="shared" si="5"/>
        <v>1</v>
      </c>
      <c r="AE21" s="69">
        <f t="shared" si="5"/>
        <v>1</v>
      </c>
      <c r="AF21" s="69">
        <f t="shared" si="5"/>
        <v>1</v>
      </c>
      <c r="AG21" s="69">
        <f t="shared" si="5"/>
        <v>1</v>
      </c>
      <c r="AH21" s="44"/>
      <c r="AI21" s="44"/>
      <c r="AJ21" s="69">
        <f t="shared" si="6"/>
        <v>0</v>
      </c>
      <c r="AK21" s="69">
        <f t="shared" si="6"/>
        <v>1</v>
      </c>
      <c r="AL21" s="69">
        <f t="shared" si="6"/>
        <v>0</v>
      </c>
      <c r="AM21" s="69">
        <f t="shared" si="6"/>
        <v>0</v>
      </c>
      <c r="AN21" s="69">
        <f t="shared" si="6"/>
        <v>0</v>
      </c>
    </row>
    <row r="22" spans="1:40" x14ac:dyDescent="0.2">
      <c r="A22" s="15"/>
      <c r="B22" s="137"/>
      <c r="C22" s="137"/>
      <c r="D22" s="54"/>
      <c r="E22" s="52"/>
      <c r="F22" s="26" t="s">
        <v>402</v>
      </c>
      <c r="G22" s="25">
        <f t="shared" si="1"/>
        <v>156</v>
      </c>
      <c r="H22" s="69">
        <f t="shared" si="2"/>
        <v>9</v>
      </c>
      <c r="I22" s="69">
        <f t="shared" si="2"/>
        <v>9</v>
      </c>
      <c r="J22" s="69">
        <f t="shared" si="2"/>
        <v>9</v>
      </c>
      <c r="K22" s="69">
        <f t="shared" si="2"/>
        <v>9</v>
      </c>
      <c r="L22" s="69">
        <f t="shared" si="2"/>
        <v>3</v>
      </c>
      <c r="M22" s="44"/>
      <c r="N22" s="44"/>
      <c r="O22" s="69">
        <f t="shared" si="3"/>
        <v>9</v>
      </c>
      <c r="P22" s="69">
        <f t="shared" si="3"/>
        <v>6</v>
      </c>
      <c r="Q22" s="69">
        <f t="shared" si="3"/>
        <v>6</v>
      </c>
      <c r="R22" s="69">
        <f t="shared" si="3"/>
        <v>6</v>
      </c>
      <c r="S22" s="69">
        <f t="shared" si="3"/>
        <v>4</v>
      </c>
      <c r="T22" s="44"/>
      <c r="U22" s="44"/>
      <c r="V22" s="69">
        <f t="shared" si="4"/>
        <v>7</v>
      </c>
      <c r="W22" s="69">
        <f t="shared" si="4"/>
        <v>7</v>
      </c>
      <c r="X22" s="69">
        <f t="shared" si="4"/>
        <v>7</v>
      </c>
      <c r="Y22" s="69">
        <f t="shared" si="4"/>
        <v>8</v>
      </c>
      <c r="Z22" s="69">
        <f t="shared" si="4"/>
        <v>6</v>
      </c>
      <c r="AA22" s="44"/>
      <c r="AB22" s="44"/>
      <c r="AC22" s="69">
        <f t="shared" si="5"/>
        <v>9</v>
      </c>
      <c r="AD22" s="69">
        <f t="shared" si="5"/>
        <v>9</v>
      </c>
      <c r="AE22" s="69">
        <f t="shared" si="5"/>
        <v>9</v>
      </c>
      <c r="AF22" s="69">
        <f t="shared" si="5"/>
        <v>9</v>
      </c>
      <c r="AG22" s="69">
        <f t="shared" si="5"/>
        <v>6</v>
      </c>
      <c r="AH22" s="44"/>
      <c r="AI22" s="44"/>
      <c r="AJ22" s="69">
        <f t="shared" si="6"/>
        <v>0</v>
      </c>
      <c r="AK22" s="69">
        <f t="shared" si="6"/>
        <v>9</v>
      </c>
      <c r="AL22" s="69">
        <f t="shared" si="6"/>
        <v>0</v>
      </c>
      <c r="AM22" s="69">
        <f t="shared" si="6"/>
        <v>0</v>
      </c>
      <c r="AN22" s="69">
        <f t="shared" si="6"/>
        <v>0</v>
      </c>
    </row>
    <row r="23" spans="1:40" x14ac:dyDescent="0.2">
      <c r="A23" s="15"/>
      <c r="B23" s="137"/>
      <c r="C23" s="137"/>
      <c r="D23" s="54"/>
      <c r="E23" s="52"/>
      <c r="F23" s="26" t="s">
        <v>368</v>
      </c>
      <c r="G23" s="25">
        <f t="shared" si="1"/>
        <v>153</v>
      </c>
      <c r="H23" s="69">
        <f t="shared" si="2"/>
        <v>9</v>
      </c>
      <c r="I23" s="69">
        <f t="shared" si="2"/>
        <v>9</v>
      </c>
      <c r="J23" s="69">
        <f t="shared" si="2"/>
        <v>7</v>
      </c>
      <c r="K23" s="69">
        <f t="shared" si="2"/>
        <v>2</v>
      </c>
      <c r="L23" s="69">
        <f t="shared" si="2"/>
        <v>1</v>
      </c>
      <c r="M23" s="44"/>
      <c r="N23" s="44"/>
      <c r="O23" s="69">
        <f t="shared" si="3"/>
        <v>9</v>
      </c>
      <c r="P23" s="69">
        <f t="shared" si="3"/>
        <v>9</v>
      </c>
      <c r="Q23" s="69">
        <f t="shared" si="3"/>
        <v>9</v>
      </c>
      <c r="R23" s="69">
        <f t="shared" si="3"/>
        <v>5</v>
      </c>
      <c r="S23" s="69">
        <f t="shared" si="3"/>
        <v>5</v>
      </c>
      <c r="T23" s="44"/>
      <c r="U23" s="44"/>
      <c r="V23" s="69">
        <f t="shared" si="4"/>
        <v>9</v>
      </c>
      <c r="W23" s="69">
        <f t="shared" si="4"/>
        <v>9</v>
      </c>
      <c r="X23" s="69">
        <f t="shared" si="4"/>
        <v>9</v>
      </c>
      <c r="Y23" s="69">
        <f t="shared" si="4"/>
        <v>6</v>
      </c>
      <c r="Z23" s="69">
        <f t="shared" si="4"/>
        <v>4</v>
      </c>
      <c r="AA23" s="44"/>
      <c r="AB23" s="44"/>
      <c r="AC23" s="69">
        <f t="shared" si="5"/>
        <v>9</v>
      </c>
      <c r="AD23" s="69">
        <f t="shared" si="5"/>
        <v>9</v>
      </c>
      <c r="AE23" s="69">
        <f t="shared" si="5"/>
        <v>9</v>
      </c>
      <c r="AF23" s="69">
        <f t="shared" si="5"/>
        <v>9</v>
      </c>
      <c r="AG23" s="69">
        <f t="shared" si="5"/>
        <v>6</v>
      </c>
      <c r="AH23" s="44"/>
      <c r="AI23" s="44"/>
      <c r="AJ23" s="69">
        <f t="shared" si="6"/>
        <v>0</v>
      </c>
      <c r="AK23" s="69">
        <f t="shared" si="6"/>
        <v>9</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4" hidden="1" x14ac:dyDescent="0.2"/>
    <row r="34" spans="2:44" ht="16" thickBot="1" x14ac:dyDescent="0.25"/>
    <row r="35" spans="2:44"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4" ht="16" thickBot="1" x14ac:dyDescent="0.25">
      <c r="B36" s="19" t="s">
        <v>496</v>
      </c>
      <c r="C36" s="20" t="s">
        <v>497</v>
      </c>
      <c r="D36" s="25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4" x14ac:dyDescent="0.2">
      <c r="B37" s="22">
        <v>1</v>
      </c>
      <c r="C37" s="77" t="s">
        <v>630</v>
      </c>
      <c r="D37" s="134" t="s">
        <v>178</v>
      </c>
      <c r="E37" s="88">
        <f t="shared" ref="E37:E68" si="8">SUM(H37:AN37)</f>
        <v>10</v>
      </c>
      <c r="F37" s="51"/>
      <c r="G37" s="24"/>
      <c r="H37" s="69">
        <v>2</v>
      </c>
      <c r="I37" s="69">
        <v>0</v>
      </c>
      <c r="J37" s="69">
        <v>0</v>
      </c>
      <c r="K37" s="69">
        <v>0</v>
      </c>
      <c r="L37" s="69">
        <v>0</v>
      </c>
      <c r="M37" s="64"/>
      <c r="N37" s="64"/>
      <c r="O37" s="69">
        <v>2</v>
      </c>
      <c r="P37" s="69">
        <v>0</v>
      </c>
      <c r="Q37" s="69">
        <v>0</v>
      </c>
      <c r="R37" s="69">
        <v>0</v>
      </c>
      <c r="S37" s="69">
        <v>0</v>
      </c>
      <c r="T37" s="64"/>
      <c r="U37" s="71"/>
      <c r="V37" s="69">
        <v>2</v>
      </c>
      <c r="W37" s="69">
        <v>0</v>
      </c>
      <c r="X37" s="69">
        <v>0</v>
      </c>
      <c r="Y37" s="69">
        <v>0</v>
      </c>
      <c r="Z37" s="69">
        <v>0</v>
      </c>
      <c r="AA37" s="64"/>
      <c r="AB37" s="71"/>
      <c r="AC37" s="69">
        <v>2</v>
      </c>
      <c r="AD37" s="69">
        <v>0</v>
      </c>
      <c r="AE37" s="69">
        <v>0</v>
      </c>
      <c r="AF37" s="69">
        <v>0</v>
      </c>
      <c r="AG37" s="69">
        <v>0</v>
      </c>
      <c r="AH37" s="64"/>
      <c r="AI37" s="64"/>
      <c r="AJ37" s="69">
        <v>0</v>
      </c>
      <c r="AK37" s="69">
        <v>2</v>
      </c>
      <c r="AL37" s="69"/>
      <c r="AM37" s="69"/>
      <c r="AN37" s="69"/>
      <c r="AR37">
        <v>2</v>
      </c>
    </row>
    <row r="38" spans="2:44" x14ac:dyDescent="0.2">
      <c r="B38" s="22">
        <f t="shared" ref="B38:B69" si="9">+B37+1</f>
        <v>2</v>
      </c>
      <c r="C38" s="77" t="s">
        <v>630</v>
      </c>
      <c r="D38" s="252" t="s">
        <v>285</v>
      </c>
      <c r="E38" s="25">
        <f t="shared" si="8"/>
        <v>5</v>
      </c>
      <c r="F38" s="51"/>
      <c r="G38" s="24"/>
      <c r="H38" s="69">
        <v>1</v>
      </c>
      <c r="I38" s="69">
        <v>0</v>
      </c>
      <c r="J38" s="69">
        <v>0</v>
      </c>
      <c r="K38" s="69">
        <v>0</v>
      </c>
      <c r="L38" s="69">
        <v>0</v>
      </c>
      <c r="M38" s="65"/>
      <c r="N38" s="65"/>
      <c r="O38" s="69">
        <v>1</v>
      </c>
      <c r="P38" s="69">
        <v>0</v>
      </c>
      <c r="Q38" s="69">
        <v>0</v>
      </c>
      <c r="R38" s="69">
        <v>0</v>
      </c>
      <c r="S38" s="69">
        <v>0</v>
      </c>
      <c r="T38" s="65"/>
      <c r="U38" s="72"/>
      <c r="V38" s="69">
        <v>1</v>
      </c>
      <c r="W38" s="69">
        <v>0</v>
      </c>
      <c r="X38" s="69">
        <v>0</v>
      </c>
      <c r="Y38" s="69">
        <v>0</v>
      </c>
      <c r="Z38" s="69">
        <v>0</v>
      </c>
      <c r="AA38" s="65"/>
      <c r="AB38" s="72"/>
      <c r="AC38" s="69">
        <v>1</v>
      </c>
      <c r="AD38" s="69">
        <v>0</v>
      </c>
      <c r="AE38" s="69">
        <v>0</v>
      </c>
      <c r="AF38" s="69">
        <v>0</v>
      </c>
      <c r="AG38" s="69">
        <v>0</v>
      </c>
      <c r="AH38" s="65"/>
      <c r="AI38" s="65"/>
      <c r="AJ38" s="69">
        <v>0</v>
      </c>
      <c r="AK38" s="69">
        <v>1</v>
      </c>
      <c r="AL38" s="69"/>
      <c r="AM38" s="69"/>
      <c r="AN38" s="69"/>
      <c r="AR38">
        <v>1</v>
      </c>
    </row>
    <row r="39" spans="2:44" x14ac:dyDescent="0.2">
      <c r="B39" s="22">
        <f t="shared" si="9"/>
        <v>3</v>
      </c>
      <c r="C39" s="77" t="s">
        <v>630</v>
      </c>
      <c r="D39" s="24" t="s">
        <v>275</v>
      </c>
      <c r="E39" s="25">
        <f t="shared" si="8"/>
        <v>10</v>
      </c>
      <c r="F39" s="51"/>
      <c r="G39" s="24"/>
      <c r="H39" s="69">
        <v>2</v>
      </c>
      <c r="I39" s="69">
        <v>0</v>
      </c>
      <c r="J39" s="69">
        <v>0</v>
      </c>
      <c r="K39" s="69">
        <v>0</v>
      </c>
      <c r="L39" s="69">
        <v>0</v>
      </c>
      <c r="M39" s="65"/>
      <c r="N39" s="65"/>
      <c r="O39" s="69">
        <v>0</v>
      </c>
      <c r="P39" s="69">
        <v>0</v>
      </c>
      <c r="Q39" s="69">
        <v>2</v>
      </c>
      <c r="R39" s="69">
        <v>0</v>
      </c>
      <c r="S39" s="69">
        <v>0</v>
      </c>
      <c r="T39" s="65"/>
      <c r="U39" s="72"/>
      <c r="V39" s="69">
        <v>0</v>
      </c>
      <c r="W39" s="69">
        <v>0</v>
      </c>
      <c r="X39" s="69">
        <v>0</v>
      </c>
      <c r="Y39" s="69">
        <v>0</v>
      </c>
      <c r="Z39" s="69">
        <v>2</v>
      </c>
      <c r="AA39" s="65"/>
      <c r="AB39" s="72"/>
      <c r="AC39" s="69">
        <v>0</v>
      </c>
      <c r="AD39" s="69">
        <v>0</v>
      </c>
      <c r="AE39" s="69">
        <v>0</v>
      </c>
      <c r="AF39" s="69">
        <v>0</v>
      </c>
      <c r="AG39" s="69">
        <v>2</v>
      </c>
      <c r="AH39" s="65"/>
      <c r="AI39" s="65"/>
      <c r="AJ39" s="69">
        <v>0</v>
      </c>
      <c r="AK39" s="69">
        <v>2</v>
      </c>
      <c r="AL39" s="69"/>
      <c r="AM39" s="69"/>
      <c r="AN39" s="69"/>
      <c r="AR39">
        <v>2</v>
      </c>
    </row>
    <row r="40" spans="2:44" x14ac:dyDescent="0.2">
      <c r="B40" s="22">
        <f t="shared" si="9"/>
        <v>4</v>
      </c>
      <c r="C40" s="77" t="s">
        <v>631</v>
      </c>
      <c r="D40" s="24" t="s">
        <v>178</v>
      </c>
      <c r="E40" s="25">
        <f t="shared" si="8"/>
        <v>5</v>
      </c>
      <c r="F40" s="51"/>
      <c r="G40" s="24"/>
      <c r="H40" s="69">
        <v>1</v>
      </c>
      <c r="I40" s="69">
        <v>0</v>
      </c>
      <c r="J40" s="69">
        <v>0</v>
      </c>
      <c r="K40" s="69">
        <v>0</v>
      </c>
      <c r="L40" s="69">
        <v>0</v>
      </c>
      <c r="M40" s="67"/>
      <c r="N40" s="67"/>
      <c r="O40" s="69">
        <v>1</v>
      </c>
      <c r="P40" s="69">
        <v>0</v>
      </c>
      <c r="Q40" s="69">
        <v>0</v>
      </c>
      <c r="R40" s="69">
        <v>0</v>
      </c>
      <c r="S40" s="69">
        <v>0</v>
      </c>
      <c r="T40" s="67"/>
      <c r="U40" s="73"/>
      <c r="V40" s="69">
        <v>1</v>
      </c>
      <c r="W40" s="69">
        <v>0</v>
      </c>
      <c r="X40" s="69">
        <v>0</v>
      </c>
      <c r="Y40" s="69">
        <v>0</v>
      </c>
      <c r="Z40" s="69">
        <v>0</v>
      </c>
      <c r="AA40" s="65"/>
      <c r="AB40" s="72"/>
      <c r="AC40" s="69">
        <v>1</v>
      </c>
      <c r="AD40" s="69">
        <v>0</v>
      </c>
      <c r="AE40" s="69">
        <v>0</v>
      </c>
      <c r="AF40" s="69">
        <v>0</v>
      </c>
      <c r="AG40" s="69">
        <v>0</v>
      </c>
      <c r="AH40" s="65"/>
      <c r="AI40" s="65"/>
      <c r="AJ40" s="69">
        <v>0</v>
      </c>
      <c r="AK40" s="69">
        <v>1</v>
      </c>
      <c r="AL40" s="69"/>
      <c r="AM40" s="69"/>
      <c r="AN40" s="69"/>
      <c r="AR40">
        <v>1</v>
      </c>
    </row>
    <row r="41" spans="2:44" x14ac:dyDescent="0.2">
      <c r="B41" s="22">
        <f t="shared" si="9"/>
        <v>5</v>
      </c>
      <c r="C41" s="77" t="s">
        <v>631</v>
      </c>
      <c r="D41" s="24" t="s">
        <v>285</v>
      </c>
      <c r="E41" s="25">
        <f t="shared" si="8"/>
        <v>3</v>
      </c>
      <c r="F41" s="51"/>
      <c r="G41" s="24"/>
      <c r="H41" s="69">
        <v>1</v>
      </c>
      <c r="I41" s="69">
        <v>0</v>
      </c>
      <c r="J41" s="69">
        <v>0</v>
      </c>
      <c r="K41" s="69">
        <v>0</v>
      </c>
      <c r="L41" s="69">
        <v>0</v>
      </c>
      <c r="M41" s="67"/>
      <c r="N41" s="67"/>
      <c r="O41" s="69">
        <v>1</v>
      </c>
      <c r="P41" s="69">
        <v>0</v>
      </c>
      <c r="Q41" s="69">
        <v>0</v>
      </c>
      <c r="R41" s="69">
        <v>0</v>
      </c>
      <c r="S41" s="69">
        <v>0</v>
      </c>
      <c r="T41" s="67"/>
      <c r="U41" s="73"/>
      <c r="V41" s="69">
        <v>1</v>
      </c>
      <c r="W41" s="69">
        <v>0</v>
      </c>
      <c r="X41" s="69">
        <v>0</v>
      </c>
      <c r="Y41" s="69">
        <v>0</v>
      </c>
      <c r="Z41" s="69">
        <v>0</v>
      </c>
      <c r="AA41" s="65"/>
      <c r="AB41" s="72"/>
      <c r="AC41" s="69">
        <v>0</v>
      </c>
      <c r="AD41" s="69">
        <v>0</v>
      </c>
      <c r="AE41" s="69">
        <v>0</v>
      </c>
      <c r="AF41" s="69">
        <v>0</v>
      </c>
      <c r="AG41" s="69">
        <v>0</v>
      </c>
      <c r="AH41" s="65"/>
      <c r="AI41" s="65"/>
      <c r="AJ41" s="69">
        <v>0</v>
      </c>
      <c r="AK41" s="69">
        <v>0</v>
      </c>
      <c r="AL41" s="69"/>
      <c r="AM41" s="69"/>
      <c r="AN41" s="69"/>
      <c r="AR41">
        <v>0</v>
      </c>
    </row>
    <row r="42" spans="2:44" x14ac:dyDescent="0.2">
      <c r="B42" s="22">
        <f t="shared" si="9"/>
        <v>6</v>
      </c>
      <c r="C42" s="77" t="s">
        <v>631</v>
      </c>
      <c r="D42" s="24" t="s">
        <v>275</v>
      </c>
      <c r="E42" s="25">
        <f t="shared" si="8"/>
        <v>5</v>
      </c>
      <c r="F42" s="51"/>
      <c r="G42" s="24"/>
      <c r="H42" s="69">
        <v>1</v>
      </c>
      <c r="I42" s="69">
        <v>0</v>
      </c>
      <c r="J42" s="69">
        <v>0</v>
      </c>
      <c r="K42" s="69">
        <v>0</v>
      </c>
      <c r="L42" s="69">
        <v>0</v>
      </c>
      <c r="M42" s="67"/>
      <c r="N42" s="67"/>
      <c r="O42" s="69">
        <v>0</v>
      </c>
      <c r="P42" s="69">
        <v>0</v>
      </c>
      <c r="Q42" s="69">
        <v>1</v>
      </c>
      <c r="R42" s="69">
        <v>0</v>
      </c>
      <c r="S42" s="69">
        <v>0</v>
      </c>
      <c r="T42" s="67"/>
      <c r="U42" s="73"/>
      <c r="V42" s="69">
        <v>0</v>
      </c>
      <c r="W42" s="69">
        <v>0</v>
      </c>
      <c r="X42" s="69">
        <v>1</v>
      </c>
      <c r="Y42" s="69">
        <v>0</v>
      </c>
      <c r="Z42" s="69">
        <v>0</v>
      </c>
      <c r="AA42" s="65"/>
      <c r="AB42" s="72"/>
      <c r="AC42" s="69">
        <v>0</v>
      </c>
      <c r="AD42" s="69">
        <v>0</v>
      </c>
      <c r="AE42" s="69">
        <v>0</v>
      </c>
      <c r="AF42" s="69">
        <v>0</v>
      </c>
      <c r="AG42" s="69">
        <v>1</v>
      </c>
      <c r="AH42" s="65"/>
      <c r="AI42" s="65"/>
      <c r="AJ42" s="69">
        <v>0</v>
      </c>
      <c r="AK42" s="69">
        <v>1</v>
      </c>
      <c r="AL42" s="69"/>
      <c r="AM42" s="69"/>
      <c r="AN42" s="69"/>
      <c r="AR42">
        <v>1</v>
      </c>
    </row>
    <row r="43" spans="2:44" x14ac:dyDescent="0.2">
      <c r="B43" s="22">
        <f t="shared" si="9"/>
        <v>7</v>
      </c>
      <c r="C43" s="77" t="s">
        <v>632</v>
      </c>
      <c r="D43" s="24" t="s">
        <v>178</v>
      </c>
      <c r="E43" s="25">
        <f t="shared" si="8"/>
        <v>5</v>
      </c>
      <c r="F43" s="51"/>
      <c r="G43" s="24"/>
      <c r="H43" s="69">
        <v>1</v>
      </c>
      <c r="I43" s="69">
        <v>0</v>
      </c>
      <c r="J43" s="69">
        <v>0</v>
      </c>
      <c r="K43" s="69">
        <v>0</v>
      </c>
      <c r="L43" s="69">
        <v>0</v>
      </c>
      <c r="M43" s="67"/>
      <c r="N43" s="67"/>
      <c r="O43" s="69">
        <v>1</v>
      </c>
      <c r="P43" s="69">
        <v>0</v>
      </c>
      <c r="Q43" s="69">
        <v>0</v>
      </c>
      <c r="R43" s="69">
        <v>0</v>
      </c>
      <c r="S43" s="69">
        <v>0</v>
      </c>
      <c r="T43" s="67"/>
      <c r="U43" s="73"/>
      <c r="V43" s="69">
        <v>1</v>
      </c>
      <c r="W43" s="69">
        <v>0</v>
      </c>
      <c r="X43" s="69">
        <v>0</v>
      </c>
      <c r="Y43" s="69">
        <v>0</v>
      </c>
      <c r="Z43" s="69">
        <v>0</v>
      </c>
      <c r="AA43" s="65"/>
      <c r="AB43" s="72"/>
      <c r="AC43" s="69">
        <v>1</v>
      </c>
      <c r="AD43" s="69">
        <v>0</v>
      </c>
      <c r="AE43" s="69">
        <v>0</v>
      </c>
      <c r="AF43" s="69">
        <v>0</v>
      </c>
      <c r="AG43" s="69">
        <v>0</v>
      </c>
      <c r="AH43" s="65"/>
      <c r="AI43" s="65"/>
      <c r="AJ43" s="69">
        <v>0</v>
      </c>
      <c r="AK43" s="69">
        <v>1</v>
      </c>
      <c r="AL43" s="69"/>
      <c r="AM43" s="69"/>
      <c r="AN43" s="69"/>
      <c r="AR43">
        <v>1</v>
      </c>
    </row>
    <row r="44" spans="2:44" x14ac:dyDescent="0.2">
      <c r="B44" s="22">
        <f t="shared" si="9"/>
        <v>8</v>
      </c>
      <c r="C44" s="78" t="s">
        <v>632</v>
      </c>
      <c r="D44" s="24" t="s">
        <v>285</v>
      </c>
      <c r="E44" s="25">
        <f t="shared" si="8"/>
        <v>5</v>
      </c>
      <c r="F44" s="51"/>
      <c r="G44" s="24"/>
      <c r="H44" s="69">
        <v>1</v>
      </c>
      <c r="I44" s="69">
        <v>0</v>
      </c>
      <c r="J44" s="69">
        <v>0</v>
      </c>
      <c r="K44" s="69">
        <v>0</v>
      </c>
      <c r="L44" s="69">
        <v>0</v>
      </c>
      <c r="M44" s="67"/>
      <c r="N44" s="67"/>
      <c r="O44" s="69">
        <v>1</v>
      </c>
      <c r="P44" s="69">
        <v>0</v>
      </c>
      <c r="Q44" s="69">
        <v>0</v>
      </c>
      <c r="R44" s="69">
        <v>0</v>
      </c>
      <c r="S44" s="69">
        <v>0</v>
      </c>
      <c r="T44" s="67"/>
      <c r="U44" s="73"/>
      <c r="V44" s="69">
        <v>1</v>
      </c>
      <c r="W44" s="69">
        <v>0</v>
      </c>
      <c r="X44" s="69">
        <v>0</v>
      </c>
      <c r="Y44" s="69">
        <v>0</v>
      </c>
      <c r="Z44" s="69">
        <v>0</v>
      </c>
      <c r="AA44" s="65"/>
      <c r="AB44" s="72"/>
      <c r="AC44" s="69">
        <v>1</v>
      </c>
      <c r="AD44" s="69">
        <v>0</v>
      </c>
      <c r="AE44" s="69">
        <v>0</v>
      </c>
      <c r="AF44" s="69">
        <v>0</v>
      </c>
      <c r="AG44" s="69">
        <v>0</v>
      </c>
      <c r="AH44" s="65"/>
      <c r="AI44" s="65"/>
      <c r="AJ44" s="69">
        <v>0</v>
      </c>
      <c r="AK44" s="69">
        <v>1</v>
      </c>
      <c r="AL44" s="69"/>
      <c r="AM44" s="69"/>
      <c r="AN44" s="69"/>
      <c r="AR44">
        <v>1</v>
      </c>
    </row>
    <row r="45" spans="2:44" x14ac:dyDescent="0.2">
      <c r="B45" s="22">
        <f t="shared" si="9"/>
        <v>9</v>
      </c>
      <c r="C45" s="78" t="s">
        <v>632</v>
      </c>
      <c r="D45" s="24" t="s">
        <v>275</v>
      </c>
      <c r="E45" s="25">
        <f t="shared" si="8"/>
        <v>5</v>
      </c>
      <c r="F45" s="51"/>
      <c r="G45" s="24"/>
      <c r="H45" s="69">
        <v>1</v>
      </c>
      <c r="I45" s="69">
        <v>0</v>
      </c>
      <c r="J45" s="69">
        <v>0</v>
      </c>
      <c r="K45" s="69">
        <v>0</v>
      </c>
      <c r="L45" s="69">
        <v>0</v>
      </c>
      <c r="M45" s="67"/>
      <c r="N45" s="67"/>
      <c r="O45" s="69">
        <v>0</v>
      </c>
      <c r="P45" s="69">
        <v>0</v>
      </c>
      <c r="Q45" s="69">
        <v>1</v>
      </c>
      <c r="R45" s="69">
        <v>0</v>
      </c>
      <c r="S45" s="69">
        <v>0</v>
      </c>
      <c r="T45" s="67"/>
      <c r="U45" s="73"/>
      <c r="V45" s="69">
        <v>0</v>
      </c>
      <c r="W45" s="69">
        <v>0</v>
      </c>
      <c r="X45" s="69">
        <v>1</v>
      </c>
      <c r="Y45" s="69">
        <v>0</v>
      </c>
      <c r="Z45" s="69">
        <v>0</v>
      </c>
      <c r="AA45" s="65"/>
      <c r="AB45" s="72"/>
      <c r="AC45" s="69">
        <v>0</v>
      </c>
      <c r="AD45" s="69">
        <v>0</v>
      </c>
      <c r="AE45" s="69">
        <v>0</v>
      </c>
      <c r="AF45" s="69">
        <v>0</v>
      </c>
      <c r="AG45" s="69">
        <v>1</v>
      </c>
      <c r="AH45" s="65"/>
      <c r="AI45" s="65"/>
      <c r="AJ45" s="69">
        <v>0</v>
      </c>
      <c r="AK45" s="69">
        <v>1</v>
      </c>
      <c r="AL45" s="69"/>
      <c r="AM45" s="69"/>
      <c r="AN45" s="69"/>
      <c r="AR45">
        <v>1</v>
      </c>
    </row>
    <row r="46" spans="2:44" x14ac:dyDescent="0.2">
      <c r="B46" s="22">
        <f t="shared" si="9"/>
        <v>10</v>
      </c>
      <c r="C46" s="78" t="s">
        <v>632</v>
      </c>
      <c r="D46" s="24" t="s">
        <v>306</v>
      </c>
      <c r="E46" s="25">
        <f t="shared" si="8"/>
        <v>5</v>
      </c>
      <c r="F46" s="51"/>
      <c r="G46" s="24"/>
      <c r="H46" s="69">
        <v>1</v>
      </c>
      <c r="I46" s="69">
        <v>0</v>
      </c>
      <c r="J46" s="69">
        <v>0</v>
      </c>
      <c r="K46" s="69">
        <v>0</v>
      </c>
      <c r="L46" s="69">
        <v>0</v>
      </c>
      <c r="M46" s="67"/>
      <c r="N46" s="67"/>
      <c r="O46" s="69">
        <v>1</v>
      </c>
      <c r="P46" s="69">
        <v>0</v>
      </c>
      <c r="Q46" s="69">
        <v>0</v>
      </c>
      <c r="R46" s="69">
        <v>0</v>
      </c>
      <c r="S46" s="69">
        <v>0</v>
      </c>
      <c r="T46" s="67"/>
      <c r="U46" s="73"/>
      <c r="V46" s="69">
        <v>1</v>
      </c>
      <c r="W46" s="69">
        <v>0</v>
      </c>
      <c r="X46" s="69">
        <v>0</v>
      </c>
      <c r="Y46" s="69">
        <v>0</v>
      </c>
      <c r="Z46" s="69">
        <v>0</v>
      </c>
      <c r="AA46" s="65"/>
      <c r="AB46" s="72"/>
      <c r="AC46" s="69">
        <v>1</v>
      </c>
      <c r="AD46" s="69">
        <v>0</v>
      </c>
      <c r="AE46" s="69">
        <v>0</v>
      </c>
      <c r="AF46" s="69">
        <v>0</v>
      </c>
      <c r="AG46" s="69">
        <v>0</v>
      </c>
      <c r="AH46" s="65"/>
      <c r="AI46" s="65"/>
      <c r="AJ46" s="69">
        <v>0</v>
      </c>
      <c r="AK46" s="69">
        <v>1</v>
      </c>
      <c r="AL46" s="69"/>
      <c r="AM46" s="69"/>
      <c r="AN46" s="69"/>
      <c r="AR46">
        <v>1</v>
      </c>
    </row>
    <row r="47" spans="2:44" x14ac:dyDescent="0.2">
      <c r="B47" s="22">
        <f t="shared" si="9"/>
        <v>11</v>
      </c>
      <c r="C47" s="78" t="s">
        <v>632</v>
      </c>
      <c r="D47" s="24" t="s">
        <v>416</v>
      </c>
      <c r="E47" s="25">
        <f t="shared" si="8"/>
        <v>5</v>
      </c>
      <c r="F47" s="51"/>
      <c r="G47" s="24"/>
      <c r="H47" s="69">
        <v>1</v>
      </c>
      <c r="I47" s="69">
        <v>0</v>
      </c>
      <c r="J47" s="69">
        <v>0</v>
      </c>
      <c r="K47" s="69">
        <v>0</v>
      </c>
      <c r="L47" s="69">
        <v>0</v>
      </c>
      <c r="M47" s="67"/>
      <c r="N47" s="67"/>
      <c r="O47" s="69">
        <v>1</v>
      </c>
      <c r="P47" s="69">
        <v>0</v>
      </c>
      <c r="Q47" s="69">
        <v>0</v>
      </c>
      <c r="R47" s="69">
        <v>0</v>
      </c>
      <c r="S47" s="69">
        <v>0</v>
      </c>
      <c r="T47" s="67"/>
      <c r="U47" s="73"/>
      <c r="V47" s="69">
        <v>1</v>
      </c>
      <c r="W47" s="69">
        <v>0</v>
      </c>
      <c r="X47" s="69">
        <v>0</v>
      </c>
      <c r="Y47" s="69">
        <v>0</v>
      </c>
      <c r="Z47" s="69">
        <v>0</v>
      </c>
      <c r="AA47" s="67"/>
      <c r="AB47" s="73"/>
      <c r="AC47" s="69">
        <v>1</v>
      </c>
      <c r="AD47" s="69">
        <v>0</v>
      </c>
      <c r="AE47" s="69">
        <v>0</v>
      </c>
      <c r="AF47" s="69">
        <v>0</v>
      </c>
      <c r="AG47" s="69">
        <v>0</v>
      </c>
      <c r="AH47" s="67"/>
      <c r="AI47" s="67"/>
      <c r="AJ47" s="69">
        <v>0</v>
      </c>
      <c r="AK47" s="69">
        <v>1</v>
      </c>
      <c r="AL47" s="69"/>
      <c r="AM47" s="69"/>
      <c r="AN47" s="69"/>
      <c r="AR47">
        <v>1</v>
      </c>
    </row>
    <row r="48" spans="2:44" x14ac:dyDescent="0.2">
      <c r="B48" s="22">
        <f t="shared" si="9"/>
        <v>12</v>
      </c>
      <c r="C48" s="78" t="s">
        <v>633</v>
      </c>
      <c r="D48" s="24" t="s">
        <v>178</v>
      </c>
      <c r="E48" s="25">
        <f t="shared" si="8"/>
        <v>2</v>
      </c>
      <c r="F48" s="51"/>
      <c r="G48" s="24"/>
      <c r="H48" s="69">
        <v>2</v>
      </c>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t="s">
        <v>633</v>
      </c>
      <c r="D49" s="24" t="s">
        <v>285</v>
      </c>
      <c r="E49" s="25">
        <f t="shared" si="8"/>
        <v>1</v>
      </c>
      <c r="F49" s="51"/>
      <c r="G49" s="24"/>
      <c r="H49" s="69">
        <v>1</v>
      </c>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t="s">
        <v>633</v>
      </c>
      <c r="D50" s="24" t="s">
        <v>275</v>
      </c>
      <c r="E50" s="25">
        <f t="shared" si="8"/>
        <v>1</v>
      </c>
      <c r="F50" s="51"/>
      <c r="G50" s="24"/>
      <c r="H50" s="69">
        <v>1</v>
      </c>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t="s">
        <v>633</v>
      </c>
      <c r="D51" s="24" t="s">
        <v>306</v>
      </c>
      <c r="E51" s="25">
        <f t="shared" si="8"/>
        <v>1</v>
      </c>
      <c r="F51" s="51"/>
      <c r="G51" s="24"/>
      <c r="H51" s="69">
        <v>1</v>
      </c>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t="s">
        <v>633</v>
      </c>
      <c r="D52" s="24" t="s">
        <v>416</v>
      </c>
      <c r="E52" s="25">
        <f t="shared" si="8"/>
        <v>1</v>
      </c>
      <c r="F52" s="51"/>
      <c r="G52" s="24"/>
      <c r="H52" s="69">
        <v>1</v>
      </c>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t="s">
        <v>634</v>
      </c>
      <c r="D53" s="24" t="s">
        <v>275</v>
      </c>
      <c r="E53" s="25">
        <f t="shared" si="8"/>
        <v>41</v>
      </c>
      <c r="F53" s="51"/>
      <c r="G53" s="24"/>
      <c r="H53" s="69">
        <v>4</v>
      </c>
      <c r="I53" s="69">
        <v>9</v>
      </c>
      <c r="J53" s="69">
        <v>1</v>
      </c>
      <c r="K53" s="69">
        <v>0</v>
      </c>
      <c r="L53" s="69">
        <v>0</v>
      </c>
      <c r="M53" s="67"/>
      <c r="N53" s="67"/>
      <c r="O53" s="69">
        <v>9</v>
      </c>
      <c r="P53" s="69">
        <v>0</v>
      </c>
      <c r="Q53" s="69">
        <v>5</v>
      </c>
      <c r="R53" s="69">
        <v>0</v>
      </c>
      <c r="S53" s="69">
        <v>0</v>
      </c>
      <c r="T53" s="67"/>
      <c r="U53" s="73"/>
      <c r="V53" s="69">
        <v>9</v>
      </c>
      <c r="W53" s="69">
        <v>0</v>
      </c>
      <c r="X53" s="69">
        <v>0</v>
      </c>
      <c r="Y53" s="69">
        <v>0</v>
      </c>
      <c r="Z53" s="69">
        <v>4</v>
      </c>
      <c r="AA53" s="67"/>
      <c r="AB53" s="73"/>
      <c r="AC53" s="69"/>
      <c r="AD53" s="69"/>
      <c r="AE53" s="69"/>
      <c r="AF53" s="69"/>
      <c r="AG53" s="69"/>
      <c r="AH53" s="67"/>
      <c r="AI53" s="67"/>
      <c r="AJ53" s="69"/>
      <c r="AK53" s="69"/>
      <c r="AL53" s="69"/>
      <c r="AM53" s="69"/>
      <c r="AN53" s="69"/>
    </row>
    <row r="54" spans="2:40" x14ac:dyDescent="0.2">
      <c r="B54" s="22">
        <f t="shared" si="9"/>
        <v>18</v>
      </c>
      <c r="C54" s="78" t="s">
        <v>634</v>
      </c>
      <c r="D54" s="24" t="s">
        <v>178</v>
      </c>
      <c r="E54" s="25">
        <f t="shared" si="8"/>
        <v>11</v>
      </c>
      <c r="F54" s="51"/>
      <c r="G54" s="24"/>
      <c r="H54" s="69">
        <v>0</v>
      </c>
      <c r="I54" s="69">
        <v>4</v>
      </c>
      <c r="J54" s="69">
        <v>0</v>
      </c>
      <c r="K54" s="69">
        <v>0</v>
      </c>
      <c r="L54" s="69">
        <v>0</v>
      </c>
      <c r="M54" s="67"/>
      <c r="N54" s="67"/>
      <c r="O54" s="69">
        <v>4</v>
      </c>
      <c r="P54" s="69">
        <v>0</v>
      </c>
      <c r="Q54" s="69">
        <v>0</v>
      </c>
      <c r="R54" s="69">
        <v>0</v>
      </c>
      <c r="S54" s="69">
        <v>0</v>
      </c>
      <c r="T54" s="67"/>
      <c r="U54" s="73"/>
      <c r="V54" s="69">
        <v>3</v>
      </c>
      <c r="W54" s="69">
        <v>0</v>
      </c>
      <c r="X54" s="69">
        <v>0</v>
      </c>
      <c r="Y54" s="69">
        <v>0</v>
      </c>
      <c r="Z54" s="69">
        <v>0</v>
      </c>
      <c r="AA54" s="67"/>
      <c r="AB54" s="73"/>
      <c r="AC54" s="69"/>
      <c r="AD54" s="69"/>
      <c r="AE54" s="69"/>
      <c r="AF54" s="69"/>
      <c r="AG54" s="69"/>
      <c r="AH54" s="67"/>
      <c r="AI54" s="67"/>
      <c r="AJ54" s="69"/>
      <c r="AK54" s="69"/>
      <c r="AL54" s="69"/>
      <c r="AM54" s="69"/>
      <c r="AN54" s="69"/>
    </row>
    <row r="55" spans="2:40" x14ac:dyDescent="0.2">
      <c r="B55" s="22">
        <f t="shared" si="9"/>
        <v>19</v>
      </c>
      <c r="C55" s="78" t="s">
        <v>634</v>
      </c>
      <c r="D55" s="24" t="s">
        <v>285</v>
      </c>
      <c r="E55" s="25">
        <f t="shared" si="8"/>
        <v>15</v>
      </c>
      <c r="F55" s="51"/>
      <c r="G55" s="24"/>
      <c r="H55" s="69">
        <v>0</v>
      </c>
      <c r="I55" s="69">
        <v>5</v>
      </c>
      <c r="J55" s="69">
        <v>0</v>
      </c>
      <c r="K55" s="69">
        <v>0</v>
      </c>
      <c r="L55" s="69">
        <v>0</v>
      </c>
      <c r="M55" s="67"/>
      <c r="N55" s="67"/>
      <c r="O55" s="69">
        <v>0</v>
      </c>
      <c r="P55" s="69">
        <v>5</v>
      </c>
      <c r="Q55" s="69">
        <v>0</v>
      </c>
      <c r="R55" s="69">
        <v>0</v>
      </c>
      <c r="S55" s="69">
        <v>0</v>
      </c>
      <c r="T55" s="67"/>
      <c r="U55" s="73"/>
      <c r="V55" s="69">
        <v>5</v>
      </c>
      <c r="W55" s="69">
        <v>0</v>
      </c>
      <c r="X55" s="69">
        <v>0</v>
      </c>
      <c r="Y55" s="69">
        <v>0</v>
      </c>
      <c r="Z55" s="69">
        <v>0</v>
      </c>
      <c r="AA55" s="67"/>
      <c r="AB55" s="73"/>
      <c r="AC55" s="69"/>
      <c r="AD55" s="69"/>
      <c r="AE55" s="69"/>
      <c r="AF55" s="69"/>
      <c r="AG55" s="69"/>
      <c r="AH55" s="67"/>
      <c r="AI55" s="67"/>
      <c r="AJ55" s="69"/>
      <c r="AK55" s="69"/>
      <c r="AL55" s="69"/>
      <c r="AM55" s="69"/>
      <c r="AN55" s="69"/>
    </row>
    <row r="56" spans="2:40" x14ac:dyDescent="0.2">
      <c r="B56" s="22">
        <f t="shared" si="9"/>
        <v>20</v>
      </c>
      <c r="C56" s="78" t="s">
        <v>635</v>
      </c>
      <c r="D56" s="24" t="s">
        <v>275</v>
      </c>
      <c r="E56" s="25">
        <f t="shared" si="8"/>
        <v>86</v>
      </c>
      <c r="F56" s="51"/>
      <c r="G56" s="24"/>
      <c r="H56" s="69">
        <v>0</v>
      </c>
      <c r="I56" s="69">
        <v>0</v>
      </c>
      <c r="J56" s="69">
        <v>8</v>
      </c>
      <c r="K56" s="69">
        <v>9</v>
      </c>
      <c r="L56" s="69">
        <v>6</v>
      </c>
      <c r="M56" s="67"/>
      <c r="N56" s="67"/>
      <c r="O56" s="69">
        <v>0</v>
      </c>
      <c r="P56" s="69">
        <v>0</v>
      </c>
      <c r="Q56" s="69">
        <v>0</v>
      </c>
      <c r="R56" s="69">
        <v>0</v>
      </c>
      <c r="S56" s="69">
        <v>3</v>
      </c>
      <c r="T56" s="67"/>
      <c r="U56" s="73"/>
      <c r="V56" s="69">
        <v>0</v>
      </c>
      <c r="W56" s="69">
        <v>9</v>
      </c>
      <c r="X56" s="69">
        <v>7</v>
      </c>
      <c r="Y56" s="69">
        <v>9</v>
      </c>
      <c r="Z56" s="69">
        <v>0</v>
      </c>
      <c r="AA56" s="67"/>
      <c r="AB56" s="73"/>
      <c r="AC56" s="69">
        <v>9</v>
      </c>
      <c r="AD56" s="69">
        <v>9</v>
      </c>
      <c r="AE56" s="69">
        <v>9</v>
      </c>
      <c r="AF56" s="69">
        <v>8</v>
      </c>
      <c r="AG56" s="69"/>
      <c r="AH56" s="67"/>
      <c r="AI56" s="67"/>
      <c r="AJ56" s="69"/>
      <c r="AK56" s="69"/>
      <c r="AL56" s="69"/>
      <c r="AM56" s="69"/>
      <c r="AN56" s="69"/>
    </row>
    <row r="57" spans="2:40" x14ac:dyDescent="0.2">
      <c r="B57" s="22">
        <f t="shared" si="9"/>
        <v>21</v>
      </c>
      <c r="C57" s="78" t="s">
        <v>635</v>
      </c>
      <c r="D57" s="24" t="s">
        <v>416</v>
      </c>
      <c r="E57" s="25">
        <f t="shared" si="8"/>
        <v>33</v>
      </c>
      <c r="F57" s="51"/>
      <c r="G57" s="24"/>
      <c r="H57" s="69">
        <v>5</v>
      </c>
      <c r="I57" s="69">
        <v>2</v>
      </c>
      <c r="J57" s="69">
        <v>4</v>
      </c>
      <c r="K57" s="69">
        <v>0</v>
      </c>
      <c r="L57" s="69">
        <v>0</v>
      </c>
      <c r="M57" s="67"/>
      <c r="N57" s="67"/>
      <c r="O57" s="69">
        <v>6</v>
      </c>
      <c r="P57" s="69">
        <v>3</v>
      </c>
      <c r="Q57" s="69">
        <v>2</v>
      </c>
      <c r="R57" s="69">
        <v>0</v>
      </c>
      <c r="S57" s="69">
        <v>0</v>
      </c>
      <c r="T57" s="67"/>
      <c r="U57" s="73"/>
      <c r="V57" s="69">
        <v>5</v>
      </c>
      <c r="W57" s="69">
        <v>2</v>
      </c>
      <c r="X57" s="69">
        <v>4</v>
      </c>
      <c r="Y57" s="69">
        <v>0</v>
      </c>
      <c r="Z57" s="69">
        <v>0</v>
      </c>
      <c r="AA57" s="67"/>
      <c r="AB57" s="73"/>
      <c r="AC57" s="69">
        <v>0</v>
      </c>
      <c r="AD57" s="69">
        <v>0</v>
      </c>
      <c r="AE57" s="69">
        <v>0</v>
      </c>
      <c r="AF57" s="69">
        <v>0</v>
      </c>
      <c r="AG57" s="69"/>
      <c r="AH57" s="67"/>
      <c r="AI57" s="67"/>
      <c r="AJ57" s="69"/>
      <c r="AK57" s="69"/>
      <c r="AL57" s="69"/>
      <c r="AM57" s="69"/>
      <c r="AN57" s="69"/>
    </row>
    <row r="58" spans="2:40" x14ac:dyDescent="0.2">
      <c r="B58" s="22">
        <f t="shared" si="9"/>
        <v>22</v>
      </c>
      <c r="C58" s="78" t="s">
        <v>635</v>
      </c>
      <c r="D58" s="24" t="s">
        <v>178</v>
      </c>
      <c r="E58" s="25">
        <f t="shared" si="8"/>
        <v>3</v>
      </c>
      <c r="F58" s="51"/>
      <c r="G58" s="24"/>
      <c r="H58" s="69">
        <v>0</v>
      </c>
      <c r="I58" s="69">
        <v>1</v>
      </c>
      <c r="J58" s="69">
        <v>0</v>
      </c>
      <c r="K58" s="69">
        <v>0</v>
      </c>
      <c r="L58" s="69">
        <v>0</v>
      </c>
      <c r="M58" s="70"/>
      <c r="N58" s="68"/>
      <c r="O58" s="69">
        <v>1</v>
      </c>
      <c r="P58" s="69">
        <v>0</v>
      </c>
      <c r="Q58" s="69">
        <v>0</v>
      </c>
      <c r="R58" s="69">
        <v>0</v>
      </c>
      <c r="S58" s="69">
        <v>0</v>
      </c>
      <c r="T58" s="68"/>
      <c r="U58" s="68"/>
      <c r="V58" s="69">
        <v>1</v>
      </c>
      <c r="W58" s="69">
        <v>0</v>
      </c>
      <c r="X58" s="69">
        <v>0</v>
      </c>
      <c r="Y58" s="69">
        <v>0</v>
      </c>
      <c r="Z58" s="69">
        <v>0</v>
      </c>
      <c r="AA58" s="68"/>
      <c r="AB58" s="74"/>
      <c r="AC58" s="69">
        <v>0</v>
      </c>
      <c r="AD58" s="69">
        <v>0</v>
      </c>
      <c r="AE58" s="69">
        <v>0</v>
      </c>
      <c r="AF58" s="69">
        <v>0</v>
      </c>
      <c r="AG58" s="69"/>
      <c r="AH58" s="70"/>
      <c r="AI58" s="68"/>
      <c r="AJ58" s="69"/>
      <c r="AK58" s="69"/>
      <c r="AL58" s="69"/>
      <c r="AM58" s="69"/>
      <c r="AN58" s="69"/>
    </row>
    <row r="59" spans="2:40" x14ac:dyDescent="0.2">
      <c r="B59" s="22">
        <f t="shared" si="9"/>
        <v>23</v>
      </c>
      <c r="C59" s="78" t="s">
        <v>635</v>
      </c>
      <c r="D59" s="24" t="s">
        <v>285</v>
      </c>
      <c r="E59" s="25">
        <f t="shared" si="8"/>
        <v>3</v>
      </c>
      <c r="F59" s="51"/>
      <c r="G59" s="24"/>
      <c r="H59" s="69">
        <v>1</v>
      </c>
      <c r="I59" s="69">
        <v>0</v>
      </c>
      <c r="J59" s="69">
        <v>0</v>
      </c>
      <c r="K59" s="69">
        <v>0</v>
      </c>
      <c r="L59" s="69">
        <v>0</v>
      </c>
      <c r="M59" s="70"/>
      <c r="N59" s="68"/>
      <c r="O59" s="69">
        <v>1</v>
      </c>
      <c r="P59" s="69">
        <v>0</v>
      </c>
      <c r="Q59" s="69">
        <v>0</v>
      </c>
      <c r="R59" s="69">
        <v>0</v>
      </c>
      <c r="S59" s="69">
        <v>0</v>
      </c>
      <c r="T59" s="68"/>
      <c r="U59" s="68"/>
      <c r="V59" s="69">
        <v>1</v>
      </c>
      <c r="W59" s="69">
        <v>0</v>
      </c>
      <c r="X59" s="69">
        <v>0</v>
      </c>
      <c r="Y59" s="69">
        <v>0</v>
      </c>
      <c r="Z59" s="69">
        <v>0</v>
      </c>
      <c r="AA59" s="68"/>
      <c r="AB59" s="74"/>
      <c r="AC59" s="69">
        <v>0</v>
      </c>
      <c r="AD59" s="69">
        <v>0</v>
      </c>
      <c r="AE59" s="69">
        <v>0</v>
      </c>
      <c r="AF59" s="69">
        <v>0</v>
      </c>
      <c r="AG59" s="69"/>
      <c r="AH59" s="70"/>
      <c r="AI59" s="68"/>
      <c r="AJ59" s="69"/>
      <c r="AK59" s="69"/>
      <c r="AL59" s="69"/>
      <c r="AM59" s="69"/>
      <c r="AN59" s="69"/>
    </row>
    <row r="60" spans="2:40" x14ac:dyDescent="0.2">
      <c r="B60" s="22">
        <f t="shared" si="9"/>
        <v>24</v>
      </c>
      <c r="C60" s="78" t="s">
        <v>636</v>
      </c>
      <c r="D60" s="24" t="s">
        <v>306</v>
      </c>
      <c r="E60" s="25">
        <f t="shared" si="8"/>
        <v>2</v>
      </c>
      <c r="F60" s="51"/>
      <c r="G60" s="24"/>
      <c r="H60" s="69">
        <v>2</v>
      </c>
      <c r="I60" s="69">
        <v>0</v>
      </c>
      <c r="J60" s="69">
        <v>0</v>
      </c>
      <c r="K60" s="69">
        <v>0</v>
      </c>
      <c r="L60" s="69">
        <v>0</v>
      </c>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t="s">
        <v>636</v>
      </c>
      <c r="D61" s="24" t="s">
        <v>285</v>
      </c>
      <c r="E61" s="25">
        <f t="shared" si="8"/>
        <v>1</v>
      </c>
      <c r="F61" s="51"/>
      <c r="G61" s="24"/>
      <c r="H61" s="69">
        <v>0</v>
      </c>
      <c r="I61" s="69">
        <v>1</v>
      </c>
      <c r="J61" s="69">
        <v>0</v>
      </c>
      <c r="K61" s="69">
        <v>0</v>
      </c>
      <c r="L61" s="69">
        <v>0</v>
      </c>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t="s">
        <v>636</v>
      </c>
      <c r="D62" s="24" t="s">
        <v>275</v>
      </c>
      <c r="E62" s="25">
        <f t="shared" si="8"/>
        <v>3</v>
      </c>
      <c r="F62" s="51"/>
      <c r="G62" s="24"/>
      <c r="H62" s="69">
        <v>0</v>
      </c>
      <c r="I62" s="69">
        <v>0</v>
      </c>
      <c r="J62" s="69">
        <v>0</v>
      </c>
      <c r="K62" s="69">
        <v>0</v>
      </c>
      <c r="L62" s="69">
        <v>0</v>
      </c>
      <c r="M62" s="70"/>
      <c r="N62" s="68"/>
      <c r="O62" s="69">
        <v>0</v>
      </c>
      <c r="P62" s="69">
        <v>3</v>
      </c>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t="s">
        <v>637</v>
      </c>
      <c r="D63" s="24" t="s">
        <v>306</v>
      </c>
      <c r="E63" s="25">
        <f t="shared" si="8"/>
        <v>2</v>
      </c>
      <c r="F63" s="51"/>
      <c r="G63" s="24"/>
      <c r="H63" s="69">
        <v>2</v>
      </c>
      <c r="I63" s="69">
        <v>0</v>
      </c>
      <c r="J63" s="69">
        <v>0</v>
      </c>
      <c r="K63" s="69">
        <v>0</v>
      </c>
      <c r="L63" s="69">
        <v>0</v>
      </c>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t="s">
        <v>637</v>
      </c>
      <c r="D64" s="24" t="s">
        <v>285</v>
      </c>
      <c r="E64" s="25">
        <f t="shared" si="8"/>
        <v>1</v>
      </c>
      <c r="F64" s="51"/>
      <c r="G64" s="24"/>
      <c r="H64" s="69">
        <v>0</v>
      </c>
      <c r="I64" s="69">
        <v>1</v>
      </c>
      <c r="J64" s="69">
        <v>0</v>
      </c>
      <c r="K64" s="69">
        <v>0</v>
      </c>
      <c r="L64" s="69">
        <v>0</v>
      </c>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t="s">
        <v>637</v>
      </c>
      <c r="D65" s="24" t="s">
        <v>275</v>
      </c>
      <c r="E65" s="25">
        <f t="shared" si="8"/>
        <v>3</v>
      </c>
      <c r="F65" s="51"/>
      <c r="G65" s="24"/>
      <c r="H65" s="69">
        <v>0</v>
      </c>
      <c r="I65" s="69">
        <v>0</v>
      </c>
      <c r="J65" s="69">
        <v>0</v>
      </c>
      <c r="K65" s="69">
        <v>0</v>
      </c>
      <c r="L65" s="69">
        <v>0</v>
      </c>
      <c r="M65" s="70"/>
      <c r="N65" s="68"/>
      <c r="O65" s="69">
        <v>0</v>
      </c>
      <c r="P65" s="69">
        <v>3</v>
      </c>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t="s">
        <v>638</v>
      </c>
      <c r="D66" s="24" t="s">
        <v>306</v>
      </c>
      <c r="E66" s="25">
        <f t="shared" si="8"/>
        <v>2</v>
      </c>
      <c r="F66" s="51"/>
      <c r="G66" s="24"/>
      <c r="H66" s="69">
        <v>2</v>
      </c>
      <c r="I66" s="69">
        <v>0</v>
      </c>
      <c r="J66" s="69">
        <v>0</v>
      </c>
      <c r="K66" s="69">
        <v>0</v>
      </c>
      <c r="L66" s="69">
        <v>0</v>
      </c>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t="s">
        <v>638</v>
      </c>
      <c r="D67" s="24" t="s">
        <v>285</v>
      </c>
      <c r="E67" s="25">
        <f t="shared" si="8"/>
        <v>1</v>
      </c>
      <c r="F67" s="51"/>
      <c r="G67" s="24"/>
      <c r="H67" s="69">
        <v>0</v>
      </c>
      <c r="I67" s="69">
        <v>0</v>
      </c>
      <c r="J67" s="69">
        <v>1</v>
      </c>
      <c r="K67" s="69">
        <v>0</v>
      </c>
      <c r="L67" s="69">
        <v>0</v>
      </c>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t="s">
        <v>638</v>
      </c>
      <c r="D68" s="24" t="s">
        <v>275</v>
      </c>
      <c r="E68" s="25">
        <f t="shared" si="8"/>
        <v>3</v>
      </c>
      <c r="F68" s="51"/>
      <c r="G68" s="24"/>
      <c r="H68" s="69">
        <v>0</v>
      </c>
      <c r="I68" s="69">
        <v>0</v>
      </c>
      <c r="J68" s="69">
        <v>0</v>
      </c>
      <c r="K68" s="69">
        <v>0</v>
      </c>
      <c r="L68" s="69">
        <v>0</v>
      </c>
      <c r="M68" s="70"/>
      <c r="N68" s="68"/>
      <c r="O68" s="69">
        <v>0</v>
      </c>
      <c r="P68" s="69">
        <v>3</v>
      </c>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t="s">
        <v>639</v>
      </c>
      <c r="D69" s="24" t="s">
        <v>306</v>
      </c>
      <c r="E69" s="25">
        <f t="shared" ref="E69:E100" si="10">SUM(H69:AN69)</f>
        <v>1</v>
      </c>
      <c r="F69" s="51"/>
      <c r="G69" s="24"/>
      <c r="H69" s="69">
        <v>1</v>
      </c>
      <c r="I69" s="69">
        <v>0</v>
      </c>
      <c r="J69" s="69">
        <v>0</v>
      </c>
      <c r="K69" s="69">
        <v>0</v>
      </c>
      <c r="L69" s="69">
        <v>0</v>
      </c>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t="s">
        <v>639</v>
      </c>
      <c r="D70" s="24" t="s">
        <v>275</v>
      </c>
      <c r="E70" s="25">
        <f t="shared" si="10"/>
        <v>2</v>
      </c>
      <c r="F70" s="51"/>
      <c r="G70" s="24"/>
      <c r="H70" s="69">
        <v>0</v>
      </c>
      <c r="I70" s="69">
        <v>0</v>
      </c>
      <c r="J70" s="69">
        <v>0</v>
      </c>
      <c r="K70" s="69">
        <v>0</v>
      </c>
      <c r="L70" s="69">
        <v>0</v>
      </c>
      <c r="M70" s="70"/>
      <c r="N70" s="68"/>
      <c r="O70" s="69">
        <v>0</v>
      </c>
      <c r="P70" s="69">
        <v>0</v>
      </c>
      <c r="Q70" s="69">
        <v>0</v>
      </c>
      <c r="R70" s="69">
        <v>2</v>
      </c>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t="s">
        <v>640</v>
      </c>
      <c r="D71" s="24" t="s">
        <v>306</v>
      </c>
      <c r="E71" s="25">
        <f t="shared" si="10"/>
        <v>2</v>
      </c>
      <c r="F71" s="51"/>
      <c r="G71" s="24"/>
      <c r="H71" s="69">
        <v>0</v>
      </c>
      <c r="I71" s="69">
        <v>2</v>
      </c>
      <c r="J71" s="69">
        <v>0</v>
      </c>
      <c r="K71" s="69">
        <v>0</v>
      </c>
      <c r="L71" s="69">
        <v>0</v>
      </c>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t="s">
        <v>640</v>
      </c>
      <c r="D72" s="24" t="s">
        <v>285</v>
      </c>
      <c r="E72" s="25">
        <f t="shared" si="10"/>
        <v>1</v>
      </c>
      <c r="F72" s="51"/>
      <c r="G72" s="24"/>
      <c r="H72" s="69">
        <v>0</v>
      </c>
      <c r="I72" s="69">
        <v>0</v>
      </c>
      <c r="J72" s="69">
        <v>1</v>
      </c>
      <c r="K72" s="69">
        <v>0</v>
      </c>
      <c r="L72" s="69">
        <v>0</v>
      </c>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t="s">
        <v>640</v>
      </c>
      <c r="D73" s="24" t="s">
        <v>275</v>
      </c>
      <c r="E73" s="25">
        <f t="shared" si="10"/>
        <v>3</v>
      </c>
      <c r="F73" s="51"/>
      <c r="G73" s="24"/>
      <c r="H73" s="69">
        <v>0</v>
      </c>
      <c r="I73" s="69">
        <v>0</v>
      </c>
      <c r="J73" s="69">
        <v>0</v>
      </c>
      <c r="K73" s="69">
        <v>0</v>
      </c>
      <c r="L73" s="69">
        <v>0</v>
      </c>
      <c r="M73" s="68"/>
      <c r="N73" s="68"/>
      <c r="O73" s="69">
        <v>0</v>
      </c>
      <c r="P73" s="69">
        <v>0</v>
      </c>
      <c r="Q73" s="69">
        <v>0</v>
      </c>
      <c r="R73" s="69">
        <v>3</v>
      </c>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t="s">
        <v>641</v>
      </c>
      <c r="D74" s="24" t="s">
        <v>306</v>
      </c>
      <c r="E74" s="25">
        <f t="shared" si="10"/>
        <v>1</v>
      </c>
      <c r="F74" s="51"/>
      <c r="G74" s="24"/>
      <c r="H74" s="69">
        <v>0</v>
      </c>
      <c r="I74" s="69">
        <v>0</v>
      </c>
      <c r="J74" s="69">
        <v>1</v>
      </c>
      <c r="K74" s="69">
        <v>0</v>
      </c>
      <c r="L74" s="69">
        <v>0</v>
      </c>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t="s">
        <v>641</v>
      </c>
      <c r="D75" s="24" t="s">
        <v>285</v>
      </c>
      <c r="E75" s="25">
        <f t="shared" si="10"/>
        <v>1</v>
      </c>
      <c r="F75" s="51"/>
      <c r="G75" s="24"/>
      <c r="H75" s="69">
        <v>0</v>
      </c>
      <c r="I75" s="69">
        <v>0</v>
      </c>
      <c r="J75" s="69">
        <v>1</v>
      </c>
      <c r="K75" s="69">
        <v>0</v>
      </c>
      <c r="L75" s="69">
        <v>0</v>
      </c>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t="s">
        <v>641</v>
      </c>
      <c r="D76" s="24" t="s">
        <v>275</v>
      </c>
      <c r="E76" s="25">
        <f t="shared" si="10"/>
        <v>2</v>
      </c>
      <c r="F76" s="51"/>
      <c r="G76" s="24"/>
      <c r="H76" s="69">
        <v>0</v>
      </c>
      <c r="I76" s="69">
        <v>0</v>
      </c>
      <c r="J76" s="69">
        <v>0</v>
      </c>
      <c r="K76" s="69">
        <v>0</v>
      </c>
      <c r="L76" s="69">
        <v>0</v>
      </c>
      <c r="M76" s="68"/>
      <c r="N76" s="68"/>
      <c r="O76" s="69">
        <v>0</v>
      </c>
      <c r="P76" s="69">
        <v>0</v>
      </c>
      <c r="Q76" s="69">
        <v>0</v>
      </c>
      <c r="R76" s="69">
        <v>2</v>
      </c>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t="s">
        <v>642</v>
      </c>
      <c r="D77" s="24" t="s">
        <v>275</v>
      </c>
      <c r="E77" s="25">
        <f t="shared" si="10"/>
        <v>2</v>
      </c>
      <c r="F77" s="51"/>
      <c r="G77" s="24"/>
      <c r="H77" s="69">
        <v>0</v>
      </c>
      <c r="I77" s="69">
        <v>0</v>
      </c>
      <c r="J77" s="69">
        <v>0</v>
      </c>
      <c r="K77" s="69">
        <v>0</v>
      </c>
      <c r="L77" s="69">
        <v>0</v>
      </c>
      <c r="M77" s="68"/>
      <c r="N77" s="68"/>
      <c r="O77" s="69">
        <v>0</v>
      </c>
      <c r="P77" s="69">
        <v>0</v>
      </c>
      <c r="Q77" s="69">
        <v>0</v>
      </c>
      <c r="R77" s="69">
        <v>2</v>
      </c>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t="s">
        <v>643</v>
      </c>
      <c r="D78" s="24" t="s">
        <v>275</v>
      </c>
      <c r="E78" s="25">
        <f t="shared" si="10"/>
        <v>1</v>
      </c>
      <c r="F78" s="51"/>
      <c r="G78" s="24"/>
      <c r="H78" s="69">
        <v>0</v>
      </c>
      <c r="I78" s="69">
        <v>0</v>
      </c>
      <c r="J78" s="69">
        <v>0</v>
      </c>
      <c r="K78" s="69">
        <v>0</v>
      </c>
      <c r="L78" s="69">
        <v>0</v>
      </c>
      <c r="M78" s="68"/>
      <c r="N78" s="68"/>
      <c r="O78" s="69">
        <v>0</v>
      </c>
      <c r="P78" s="69">
        <v>0</v>
      </c>
      <c r="Q78" s="69">
        <v>0</v>
      </c>
      <c r="R78" s="69">
        <v>0</v>
      </c>
      <c r="S78" s="69">
        <v>1</v>
      </c>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t="s">
        <v>644</v>
      </c>
      <c r="D79" s="24" t="s">
        <v>275</v>
      </c>
      <c r="E79" s="25">
        <f t="shared" si="10"/>
        <v>1</v>
      </c>
      <c r="F79" s="51"/>
      <c r="G79" s="24"/>
      <c r="H79" s="69">
        <v>0</v>
      </c>
      <c r="I79" s="69">
        <v>0</v>
      </c>
      <c r="J79" s="69">
        <v>0</v>
      </c>
      <c r="K79" s="69">
        <v>0</v>
      </c>
      <c r="L79" s="69">
        <v>0</v>
      </c>
      <c r="M79" s="68"/>
      <c r="N79" s="68"/>
      <c r="O79" s="69">
        <v>0</v>
      </c>
      <c r="P79" s="69">
        <v>0</v>
      </c>
      <c r="Q79" s="69">
        <v>0</v>
      </c>
      <c r="R79" s="69">
        <v>0</v>
      </c>
      <c r="S79" s="69">
        <v>1</v>
      </c>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t="s">
        <v>645</v>
      </c>
      <c r="D80" s="24" t="s">
        <v>275</v>
      </c>
      <c r="E80" s="25">
        <f t="shared" si="10"/>
        <v>1</v>
      </c>
      <c r="F80" s="51"/>
      <c r="G80" s="24"/>
      <c r="H80" s="69">
        <v>0</v>
      </c>
      <c r="I80" s="69">
        <v>0</v>
      </c>
      <c r="J80" s="69">
        <v>0</v>
      </c>
      <c r="K80" s="69">
        <v>0</v>
      </c>
      <c r="L80" s="69">
        <v>0</v>
      </c>
      <c r="M80" s="68"/>
      <c r="N80" s="68"/>
      <c r="O80" s="69">
        <v>0</v>
      </c>
      <c r="P80" s="69">
        <v>0</v>
      </c>
      <c r="Q80" s="69">
        <v>0</v>
      </c>
      <c r="R80" s="69">
        <v>0</v>
      </c>
      <c r="S80" s="69">
        <v>1</v>
      </c>
      <c r="T80" s="68"/>
      <c r="U80" s="68"/>
      <c r="V80" s="69"/>
      <c r="W80" s="69"/>
      <c r="X80" s="69"/>
      <c r="Y80" s="69"/>
      <c r="Z80" s="69"/>
      <c r="AA80" s="68"/>
      <c r="AB80" s="68"/>
      <c r="AC80" s="69"/>
      <c r="AD80" s="69"/>
      <c r="AE80" s="69"/>
      <c r="AF80" s="69"/>
      <c r="AG80" s="69"/>
      <c r="AH80" s="68"/>
      <c r="AI80" s="68"/>
      <c r="AJ80" s="69"/>
      <c r="AK80" s="69"/>
      <c r="AL80" s="69"/>
      <c r="AM80" s="69"/>
      <c r="AN80" s="69"/>
    </row>
    <row r="81" spans="2:44" x14ac:dyDescent="0.2">
      <c r="B81" s="22">
        <f t="shared" si="11"/>
        <v>45</v>
      </c>
      <c r="C81" s="8" t="s">
        <v>646</v>
      </c>
      <c r="D81" s="24" t="s">
        <v>306</v>
      </c>
      <c r="E81" s="25">
        <f t="shared" si="10"/>
        <v>7</v>
      </c>
      <c r="F81" s="51"/>
      <c r="G81" s="24"/>
      <c r="H81" s="69">
        <v>0</v>
      </c>
      <c r="I81" s="69">
        <v>0</v>
      </c>
      <c r="J81" s="69">
        <v>4</v>
      </c>
      <c r="K81" s="69">
        <v>0</v>
      </c>
      <c r="L81" s="69">
        <v>0</v>
      </c>
      <c r="M81" s="68"/>
      <c r="N81" s="68"/>
      <c r="O81" s="69">
        <v>3</v>
      </c>
      <c r="P81" s="69">
        <v>0</v>
      </c>
      <c r="Q81" s="69">
        <v>0</v>
      </c>
      <c r="R81" s="69">
        <v>0</v>
      </c>
      <c r="S81" s="69">
        <v>0</v>
      </c>
      <c r="T81" s="68"/>
      <c r="U81" s="68"/>
      <c r="V81" s="69">
        <v>0</v>
      </c>
      <c r="W81" s="69">
        <v>0</v>
      </c>
      <c r="X81" s="69">
        <v>0</v>
      </c>
      <c r="Y81" s="69">
        <v>0</v>
      </c>
      <c r="Z81" s="69">
        <v>0</v>
      </c>
      <c r="AA81" s="68"/>
      <c r="AB81" s="68"/>
      <c r="AC81" s="69">
        <v>0</v>
      </c>
      <c r="AD81" s="69">
        <v>0</v>
      </c>
      <c r="AE81" s="69">
        <v>0</v>
      </c>
      <c r="AF81" s="69">
        <v>0</v>
      </c>
      <c r="AG81" s="69">
        <v>0</v>
      </c>
      <c r="AH81" s="68"/>
      <c r="AI81" s="68"/>
      <c r="AJ81" s="69"/>
      <c r="AK81" s="69"/>
      <c r="AL81" s="69"/>
      <c r="AM81" s="69"/>
      <c r="AN81" s="69"/>
    </row>
    <row r="82" spans="2:44" ht="15.75" customHeight="1" x14ac:dyDescent="0.2">
      <c r="B82" s="22">
        <f t="shared" si="11"/>
        <v>46</v>
      </c>
      <c r="C82" s="8" t="s">
        <v>646</v>
      </c>
      <c r="D82" s="24" t="s">
        <v>285</v>
      </c>
      <c r="E82" s="25">
        <f t="shared" si="10"/>
        <v>4</v>
      </c>
      <c r="F82" s="51"/>
      <c r="G82" s="24"/>
      <c r="H82" s="69">
        <v>0</v>
      </c>
      <c r="I82" s="69">
        <v>0</v>
      </c>
      <c r="J82" s="69">
        <v>2</v>
      </c>
      <c r="K82" s="69">
        <v>0</v>
      </c>
      <c r="L82" s="69">
        <v>0</v>
      </c>
      <c r="M82" s="68"/>
      <c r="N82" s="68"/>
      <c r="O82" s="69">
        <v>0</v>
      </c>
      <c r="P82" s="69">
        <v>2</v>
      </c>
      <c r="Q82" s="69">
        <v>0</v>
      </c>
      <c r="R82" s="69">
        <v>0</v>
      </c>
      <c r="S82" s="69">
        <v>0</v>
      </c>
      <c r="T82" s="68"/>
      <c r="U82" s="68"/>
      <c r="V82" s="69">
        <v>0</v>
      </c>
      <c r="W82" s="69">
        <v>0</v>
      </c>
      <c r="X82" s="69">
        <v>0</v>
      </c>
      <c r="Y82" s="69">
        <v>0</v>
      </c>
      <c r="Z82" s="69">
        <v>0</v>
      </c>
      <c r="AA82" s="68"/>
      <c r="AB82" s="68"/>
      <c r="AC82" s="69">
        <v>0</v>
      </c>
      <c r="AD82" s="69">
        <v>0</v>
      </c>
      <c r="AE82" s="69">
        <v>0</v>
      </c>
      <c r="AF82" s="69">
        <v>0</v>
      </c>
      <c r="AG82" s="69">
        <v>0</v>
      </c>
      <c r="AH82" s="68"/>
      <c r="AI82" s="68"/>
      <c r="AJ82" s="69"/>
      <c r="AK82" s="69"/>
      <c r="AL82" s="69"/>
      <c r="AM82" s="69"/>
      <c r="AN82" s="69"/>
    </row>
    <row r="83" spans="2:44" ht="15.75" customHeight="1" x14ac:dyDescent="0.2">
      <c r="B83" s="22">
        <f t="shared" si="11"/>
        <v>47</v>
      </c>
      <c r="C83" s="8" t="s">
        <v>647</v>
      </c>
      <c r="D83" s="24" t="s">
        <v>306</v>
      </c>
      <c r="E83" s="25">
        <f t="shared" si="10"/>
        <v>7</v>
      </c>
      <c r="F83" s="51"/>
      <c r="G83" s="24"/>
      <c r="H83" s="69">
        <v>0</v>
      </c>
      <c r="I83" s="69">
        <v>0</v>
      </c>
      <c r="J83" s="69">
        <v>3</v>
      </c>
      <c r="K83" s="69">
        <v>1</v>
      </c>
      <c r="L83" s="69">
        <v>0</v>
      </c>
      <c r="M83" s="68"/>
      <c r="N83" s="68"/>
      <c r="O83" s="69">
        <v>0</v>
      </c>
      <c r="P83" s="69">
        <v>3</v>
      </c>
      <c r="Q83" s="69">
        <v>0</v>
      </c>
      <c r="R83" s="69">
        <v>0</v>
      </c>
      <c r="S83" s="69">
        <v>0</v>
      </c>
      <c r="T83" s="68"/>
      <c r="U83" s="68"/>
      <c r="V83" s="69">
        <v>0</v>
      </c>
      <c r="W83" s="69">
        <v>0</v>
      </c>
      <c r="X83" s="69">
        <v>0</v>
      </c>
      <c r="Y83" s="69">
        <v>0</v>
      </c>
      <c r="Z83" s="69">
        <v>0</v>
      </c>
      <c r="AA83" s="68"/>
      <c r="AB83" s="68"/>
      <c r="AC83" s="69">
        <v>0</v>
      </c>
      <c r="AD83" s="69">
        <v>0</v>
      </c>
      <c r="AE83" s="69">
        <v>0</v>
      </c>
      <c r="AF83" s="69">
        <v>0</v>
      </c>
      <c r="AG83" s="69">
        <v>0</v>
      </c>
      <c r="AH83" s="68"/>
      <c r="AI83" s="68"/>
      <c r="AJ83" s="69"/>
      <c r="AK83" s="69"/>
      <c r="AL83" s="69"/>
      <c r="AM83" s="69"/>
      <c r="AN83" s="69"/>
    </row>
    <row r="84" spans="2:44" x14ac:dyDescent="0.2">
      <c r="B84" s="22">
        <f t="shared" si="11"/>
        <v>48</v>
      </c>
      <c r="C84" s="8" t="s">
        <v>647</v>
      </c>
      <c r="D84" s="24" t="s">
        <v>285</v>
      </c>
      <c r="E84" s="25">
        <f t="shared" si="10"/>
        <v>4</v>
      </c>
      <c r="F84" s="51"/>
      <c r="G84" s="24"/>
      <c r="H84" s="69">
        <v>0</v>
      </c>
      <c r="I84" s="69">
        <v>0</v>
      </c>
      <c r="J84" s="69">
        <v>2</v>
      </c>
      <c r="K84" s="69">
        <v>0</v>
      </c>
      <c r="L84" s="69">
        <v>0</v>
      </c>
      <c r="M84" s="68"/>
      <c r="N84" s="68"/>
      <c r="O84" s="69">
        <v>0</v>
      </c>
      <c r="P84" s="69">
        <v>0</v>
      </c>
      <c r="Q84" s="69">
        <v>2</v>
      </c>
      <c r="R84" s="69">
        <v>0</v>
      </c>
      <c r="S84" s="69">
        <v>0</v>
      </c>
      <c r="T84" s="68"/>
      <c r="U84" s="68"/>
      <c r="V84" s="69">
        <v>0</v>
      </c>
      <c r="W84" s="69">
        <v>0</v>
      </c>
      <c r="X84" s="69">
        <v>0</v>
      </c>
      <c r="Y84" s="69">
        <v>0</v>
      </c>
      <c r="Z84" s="69">
        <v>0</v>
      </c>
      <c r="AA84" s="68"/>
      <c r="AB84" s="68"/>
      <c r="AC84" s="69">
        <v>0</v>
      </c>
      <c r="AD84" s="69">
        <v>0</v>
      </c>
      <c r="AE84" s="69">
        <v>0</v>
      </c>
      <c r="AF84" s="69">
        <v>0</v>
      </c>
      <c r="AG84" s="69">
        <v>0</v>
      </c>
      <c r="AH84" s="68"/>
      <c r="AI84" s="68"/>
      <c r="AJ84" s="69"/>
      <c r="AK84" s="69"/>
      <c r="AL84" s="69"/>
      <c r="AM84" s="69"/>
      <c r="AN84" s="69"/>
    </row>
    <row r="85" spans="2:44" x14ac:dyDescent="0.2">
      <c r="B85" s="22">
        <f t="shared" si="11"/>
        <v>49</v>
      </c>
      <c r="C85" s="8" t="s">
        <v>648</v>
      </c>
      <c r="D85" s="24" t="s">
        <v>306</v>
      </c>
      <c r="E85" s="25">
        <f t="shared" si="10"/>
        <v>9</v>
      </c>
      <c r="F85" s="51"/>
      <c r="G85" s="24"/>
      <c r="H85" s="69">
        <v>0</v>
      </c>
      <c r="I85" s="69">
        <v>0</v>
      </c>
      <c r="J85" s="69">
        <v>0</v>
      </c>
      <c r="K85" s="69">
        <v>4</v>
      </c>
      <c r="L85" s="69">
        <v>1</v>
      </c>
      <c r="M85" s="68"/>
      <c r="N85" s="68"/>
      <c r="O85" s="69">
        <v>0</v>
      </c>
      <c r="P85" s="69">
        <v>0</v>
      </c>
      <c r="Q85" s="69">
        <v>4</v>
      </c>
      <c r="R85" s="69">
        <v>0</v>
      </c>
      <c r="S85" s="69">
        <v>0</v>
      </c>
      <c r="T85" s="68"/>
      <c r="U85" s="68"/>
      <c r="V85" s="69">
        <v>0</v>
      </c>
      <c r="W85" s="69">
        <v>0</v>
      </c>
      <c r="X85" s="69">
        <v>0</v>
      </c>
      <c r="Y85" s="69">
        <v>0</v>
      </c>
      <c r="Z85" s="69">
        <v>0</v>
      </c>
      <c r="AA85" s="68"/>
      <c r="AB85" s="68"/>
      <c r="AC85" s="69">
        <v>0</v>
      </c>
      <c r="AD85" s="69">
        <v>0</v>
      </c>
      <c r="AE85" s="69">
        <v>0</v>
      </c>
      <c r="AF85" s="69">
        <v>0</v>
      </c>
      <c r="AG85" s="69">
        <v>0</v>
      </c>
      <c r="AH85" s="68"/>
      <c r="AI85" s="68"/>
      <c r="AJ85" s="69"/>
      <c r="AK85" s="69"/>
      <c r="AL85" s="69"/>
      <c r="AM85" s="69"/>
      <c r="AN85" s="69"/>
      <c r="AR85">
        <v>0</v>
      </c>
    </row>
    <row r="86" spans="2:44" x14ac:dyDescent="0.2">
      <c r="B86" s="22">
        <f t="shared" si="11"/>
        <v>50</v>
      </c>
      <c r="C86" s="8" t="s">
        <v>648</v>
      </c>
      <c r="D86" s="24" t="s">
        <v>285</v>
      </c>
      <c r="E86" s="25">
        <f t="shared" si="10"/>
        <v>5</v>
      </c>
      <c r="F86" s="51"/>
      <c r="G86" s="24"/>
      <c r="H86" s="69">
        <v>0</v>
      </c>
      <c r="I86" s="69">
        <v>0</v>
      </c>
      <c r="J86" s="69">
        <v>0</v>
      </c>
      <c r="K86" s="69">
        <v>3</v>
      </c>
      <c r="L86" s="69">
        <v>0</v>
      </c>
      <c r="M86" s="68"/>
      <c r="N86" s="68"/>
      <c r="O86" s="69">
        <v>0</v>
      </c>
      <c r="P86" s="69">
        <v>0</v>
      </c>
      <c r="Q86" s="69">
        <v>2</v>
      </c>
      <c r="R86" s="69">
        <v>0</v>
      </c>
      <c r="S86" s="69">
        <v>0</v>
      </c>
      <c r="T86" s="68"/>
      <c r="U86" s="68"/>
      <c r="V86" s="69">
        <v>0</v>
      </c>
      <c r="W86" s="69">
        <v>0</v>
      </c>
      <c r="X86" s="69">
        <v>0</v>
      </c>
      <c r="Y86" s="69">
        <v>0</v>
      </c>
      <c r="Z86" s="69">
        <v>0</v>
      </c>
      <c r="AA86" s="68"/>
      <c r="AB86" s="68"/>
      <c r="AC86" s="69">
        <v>0</v>
      </c>
      <c r="AD86" s="69">
        <v>0</v>
      </c>
      <c r="AE86" s="69">
        <v>0</v>
      </c>
      <c r="AF86" s="69">
        <v>0</v>
      </c>
      <c r="AG86" s="69">
        <v>0</v>
      </c>
      <c r="AH86" s="68"/>
      <c r="AI86" s="68"/>
      <c r="AJ86" s="69"/>
      <c r="AK86" s="69"/>
      <c r="AL86" s="69"/>
      <c r="AM86" s="69"/>
      <c r="AN86" s="69"/>
    </row>
    <row r="87" spans="2:44" x14ac:dyDescent="0.2">
      <c r="B87" s="22">
        <f t="shared" si="11"/>
        <v>51</v>
      </c>
      <c r="C87" s="8" t="s">
        <v>649</v>
      </c>
      <c r="D87" s="24" t="s">
        <v>306</v>
      </c>
      <c r="E87" s="25">
        <f t="shared" si="10"/>
        <v>11</v>
      </c>
      <c r="F87" s="51"/>
      <c r="G87" s="24"/>
      <c r="H87" s="69">
        <v>0</v>
      </c>
      <c r="I87" s="69">
        <v>0</v>
      </c>
      <c r="J87" s="69">
        <v>0</v>
      </c>
      <c r="K87" s="69">
        <v>4</v>
      </c>
      <c r="L87" s="69">
        <v>2</v>
      </c>
      <c r="M87" s="68"/>
      <c r="N87" s="68"/>
      <c r="O87" s="69">
        <v>0</v>
      </c>
      <c r="P87" s="69">
        <v>5</v>
      </c>
      <c r="Q87" s="69">
        <v>0</v>
      </c>
      <c r="R87" s="69">
        <v>0</v>
      </c>
      <c r="S87" s="69">
        <v>0</v>
      </c>
      <c r="T87" s="68"/>
      <c r="U87" s="68"/>
      <c r="V87" s="69">
        <v>0</v>
      </c>
      <c r="W87" s="69">
        <v>0</v>
      </c>
      <c r="X87" s="69">
        <v>0</v>
      </c>
      <c r="Y87" s="69">
        <v>0</v>
      </c>
      <c r="Z87" s="69">
        <v>0</v>
      </c>
      <c r="AA87" s="68"/>
      <c r="AB87" s="68"/>
      <c r="AC87" s="69">
        <v>0</v>
      </c>
      <c r="AD87" s="69">
        <v>0</v>
      </c>
      <c r="AE87" s="69">
        <v>0</v>
      </c>
      <c r="AF87" s="69">
        <v>0</v>
      </c>
      <c r="AG87" s="69">
        <v>0</v>
      </c>
      <c r="AH87" s="68"/>
      <c r="AI87" s="68"/>
      <c r="AJ87" s="69"/>
      <c r="AK87" s="69"/>
      <c r="AL87" s="69"/>
      <c r="AM87" s="69"/>
      <c r="AN87" s="69"/>
    </row>
    <row r="88" spans="2:44" x14ac:dyDescent="0.2">
      <c r="B88" s="22">
        <f t="shared" si="11"/>
        <v>52</v>
      </c>
      <c r="C88" s="8" t="s">
        <v>649</v>
      </c>
      <c r="D88" s="24" t="s">
        <v>285</v>
      </c>
      <c r="E88" s="25">
        <f t="shared" si="10"/>
        <v>6</v>
      </c>
      <c r="F88" s="51"/>
      <c r="G88" s="24"/>
      <c r="H88" s="69">
        <v>0</v>
      </c>
      <c r="I88" s="69">
        <v>0</v>
      </c>
      <c r="J88" s="69">
        <v>0</v>
      </c>
      <c r="K88" s="69">
        <v>0</v>
      </c>
      <c r="L88" s="69">
        <v>3</v>
      </c>
      <c r="M88" s="68"/>
      <c r="N88" s="68"/>
      <c r="O88" s="69">
        <v>0</v>
      </c>
      <c r="P88" s="69">
        <v>0</v>
      </c>
      <c r="Q88" s="69">
        <v>3</v>
      </c>
      <c r="R88" s="69">
        <v>0</v>
      </c>
      <c r="S88" s="69">
        <v>0</v>
      </c>
      <c r="T88" s="68"/>
      <c r="U88" s="68"/>
      <c r="V88" s="69">
        <v>0</v>
      </c>
      <c r="W88" s="69">
        <v>0</v>
      </c>
      <c r="X88" s="69">
        <v>0</v>
      </c>
      <c r="Y88" s="69">
        <v>0</v>
      </c>
      <c r="Z88" s="69">
        <v>0</v>
      </c>
      <c r="AA88" s="68"/>
      <c r="AB88" s="68"/>
      <c r="AC88" s="69">
        <v>0</v>
      </c>
      <c r="AD88" s="69">
        <v>0</v>
      </c>
      <c r="AE88" s="69">
        <v>0</v>
      </c>
      <c r="AF88" s="69">
        <v>0</v>
      </c>
      <c r="AG88" s="69">
        <v>0</v>
      </c>
      <c r="AH88" s="68"/>
      <c r="AI88" s="68"/>
      <c r="AJ88" s="69"/>
      <c r="AK88" s="69"/>
      <c r="AL88" s="69"/>
      <c r="AM88" s="69"/>
      <c r="AN88" s="69"/>
    </row>
    <row r="89" spans="2:44" x14ac:dyDescent="0.2">
      <c r="B89" s="22">
        <f t="shared" si="11"/>
        <v>53</v>
      </c>
      <c r="C89" s="8" t="s">
        <v>650</v>
      </c>
      <c r="D89" s="24" t="s">
        <v>306</v>
      </c>
      <c r="E89" s="25">
        <f t="shared" si="10"/>
        <v>7</v>
      </c>
      <c r="F89" s="51"/>
      <c r="G89" s="24"/>
      <c r="H89" s="69"/>
      <c r="I89" s="69"/>
      <c r="J89" s="69"/>
      <c r="K89" s="69"/>
      <c r="L89" s="69"/>
      <c r="M89" s="68"/>
      <c r="N89" s="68"/>
      <c r="O89" s="69">
        <v>0</v>
      </c>
      <c r="P89" s="69">
        <v>0</v>
      </c>
      <c r="Q89" s="69">
        <v>4</v>
      </c>
      <c r="R89" s="69">
        <v>0</v>
      </c>
      <c r="S89" s="69">
        <v>0</v>
      </c>
      <c r="T89" s="68"/>
      <c r="U89" s="68"/>
      <c r="V89" s="69">
        <v>3</v>
      </c>
      <c r="W89" s="69">
        <v>0</v>
      </c>
      <c r="X89" s="69">
        <v>0</v>
      </c>
      <c r="Y89" s="69">
        <v>0</v>
      </c>
      <c r="Z89" s="69">
        <v>0</v>
      </c>
      <c r="AA89" s="68"/>
      <c r="AB89" s="68"/>
      <c r="AC89" s="69">
        <v>0</v>
      </c>
      <c r="AD89" s="69">
        <v>0</v>
      </c>
      <c r="AE89" s="69">
        <v>0</v>
      </c>
      <c r="AF89" s="69">
        <v>0</v>
      </c>
      <c r="AG89" s="69">
        <v>0</v>
      </c>
      <c r="AH89" s="68"/>
      <c r="AI89" s="68"/>
      <c r="AJ89" s="69">
        <v>0</v>
      </c>
      <c r="AK89" s="69"/>
      <c r="AL89" s="69"/>
      <c r="AM89" s="69"/>
      <c r="AN89" s="69"/>
    </row>
    <row r="90" spans="2:44" x14ac:dyDescent="0.2">
      <c r="B90" s="22">
        <f t="shared" si="11"/>
        <v>54</v>
      </c>
      <c r="C90" s="8" t="s">
        <v>650</v>
      </c>
      <c r="D90" s="24" t="s">
        <v>285</v>
      </c>
      <c r="E90" s="25">
        <f t="shared" si="10"/>
        <v>4</v>
      </c>
      <c r="F90" s="51"/>
      <c r="G90" s="24"/>
      <c r="H90" s="69"/>
      <c r="I90" s="69"/>
      <c r="J90" s="69"/>
      <c r="K90" s="69"/>
      <c r="L90" s="69"/>
      <c r="M90" s="68"/>
      <c r="N90" s="68"/>
      <c r="O90" s="69">
        <v>0</v>
      </c>
      <c r="P90" s="69">
        <v>0</v>
      </c>
      <c r="Q90" s="69">
        <v>0</v>
      </c>
      <c r="R90" s="69">
        <v>2</v>
      </c>
      <c r="S90" s="69">
        <v>0</v>
      </c>
      <c r="T90" s="68"/>
      <c r="U90" s="68"/>
      <c r="V90" s="69">
        <v>0</v>
      </c>
      <c r="W90" s="69">
        <v>2</v>
      </c>
      <c r="X90" s="69">
        <v>0</v>
      </c>
      <c r="Y90" s="69">
        <v>0</v>
      </c>
      <c r="Z90" s="69">
        <v>0</v>
      </c>
      <c r="AA90" s="68"/>
      <c r="AB90" s="68"/>
      <c r="AC90" s="69">
        <v>0</v>
      </c>
      <c r="AD90" s="69">
        <v>0</v>
      </c>
      <c r="AE90" s="69">
        <v>0</v>
      </c>
      <c r="AF90" s="69">
        <v>0</v>
      </c>
      <c r="AG90" s="69">
        <v>0</v>
      </c>
      <c r="AH90" s="68"/>
      <c r="AI90" s="68"/>
      <c r="AJ90" s="69">
        <v>0</v>
      </c>
      <c r="AK90" s="69"/>
      <c r="AL90" s="69"/>
      <c r="AM90" s="69"/>
      <c r="AN90" s="69"/>
      <c r="AR90">
        <v>6</v>
      </c>
    </row>
    <row r="91" spans="2:44" x14ac:dyDescent="0.2">
      <c r="B91" s="22">
        <f t="shared" si="11"/>
        <v>55</v>
      </c>
      <c r="C91" s="8" t="s">
        <v>651</v>
      </c>
      <c r="D91" s="24" t="s">
        <v>306</v>
      </c>
      <c r="E91" s="25">
        <f t="shared" si="10"/>
        <v>3</v>
      </c>
      <c r="F91" s="51"/>
      <c r="G91" s="24"/>
      <c r="H91" s="69"/>
      <c r="I91" s="69"/>
      <c r="J91" s="69"/>
      <c r="K91" s="69"/>
      <c r="L91" s="69"/>
      <c r="M91" s="68"/>
      <c r="N91" s="68"/>
      <c r="O91" s="69">
        <v>0</v>
      </c>
      <c r="P91" s="69">
        <v>0</v>
      </c>
      <c r="Q91" s="69">
        <v>1</v>
      </c>
      <c r="R91" s="69">
        <v>1</v>
      </c>
      <c r="S91" s="69">
        <v>0</v>
      </c>
      <c r="T91" s="68"/>
      <c r="U91" s="68"/>
      <c r="V91" s="69">
        <v>1</v>
      </c>
      <c r="W91" s="69">
        <v>0</v>
      </c>
      <c r="X91" s="69">
        <v>0</v>
      </c>
      <c r="Y91" s="69">
        <v>0</v>
      </c>
      <c r="Z91" s="69">
        <v>0</v>
      </c>
      <c r="AA91" s="68"/>
      <c r="AB91" s="68"/>
      <c r="AC91" s="69">
        <v>0</v>
      </c>
      <c r="AD91" s="69">
        <v>0</v>
      </c>
      <c r="AE91" s="69">
        <v>0</v>
      </c>
      <c r="AF91" s="69">
        <v>0</v>
      </c>
      <c r="AG91" s="69">
        <v>0</v>
      </c>
      <c r="AH91" s="68"/>
      <c r="AI91" s="68"/>
      <c r="AJ91" s="69"/>
      <c r="AK91" s="69"/>
      <c r="AL91" s="69"/>
      <c r="AM91" s="69"/>
      <c r="AN91" s="69"/>
    </row>
    <row r="92" spans="2:44" x14ac:dyDescent="0.2">
      <c r="B92" s="22">
        <f t="shared" si="11"/>
        <v>56</v>
      </c>
      <c r="C92" s="8" t="s">
        <v>651</v>
      </c>
      <c r="D92" s="24" t="s">
        <v>285</v>
      </c>
      <c r="E92" s="25">
        <f t="shared" si="10"/>
        <v>2</v>
      </c>
      <c r="F92" s="51"/>
      <c r="G92" s="24"/>
      <c r="H92" s="69"/>
      <c r="I92" s="69"/>
      <c r="J92" s="69"/>
      <c r="K92" s="69"/>
      <c r="L92" s="69"/>
      <c r="M92" s="68"/>
      <c r="N92" s="68"/>
      <c r="O92" s="69">
        <v>0</v>
      </c>
      <c r="P92" s="69">
        <v>0</v>
      </c>
      <c r="Q92" s="69">
        <v>0</v>
      </c>
      <c r="R92" s="69">
        <v>1</v>
      </c>
      <c r="S92" s="69">
        <v>0</v>
      </c>
      <c r="T92" s="68"/>
      <c r="U92" s="68"/>
      <c r="V92" s="69">
        <v>0</v>
      </c>
      <c r="W92" s="69">
        <v>1</v>
      </c>
      <c r="X92" s="69">
        <v>0</v>
      </c>
      <c r="Y92" s="69">
        <v>0</v>
      </c>
      <c r="Z92" s="69">
        <v>0</v>
      </c>
      <c r="AA92" s="68"/>
      <c r="AB92" s="68"/>
      <c r="AC92" s="69">
        <v>0</v>
      </c>
      <c r="AD92" s="69">
        <v>0</v>
      </c>
      <c r="AE92" s="69">
        <v>0</v>
      </c>
      <c r="AF92" s="69">
        <v>0</v>
      </c>
      <c r="AG92" s="69">
        <v>0</v>
      </c>
      <c r="AH92" s="68"/>
      <c r="AI92" s="68"/>
      <c r="AJ92" s="69"/>
      <c r="AK92" s="69"/>
      <c r="AL92" s="69"/>
      <c r="AM92" s="69"/>
      <c r="AN92" s="69"/>
    </row>
    <row r="93" spans="2:44" x14ac:dyDescent="0.2">
      <c r="B93" s="22">
        <f t="shared" si="11"/>
        <v>57</v>
      </c>
      <c r="C93" s="8" t="s">
        <v>651</v>
      </c>
      <c r="D93" s="24" t="s">
        <v>275</v>
      </c>
      <c r="E93" s="25">
        <f t="shared" si="10"/>
        <v>2</v>
      </c>
      <c r="F93" s="51"/>
      <c r="G93" s="24"/>
      <c r="H93" s="69"/>
      <c r="I93" s="69"/>
      <c r="J93" s="69"/>
      <c r="K93" s="69"/>
      <c r="L93" s="69"/>
      <c r="M93" s="68"/>
      <c r="N93" s="68"/>
      <c r="O93" s="69">
        <v>0</v>
      </c>
      <c r="P93" s="69">
        <v>0</v>
      </c>
      <c r="Q93" s="69">
        <v>0</v>
      </c>
      <c r="R93" s="69">
        <v>0</v>
      </c>
      <c r="S93" s="69">
        <v>0</v>
      </c>
      <c r="T93" s="68"/>
      <c r="U93" s="68"/>
      <c r="V93" s="69">
        <v>0</v>
      </c>
      <c r="W93" s="69">
        <v>0</v>
      </c>
      <c r="X93" s="69">
        <v>0</v>
      </c>
      <c r="Y93" s="69">
        <v>0</v>
      </c>
      <c r="Z93" s="69">
        <v>0</v>
      </c>
      <c r="AA93" s="68"/>
      <c r="AB93" s="68"/>
      <c r="AC93" s="69">
        <v>0</v>
      </c>
      <c r="AD93" s="69">
        <v>0</v>
      </c>
      <c r="AE93" s="69">
        <v>0</v>
      </c>
      <c r="AF93" s="69">
        <v>0</v>
      </c>
      <c r="AG93" s="69">
        <v>2</v>
      </c>
      <c r="AH93" s="68"/>
      <c r="AI93" s="68"/>
      <c r="AJ93" s="69"/>
      <c r="AK93" s="69"/>
      <c r="AL93" s="69"/>
      <c r="AM93" s="69"/>
      <c r="AN93" s="69"/>
      <c r="AR93">
        <v>1</v>
      </c>
    </row>
    <row r="94" spans="2:44" x14ac:dyDescent="0.2">
      <c r="B94" s="22">
        <f t="shared" si="11"/>
        <v>58</v>
      </c>
      <c r="C94" s="8" t="s">
        <v>652</v>
      </c>
      <c r="D94" s="24" t="s">
        <v>306</v>
      </c>
      <c r="E94" s="25">
        <f t="shared" si="10"/>
        <v>3</v>
      </c>
      <c r="F94" s="51"/>
      <c r="G94" s="24"/>
      <c r="H94" s="69"/>
      <c r="I94" s="69"/>
      <c r="J94" s="69"/>
      <c r="K94" s="69"/>
      <c r="L94" s="69"/>
      <c r="M94" s="68"/>
      <c r="N94" s="68"/>
      <c r="O94" s="69">
        <v>0</v>
      </c>
      <c r="P94" s="69">
        <v>0</v>
      </c>
      <c r="Q94" s="69">
        <v>0</v>
      </c>
      <c r="R94" s="69">
        <v>2</v>
      </c>
      <c r="S94" s="69">
        <v>0</v>
      </c>
      <c r="T94" s="68"/>
      <c r="U94" s="68"/>
      <c r="V94" s="69">
        <v>1</v>
      </c>
      <c r="W94" s="69">
        <v>0</v>
      </c>
      <c r="X94" s="69">
        <v>0</v>
      </c>
      <c r="Y94" s="69">
        <v>0</v>
      </c>
      <c r="Z94" s="69">
        <v>0</v>
      </c>
      <c r="AA94" s="68"/>
      <c r="AB94" s="68"/>
      <c r="AC94" s="69">
        <v>0</v>
      </c>
      <c r="AD94" s="69">
        <v>0</v>
      </c>
      <c r="AE94" s="69">
        <v>0</v>
      </c>
      <c r="AF94" s="69">
        <v>0</v>
      </c>
      <c r="AG94" s="69">
        <v>0</v>
      </c>
      <c r="AH94" s="68"/>
      <c r="AI94" s="68"/>
      <c r="AJ94" s="69">
        <v>0</v>
      </c>
      <c r="AK94" s="69"/>
      <c r="AL94" s="69"/>
      <c r="AM94" s="69"/>
      <c r="AN94" s="69"/>
    </row>
    <row r="95" spans="2:44" x14ac:dyDescent="0.2">
      <c r="B95" s="22">
        <f t="shared" si="11"/>
        <v>59</v>
      </c>
      <c r="C95" s="8" t="s">
        <v>652</v>
      </c>
      <c r="D95" s="24" t="s">
        <v>285</v>
      </c>
      <c r="E95" s="25">
        <f t="shared" si="10"/>
        <v>2</v>
      </c>
      <c r="F95" s="51"/>
      <c r="G95" s="24"/>
      <c r="H95" s="69"/>
      <c r="I95" s="69"/>
      <c r="J95" s="69"/>
      <c r="K95" s="69"/>
      <c r="L95" s="69"/>
      <c r="M95" s="68"/>
      <c r="N95" s="68"/>
      <c r="O95" s="69">
        <v>0</v>
      </c>
      <c r="P95" s="69">
        <v>0</v>
      </c>
      <c r="Q95" s="69">
        <v>0</v>
      </c>
      <c r="R95" s="69">
        <v>1</v>
      </c>
      <c r="S95" s="69">
        <v>0</v>
      </c>
      <c r="T95" s="68"/>
      <c r="U95" s="68"/>
      <c r="V95" s="69">
        <v>0</v>
      </c>
      <c r="W95" s="69">
        <v>1</v>
      </c>
      <c r="X95" s="69">
        <v>0</v>
      </c>
      <c r="Y95" s="69">
        <v>0</v>
      </c>
      <c r="Z95" s="69">
        <v>0</v>
      </c>
      <c r="AA95" s="68"/>
      <c r="AB95" s="68"/>
      <c r="AC95" s="69">
        <v>0</v>
      </c>
      <c r="AD95" s="69">
        <v>0</v>
      </c>
      <c r="AE95" s="69">
        <v>0</v>
      </c>
      <c r="AF95" s="69">
        <v>0</v>
      </c>
      <c r="AG95" s="69">
        <v>0</v>
      </c>
      <c r="AH95" s="68"/>
      <c r="AI95" s="68"/>
      <c r="AJ95" s="69">
        <v>0</v>
      </c>
      <c r="AK95" s="69"/>
      <c r="AL95" s="69"/>
      <c r="AM95" s="69"/>
      <c r="AN95" s="69"/>
    </row>
    <row r="96" spans="2:44" x14ac:dyDescent="0.2">
      <c r="B96" s="22">
        <f t="shared" si="11"/>
        <v>60</v>
      </c>
      <c r="C96" s="8" t="s">
        <v>653</v>
      </c>
      <c r="D96" s="24" t="s">
        <v>306</v>
      </c>
      <c r="E96" s="25">
        <f t="shared" si="10"/>
        <v>5</v>
      </c>
      <c r="F96" s="51"/>
      <c r="G96" s="24"/>
      <c r="H96" s="69"/>
      <c r="I96" s="69"/>
      <c r="J96" s="69"/>
      <c r="K96" s="69"/>
      <c r="L96" s="69"/>
      <c r="M96" s="68"/>
      <c r="N96" s="68"/>
      <c r="O96" s="69">
        <v>0</v>
      </c>
      <c r="P96" s="69">
        <v>0</v>
      </c>
      <c r="Q96" s="69">
        <v>0</v>
      </c>
      <c r="R96" s="69">
        <v>3</v>
      </c>
      <c r="S96" s="69">
        <v>0</v>
      </c>
      <c r="T96" s="68"/>
      <c r="U96" s="68"/>
      <c r="V96" s="69">
        <v>2</v>
      </c>
      <c r="W96" s="69">
        <v>0</v>
      </c>
      <c r="X96" s="69">
        <v>0</v>
      </c>
      <c r="Y96" s="69">
        <v>0</v>
      </c>
      <c r="Z96" s="69">
        <v>0</v>
      </c>
      <c r="AA96" s="68"/>
      <c r="AB96" s="68"/>
      <c r="AC96" s="69">
        <v>0</v>
      </c>
      <c r="AD96" s="69">
        <v>0</v>
      </c>
      <c r="AE96" s="69">
        <v>0</v>
      </c>
      <c r="AF96" s="69">
        <v>0</v>
      </c>
      <c r="AG96" s="69">
        <v>0</v>
      </c>
      <c r="AH96" s="68"/>
      <c r="AI96" s="68"/>
      <c r="AJ96" s="69">
        <v>0</v>
      </c>
      <c r="AK96" s="69"/>
      <c r="AL96" s="69"/>
      <c r="AM96" s="69"/>
      <c r="AN96" s="69"/>
      <c r="AR96">
        <v>1</v>
      </c>
    </row>
    <row r="97" spans="2:44" x14ac:dyDescent="0.2">
      <c r="B97" s="22">
        <f t="shared" si="11"/>
        <v>61</v>
      </c>
      <c r="C97" s="8" t="s">
        <v>653</v>
      </c>
      <c r="D97" s="24" t="s">
        <v>285</v>
      </c>
      <c r="E97" s="25">
        <f t="shared" si="10"/>
        <v>2</v>
      </c>
      <c r="F97" s="51"/>
      <c r="G97" s="24"/>
      <c r="H97" s="69"/>
      <c r="I97" s="69"/>
      <c r="J97" s="69"/>
      <c r="K97" s="69"/>
      <c r="L97" s="69"/>
      <c r="M97" s="68"/>
      <c r="N97" s="68"/>
      <c r="O97" s="69">
        <v>0</v>
      </c>
      <c r="P97" s="69">
        <v>0</v>
      </c>
      <c r="Q97" s="69">
        <v>0</v>
      </c>
      <c r="R97" s="69">
        <v>0</v>
      </c>
      <c r="S97" s="69">
        <v>1</v>
      </c>
      <c r="T97" s="68"/>
      <c r="U97" s="68"/>
      <c r="V97" s="69">
        <v>0</v>
      </c>
      <c r="W97" s="69">
        <v>1</v>
      </c>
      <c r="X97" s="69">
        <v>0</v>
      </c>
      <c r="Y97" s="69">
        <v>0</v>
      </c>
      <c r="Z97" s="69">
        <v>0</v>
      </c>
      <c r="AA97" s="68"/>
      <c r="AB97" s="68"/>
      <c r="AC97" s="69">
        <v>0</v>
      </c>
      <c r="AD97" s="69">
        <v>0</v>
      </c>
      <c r="AE97" s="69">
        <v>0</v>
      </c>
      <c r="AF97" s="69">
        <v>0</v>
      </c>
      <c r="AG97" s="69">
        <v>0</v>
      </c>
      <c r="AH97" s="68"/>
      <c r="AI97" s="68"/>
      <c r="AJ97" s="69">
        <v>0</v>
      </c>
      <c r="AK97" s="69"/>
      <c r="AL97" s="69"/>
      <c r="AM97" s="69"/>
      <c r="AN97" s="69"/>
    </row>
    <row r="98" spans="2:44" x14ac:dyDescent="0.2">
      <c r="B98" s="22">
        <f t="shared" si="11"/>
        <v>62</v>
      </c>
      <c r="C98" s="8" t="s">
        <v>654</v>
      </c>
      <c r="D98" s="24" t="s">
        <v>306</v>
      </c>
      <c r="E98" s="25">
        <f t="shared" si="10"/>
        <v>4</v>
      </c>
      <c r="F98" s="51"/>
      <c r="G98" s="24"/>
      <c r="H98" s="69"/>
      <c r="I98" s="69"/>
      <c r="J98" s="69"/>
      <c r="K98" s="69"/>
      <c r="L98" s="69"/>
      <c r="M98" s="68"/>
      <c r="N98" s="68"/>
      <c r="O98" s="69">
        <v>0</v>
      </c>
      <c r="P98" s="69">
        <v>0</v>
      </c>
      <c r="Q98" s="69">
        <v>0</v>
      </c>
      <c r="R98" s="69">
        <v>2</v>
      </c>
      <c r="S98" s="69">
        <v>0</v>
      </c>
      <c r="T98" s="68"/>
      <c r="U98" s="68"/>
      <c r="V98" s="69">
        <v>1</v>
      </c>
      <c r="W98" s="69">
        <v>1</v>
      </c>
      <c r="X98" s="69">
        <v>0</v>
      </c>
      <c r="Y98" s="69">
        <v>0</v>
      </c>
      <c r="Z98" s="69">
        <v>0</v>
      </c>
      <c r="AA98" s="68"/>
      <c r="AB98" s="68"/>
      <c r="AC98" s="69">
        <v>0</v>
      </c>
      <c r="AD98" s="69">
        <v>0</v>
      </c>
      <c r="AE98" s="69">
        <v>0</v>
      </c>
      <c r="AF98" s="69">
        <v>0</v>
      </c>
      <c r="AG98" s="69">
        <v>0</v>
      </c>
      <c r="AH98" s="68"/>
      <c r="AI98" s="68"/>
      <c r="AJ98" s="69">
        <v>0</v>
      </c>
      <c r="AK98" s="69"/>
      <c r="AL98" s="69"/>
      <c r="AM98" s="69"/>
      <c r="AN98" s="69"/>
    </row>
    <row r="99" spans="2:44" x14ac:dyDescent="0.2">
      <c r="B99" s="22">
        <f t="shared" si="11"/>
        <v>63</v>
      </c>
      <c r="C99" s="8" t="s">
        <v>654</v>
      </c>
      <c r="D99" s="24" t="s">
        <v>285</v>
      </c>
      <c r="E99" s="25">
        <f t="shared" si="10"/>
        <v>2</v>
      </c>
      <c r="F99" s="51"/>
      <c r="G99" s="24"/>
      <c r="H99" s="69"/>
      <c r="I99" s="69"/>
      <c r="J99" s="69"/>
      <c r="K99" s="69"/>
      <c r="L99" s="69"/>
      <c r="M99" s="68"/>
      <c r="N99" s="68"/>
      <c r="O99" s="69">
        <v>0</v>
      </c>
      <c r="P99" s="69">
        <v>0</v>
      </c>
      <c r="Q99" s="69">
        <v>0</v>
      </c>
      <c r="R99" s="69">
        <v>0</v>
      </c>
      <c r="S99" s="69">
        <v>1</v>
      </c>
      <c r="T99" s="68"/>
      <c r="U99" s="68"/>
      <c r="V99" s="69">
        <v>0</v>
      </c>
      <c r="W99" s="69">
        <v>1</v>
      </c>
      <c r="X99" s="69">
        <v>0</v>
      </c>
      <c r="Y99" s="69">
        <v>0</v>
      </c>
      <c r="Z99" s="69">
        <v>0</v>
      </c>
      <c r="AA99" s="68"/>
      <c r="AB99" s="68"/>
      <c r="AC99" s="69">
        <v>0</v>
      </c>
      <c r="AD99" s="69">
        <v>0</v>
      </c>
      <c r="AE99" s="69">
        <v>0</v>
      </c>
      <c r="AF99" s="69">
        <v>0</v>
      </c>
      <c r="AG99" s="69">
        <v>0</v>
      </c>
      <c r="AH99" s="68"/>
      <c r="AI99" s="68"/>
      <c r="AJ99" s="69">
        <v>0</v>
      </c>
      <c r="AK99" s="69"/>
      <c r="AL99" s="69"/>
      <c r="AM99" s="69"/>
      <c r="AN99" s="69"/>
      <c r="AR99">
        <v>0</v>
      </c>
    </row>
    <row r="100" spans="2:44" x14ac:dyDescent="0.2">
      <c r="B100" s="22">
        <f t="shared" si="11"/>
        <v>64</v>
      </c>
      <c r="C100" s="8" t="s">
        <v>655</v>
      </c>
      <c r="D100" s="24" t="s">
        <v>306</v>
      </c>
      <c r="E100" s="25">
        <f t="shared" si="10"/>
        <v>4</v>
      </c>
      <c r="F100" s="51"/>
      <c r="G100" s="24"/>
      <c r="H100" s="69"/>
      <c r="I100" s="69"/>
      <c r="J100" s="69"/>
      <c r="K100" s="69"/>
      <c r="L100" s="69"/>
      <c r="M100" s="68"/>
      <c r="N100" s="68"/>
      <c r="O100" s="69"/>
      <c r="P100" s="69"/>
      <c r="Q100" s="69"/>
      <c r="R100" s="69"/>
      <c r="S100" s="69"/>
      <c r="T100" s="68"/>
      <c r="U100" s="68"/>
      <c r="V100" s="69">
        <v>0</v>
      </c>
      <c r="W100" s="69">
        <v>4</v>
      </c>
      <c r="X100" s="69">
        <v>0</v>
      </c>
      <c r="Y100" s="69">
        <v>0</v>
      </c>
      <c r="Z100" s="69">
        <v>0</v>
      </c>
      <c r="AA100" s="68"/>
      <c r="AB100" s="68"/>
      <c r="AC100" s="69">
        <v>0</v>
      </c>
      <c r="AD100" s="69">
        <v>0</v>
      </c>
      <c r="AE100" s="69">
        <v>0</v>
      </c>
      <c r="AF100" s="69">
        <v>0</v>
      </c>
      <c r="AG100" s="69">
        <v>0</v>
      </c>
      <c r="AH100" s="68"/>
      <c r="AI100" s="68"/>
      <c r="AJ100" s="69">
        <v>0</v>
      </c>
      <c r="AK100" s="69"/>
      <c r="AL100" s="69"/>
      <c r="AM100" s="69"/>
      <c r="AN100" s="69"/>
    </row>
    <row r="101" spans="2:44" x14ac:dyDescent="0.2">
      <c r="B101" s="22">
        <f t="shared" si="11"/>
        <v>65</v>
      </c>
      <c r="C101" s="8" t="s">
        <v>655</v>
      </c>
      <c r="D101" s="24" t="s">
        <v>285</v>
      </c>
      <c r="E101" s="25">
        <f t="shared" ref="E101:E114" si="12">SUM(H101:AN101)</f>
        <v>2</v>
      </c>
      <c r="F101" s="51"/>
      <c r="G101" s="24"/>
      <c r="H101" s="69"/>
      <c r="I101" s="69"/>
      <c r="J101" s="69"/>
      <c r="K101" s="69"/>
      <c r="L101" s="69"/>
      <c r="M101" s="68"/>
      <c r="N101" s="68"/>
      <c r="O101" s="69"/>
      <c r="P101" s="69"/>
      <c r="Q101" s="69"/>
      <c r="R101" s="69"/>
      <c r="S101" s="69"/>
      <c r="T101" s="68"/>
      <c r="U101" s="68"/>
      <c r="V101" s="69">
        <v>0</v>
      </c>
      <c r="W101" s="69">
        <v>0</v>
      </c>
      <c r="X101" s="69">
        <v>2</v>
      </c>
      <c r="Y101" s="69">
        <v>0</v>
      </c>
      <c r="Z101" s="69">
        <v>0</v>
      </c>
      <c r="AA101" s="68"/>
      <c r="AB101" s="68"/>
      <c r="AC101" s="69">
        <v>0</v>
      </c>
      <c r="AD101" s="69">
        <v>0</v>
      </c>
      <c r="AE101" s="69">
        <v>0</v>
      </c>
      <c r="AF101" s="69">
        <v>0</v>
      </c>
      <c r="AG101" s="69">
        <v>0</v>
      </c>
      <c r="AH101" s="68"/>
      <c r="AI101" s="68"/>
      <c r="AJ101" s="69">
        <v>0</v>
      </c>
      <c r="AK101" s="69"/>
      <c r="AL101" s="69"/>
      <c r="AM101" s="69"/>
      <c r="AN101" s="69"/>
    </row>
    <row r="102" spans="2:44" x14ac:dyDescent="0.2">
      <c r="B102" s="22">
        <f t="shared" ref="B102:B115" si="13">+B101+1</f>
        <v>66</v>
      </c>
      <c r="C102" s="8" t="s">
        <v>656</v>
      </c>
      <c r="D102" s="24" t="s">
        <v>306</v>
      </c>
      <c r="E102" s="25">
        <f t="shared" si="12"/>
        <v>5</v>
      </c>
      <c r="F102" s="51"/>
      <c r="G102" s="24"/>
      <c r="H102" s="69"/>
      <c r="I102" s="69"/>
      <c r="J102" s="69"/>
      <c r="K102" s="69"/>
      <c r="L102" s="69"/>
      <c r="M102" s="68"/>
      <c r="N102" s="68"/>
      <c r="O102" s="69"/>
      <c r="P102" s="69"/>
      <c r="Q102" s="69"/>
      <c r="R102" s="69"/>
      <c r="S102" s="69"/>
      <c r="T102" s="68"/>
      <c r="U102" s="68"/>
      <c r="V102" s="69">
        <v>0</v>
      </c>
      <c r="W102" s="69">
        <v>4</v>
      </c>
      <c r="X102" s="69">
        <v>1</v>
      </c>
      <c r="Y102" s="69">
        <v>0</v>
      </c>
      <c r="Z102" s="69">
        <v>0</v>
      </c>
      <c r="AA102" s="68"/>
      <c r="AB102" s="68"/>
      <c r="AC102" s="69">
        <v>0</v>
      </c>
      <c r="AD102" s="69">
        <v>0</v>
      </c>
      <c r="AE102" s="69">
        <v>0</v>
      </c>
      <c r="AF102" s="69">
        <v>0</v>
      </c>
      <c r="AG102" s="69">
        <v>0</v>
      </c>
      <c r="AH102" s="68"/>
      <c r="AI102" s="68"/>
      <c r="AJ102" s="69">
        <v>0</v>
      </c>
      <c r="AK102" s="69"/>
      <c r="AL102" s="69"/>
      <c r="AM102" s="69"/>
      <c r="AN102" s="69"/>
    </row>
    <row r="103" spans="2:44" x14ac:dyDescent="0.2">
      <c r="B103" s="22">
        <f t="shared" si="13"/>
        <v>67</v>
      </c>
      <c r="C103" s="8" t="s">
        <v>656</v>
      </c>
      <c r="D103" s="24" t="s">
        <v>285</v>
      </c>
      <c r="E103" s="25">
        <f t="shared" si="12"/>
        <v>2</v>
      </c>
      <c r="F103" s="51"/>
      <c r="G103" s="24"/>
      <c r="H103" s="69"/>
      <c r="I103" s="69"/>
      <c r="J103" s="69"/>
      <c r="K103" s="69"/>
      <c r="L103" s="69"/>
      <c r="M103" s="68"/>
      <c r="N103" s="68"/>
      <c r="O103" s="69"/>
      <c r="P103" s="69"/>
      <c r="Q103" s="69"/>
      <c r="R103" s="69"/>
      <c r="S103" s="69"/>
      <c r="T103" s="68"/>
      <c r="U103" s="68"/>
      <c r="V103" s="69">
        <v>0</v>
      </c>
      <c r="W103" s="69">
        <v>0</v>
      </c>
      <c r="X103" s="69">
        <v>2</v>
      </c>
      <c r="Y103" s="69">
        <v>0</v>
      </c>
      <c r="Z103" s="69">
        <v>0</v>
      </c>
      <c r="AA103" s="68"/>
      <c r="AB103" s="68"/>
      <c r="AC103" s="69">
        <v>0</v>
      </c>
      <c r="AD103" s="69">
        <v>0</v>
      </c>
      <c r="AE103" s="69">
        <v>0</v>
      </c>
      <c r="AF103" s="69">
        <v>0</v>
      </c>
      <c r="AG103" s="69">
        <v>0</v>
      </c>
      <c r="AH103" s="68"/>
      <c r="AI103" s="68"/>
      <c r="AJ103" s="69">
        <v>0</v>
      </c>
      <c r="AK103" s="69"/>
      <c r="AL103" s="69"/>
      <c r="AM103" s="69"/>
      <c r="AN103" s="69"/>
    </row>
    <row r="104" spans="2:44" x14ac:dyDescent="0.2">
      <c r="B104" s="22">
        <f t="shared" si="13"/>
        <v>68</v>
      </c>
      <c r="C104" s="8" t="s">
        <v>657</v>
      </c>
      <c r="D104" s="24" t="s">
        <v>306</v>
      </c>
      <c r="E104" s="25">
        <f t="shared" si="12"/>
        <v>7</v>
      </c>
      <c r="F104" s="51"/>
      <c r="G104" s="24"/>
      <c r="H104" s="69"/>
      <c r="I104" s="69"/>
      <c r="J104" s="69"/>
      <c r="K104" s="69"/>
      <c r="L104" s="69"/>
      <c r="M104" s="68"/>
      <c r="N104" s="68"/>
      <c r="O104" s="69"/>
      <c r="P104" s="69"/>
      <c r="Q104" s="69"/>
      <c r="R104" s="69"/>
      <c r="S104" s="69"/>
      <c r="T104" s="68"/>
      <c r="U104" s="68"/>
      <c r="V104" s="69">
        <v>0</v>
      </c>
      <c r="W104" s="69">
        <v>0</v>
      </c>
      <c r="X104" s="69">
        <v>6</v>
      </c>
      <c r="Y104" s="69">
        <v>1</v>
      </c>
      <c r="Z104" s="69">
        <v>0</v>
      </c>
      <c r="AA104" s="68"/>
      <c r="AB104" s="68"/>
      <c r="AC104" s="69">
        <v>0</v>
      </c>
      <c r="AD104" s="69">
        <v>0</v>
      </c>
      <c r="AE104" s="69">
        <v>0</v>
      </c>
      <c r="AF104" s="69">
        <v>0</v>
      </c>
      <c r="AG104" s="69">
        <v>0</v>
      </c>
      <c r="AH104" s="68"/>
      <c r="AI104" s="68"/>
      <c r="AJ104" s="69">
        <v>0</v>
      </c>
      <c r="AK104" s="69">
        <v>0</v>
      </c>
      <c r="AL104" s="69"/>
      <c r="AM104" s="69"/>
      <c r="AN104" s="69"/>
    </row>
    <row r="105" spans="2:44" x14ac:dyDescent="0.2">
      <c r="B105" s="22">
        <f t="shared" si="13"/>
        <v>69</v>
      </c>
      <c r="C105" s="8" t="s">
        <v>657</v>
      </c>
      <c r="D105" s="24" t="s">
        <v>285</v>
      </c>
      <c r="E105" s="25">
        <f t="shared" si="12"/>
        <v>4</v>
      </c>
      <c r="F105" s="51"/>
      <c r="G105" s="24"/>
      <c r="H105" s="69"/>
      <c r="I105" s="69"/>
      <c r="J105" s="69"/>
      <c r="K105" s="69"/>
      <c r="L105" s="69"/>
      <c r="M105" s="68"/>
      <c r="N105" s="68"/>
      <c r="O105" s="69"/>
      <c r="P105" s="69"/>
      <c r="Q105" s="69"/>
      <c r="R105" s="69"/>
      <c r="S105" s="69"/>
      <c r="T105" s="68"/>
      <c r="U105" s="68"/>
      <c r="V105" s="69">
        <v>0</v>
      </c>
      <c r="W105" s="69">
        <v>0</v>
      </c>
      <c r="X105" s="69">
        <v>1</v>
      </c>
      <c r="Y105" s="69">
        <v>3</v>
      </c>
      <c r="Z105" s="69">
        <v>0</v>
      </c>
      <c r="AA105" s="68"/>
      <c r="AB105" s="68"/>
      <c r="AC105" s="69">
        <v>0</v>
      </c>
      <c r="AD105" s="69">
        <v>0</v>
      </c>
      <c r="AE105" s="69">
        <v>0</v>
      </c>
      <c r="AF105" s="69">
        <v>0</v>
      </c>
      <c r="AG105" s="69">
        <v>0</v>
      </c>
      <c r="AH105" s="68"/>
      <c r="AI105" s="68"/>
      <c r="AJ105" s="69">
        <v>0</v>
      </c>
      <c r="AK105" s="69">
        <v>0</v>
      </c>
      <c r="AL105" s="69"/>
      <c r="AM105" s="69"/>
      <c r="AN105" s="69"/>
    </row>
    <row r="106" spans="2:44" x14ac:dyDescent="0.2">
      <c r="B106" s="22">
        <f t="shared" si="13"/>
        <v>70</v>
      </c>
      <c r="C106" s="8" t="s">
        <v>658</v>
      </c>
      <c r="D106" s="24" t="s">
        <v>226</v>
      </c>
      <c r="E106" s="25">
        <f t="shared" si="12"/>
        <v>2</v>
      </c>
      <c r="F106" s="51"/>
      <c r="G106" s="24"/>
      <c r="H106" s="69">
        <v>1</v>
      </c>
      <c r="I106" s="69">
        <v>1</v>
      </c>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4" x14ac:dyDescent="0.2">
      <c r="B107" s="22">
        <f t="shared" si="13"/>
        <v>71</v>
      </c>
      <c r="C107" s="8" t="s">
        <v>658</v>
      </c>
      <c r="D107" s="24" t="s">
        <v>402</v>
      </c>
      <c r="E107" s="25">
        <f t="shared" si="12"/>
        <v>12</v>
      </c>
      <c r="F107" s="51"/>
      <c r="G107" s="24"/>
      <c r="H107" s="69">
        <v>9</v>
      </c>
      <c r="I107" s="69">
        <v>3</v>
      </c>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4" x14ac:dyDescent="0.2">
      <c r="B108" s="22">
        <f t="shared" si="13"/>
        <v>72</v>
      </c>
      <c r="C108" s="8" t="s">
        <v>658</v>
      </c>
      <c r="D108" s="24" t="s">
        <v>368</v>
      </c>
      <c r="E108" s="25">
        <f t="shared" si="12"/>
        <v>13</v>
      </c>
      <c r="F108" s="51"/>
      <c r="G108" s="24"/>
      <c r="H108" s="69">
        <v>9</v>
      </c>
      <c r="I108" s="69">
        <v>4</v>
      </c>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4" x14ac:dyDescent="0.2">
      <c r="B109" s="22">
        <f t="shared" si="13"/>
        <v>73</v>
      </c>
      <c r="C109" s="8" t="s">
        <v>659</v>
      </c>
      <c r="D109" s="24" t="s">
        <v>226</v>
      </c>
      <c r="E109" s="25">
        <f t="shared" si="12"/>
        <v>1</v>
      </c>
      <c r="F109" s="51"/>
      <c r="G109" s="24"/>
      <c r="H109" s="69">
        <v>0</v>
      </c>
      <c r="I109" s="69">
        <v>1</v>
      </c>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4" x14ac:dyDescent="0.2">
      <c r="B110" s="22">
        <f t="shared" si="13"/>
        <v>74</v>
      </c>
      <c r="C110" s="8" t="s">
        <v>659</v>
      </c>
      <c r="D110" s="24" t="s">
        <v>402</v>
      </c>
      <c r="E110" s="25">
        <f t="shared" si="12"/>
        <v>12</v>
      </c>
      <c r="F110" s="51"/>
      <c r="G110" s="24"/>
      <c r="H110" s="69">
        <v>0</v>
      </c>
      <c r="I110" s="69">
        <v>6</v>
      </c>
      <c r="J110" s="69">
        <v>6</v>
      </c>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c r="AR110">
        <v>0</v>
      </c>
    </row>
    <row r="111" spans="2:44" x14ac:dyDescent="0.2">
      <c r="B111" s="22">
        <f t="shared" si="13"/>
        <v>75</v>
      </c>
      <c r="C111" s="8" t="s">
        <v>659</v>
      </c>
      <c r="D111" s="24" t="s">
        <v>368</v>
      </c>
      <c r="E111" s="25">
        <f t="shared" si="12"/>
        <v>3</v>
      </c>
      <c r="F111" s="51"/>
      <c r="G111" s="24"/>
      <c r="H111" s="69">
        <v>0</v>
      </c>
      <c r="I111" s="69">
        <v>3</v>
      </c>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c r="AR111">
        <v>0</v>
      </c>
    </row>
    <row r="112" spans="2:44" x14ac:dyDescent="0.2">
      <c r="B112" s="22">
        <f t="shared" si="13"/>
        <v>76</v>
      </c>
      <c r="C112" s="8" t="s">
        <v>660</v>
      </c>
      <c r="D112" s="24" t="s">
        <v>226</v>
      </c>
      <c r="E112" s="25">
        <f t="shared" si="12"/>
        <v>4</v>
      </c>
      <c r="F112" s="51"/>
      <c r="G112" s="24"/>
      <c r="H112" s="69">
        <v>0</v>
      </c>
      <c r="I112" s="69">
        <v>0</v>
      </c>
      <c r="J112" s="69">
        <v>1</v>
      </c>
      <c r="K112" s="69">
        <v>1</v>
      </c>
      <c r="L112" s="69">
        <v>1</v>
      </c>
      <c r="M112" s="68"/>
      <c r="N112" s="68"/>
      <c r="O112" s="69">
        <v>1</v>
      </c>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4" x14ac:dyDescent="0.2">
      <c r="B113" s="22">
        <f t="shared" si="13"/>
        <v>77</v>
      </c>
      <c r="C113" s="8" t="s">
        <v>660</v>
      </c>
      <c r="D113" s="24" t="s">
        <v>402</v>
      </c>
      <c r="E113" s="25">
        <f t="shared" si="12"/>
        <v>18</v>
      </c>
      <c r="F113" s="51"/>
      <c r="G113" s="24"/>
      <c r="H113" s="69">
        <v>0</v>
      </c>
      <c r="I113" s="69">
        <v>0</v>
      </c>
      <c r="J113" s="69">
        <v>3</v>
      </c>
      <c r="K113" s="69">
        <v>3</v>
      </c>
      <c r="L113" s="69">
        <v>3</v>
      </c>
      <c r="M113" s="68"/>
      <c r="N113" s="68"/>
      <c r="O113" s="69">
        <v>9</v>
      </c>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4" x14ac:dyDescent="0.2">
      <c r="B114" s="22">
        <f t="shared" si="13"/>
        <v>78</v>
      </c>
      <c r="C114" s="8" t="s">
        <v>660</v>
      </c>
      <c r="D114" s="24" t="s">
        <v>368</v>
      </c>
      <c r="E114" s="25">
        <f t="shared" si="12"/>
        <v>7</v>
      </c>
      <c r="F114" s="51"/>
      <c r="G114" s="24"/>
      <c r="H114" s="69">
        <v>0</v>
      </c>
      <c r="I114" s="69">
        <v>2</v>
      </c>
      <c r="J114" s="69">
        <v>2</v>
      </c>
      <c r="K114" s="69">
        <v>2</v>
      </c>
      <c r="L114" s="69">
        <v>1</v>
      </c>
      <c r="M114" s="68"/>
      <c r="N114" s="68"/>
      <c r="O114" s="69">
        <v>0</v>
      </c>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4" x14ac:dyDescent="0.2">
      <c r="B115" s="22">
        <f t="shared" si="13"/>
        <v>79</v>
      </c>
      <c r="C115" s="8" t="s">
        <v>661</v>
      </c>
      <c r="D115" s="24" t="s">
        <v>226</v>
      </c>
      <c r="E115" s="25">
        <f t="shared" ref="E115:E127" si="14">SUM(H115:AN115)</f>
        <v>13</v>
      </c>
      <c r="F115" s="51"/>
      <c r="G115" s="24"/>
      <c r="H115" s="69">
        <v>0</v>
      </c>
      <c r="I115" s="69">
        <v>0</v>
      </c>
      <c r="J115" s="69">
        <v>1</v>
      </c>
      <c r="K115" s="69">
        <v>1</v>
      </c>
      <c r="L115" s="69">
        <v>0</v>
      </c>
      <c r="M115" s="68"/>
      <c r="N115" s="68"/>
      <c r="O115" s="69">
        <v>1</v>
      </c>
      <c r="P115" s="69">
        <v>1</v>
      </c>
      <c r="Q115" s="69">
        <v>1</v>
      </c>
      <c r="R115" s="69">
        <v>1</v>
      </c>
      <c r="S115" s="69">
        <v>1</v>
      </c>
      <c r="T115" s="68"/>
      <c r="U115" s="68"/>
      <c r="V115" s="69">
        <v>1</v>
      </c>
      <c r="W115" s="69">
        <v>1</v>
      </c>
      <c r="X115" s="69">
        <v>1</v>
      </c>
      <c r="Y115" s="69">
        <v>1</v>
      </c>
      <c r="Z115" s="69">
        <v>1</v>
      </c>
      <c r="AA115" s="68"/>
      <c r="AB115" s="68"/>
      <c r="AC115" s="69">
        <v>1</v>
      </c>
      <c r="AD115" s="69">
        <v>0</v>
      </c>
      <c r="AE115" s="69"/>
      <c r="AF115" s="69"/>
      <c r="AG115" s="69"/>
      <c r="AH115" s="68"/>
      <c r="AI115" s="68"/>
      <c r="AJ115" s="69"/>
      <c r="AK115" s="69"/>
      <c r="AL115" s="69"/>
      <c r="AM115" s="69"/>
      <c r="AN115" s="69"/>
    </row>
    <row r="116" spans="2:44" x14ac:dyDescent="0.2">
      <c r="B116" s="22">
        <f t="shared" ref="B116:B128" si="15">+B115+1</f>
        <v>80</v>
      </c>
      <c r="C116" s="8" t="s">
        <v>661</v>
      </c>
      <c r="D116" s="24" t="s">
        <v>402</v>
      </c>
      <c r="E116" s="25">
        <f t="shared" si="14"/>
        <v>45</v>
      </c>
      <c r="F116" s="51"/>
      <c r="G116" s="24"/>
      <c r="H116" s="69">
        <v>0</v>
      </c>
      <c r="I116" s="69">
        <v>0</v>
      </c>
      <c r="J116" s="69">
        <v>0</v>
      </c>
      <c r="K116" s="69">
        <v>6</v>
      </c>
      <c r="L116" s="69">
        <v>0</v>
      </c>
      <c r="M116" s="68"/>
      <c r="N116" s="68"/>
      <c r="O116" s="69">
        <v>0</v>
      </c>
      <c r="P116" s="69">
        <v>6</v>
      </c>
      <c r="Q116" s="69">
        <v>6</v>
      </c>
      <c r="R116" s="69">
        <v>6</v>
      </c>
      <c r="S116" s="69">
        <v>2</v>
      </c>
      <c r="T116" s="68"/>
      <c r="U116" s="68"/>
      <c r="V116" s="69">
        <v>3</v>
      </c>
      <c r="W116" s="69">
        <v>3</v>
      </c>
      <c r="X116" s="69">
        <v>3</v>
      </c>
      <c r="Y116" s="69">
        <v>3</v>
      </c>
      <c r="Z116" s="69">
        <v>2</v>
      </c>
      <c r="AA116" s="68"/>
      <c r="AB116" s="68"/>
      <c r="AC116" s="69">
        <v>3</v>
      </c>
      <c r="AD116" s="69">
        <v>2</v>
      </c>
      <c r="AE116" s="69"/>
      <c r="AF116" s="69"/>
      <c r="AG116" s="69"/>
      <c r="AH116" s="68"/>
      <c r="AI116" s="68"/>
      <c r="AJ116" s="69"/>
      <c r="AK116" s="69"/>
      <c r="AL116" s="69"/>
      <c r="AM116" s="69"/>
      <c r="AN116" s="69"/>
    </row>
    <row r="117" spans="2:44" x14ac:dyDescent="0.2">
      <c r="B117" s="22">
        <f t="shared" si="15"/>
        <v>81</v>
      </c>
      <c r="C117" s="8" t="s">
        <v>661</v>
      </c>
      <c r="D117" s="24" t="s">
        <v>368</v>
      </c>
      <c r="E117" s="25">
        <f t="shared" si="14"/>
        <v>55</v>
      </c>
      <c r="F117" s="51"/>
      <c r="G117" s="24"/>
      <c r="H117" s="69">
        <v>0</v>
      </c>
      <c r="I117" s="69">
        <v>0</v>
      </c>
      <c r="J117" s="69">
        <v>5</v>
      </c>
      <c r="K117" s="69">
        <v>0</v>
      </c>
      <c r="L117" s="69">
        <v>0</v>
      </c>
      <c r="M117" s="68"/>
      <c r="N117" s="68"/>
      <c r="O117" s="69">
        <v>9</v>
      </c>
      <c r="P117" s="69">
        <v>9</v>
      </c>
      <c r="Q117" s="69">
        <v>5</v>
      </c>
      <c r="R117" s="69">
        <v>0</v>
      </c>
      <c r="S117" s="69">
        <v>0</v>
      </c>
      <c r="T117" s="68"/>
      <c r="U117" s="68"/>
      <c r="V117" s="69">
        <v>9</v>
      </c>
      <c r="W117" s="69">
        <v>5</v>
      </c>
      <c r="X117" s="69">
        <v>0</v>
      </c>
      <c r="Y117" s="69">
        <v>0</v>
      </c>
      <c r="Z117" s="69">
        <v>0</v>
      </c>
      <c r="AA117" s="68"/>
      <c r="AB117" s="68"/>
      <c r="AC117" s="69">
        <v>6</v>
      </c>
      <c r="AD117" s="69">
        <v>7</v>
      </c>
      <c r="AE117" s="69"/>
      <c r="AF117" s="69"/>
      <c r="AG117" s="69"/>
      <c r="AH117" s="68"/>
      <c r="AI117" s="68"/>
      <c r="AJ117" s="69"/>
      <c r="AK117" s="69"/>
      <c r="AL117" s="69"/>
      <c r="AM117" s="69"/>
      <c r="AN117" s="69"/>
    </row>
    <row r="118" spans="2:44" x14ac:dyDescent="0.2">
      <c r="B118" s="22">
        <f t="shared" si="15"/>
        <v>82</v>
      </c>
      <c r="C118" s="8" t="s">
        <v>662</v>
      </c>
      <c r="D118" s="24" t="s">
        <v>226</v>
      </c>
      <c r="E118" s="25">
        <f t="shared" si="14"/>
        <v>11</v>
      </c>
      <c r="F118" s="51"/>
      <c r="G118" s="24"/>
      <c r="H118" s="69">
        <v>0</v>
      </c>
      <c r="I118" s="69">
        <v>0</v>
      </c>
      <c r="J118" s="69">
        <v>0</v>
      </c>
      <c r="K118" s="69">
        <v>0</v>
      </c>
      <c r="L118" s="69">
        <v>0</v>
      </c>
      <c r="M118" s="68"/>
      <c r="N118" s="68"/>
      <c r="O118" s="69">
        <v>0</v>
      </c>
      <c r="P118" s="69">
        <v>0</v>
      </c>
      <c r="Q118" s="69">
        <v>1</v>
      </c>
      <c r="R118" s="69">
        <v>1</v>
      </c>
      <c r="S118" s="69">
        <v>1</v>
      </c>
      <c r="T118" s="68"/>
      <c r="U118" s="68"/>
      <c r="V118" s="69">
        <v>1</v>
      </c>
      <c r="W118" s="69">
        <v>1</v>
      </c>
      <c r="X118" s="69">
        <v>1</v>
      </c>
      <c r="Y118" s="69">
        <v>1</v>
      </c>
      <c r="Z118" s="69">
        <v>1</v>
      </c>
      <c r="AA118" s="68"/>
      <c r="AB118" s="68"/>
      <c r="AC118" s="69">
        <v>1</v>
      </c>
      <c r="AD118" s="69">
        <v>1</v>
      </c>
      <c r="AE118" s="69">
        <v>1</v>
      </c>
      <c r="AF118" s="69"/>
      <c r="AG118" s="69"/>
      <c r="AH118" s="68"/>
      <c r="AI118" s="68"/>
      <c r="AJ118" s="69"/>
      <c r="AK118" s="69"/>
      <c r="AL118" s="69"/>
      <c r="AM118" s="69"/>
      <c r="AN118" s="69"/>
    </row>
    <row r="119" spans="2:44" x14ac:dyDescent="0.2">
      <c r="B119" s="22">
        <f t="shared" si="15"/>
        <v>83</v>
      </c>
      <c r="C119" s="8" t="s">
        <v>662</v>
      </c>
      <c r="D119" s="24" t="s">
        <v>402</v>
      </c>
      <c r="E119" s="25">
        <f t="shared" si="14"/>
        <v>45</v>
      </c>
      <c r="F119" s="51"/>
      <c r="G119" s="24"/>
      <c r="H119" s="69">
        <v>0</v>
      </c>
      <c r="I119" s="69">
        <v>0</v>
      </c>
      <c r="J119" s="69">
        <v>0</v>
      </c>
      <c r="K119" s="69">
        <v>0</v>
      </c>
      <c r="L119" s="69">
        <v>0</v>
      </c>
      <c r="M119" s="68"/>
      <c r="N119" s="68"/>
      <c r="O119" s="69">
        <v>0</v>
      </c>
      <c r="P119" s="69">
        <v>0</v>
      </c>
      <c r="Q119" s="69">
        <v>0</v>
      </c>
      <c r="R119" s="69">
        <v>0</v>
      </c>
      <c r="S119" s="69">
        <v>2</v>
      </c>
      <c r="T119" s="68"/>
      <c r="U119" s="68"/>
      <c r="V119" s="69">
        <v>4</v>
      </c>
      <c r="W119" s="69">
        <v>4</v>
      </c>
      <c r="X119" s="69">
        <v>4</v>
      </c>
      <c r="Y119" s="69">
        <v>5</v>
      </c>
      <c r="Z119" s="69">
        <v>4</v>
      </c>
      <c r="AA119" s="68"/>
      <c r="AB119" s="68"/>
      <c r="AC119" s="69">
        <v>6</v>
      </c>
      <c r="AD119" s="69">
        <v>7</v>
      </c>
      <c r="AE119" s="69">
        <v>9</v>
      </c>
      <c r="AF119" s="69"/>
      <c r="AG119" s="69"/>
      <c r="AH119" s="68"/>
      <c r="AI119" s="68"/>
      <c r="AJ119" s="69"/>
      <c r="AK119" s="69"/>
      <c r="AL119" s="69"/>
      <c r="AM119" s="69"/>
      <c r="AN119" s="69"/>
    </row>
    <row r="120" spans="2:44" x14ac:dyDescent="0.2">
      <c r="B120" s="22">
        <f t="shared" si="15"/>
        <v>84</v>
      </c>
      <c r="C120" s="8" t="s">
        <v>662</v>
      </c>
      <c r="D120" s="24" t="s">
        <v>368</v>
      </c>
      <c r="E120" s="25">
        <f t="shared" si="14"/>
        <v>51</v>
      </c>
      <c r="F120" s="51"/>
      <c r="G120" s="24"/>
      <c r="H120" s="69">
        <v>0</v>
      </c>
      <c r="I120" s="69">
        <v>0</v>
      </c>
      <c r="J120" s="69">
        <v>0</v>
      </c>
      <c r="K120" s="69">
        <v>0</v>
      </c>
      <c r="L120" s="69">
        <v>0</v>
      </c>
      <c r="M120" s="68"/>
      <c r="N120" s="68"/>
      <c r="O120" s="69">
        <v>0</v>
      </c>
      <c r="P120" s="69">
        <v>0</v>
      </c>
      <c r="Q120" s="69">
        <v>4</v>
      </c>
      <c r="R120" s="69">
        <v>5</v>
      </c>
      <c r="S120" s="69">
        <v>5</v>
      </c>
      <c r="T120" s="68"/>
      <c r="U120" s="68"/>
      <c r="V120" s="69">
        <v>0</v>
      </c>
      <c r="W120" s="69">
        <v>4</v>
      </c>
      <c r="X120" s="69">
        <v>9</v>
      </c>
      <c r="Y120" s="69">
        <v>6</v>
      </c>
      <c r="Z120" s="69">
        <v>4</v>
      </c>
      <c r="AA120" s="68"/>
      <c r="AB120" s="68"/>
      <c r="AC120" s="69">
        <v>3</v>
      </c>
      <c r="AD120" s="69">
        <v>2</v>
      </c>
      <c r="AE120" s="69">
        <v>9</v>
      </c>
      <c r="AF120" s="69"/>
      <c r="AG120" s="69"/>
      <c r="AH120" s="68"/>
      <c r="AI120" s="68"/>
      <c r="AJ120" s="69"/>
      <c r="AK120" s="69"/>
      <c r="AL120" s="69"/>
      <c r="AM120" s="69"/>
      <c r="AN120" s="69"/>
    </row>
    <row r="121" spans="2:44" x14ac:dyDescent="0.2">
      <c r="B121" s="22">
        <f t="shared" si="15"/>
        <v>85</v>
      </c>
      <c r="C121" s="8" t="s">
        <v>663</v>
      </c>
      <c r="D121" s="24" t="s">
        <v>226</v>
      </c>
      <c r="E121" s="25">
        <f t="shared" si="14"/>
        <v>3</v>
      </c>
      <c r="F121" s="51"/>
      <c r="G121" s="24"/>
      <c r="H121" s="69"/>
      <c r="I121" s="69"/>
      <c r="J121" s="69"/>
      <c r="K121" s="69"/>
      <c r="L121" s="69"/>
      <c r="M121" s="68"/>
      <c r="N121" s="68"/>
      <c r="O121" s="69">
        <v>0</v>
      </c>
      <c r="P121" s="69">
        <v>0</v>
      </c>
      <c r="Q121" s="69">
        <v>0</v>
      </c>
      <c r="R121" s="69">
        <v>0</v>
      </c>
      <c r="S121" s="69">
        <v>0</v>
      </c>
      <c r="T121" s="68"/>
      <c r="U121" s="68"/>
      <c r="V121" s="69">
        <v>0</v>
      </c>
      <c r="W121" s="69">
        <v>0</v>
      </c>
      <c r="X121" s="69">
        <v>0</v>
      </c>
      <c r="Y121" s="69">
        <v>0</v>
      </c>
      <c r="Z121" s="69">
        <v>0</v>
      </c>
      <c r="AA121" s="68"/>
      <c r="AB121" s="68"/>
      <c r="AC121" s="69">
        <v>0</v>
      </c>
      <c r="AD121" s="69">
        <v>0</v>
      </c>
      <c r="AE121" s="69">
        <v>0</v>
      </c>
      <c r="AF121" s="69">
        <v>1</v>
      </c>
      <c r="AG121" s="69">
        <v>1</v>
      </c>
      <c r="AH121" s="68"/>
      <c r="AI121" s="68"/>
      <c r="AJ121" s="69">
        <v>0</v>
      </c>
      <c r="AK121" s="69">
        <v>1</v>
      </c>
      <c r="AL121" s="69"/>
      <c r="AM121" s="69"/>
      <c r="AN121" s="69"/>
    </row>
    <row r="122" spans="2:44" x14ac:dyDescent="0.2">
      <c r="B122" s="22">
        <f t="shared" si="15"/>
        <v>86</v>
      </c>
      <c r="C122" s="8" t="s">
        <v>663</v>
      </c>
      <c r="D122" s="24" t="s">
        <v>402</v>
      </c>
      <c r="E122" s="25">
        <f t="shared" si="14"/>
        <v>24</v>
      </c>
      <c r="F122" s="51"/>
      <c r="G122" s="24"/>
      <c r="H122" s="69"/>
      <c r="I122" s="69"/>
      <c r="J122" s="69"/>
      <c r="K122" s="69"/>
      <c r="L122" s="69"/>
      <c r="M122" s="68"/>
      <c r="N122" s="68"/>
      <c r="O122" s="69">
        <v>0</v>
      </c>
      <c r="P122" s="69">
        <v>0</v>
      </c>
      <c r="Q122" s="69">
        <v>0</v>
      </c>
      <c r="R122" s="69">
        <v>0</v>
      </c>
      <c r="S122" s="69">
        <v>0</v>
      </c>
      <c r="T122" s="68"/>
      <c r="U122" s="68"/>
      <c r="V122" s="69">
        <v>0</v>
      </c>
      <c r="W122" s="69">
        <v>0</v>
      </c>
      <c r="X122" s="69">
        <v>0</v>
      </c>
      <c r="Y122" s="69">
        <v>0</v>
      </c>
      <c r="Z122" s="69">
        <v>0</v>
      </c>
      <c r="AA122" s="68"/>
      <c r="AB122" s="68"/>
      <c r="AC122" s="69">
        <v>0</v>
      </c>
      <c r="AD122" s="69">
        <v>0</v>
      </c>
      <c r="AE122" s="69">
        <v>0</v>
      </c>
      <c r="AF122" s="69">
        <v>9</v>
      </c>
      <c r="AG122" s="69">
        <v>6</v>
      </c>
      <c r="AH122" s="68"/>
      <c r="AI122" s="68"/>
      <c r="AJ122" s="69">
        <v>0</v>
      </c>
      <c r="AK122" s="69">
        <v>9</v>
      </c>
      <c r="AL122" s="69"/>
      <c r="AM122" s="69"/>
      <c r="AN122" s="69"/>
    </row>
    <row r="123" spans="2:44" x14ac:dyDescent="0.2">
      <c r="B123" s="22">
        <f t="shared" si="15"/>
        <v>87</v>
      </c>
      <c r="C123" s="8" t="s">
        <v>663</v>
      </c>
      <c r="D123" s="24" t="s">
        <v>368</v>
      </c>
      <c r="E123" s="25">
        <f t="shared" si="14"/>
        <v>24</v>
      </c>
      <c r="F123" s="51"/>
      <c r="G123" s="24"/>
      <c r="H123" s="69"/>
      <c r="I123" s="69"/>
      <c r="J123" s="69"/>
      <c r="K123" s="69"/>
      <c r="L123" s="69"/>
      <c r="M123" s="68"/>
      <c r="N123" s="68"/>
      <c r="O123" s="69">
        <v>0</v>
      </c>
      <c r="P123" s="69">
        <v>0</v>
      </c>
      <c r="Q123" s="69">
        <v>0</v>
      </c>
      <c r="R123" s="69">
        <v>0</v>
      </c>
      <c r="S123" s="69">
        <v>0</v>
      </c>
      <c r="T123" s="68"/>
      <c r="U123" s="68"/>
      <c r="V123" s="69">
        <v>0</v>
      </c>
      <c r="W123" s="69">
        <v>0</v>
      </c>
      <c r="X123" s="69">
        <v>0</v>
      </c>
      <c r="Y123" s="69">
        <v>0</v>
      </c>
      <c r="Z123" s="69">
        <v>0</v>
      </c>
      <c r="AA123" s="68"/>
      <c r="AB123" s="68"/>
      <c r="AC123" s="69">
        <v>0</v>
      </c>
      <c r="AD123" s="69">
        <v>0</v>
      </c>
      <c r="AE123" s="69">
        <v>0</v>
      </c>
      <c r="AF123" s="69">
        <v>9</v>
      </c>
      <c r="AG123" s="69">
        <v>6</v>
      </c>
      <c r="AH123" s="68"/>
      <c r="AI123" s="68"/>
      <c r="AJ123" s="69">
        <v>0</v>
      </c>
      <c r="AK123" s="69">
        <v>9</v>
      </c>
      <c r="AL123" s="69"/>
      <c r="AM123" s="69"/>
      <c r="AN123" s="69"/>
    </row>
    <row r="124" spans="2:44" x14ac:dyDescent="0.2">
      <c r="B124" s="22">
        <f t="shared" si="15"/>
        <v>88</v>
      </c>
      <c r="C124" s="8" t="s">
        <v>664</v>
      </c>
      <c r="D124" s="24" t="s">
        <v>306</v>
      </c>
      <c r="E124" s="25">
        <f t="shared" si="14"/>
        <v>55</v>
      </c>
      <c r="F124" s="51"/>
      <c r="G124" s="24"/>
      <c r="H124" s="69"/>
      <c r="I124" s="69"/>
      <c r="J124" s="69"/>
      <c r="K124" s="69"/>
      <c r="L124" s="69"/>
      <c r="M124" s="68"/>
      <c r="N124" s="68"/>
      <c r="O124" s="69">
        <v>5</v>
      </c>
      <c r="P124" s="69">
        <v>1</v>
      </c>
      <c r="Q124" s="69">
        <v>0</v>
      </c>
      <c r="R124" s="69">
        <v>1</v>
      </c>
      <c r="S124" s="69">
        <v>2</v>
      </c>
      <c r="T124" s="68"/>
      <c r="U124" s="68"/>
      <c r="V124" s="69">
        <v>0</v>
      </c>
      <c r="W124" s="69">
        <v>0</v>
      </c>
      <c r="X124" s="69">
        <v>2</v>
      </c>
      <c r="Y124" s="69">
        <v>8</v>
      </c>
      <c r="Z124" s="69">
        <v>3</v>
      </c>
      <c r="AA124" s="68"/>
      <c r="AB124" s="68"/>
      <c r="AC124" s="69">
        <v>6</v>
      </c>
      <c r="AD124" s="69">
        <v>6</v>
      </c>
      <c r="AE124" s="69">
        <v>6</v>
      </c>
      <c r="AF124" s="69">
        <v>6</v>
      </c>
      <c r="AG124" s="69">
        <v>3</v>
      </c>
      <c r="AH124" s="68"/>
      <c r="AI124" s="68"/>
      <c r="AJ124" s="69">
        <v>0</v>
      </c>
      <c r="AK124" s="69">
        <v>6</v>
      </c>
      <c r="AL124" s="69"/>
      <c r="AM124" s="69"/>
      <c r="AN124" s="69"/>
    </row>
    <row r="125" spans="2:44" x14ac:dyDescent="0.2">
      <c r="B125" s="22">
        <f t="shared" si="15"/>
        <v>89</v>
      </c>
      <c r="C125" s="8" t="s">
        <v>664</v>
      </c>
      <c r="D125" s="24" t="s">
        <v>285</v>
      </c>
      <c r="E125" s="25">
        <f t="shared" si="14"/>
        <v>37</v>
      </c>
      <c r="F125" s="51"/>
      <c r="G125" s="24"/>
      <c r="H125" s="69"/>
      <c r="I125" s="69"/>
      <c r="J125" s="69"/>
      <c r="K125" s="69"/>
      <c r="L125" s="69"/>
      <c r="M125" s="68"/>
      <c r="N125" s="68"/>
      <c r="O125" s="69">
        <v>0</v>
      </c>
      <c r="P125" s="69">
        <v>0</v>
      </c>
      <c r="Q125" s="69">
        <v>0</v>
      </c>
      <c r="R125" s="69">
        <v>3</v>
      </c>
      <c r="S125" s="69">
        <v>3</v>
      </c>
      <c r="T125" s="68"/>
      <c r="U125" s="68"/>
      <c r="V125" s="69">
        <v>0</v>
      </c>
      <c r="W125" s="69">
        <v>0</v>
      </c>
      <c r="X125" s="69">
        <v>0</v>
      </c>
      <c r="Y125" s="69">
        <v>2</v>
      </c>
      <c r="Z125" s="69">
        <v>4</v>
      </c>
      <c r="AA125" s="68"/>
      <c r="AB125" s="68"/>
      <c r="AC125" s="69">
        <v>2</v>
      </c>
      <c r="AD125" s="69">
        <v>4</v>
      </c>
      <c r="AE125" s="69">
        <v>3</v>
      </c>
      <c r="AF125" s="69">
        <v>4</v>
      </c>
      <c r="AG125" s="69">
        <v>5</v>
      </c>
      <c r="AH125" s="68"/>
      <c r="AI125" s="68"/>
      <c r="AJ125" s="69">
        <v>0</v>
      </c>
      <c r="AK125" s="69">
        <v>7</v>
      </c>
      <c r="AL125" s="69"/>
      <c r="AM125" s="69"/>
      <c r="AN125" s="69"/>
    </row>
    <row r="126" spans="2:44" x14ac:dyDescent="0.2">
      <c r="B126" s="22">
        <f t="shared" si="15"/>
        <v>90</v>
      </c>
      <c r="C126" s="8" t="s">
        <v>665</v>
      </c>
      <c r="D126" s="24" t="s">
        <v>306</v>
      </c>
      <c r="E126" s="25">
        <f t="shared" si="14"/>
        <v>16</v>
      </c>
      <c r="F126" s="51"/>
      <c r="G126" s="24"/>
      <c r="H126" s="69"/>
      <c r="I126" s="69"/>
      <c r="J126" s="69"/>
      <c r="K126" s="69"/>
      <c r="L126" s="69"/>
      <c r="M126" s="68"/>
      <c r="N126" s="68"/>
      <c r="O126" s="69"/>
      <c r="P126" s="69"/>
      <c r="Q126" s="69"/>
      <c r="R126" s="69"/>
      <c r="S126" s="69"/>
      <c r="T126" s="68"/>
      <c r="U126" s="68"/>
      <c r="V126" s="69"/>
      <c r="W126" s="69"/>
      <c r="X126" s="69"/>
      <c r="Y126" s="69"/>
      <c r="Z126" s="69"/>
      <c r="AA126" s="68"/>
      <c r="AB126" s="68"/>
      <c r="AC126" s="69">
        <v>2</v>
      </c>
      <c r="AD126" s="69">
        <v>3</v>
      </c>
      <c r="AE126" s="69">
        <v>3</v>
      </c>
      <c r="AF126" s="69">
        <v>3</v>
      </c>
      <c r="AG126" s="69">
        <v>3</v>
      </c>
      <c r="AH126" s="68"/>
      <c r="AI126" s="68"/>
      <c r="AJ126" s="69">
        <v>0</v>
      </c>
      <c r="AK126" s="69">
        <v>2</v>
      </c>
      <c r="AL126" s="69"/>
      <c r="AM126" s="69"/>
      <c r="AN126" s="69"/>
    </row>
    <row r="127" spans="2:44" x14ac:dyDescent="0.2">
      <c r="B127" s="22">
        <f t="shared" si="15"/>
        <v>91</v>
      </c>
      <c r="C127" s="8" t="s">
        <v>665</v>
      </c>
      <c r="D127" s="24" t="s">
        <v>285</v>
      </c>
      <c r="E127" s="25">
        <f t="shared" si="14"/>
        <v>15</v>
      </c>
      <c r="F127" s="51"/>
      <c r="G127" s="24"/>
      <c r="H127" s="69"/>
      <c r="I127" s="69"/>
      <c r="J127" s="69"/>
      <c r="K127" s="69"/>
      <c r="L127" s="69"/>
      <c r="M127" s="68"/>
      <c r="N127" s="68"/>
      <c r="O127" s="69"/>
      <c r="P127" s="69"/>
      <c r="Q127" s="69"/>
      <c r="R127" s="69"/>
      <c r="S127" s="69"/>
      <c r="T127" s="68"/>
      <c r="U127" s="68"/>
      <c r="V127" s="69"/>
      <c r="W127" s="69"/>
      <c r="X127" s="69"/>
      <c r="Y127" s="69"/>
      <c r="Z127" s="69"/>
      <c r="AA127" s="68"/>
      <c r="AB127" s="68"/>
      <c r="AC127" s="69">
        <v>4</v>
      </c>
      <c r="AD127" s="69">
        <v>0</v>
      </c>
      <c r="AE127" s="69">
        <v>5</v>
      </c>
      <c r="AF127" s="69">
        <v>5</v>
      </c>
      <c r="AG127" s="69">
        <v>1</v>
      </c>
      <c r="AH127" s="68"/>
      <c r="AI127" s="68"/>
      <c r="AJ127" s="69">
        <v>0</v>
      </c>
      <c r="AK127" s="69">
        <v>0</v>
      </c>
      <c r="AL127" s="69"/>
      <c r="AM127" s="69"/>
      <c r="AN127" s="69"/>
      <c r="AR127">
        <v>0</v>
      </c>
    </row>
    <row r="128" spans="2:44" x14ac:dyDescent="0.2">
      <c r="B128" s="22">
        <f t="shared" si="15"/>
        <v>92</v>
      </c>
      <c r="C128" s="8"/>
      <c r="D128" s="24"/>
      <c r="E128" s="25"/>
      <c r="F128" s="51"/>
      <c r="G128" s="24"/>
      <c r="H128" s="69"/>
      <c r="I128" s="69"/>
      <c r="J128" s="69"/>
      <c r="K128" s="69"/>
      <c r="L128" s="69"/>
      <c r="M128" s="68"/>
      <c r="N128" s="68"/>
      <c r="O128" s="69"/>
      <c r="P128" s="69"/>
      <c r="Q128" s="69"/>
      <c r="R128" s="69"/>
      <c r="S128" s="69"/>
      <c r="T128" s="68"/>
      <c r="U128" s="68"/>
      <c r="V128" s="69"/>
      <c r="W128" s="69"/>
      <c r="X128" s="69"/>
      <c r="Y128" s="69"/>
      <c r="Z128" s="69"/>
      <c r="AA128" s="68"/>
      <c r="AB128" s="68"/>
      <c r="AC128" s="69"/>
      <c r="AD128" s="69"/>
      <c r="AE128" s="69"/>
      <c r="AF128" s="69"/>
      <c r="AG128" s="69"/>
      <c r="AH128" s="68"/>
      <c r="AI128" s="68"/>
      <c r="AJ128" s="69"/>
      <c r="AK128" s="69"/>
      <c r="AL128" s="69"/>
      <c r="AM128" s="69"/>
      <c r="AN128" s="69"/>
      <c r="AR128">
        <v>9</v>
      </c>
    </row>
    <row r="129" spans="2:40" x14ac:dyDescent="0.2">
      <c r="B129" s="22"/>
      <c r="C129" s="8"/>
      <c r="D129" s="24"/>
      <c r="E129" s="25"/>
      <c r="F129" s="51"/>
      <c r="G129" s="24"/>
      <c r="H129" s="69"/>
      <c r="I129" s="69"/>
      <c r="J129" s="69"/>
      <c r="K129" s="69"/>
      <c r="L129" s="69"/>
      <c r="M129" s="68"/>
      <c r="N129" s="68"/>
      <c r="O129" s="69"/>
      <c r="P129" s="69"/>
      <c r="Q129" s="69"/>
      <c r="R129" s="69"/>
      <c r="S129" s="69"/>
      <c r="T129" s="68"/>
      <c r="U129" s="68"/>
      <c r="V129" s="69"/>
      <c r="W129" s="69"/>
      <c r="X129" s="69"/>
      <c r="Y129" s="69"/>
      <c r="Z129" s="69"/>
      <c r="AA129" s="68"/>
      <c r="AB129" s="68"/>
      <c r="AC129" s="69"/>
      <c r="AD129" s="69"/>
      <c r="AE129" s="69"/>
      <c r="AF129" s="69"/>
      <c r="AG129" s="69"/>
      <c r="AH129" s="68"/>
      <c r="AI129" s="68"/>
      <c r="AJ129" s="69"/>
      <c r="AK129" s="69"/>
      <c r="AL129" s="69"/>
      <c r="AM129" s="69"/>
      <c r="AN129" s="69"/>
    </row>
    <row r="130" spans="2:40" x14ac:dyDescent="0.2">
      <c r="B130" s="22"/>
      <c r="C130" s="8"/>
      <c r="D130" s="24"/>
      <c r="E130" s="25"/>
      <c r="F130" s="51"/>
      <c r="G130" s="24"/>
      <c r="H130" s="69"/>
      <c r="I130" s="69"/>
      <c r="J130" s="69"/>
      <c r="K130" s="69"/>
      <c r="L130" s="69"/>
      <c r="M130" s="68"/>
      <c r="N130" s="68"/>
      <c r="O130" s="69"/>
      <c r="P130" s="69"/>
      <c r="Q130" s="69"/>
      <c r="R130" s="69"/>
      <c r="S130" s="69"/>
      <c r="T130" s="68"/>
      <c r="U130" s="68"/>
      <c r="V130" s="69"/>
      <c r="W130" s="69"/>
      <c r="X130" s="69"/>
      <c r="Y130" s="69"/>
      <c r="Z130" s="69"/>
      <c r="AA130" s="68"/>
      <c r="AB130" s="68"/>
      <c r="AC130" s="69"/>
      <c r="AD130" s="69"/>
      <c r="AE130" s="69"/>
      <c r="AF130" s="69"/>
      <c r="AG130" s="69"/>
      <c r="AH130" s="68"/>
      <c r="AI130" s="68"/>
      <c r="AJ130" s="69"/>
      <c r="AK130" s="69"/>
      <c r="AL130" s="69"/>
      <c r="AM130" s="69"/>
      <c r="AN130" s="69"/>
    </row>
    <row r="131" spans="2:40" x14ac:dyDescent="0.2">
      <c r="B131" s="22"/>
      <c r="C131" s="8"/>
      <c r="D131" s="24"/>
      <c r="E131" s="25"/>
      <c r="F131" s="51"/>
      <c r="G131" s="24"/>
      <c r="H131" s="69"/>
      <c r="I131" s="69"/>
      <c r="J131" s="69"/>
      <c r="K131" s="69"/>
      <c r="L131" s="69"/>
      <c r="M131" s="68"/>
      <c r="N131" s="68"/>
      <c r="O131" s="69"/>
      <c r="P131" s="69"/>
      <c r="Q131" s="69"/>
      <c r="R131" s="69"/>
      <c r="S131" s="69"/>
      <c r="T131" s="68"/>
      <c r="U131" s="68"/>
      <c r="V131" s="69"/>
      <c r="W131" s="69"/>
      <c r="X131" s="69"/>
      <c r="Y131" s="69"/>
      <c r="Z131" s="69"/>
      <c r="AA131" s="68"/>
      <c r="AB131" s="68"/>
      <c r="AC131" s="69"/>
      <c r="AD131" s="69"/>
      <c r="AE131" s="69"/>
      <c r="AF131" s="69"/>
      <c r="AG131" s="69"/>
      <c r="AH131" s="68"/>
      <c r="AI131" s="68"/>
      <c r="AJ131" s="69"/>
      <c r="AK131" s="69"/>
      <c r="AL131" s="69"/>
      <c r="AM131" s="69"/>
      <c r="AN131" s="69"/>
    </row>
    <row r="132" spans="2:40" x14ac:dyDescent="0.2">
      <c r="B132" s="22"/>
      <c r="C132" s="8"/>
      <c r="D132" s="24"/>
      <c r="E132" s="25"/>
      <c r="F132" s="51"/>
      <c r="G132" s="24"/>
      <c r="H132" s="69"/>
      <c r="I132" s="69"/>
      <c r="J132" s="69"/>
      <c r="K132" s="69"/>
      <c r="L132" s="69"/>
      <c r="M132" s="68"/>
      <c r="N132" s="68"/>
      <c r="O132" s="69"/>
      <c r="P132" s="69"/>
      <c r="Q132" s="69"/>
      <c r="R132" s="69"/>
      <c r="S132" s="69"/>
      <c r="T132" s="68"/>
      <c r="U132" s="68"/>
      <c r="V132" s="69"/>
      <c r="W132" s="69"/>
      <c r="X132" s="69"/>
      <c r="Y132" s="69"/>
      <c r="Z132" s="69"/>
      <c r="AA132" s="68"/>
      <c r="AB132" s="68"/>
      <c r="AC132" s="69"/>
      <c r="AD132" s="69"/>
      <c r="AE132" s="69"/>
      <c r="AF132" s="69"/>
      <c r="AG132" s="69"/>
      <c r="AH132" s="68"/>
      <c r="AI132" s="68"/>
      <c r="AJ132" s="69"/>
      <c r="AK132" s="69"/>
      <c r="AL132" s="69"/>
      <c r="AM132" s="69"/>
      <c r="AN132" s="69"/>
    </row>
    <row r="133" spans="2:40" x14ac:dyDescent="0.2">
      <c r="B133" s="22"/>
      <c r="C133" s="8"/>
      <c r="D133" s="24"/>
      <c r="E133" s="25"/>
      <c r="F133" s="51"/>
      <c r="G133" s="24"/>
      <c r="H133" s="69"/>
      <c r="I133" s="69"/>
      <c r="J133" s="69"/>
      <c r="K133" s="69"/>
      <c r="L133" s="69"/>
      <c r="M133" s="68"/>
      <c r="N133" s="68"/>
      <c r="O133" s="69"/>
      <c r="P133" s="69"/>
      <c r="Q133" s="69"/>
      <c r="R133" s="69"/>
      <c r="S133" s="69"/>
      <c r="T133" s="68"/>
      <c r="U133" s="68"/>
      <c r="V133" s="69"/>
      <c r="W133" s="69"/>
      <c r="X133" s="69"/>
      <c r="Y133" s="69"/>
      <c r="Z133" s="69"/>
      <c r="AA133" s="68"/>
      <c r="AB133" s="68"/>
      <c r="AC133" s="69"/>
      <c r="AD133" s="69"/>
      <c r="AE133" s="69"/>
      <c r="AF133" s="69"/>
      <c r="AG133" s="69"/>
      <c r="AH133" s="68"/>
      <c r="AI133" s="68"/>
      <c r="AJ133" s="69"/>
      <c r="AK133" s="69"/>
      <c r="AL133" s="69"/>
      <c r="AM133" s="69"/>
      <c r="AN133" s="69"/>
    </row>
    <row r="134" spans="2:40" x14ac:dyDescent="0.2">
      <c r="B134" s="22"/>
      <c r="C134" s="8"/>
      <c r="D134" s="24"/>
      <c r="E134" s="25"/>
      <c r="F134" s="51"/>
      <c r="G134" s="24"/>
      <c r="H134" s="69"/>
      <c r="I134" s="69"/>
      <c r="J134" s="69"/>
      <c r="K134" s="69"/>
      <c r="L134" s="69"/>
      <c r="M134" s="68"/>
      <c r="N134" s="68"/>
      <c r="O134" s="69"/>
      <c r="P134" s="69"/>
      <c r="Q134" s="69"/>
      <c r="R134" s="69"/>
      <c r="S134" s="69"/>
      <c r="T134" s="68"/>
      <c r="U134" s="68"/>
      <c r="V134" s="69"/>
      <c r="W134" s="69"/>
      <c r="X134" s="69"/>
      <c r="Y134" s="69"/>
      <c r="Z134" s="69"/>
      <c r="AA134" s="68"/>
      <c r="AB134" s="68"/>
      <c r="AC134" s="69"/>
      <c r="AD134" s="69"/>
      <c r="AE134" s="69"/>
      <c r="AF134" s="69"/>
      <c r="AG134" s="69"/>
      <c r="AH134" s="68"/>
      <c r="AI134" s="68"/>
      <c r="AJ134" s="69"/>
      <c r="AK134" s="69"/>
      <c r="AL134" s="69"/>
      <c r="AM134" s="69"/>
      <c r="AN134" s="69"/>
    </row>
    <row r="135" spans="2:40" x14ac:dyDescent="0.2">
      <c r="B135" s="22"/>
      <c r="C135" s="8"/>
      <c r="D135" s="24"/>
      <c r="E135" s="25"/>
      <c r="F135" s="51"/>
      <c r="G135" s="24"/>
      <c r="H135" s="69"/>
      <c r="I135" s="69"/>
      <c r="J135" s="69"/>
      <c r="K135" s="69"/>
      <c r="L135" s="69"/>
      <c r="M135" s="68"/>
      <c r="N135" s="68"/>
      <c r="O135" s="69"/>
      <c r="P135" s="69"/>
      <c r="Q135" s="69"/>
      <c r="R135" s="69"/>
      <c r="S135" s="69"/>
      <c r="T135" s="68"/>
      <c r="U135" s="68"/>
      <c r="V135" s="69"/>
      <c r="W135" s="69"/>
      <c r="X135" s="69"/>
      <c r="Y135" s="69"/>
      <c r="Z135" s="69"/>
      <c r="AA135" s="68"/>
      <c r="AB135" s="68"/>
      <c r="AC135" s="69"/>
      <c r="AD135" s="69"/>
      <c r="AE135" s="69"/>
      <c r="AF135" s="69"/>
      <c r="AG135" s="69"/>
      <c r="AH135" s="68"/>
      <c r="AI135" s="68"/>
      <c r="AJ135" s="69"/>
      <c r="AK135" s="69"/>
      <c r="AL135" s="69"/>
      <c r="AM135" s="69"/>
      <c r="AN135" s="69"/>
    </row>
    <row r="136" spans="2:40" x14ac:dyDescent="0.2">
      <c r="B136" s="22"/>
      <c r="C136" s="8"/>
      <c r="D136" s="24"/>
      <c r="E136" s="25"/>
      <c r="F136" s="51"/>
      <c r="G136" s="24"/>
      <c r="H136" s="69"/>
      <c r="I136" s="69"/>
      <c r="J136" s="69"/>
      <c r="K136" s="69"/>
      <c r="L136" s="69"/>
      <c r="M136" s="68"/>
      <c r="N136" s="68"/>
      <c r="O136" s="69"/>
      <c r="P136" s="69"/>
      <c r="Q136" s="69"/>
      <c r="R136" s="69"/>
      <c r="S136" s="69"/>
      <c r="T136" s="68"/>
      <c r="U136" s="68"/>
      <c r="V136" s="69"/>
      <c r="W136" s="69"/>
      <c r="X136" s="69"/>
      <c r="Y136" s="69"/>
      <c r="Z136" s="69"/>
      <c r="AA136" s="68"/>
      <c r="AB136" s="68"/>
      <c r="AC136" s="69"/>
      <c r="AD136" s="69"/>
      <c r="AE136" s="69"/>
      <c r="AF136" s="69"/>
      <c r="AG136" s="69"/>
      <c r="AH136" s="68"/>
      <c r="AI136" s="68"/>
      <c r="AJ136" s="69"/>
      <c r="AK136" s="69"/>
      <c r="AL136" s="69"/>
      <c r="AM136" s="69"/>
      <c r="AN136" s="69"/>
    </row>
    <row r="137" spans="2:40" x14ac:dyDescent="0.2">
      <c r="B137" s="22"/>
      <c r="C137" s="8"/>
      <c r="D137" s="24"/>
      <c r="E137" s="25"/>
      <c r="F137" s="51"/>
      <c r="G137" s="24"/>
      <c r="H137" s="69"/>
      <c r="I137" s="69"/>
      <c r="J137" s="69"/>
      <c r="K137" s="69"/>
      <c r="L137" s="69"/>
      <c r="M137" s="68"/>
      <c r="N137" s="68"/>
      <c r="O137" s="69"/>
      <c r="P137" s="69"/>
      <c r="Q137" s="69"/>
      <c r="R137" s="69"/>
      <c r="S137" s="69"/>
      <c r="T137" s="68"/>
      <c r="U137" s="68"/>
      <c r="V137" s="69"/>
      <c r="W137" s="69"/>
      <c r="X137" s="69"/>
      <c r="Y137" s="69"/>
      <c r="Z137" s="69"/>
      <c r="AA137" s="68"/>
      <c r="AB137" s="68"/>
      <c r="AC137" s="69"/>
      <c r="AD137" s="69"/>
      <c r="AE137" s="69"/>
      <c r="AF137" s="69"/>
      <c r="AG137" s="69"/>
      <c r="AH137" s="68"/>
      <c r="AI137" s="68"/>
      <c r="AJ137" s="69"/>
      <c r="AK137" s="69"/>
      <c r="AL137" s="69"/>
      <c r="AM137" s="69"/>
      <c r="AN137" s="69"/>
    </row>
    <row r="138" spans="2: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2: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2: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2: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2: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2: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2: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row r="195" spans="15:37" x14ac:dyDescent="0.2">
      <c r="O195" s="28">
        <v>5</v>
      </c>
      <c r="P195" s="28">
        <v>1</v>
      </c>
      <c r="Q195" s="28">
        <v>0</v>
      </c>
      <c r="R195" s="28">
        <v>1</v>
      </c>
      <c r="S195" s="28">
        <v>2</v>
      </c>
      <c r="V195" s="28">
        <v>0</v>
      </c>
      <c r="W195" s="28">
        <v>0</v>
      </c>
      <c r="X195" s="28">
        <v>2</v>
      </c>
      <c r="Y195" s="28">
        <v>8</v>
      </c>
      <c r="Z195" s="28">
        <v>3</v>
      </c>
      <c r="AC195" s="28">
        <v>6</v>
      </c>
      <c r="AD195" s="28">
        <v>6</v>
      </c>
      <c r="AE195" s="28">
        <v>6</v>
      </c>
      <c r="AF195" s="28">
        <v>6</v>
      </c>
      <c r="AG195" s="28">
        <v>3</v>
      </c>
      <c r="AJ195" s="28">
        <v>0</v>
      </c>
      <c r="AK195" s="28">
        <v>6</v>
      </c>
    </row>
    <row r="196" spans="15:37" x14ac:dyDescent="0.2">
      <c r="O196" s="28">
        <v>0</v>
      </c>
      <c r="P196" s="28">
        <v>0</v>
      </c>
      <c r="Q196" s="28">
        <v>0</v>
      </c>
      <c r="R196" s="28">
        <v>3</v>
      </c>
      <c r="S196" s="28">
        <v>3</v>
      </c>
      <c r="V196" s="28">
        <v>0</v>
      </c>
      <c r="W196" s="28">
        <v>0</v>
      </c>
      <c r="X196" s="28">
        <v>0</v>
      </c>
      <c r="Y196" s="28">
        <v>2</v>
      </c>
      <c r="Z196" s="28">
        <v>4</v>
      </c>
      <c r="AC196" s="28">
        <v>2</v>
      </c>
      <c r="AD196" s="28">
        <v>4</v>
      </c>
      <c r="AE196" s="28">
        <v>3</v>
      </c>
      <c r="AF196" s="28">
        <v>4</v>
      </c>
      <c r="AG196" s="28">
        <v>5</v>
      </c>
      <c r="AJ196" s="28">
        <v>0</v>
      </c>
      <c r="AK196" s="28">
        <v>7</v>
      </c>
    </row>
    <row r="197" spans="15:37" x14ac:dyDescent="0.2">
      <c r="O197" s="28">
        <v>0</v>
      </c>
      <c r="P197" s="28">
        <v>0</v>
      </c>
      <c r="Q197" s="28">
        <v>0</v>
      </c>
      <c r="R197" s="28">
        <v>0</v>
      </c>
      <c r="S197" s="28">
        <v>0</v>
      </c>
      <c r="V197" s="28">
        <v>0</v>
      </c>
      <c r="W197" s="28">
        <v>0</v>
      </c>
      <c r="X197" s="28">
        <v>0</v>
      </c>
      <c r="Y197" s="28">
        <v>0</v>
      </c>
      <c r="Z197" s="28">
        <v>0</v>
      </c>
      <c r="AC197" s="28">
        <v>0</v>
      </c>
      <c r="AD197" s="28">
        <v>0</v>
      </c>
      <c r="AE197" s="28">
        <v>0</v>
      </c>
      <c r="AF197" s="28">
        <v>0</v>
      </c>
      <c r="AG197" s="28">
        <v>0</v>
      </c>
      <c r="AJ197" s="28">
        <v>0</v>
      </c>
      <c r="AK197" s="28">
        <v>0</v>
      </c>
    </row>
    <row r="198" spans="15:37" x14ac:dyDescent="0.2">
      <c r="AC198" s="28">
        <v>2</v>
      </c>
      <c r="AD198" s="28">
        <v>3</v>
      </c>
      <c r="AE198" s="28">
        <v>3</v>
      </c>
      <c r="AF198" s="28">
        <v>3</v>
      </c>
      <c r="AG198" s="28">
        <v>3</v>
      </c>
      <c r="AJ198" s="28">
        <v>0</v>
      </c>
      <c r="AK198" s="28">
        <v>2</v>
      </c>
    </row>
    <row r="199" spans="15:37" x14ac:dyDescent="0.2">
      <c r="AC199" s="28">
        <v>4</v>
      </c>
      <c r="AD199" s="28">
        <v>0</v>
      </c>
      <c r="AE199" s="28">
        <v>5</v>
      </c>
      <c r="AF199" s="28">
        <v>5</v>
      </c>
      <c r="AG199" s="28">
        <v>1</v>
      </c>
      <c r="AJ199" s="28">
        <v>0</v>
      </c>
      <c r="AK199" s="28">
        <v>0</v>
      </c>
    </row>
  </sheetData>
  <conditionalFormatting sqref="D37:D137">
    <cfRule type="expression" dxfId="301" priority="1">
      <formula>AND(D37&lt;&gt;"",COUNTIF($F$16:$F$28,D37)=0)</formula>
    </cfRule>
  </conditionalFormatting>
  <conditionalFormatting sqref="H16:L28">
    <cfRule type="expression" dxfId="300" priority="14" stopIfTrue="1">
      <formula>H16&gt;$H$8</formula>
    </cfRule>
  </conditionalFormatting>
  <conditionalFormatting sqref="H37:L144">
    <cfRule type="cellIs" dxfId="297" priority="26" operator="greaterThan">
      <formula>6</formula>
    </cfRule>
    <cfRule type="cellIs" dxfId="296" priority="25" operator="greaterThan">
      <formula>0</formula>
    </cfRule>
  </conditionalFormatting>
  <conditionalFormatting sqref="H16:N28">
    <cfRule type="cellIs" dxfId="295" priority="16" operator="greaterThan">
      <formula>0</formula>
    </cfRule>
  </conditionalFormatting>
  <conditionalFormatting sqref="M10:N11">
    <cfRule type="cellIs" dxfId="294" priority="30" operator="greaterThan">
      <formula>0</formula>
    </cfRule>
  </conditionalFormatting>
  <conditionalFormatting sqref="M58:N137 T58:U137 AA58:AB137">
    <cfRule type="cellIs" dxfId="293" priority="33" operator="greaterThan">
      <formula>0</formula>
    </cfRule>
  </conditionalFormatting>
  <conditionalFormatting sqref="O16:S28">
    <cfRule type="expression" dxfId="292" priority="11" stopIfTrue="1">
      <formula>O16&gt;$H$8</formula>
    </cfRule>
  </conditionalFormatting>
  <conditionalFormatting sqref="O37:S144">
    <cfRule type="cellIs" dxfId="290" priority="23" operator="greaterThan">
      <formula>0</formula>
    </cfRule>
    <cfRule type="cellIs" dxfId="289" priority="24" operator="greaterThan">
      <formula>6</formula>
    </cfRule>
  </conditionalFormatting>
  <conditionalFormatting sqref="O16:U28">
    <cfRule type="cellIs" dxfId="288" priority="13" operator="greaterThan">
      <formula>0</formula>
    </cfRule>
  </conditionalFormatting>
  <conditionalFormatting sqref="T10:U11">
    <cfRule type="cellIs" dxfId="287" priority="29" operator="greaterThan">
      <formula>0</formula>
    </cfRule>
  </conditionalFormatting>
  <conditionalFormatting sqref="V16:Z28">
    <cfRule type="expression" dxfId="286" priority="8" stopIfTrue="1">
      <formula>V16&gt;$H$8</formula>
    </cfRule>
  </conditionalFormatting>
  <conditionalFormatting sqref="V37:Z144">
    <cfRule type="cellIs" dxfId="284" priority="21" operator="greaterThan">
      <formula>0</formula>
    </cfRule>
    <cfRule type="cellIs" dxfId="283" priority="22" operator="greaterThan">
      <formula>6</formula>
    </cfRule>
  </conditionalFormatting>
  <conditionalFormatting sqref="V16:AB28">
    <cfRule type="cellIs" dxfId="282" priority="10" operator="greaterThan">
      <formula>0</formula>
    </cfRule>
  </conditionalFormatting>
  <conditionalFormatting sqref="AA10:AB11">
    <cfRule type="cellIs" dxfId="281" priority="28" operator="greaterThan">
      <formula>0</formula>
    </cfRule>
  </conditionalFormatting>
  <conditionalFormatting sqref="AC16:AG28">
    <cfRule type="cellIs" dxfId="280" priority="7" operator="greaterThan">
      <formula>0</formula>
    </cfRule>
    <cfRule type="expression" dxfId="279" priority="5" stopIfTrue="1">
      <formula>AC16&gt;$H$8</formula>
    </cfRule>
  </conditionalFormatting>
  <conditionalFormatting sqref="AC37:AG144">
    <cfRule type="cellIs" dxfId="277" priority="20" operator="greaterThan">
      <formula>6</formula>
    </cfRule>
    <cfRule type="cellIs" dxfId="276" priority="19" operator="greaterThan">
      <formula>0</formula>
    </cfRule>
  </conditionalFormatting>
  <conditionalFormatting sqref="AH10:AI11">
    <cfRule type="cellIs" dxfId="275" priority="27" operator="greaterThan">
      <formula>0</formula>
    </cfRule>
  </conditionalFormatting>
  <conditionalFormatting sqref="AJ16:AN28">
    <cfRule type="expression" dxfId="273" priority="2" stopIfTrue="1">
      <formula>AJ16&gt;$H$8</formula>
    </cfRule>
    <cfRule type="cellIs" dxfId="272" priority="4" operator="greaterThan">
      <formula>0</formula>
    </cfRule>
  </conditionalFormatting>
  <conditionalFormatting sqref="AJ37:AN144">
    <cfRule type="cellIs" dxfId="271" priority="18" operator="greaterThan">
      <formula>6</formula>
    </cfRule>
    <cfRule type="cellIs" dxfId="270" priority="17" operator="greaterThan">
      <formula>0</formula>
    </cfRule>
  </conditionalFormatting>
  <dataValidations count="3">
    <dataValidation type="list" showInputMessage="1" showErrorMessage="1" sqref="F16:F28" xr:uid="{024FC21B-B184-4638-B757-E117860D5B9E}">
      <formula1>NombresProfesionales</formula1>
    </dataValidation>
    <dataValidation type="list" showInputMessage="1" showErrorMessage="1" sqref="D37:D115" xr:uid="{A5934953-E779-4654-A3B7-84D84F6E8ECC}">
      <formula1>$F$16:$F$29</formula1>
    </dataValidation>
    <dataValidation type="decimal" operator="lessThanOrEqual" allowBlank="1" showInputMessage="1" showErrorMessage="1" sqref="H37:L144 O37:S144 V37:Z144 AC37:AG144 AJ37:AN144" xr:uid="{4F64167A-BE99-4F25-A7E5-77D07275D005}">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2" id="{03185114-6A20-4FBD-9DA6-FED36BA98246}">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5" stopIfTrue="1" id="{4C69C705-F158-453B-A858-5264E0294A82}">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4" stopIfTrue="1" id="{6C7D3D68-0BCC-4B1B-A185-293A594B77A1}">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2" stopIfTrue="1" id="{0CBC6FCA-E005-4121-B6FF-15A2994F6C69}">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9" stopIfTrue="1" id="{DC49B204-2D83-4160-BA52-C103B5CDCDEF}">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6" stopIfTrue="1" id="{BDE43FD9-FBCC-490C-B819-6DE3A3DBC4F3}">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3" stopIfTrue="1" id="{C0DECE04-E38E-4176-8E13-38301636A68E}">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3E82B36-1FBA-4136-9EF7-E96B7E904D34}">
          <x14:formula1>
            <xm:f>'Listado Proyectos'!$A:$A</xm:f>
          </x14:formula1>
          <xm:sqref>D9</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BA0D-6E78-4B7B-B477-D74F403C256F}">
  <sheetPr>
    <tabColor rgb="FFFF0000"/>
  </sheetPr>
  <dimension ref="A2:AN144"/>
  <sheetViews>
    <sheetView topLeftCell="A24" workbookViewId="0">
      <selection activeCell="E24" sqref="E24"/>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Codelco_Peritaje División El Teniente</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160</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55000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c r="D40" s="24"/>
      <c r="E40" s="25">
        <f t="shared" si="8"/>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c r="D41" s="24"/>
      <c r="E41" s="25">
        <f t="shared" si="8"/>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c r="D44" s="24"/>
      <c r="E44" s="25">
        <f t="shared" si="8"/>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c r="D45" s="24"/>
      <c r="E45" s="25">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78"/>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268" priority="30">
      <formula>AND(D37&lt;&gt;"",COUNTIF($F$16:$F$28,D37)=0)</formula>
    </cfRule>
  </conditionalFormatting>
  <conditionalFormatting sqref="H16:L28">
    <cfRule type="expression" dxfId="267" priority="13" stopIfTrue="1">
      <formula>H16&gt;$H$8</formula>
    </cfRule>
  </conditionalFormatting>
  <conditionalFormatting sqref="H37:L144">
    <cfRule type="cellIs" dxfId="264" priority="25" operator="greaterThan">
      <formula>6</formula>
    </cfRule>
    <cfRule type="cellIs" dxfId="263" priority="24" operator="greaterThan">
      <formula>0</formula>
    </cfRule>
  </conditionalFormatting>
  <conditionalFormatting sqref="H16:N28">
    <cfRule type="cellIs" dxfId="262" priority="15" operator="greaterThan">
      <formula>0</formula>
    </cfRule>
  </conditionalFormatting>
  <conditionalFormatting sqref="M10:N11">
    <cfRule type="cellIs" dxfId="261" priority="29" operator="greaterThan">
      <formula>0</formula>
    </cfRule>
  </conditionalFormatting>
  <conditionalFormatting sqref="M58:N115 T58:U115 AA58:AB115">
    <cfRule type="cellIs" dxfId="260" priority="32" operator="greaterThan">
      <formula>0</formula>
    </cfRule>
  </conditionalFormatting>
  <conditionalFormatting sqref="O16:S28">
    <cfRule type="expression" dxfId="259" priority="10" stopIfTrue="1">
      <formula>O16&gt;$H$8</formula>
    </cfRule>
  </conditionalFormatting>
  <conditionalFormatting sqref="O37:S144">
    <cfRule type="cellIs" dxfId="257" priority="22" operator="greaterThan">
      <formula>0</formula>
    </cfRule>
    <cfRule type="cellIs" dxfId="256" priority="23" operator="greaterThan">
      <formula>6</formula>
    </cfRule>
  </conditionalFormatting>
  <conditionalFormatting sqref="O16:U28">
    <cfRule type="cellIs" dxfId="255" priority="12" operator="greaterThan">
      <formula>0</formula>
    </cfRule>
  </conditionalFormatting>
  <conditionalFormatting sqref="T10:U11">
    <cfRule type="cellIs" dxfId="254" priority="28" operator="greaterThan">
      <formula>0</formula>
    </cfRule>
  </conditionalFormatting>
  <conditionalFormatting sqref="V16:Z28">
    <cfRule type="expression" dxfId="252" priority="7" stopIfTrue="1">
      <formula>V16&gt;$H$8</formula>
    </cfRule>
  </conditionalFormatting>
  <conditionalFormatting sqref="V37:Z144">
    <cfRule type="cellIs" dxfId="251" priority="20" operator="greaterThan">
      <formula>0</formula>
    </cfRule>
    <cfRule type="cellIs" dxfId="250" priority="21" operator="greaterThan">
      <formula>6</formula>
    </cfRule>
  </conditionalFormatting>
  <conditionalFormatting sqref="V16:AB28">
    <cfRule type="cellIs" dxfId="249" priority="9" operator="greaterThan">
      <formula>0</formula>
    </cfRule>
  </conditionalFormatting>
  <conditionalFormatting sqref="AA10:AB11">
    <cfRule type="cellIs" dxfId="248" priority="27" operator="greaterThan">
      <formula>0</formula>
    </cfRule>
  </conditionalFormatting>
  <conditionalFormatting sqref="AC16:AG28">
    <cfRule type="cellIs" dxfId="247" priority="6" operator="greaterThan">
      <formula>0</formula>
    </cfRule>
    <cfRule type="expression" dxfId="245" priority="4" stopIfTrue="1">
      <formula>AC16&gt;$H$8</formula>
    </cfRule>
  </conditionalFormatting>
  <conditionalFormatting sqref="AC37:AG144">
    <cfRule type="cellIs" dxfId="244" priority="18" operator="greaterThan">
      <formula>0</formula>
    </cfRule>
    <cfRule type="cellIs" dxfId="243" priority="19" operator="greaterThan">
      <formula>6</formula>
    </cfRule>
  </conditionalFormatting>
  <conditionalFormatting sqref="AH10:AI11">
    <cfRule type="cellIs" dxfId="242" priority="26" operator="greaterThan">
      <formula>0</formula>
    </cfRule>
  </conditionalFormatting>
  <conditionalFormatting sqref="AJ16:AN28">
    <cfRule type="expression" dxfId="241" priority="1" stopIfTrue="1">
      <formula>AJ16&gt;$H$8</formula>
    </cfRule>
    <cfRule type="cellIs" dxfId="240" priority="3" operator="greaterThan">
      <formula>0</formula>
    </cfRule>
  </conditionalFormatting>
  <conditionalFormatting sqref="AJ37:AN144">
    <cfRule type="cellIs" dxfId="238" priority="16" operator="greaterThan">
      <formula>0</formula>
    </cfRule>
    <cfRule type="cellIs" dxfId="237" priority="17" operator="greaterThan">
      <formula>6</formula>
    </cfRule>
  </conditionalFormatting>
  <dataValidations count="3">
    <dataValidation type="decimal" operator="lessThanOrEqual" allowBlank="1" showInputMessage="1" showErrorMessage="1" sqref="H37:L144 O37:S144 V37:Z144 AC37:AG144 AJ37:AN144" xr:uid="{411ED8B1-9330-43B3-BF6D-184045BB7A4A}">
      <formula1>H$8</formula1>
    </dataValidation>
    <dataValidation type="list" showInputMessage="1" showErrorMessage="1" sqref="D37:D115" xr:uid="{3F364A14-B5C2-48CD-845A-8DCBA5C88D14}">
      <formula1>$F$16:$F$29</formula1>
    </dataValidation>
    <dataValidation type="list" showInputMessage="1" showErrorMessage="1" sqref="F16:F28" xr:uid="{45473A33-DA8D-4C28-8103-02E6A247ED3F}">
      <formula1>NombresProfesionales</formula1>
    </dataValidation>
  </dataValidations>
  <pageMargins left="0.7" right="0.7" top="0.75" bottom="0.75" header="0.3" footer="0.3"/>
  <pageSetup paperSize="9" orientation="portrait" horizontalDpi="4294967295" verticalDpi="4294967295"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31" id="{AE237D67-3530-4670-B7B7-81BD2BF8CFDC}">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CAEA9805-02AF-4ECA-AFE2-CCE7D9D7D646}">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E50802E9-5C3E-43D0-A27B-BEBFC21F9634}">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839C6140-68B9-4327-B4C4-13713E690E79}">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42DB9444-4EBF-4C70-977A-138321FC154B}">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C28C6147-5DD3-444D-A785-69EF80DB9868}">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F066DAE8-4A6A-4EC4-A2A6-1B798092BE2A}">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0EBD731-F63F-422E-AC6A-3D0C5C8FFD2C}">
          <x14:formula1>
            <xm:f>'Listado Proyectos'!$A:$A</xm:f>
          </x14:formula1>
          <xm:sqref>D9</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B48A-6879-49E5-9548-B88E0B9E8F3E}">
  <sheetPr>
    <tabColor rgb="FF006600"/>
  </sheetPr>
  <dimension ref="A2:AN144"/>
  <sheetViews>
    <sheetView topLeftCell="D22" zoomScale="85" zoomScaleNormal="85" workbookViewId="0">
      <selection activeCell="AL70" sqref="AL70"/>
    </sheetView>
  </sheetViews>
  <sheetFormatPr baseColWidth="10" defaultColWidth="11.5" defaultRowHeight="15" x14ac:dyDescent="0.2"/>
  <cols>
    <col min="2" max="2" width="28.5" bestFit="1" customWidth="1"/>
    <col min="3" max="3" width="120.6640625" bestFit="1"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EroCopper_PEA Update Furnas Project</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Alex Figueroa</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161</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178</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4</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502</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66">
        <v>88713.496435282927</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210</v>
      </c>
      <c r="G16" s="25">
        <f t="shared" ref="G16:G28" si="1">SUM(H16:XFD16)</f>
        <v>186</v>
      </c>
      <c r="H16" s="69">
        <f t="shared" ref="H16:L28" si="2">SUMIFS(H$37:H$1048576,$D$37:$D$1048576,$F16)</f>
        <v>9</v>
      </c>
      <c r="I16" s="69">
        <f t="shared" si="2"/>
        <v>9</v>
      </c>
      <c r="J16" s="69">
        <f t="shared" si="2"/>
        <v>9</v>
      </c>
      <c r="K16" s="69">
        <f t="shared" si="2"/>
        <v>9</v>
      </c>
      <c r="L16" s="69">
        <f t="shared" si="2"/>
        <v>6</v>
      </c>
      <c r="M16" s="44"/>
      <c r="N16" s="44"/>
      <c r="O16" s="69">
        <f t="shared" ref="O16:S28" si="3">SUMIFS(O$37:O$1048576,$D$37:$D$1048576,$F16)</f>
        <v>9</v>
      </c>
      <c r="P16" s="69">
        <f t="shared" si="3"/>
        <v>9</v>
      </c>
      <c r="Q16" s="69">
        <f t="shared" si="3"/>
        <v>9</v>
      </c>
      <c r="R16" s="69">
        <f t="shared" si="3"/>
        <v>9</v>
      </c>
      <c r="S16" s="69">
        <f t="shared" si="3"/>
        <v>6</v>
      </c>
      <c r="T16" s="44"/>
      <c r="U16" s="44"/>
      <c r="V16" s="69">
        <f t="shared" ref="V16:Z28" si="4">SUMIFS(V$37:V$1048576,$D$37:$D$1048576,$F16)</f>
        <v>9</v>
      </c>
      <c r="W16" s="69">
        <f t="shared" si="4"/>
        <v>9</v>
      </c>
      <c r="X16" s="69">
        <f t="shared" si="4"/>
        <v>9</v>
      </c>
      <c r="Y16" s="69">
        <f t="shared" si="4"/>
        <v>9</v>
      </c>
      <c r="Z16" s="69">
        <f t="shared" si="4"/>
        <v>6</v>
      </c>
      <c r="AA16" s="44"/>
      <c r="AB16" s="44"/>
      <c r="AC16" s="69">
        <f t="shared" ref="AC16:AG28" si="5">SUMIFS(AC$37:AC$1048576,$D$37:$D$1048576,$F16)</f>
        <v>9</v>
      </c>
      <c r="AD16" s="69">
        <f t="shared" si="5"/>
        <v>9</v>
      </c>
      <c r="AE16" s="69">
        <f t="shared" si="5"/>
        <v>9</v>
      </c>
      <c r="AF16" s="69">
        <f t="shared" si="5"/>
        <v>9</v>
      </c>
      <c r="AG16" s="69">
        <f t="shared" si="5"/>
        <v>6</v>
      </c>
      <c r="AH16" s="44"/>
      <c r="AI16" s="44"/>
      <c r="AJ16" s="69">
        <f t="shared" ref="AJ16:AN28" si="6">SUMIFS(AJ$37:AJ$1048576,$D$37:$D$1048576,$F16)</f>
        <v>9</v>
      </c>
      <c r="AK16" s="69">
        <f t="shared" si="6"/>
        <v>9</v>
      </c>
      <c r="AL16" s="69">
        <f t="shared" si="6"/>
        <v>0</v>
      </c>
      <c r="AM16" s="69">
        <f t="shared" si="6"/>
        <v>0</v>
      </c>
      <c r="AN16" s="69">
        <f t="shared" si="6"/>
        <v>0</v>
      </c>
    </row>
    <row r="17" spans="1:40" x14ac:dyDescent="0.2">
      <c r="A17" s="15"/>
      <c r="B17" s="141" t="s">
        <v>491</v>
      </c>
      <c r="C17" s="141" t="s">
        <v>492</v>
      </c>
      <c r="D17" s="141" t="s">
        <v>493</v>
      </c>
      <c r="E17" s="52"/>
      <c r="F17" s="26" t="s">
        <v>285</v>
      </c>
      <c r="G17" s="25">
        <f t="shared" si="1"/>
        <v>121</v>
      </c>
      <c r="H17" s="69">
        <f t="shared" si="2"/>
        <v>7</v>
      </c>
      <c r="I17" s="69">
        <f t="shared" si="2"/>
        <v>9</v>
      </c>
      <c r="J17" s="69">
        <f t="shared" si="2"/>
        <v>4</v>
      </c>
      <c r="K17" s="69">
        <f t="shared" si="2"/>
        <v>5</v>
      </c>
      <c r="L17" s="69">
        <f t="shared" si="2"/>
        <v>6</v>
      </c>
      <c r="M17" s="44"/>
      <c r="N17" s="44"/>
      <c r="O17" s="69">
        <f t="shared" si="3"/>
        <v>9</v>
      </c>
      <c r="P17" s="69">
        <f t="shared" si="3"/>
        <v>9</v>
      </c>
      <c r="Q17" s="69">
        <f t="shared" si="3"/>
        <v>9</v>
      </c>
      <c r="R17" s="69">
        <f t="shared" si="3"/>
        <v>9</v>
      </c>
      <c r="S17" s="69">
        <f t="shared" si="3"/>
        <v>6</v>
      </c>
      <c r="T17" s="44"/>
      <c r="U17" s="44"/>
      <c r="V17" s="69">
        <f t="shared" si="4"/>
        <v>5</v>
      </c>
      <c r="W17" s="69">
        <f t="shared" si="4"/>
        <v>5</v>
      </c>
      <c r="X17" s="69">
        <f t="shared" si="4"/>
        <v>4</v>
      </c>
      <c r="Y17" s="69">
        <f t="shared" si="4"/>
        <v>4</v>
      </c>
      <c r="Z17" s="69">
        <f t="shared" si="4"/>
        <v>4</v>
      </c>
      <c r="AA17" s="44"/>
      <c r="AB17" s="44"/>
      <c r="AC17" s="69">
        <f t="shared" si="5"/>
        <v>4</v>
      </c>
      <c r="AD17" s="69">
        <f t="shared" si="5"/>
        <v>4</v>
      </c>
      <c r="AE17" s="69">
        <f t="shared" si="5"/>
        <v>4</v>
      </c>
      <c r="AF17" s="69">
        <f t="shared" si="5"/>
        <v>4</v>
      </c>
      <c r="AG17" s="69">
        <f t="shared" si="5"/>
        <v>2</v>
      </c>
      <c r="AH17" s="44"/>
      <c r="AI17" s="44"/>
      <c r="AJ17" s="69">
        <f t="shared" si="6"/>
        <v>4</v>
      </c>
      <c r="AK17" s="69">
        <f t="shared" si="6"/>
        <v>4</v>
      </c>
      <c r="AL17" s="69">
        <f t="shared" si="6"/>
        <v>0</v>
      </c>
      <c r="AM17" s="69">
        <f t="shared" si="6"/>
        <v>0</v>
      </c>
      <c r="AN17" s="69">
        <f t="shared" si="6"/>
        <v>0</v>
      </c>
    </row>
    <row r="18" spans="1:40" x14ac:dyDescent="0.2">
      <c r="A18" s="15"/>
      <c r="B18" s="139"/>
      <c r="C18" s="139"/>
      <c r="D18" s="140"/>
      <c r="E18" s="52"/>
      <c r="F18" s="26" t="s">
        <v>441</v>
      </c>
      <c r="G18" s="25">
        <f t="shared" si="1"/>
        <v>165</v>
      </c>
      <c r="H18" s="69">
        <f t="shared" si="2"/>
        <v>2</v>
      </c>
      <c r="I18" s="69">
        <f t="shared" si="2"/>
        <v>9</v>
      </c>
      <c r="J18" s="69">
        <f t="shared" si="2"/>
        <v>9</v>
      </c>
      <c r="K18" s="69">
        <f t="shared" si="2"/>
        <v>9</v>
      </c>
      <c r="L18" s="69">
        <f t="shared" si="2"/>
        <v>6</v>
      </c>
      <c r="M18" s="44"/>
      <c r="N18" s="44"/>
      <c r="O18" s="69">
        <f t="shared" si="3"/>
        <v>6</v>
      </c>
      <c r="P18" s="69">
        <f t="shared" si="3"/>
        <v>6</v>
      </c>
      <c r="Q18" s="69">
        <f t="shared" si="3"/>
        <v>5</v>
      </c>
      <c r="R18" s="69">
        <f t="shared" si="3"/>
        <v>5</v>
      </c>
      <c r="S18" s="69">
        <f t="shared" si="3"/>
        <v>6</v>
      </c>
      <c r="T18" s="44"/>
      <c r="U18" s="44"/>
      <c r="V18" s="69">
        <f t="shared" si="4"/>
        <v>9</v>
      </c>
      <c r="W18" s="69">
        <f t="shared" si="4"/>
        <v>9</v>
      </c>
      <c r="X18" s="69">
        <f t="shared" si="4"/>
        <v>9</v>
      </c>
      <c r="Y18" s="69">
        <f t="shared" si="4"/>
        <v>9</v>
      </c>
      <c r="Z18" s="69">
        <f t="shared" si="4"/>
        <v>6</v>
      </c>
      <c r="AA18" s="44"/>
      <c r="AB18" s="44"/>
      <c r="AC18" s="69">
        <f t="shared" si="5"/>
        <v>9</v>
      </c>
      <c r="AD18" s="69">
        <f t="shared" si="5"/>
        <v>9</v>
      </c>
      <c r="AE18" s="69">
        <f t="shared" si="5"/>
        <v>9</v>
      </c>
      <c r="AF18" s="69">
        <f t="shared" si="5"/>
        <v>9</v>
      </c>
      <c r="AG18" s="69">
        <f t="shared" si="5"/>
        <v>6</v>
      </c>
      <c r="AH18" s="44"/>
      <c r="AI18" s="44"/>
      <c r="AJ18" s="69">
        <f t="shared" si="6"/>
        <v>9</v>
      </c>
      <c r="AK18" s="69">
        <f t="shared" si="6"/>
        <v>9</v>
      </c>
      <c r="AL18" s="69">
        <f t="shared" si="6"/>
        <v>0</v>
      </c>
      <c r="AM18" s="69">
        <f t="shared" si="6"/>
        <v>0</v>
      </c>
      <c r="AN18" s="69">
        <f t="shared" si="6"/>
        <v>0</v>
      </c>
    </row>
    <row r="19" spans="1:40" x14ac:dyDescent="0.2">
      <c r="A19" s="15"/>
      <c r="B19" s="137"/>
      <c r="C19" s="137"/>
      <c r="D19" s="54"/>
      <c r="E19" s="52"/>
      <c r="F19" s="26" t="s">
        <v>340</v>
      </c>
      <c r="G19" s="25">
        <f t="shared" si="1"/>
        <v>30</v>
      </c>
      <c r="H19" s="69">
        <f t="shared" si="2"/>
        <v>1</v>
      </c>
      <c r="I19" s="69">
        <f t="shared" si="2"/>
        <v>1</v>
      </c>
      <c r="J19" s="69">
        <f t="shared" si="2"/>
        <v>2</v>
      </c>
      <c r="K19" s="69">
        <f t="shared" si="2"/>
        <v>1</v>
      </c>
      <c r="L19" s="69">
        <f t="shared" si="2"/>
        <v>2</v>
      </c>
      <c r="M19" s="44"/>
      <c r="N19" s="44"/>
      <c r="O19" s="69">
        <f t="shared" si="3"/>
        <v>1</v>
      </c>
      <c r="P19" s="69">
        <f t="shared" si="3"/>
        <v>1</v>
      </c>
      <c r="Q19" s="69">
        <f t="shared" si="3"/>
        <v>2</v>
      </c>
      <c r="R19" s="69">
        <f t="shared" si="3"/>
        <v>1</v>
      </c>
      <c r="S19" s="69">
        <f t="shared" si="3"/>
        <v>2</v>
      </c>
      <c r="T19" s="44"/>
      <c r="U19" s="44"/>
      <c r="V19" s="69">
        <f t="shared" si="4"/>
        <v>1</v>
      </c>
      <c r="W19" s="69">
        <f t="shared" si="4"/>
        <v>1</v>
      </c>
      <c r="X19" s="69">
        <f t="shared" si="4"/>
        <v>2</v>
      </c>
      <c r="Y19" s="69">
        <f t="shared" si="4"/>
        <v>1</v>
      </c>
      <c r="Z19" s="69">
        <f t="shared" si="4"/>
        <v>2</v>
      </c>
      <c r="AA19" s="44"/>
      <c r="AB19" s="44"/>
      <c r="AC19" s="69">
        <f t="shared" si="5"/>
        <v>1</v>
      </c>
      <c r="AD19" s="69">
        <f t="shared" si="5"/>
        <v>1</v>
      </c>
      <c r="AE19" s="69">
        <f t="shared" si="5"/>
        <v>2</v>
      </c>
      <c r="AF19" s="69">
        <f t="shared" si="5"/>
        <v>1</v>
      </c>
      <c r="AG19" s="69">
        <f t="shared" si="5"/>
        <v>2</v>
      </c>
      <c r="AH19" s="44"/>
      <c r="AI19" s="44"/>
      <c r="AJ19" s="69">
        <f t="shared" si="6"/>
        <v>1</v>
      </c>
      <c r="AK19" s="69">
        <f t="shared" si="6"/>
        <v>1</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93"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92">
        <v>1</v>
      </c>
      <c r="C37" s="135" t="s">
        <v>666</v>
      </c>
      <c r="D37" s="388" t="s">
        <v>210</v>
      </c>
      <c r="E37" s="25">
        <f t="shared" ref="E37:E74" si="8">SUM(H37:AN37)</f>
        <v>0</v>
      </c>
      <c r="F37" s="51"/>
      <c r="G37" s="24"/>
      <c r="H37" s="69"/>
      <c r="I37" s="69"/>
      <c r="J37" s="69"/>
      <c r="K37" s="69"/>
      <c r="L37" s="69"/>
      <c r="M37" s="64"/>
      <c r="N37" s="64"/>
      <c r="O37" s="69"/>
      <c r="P37" s="69"/>
      <c r="Q37" s="69">
        <v>0</v>
      </c>
      <c r="R37" s="69">
        <v>0</v>
      </c>
      <c r="S37" s="69">
        <v>0</v>
      </c>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92">
        <f t="shared" ref="B38:B69" si="9">+B37+1</f>
        <v>2</v>
      </c>
      <c r="C38" s="135" t="s">
        <v>667</v>
      </c>
      <c r="D38" s="388" t="s">
        <v>285</v>
      </c>
      <c r="E38" s="25">
        <f t="shared" si="8"/>
        <v>6</v>
      </c>
      <c r="F38" s="51"/>
      <c r="G38" s="24"/>
      <c r="H38" s="69">
        <v>3</v>
      </c>
      <c r="I38" s="69">
        <v>3</v>
      </c>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92">
        <f t="shared" si="9"/>
        <v>3</v>
      </c>
      <c r="C39" s="135" t="s">
        <v>668</v>
      </c>
      <c r="D39" s="388" t="s">
        <v>285</v>
      </c>
      <c r="E39" s="25">
        <f t="shared" si="8"/>
        <v>2</v>
      </c>
      <c r="F39" s="51"/>
      <c r="G39" s="24"/>
      <c r="H39" s="69"/>
      <c r="I39" s="69">
        <v>2</v>
      </c>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92">
        <f t="shared" si="9"/>
        <v>4</v>
      </c>
      <c r="C40" s="135" t="s">
        <v>669</v>
      </c>
      <c r="D40" s="388" t="s">
        <v>285</v>
      </c>
      <c r="E40" s="25">
        <f t="shared" si="8"/>
        <v>3</v>
      </c>
      <c r="F40" s="51"/>
      <c r="G40" s="24"/>
      <c r="H40" s="69">
        <v>1</v>
      </c>
      <c r="I40" s="69">
        <v>1</v>
      </c>
      <c r="J40" s="69">
        <v>1</v>
      </c>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92">
        <f t="shared" si="9"/>
        <v>5</v>
      </c>
      <c r="C41" s="135" t="s">
        <v>670</v>
      </c>
      <c r="D41" s="388" t="s">
        <v>285</v>
      </c>
      <c r="E41" s="25">
        <f t="shared" si="8"/>
        <v>10</v>
      </c>
      <c r="F41" s="51"/>
      <c r="G41" s="24"/>
      <c r="H41" s="69">
        <v>2</v>
      </c>
      <c r="I41" s="69">
        <v>2</v>
      </c>
      <c r="J41" s="69">
        <v>2</v>
      </c>
      <c r="K41" s="69">
        <v>2</v>
      </c>
      <c r="L41" s="69">
        <v>2</v>
      </c>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92">
        <f t="shared" si="9"/>
        <v>6</v>
      </c>
      <c r="C42" s="135" t="s">
        <v>671</v>
      </c>
      <c r="D42" s="388" t="s">
        <v>285</v>
      </c>
      <c r="E42" s="25">
        <f t="shared" si="8"/>
        <v>5</v>
      </c>
      <c r="F42" s="51"/>
      <c r="G42" s="24"/>
      <c r="H42" s="69">
        <v>1</v>
      </c>
      <c r="I42" s="69">
        <v>1</v>
      </c>
      <c r="J42" s="69">
        <v>1</v>
      </c>
      <c r="K42" s="69">
        <v>1</v>
      </c>
      <c r="L42" s="69">
        <v>1</v>
      </c>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92">
        <f t="shared" si="9"/>
        <v>7</v>
      </c>
      <c r="C43" s="135" t="s">
        <v>672</v>
      </c>
      <c r="D43" s="388" t="s">
        <v>441</v>
      </c>
      <c r="E43" s="25">
        <f t="shared" si="8"/>
        <v>1</v>
      </c>
      <c r="F43" s="51"/>
      <c r="G43" s="24"/>
      <c r="H43" s="69">
        <v>1</v>
      </c>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92">
        <f t="shared" si="9"/>
        <v>8</v>
      </c>
      <c r="C44" s="341" t="s">
        <v>673</v>
      </c>
      <c r="D44" s="388" t="s">
        <v>210</v>
      </c>
      <c r="E44" s="25">
        <f t="shared" si="8"/>
        <v>9</v>
      </c>
      <c r="F44" s="51"/>
      <c r="G44" s="24"/>
      <c r="H44" s="69">
        <v>9</v>
      </c>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92">
        <f t="shared" si="9"/>
        <v>9</v>
      </c>
      <c r="C45" s="341" t="s">
        <v>674</v>
      </c>
      <c r="D45" s="388" t="s">
        <v>285</v>
      </c>
      <c r="E45" s="25">
        <f t="shared" si="8"/>
        <v>18</v>
      </c>
      <c r="F45" s="51"/>
      <c r="G45" s="24"/>
      <c r="H45" s="69"/>
      <c r="I45" s="69"/>
      <c r="J45" s="69"/>
      <c r="K45" s="69"/>
      <c r="L45" s="69"/>
      <c r="M45" s="67"/>
      <c r="N45" s="67"/>
      <c r="O45" s="69">
        <v>9</v>
      </c>
      <c r="P45" s="69">
        <v>9</v>
      </c>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92">
        <f t="shared" si="9"/>
        <v>10</v>
      </c>
      <c r="C46" t="s">
        <v>675</v>
      </c>
      <c r="D46" s="388" t="s">
        <v>285</v>
      </c>
      <c r="E46" s="25">
        <f t="shared" si="8"/>
        <v>18</v>
      </c>
      <c r="F46" s="51"/>
      <c r="G46" s="24"/>
      <c r="H46" s="69"/>
      <c r="I46" s="69"/>
      <c r="J46" s="69"/>
      <c r="K46" s="69"/>
      <c r="L46" s="69"/>
      <c r="M46" s="67"/>
      <c r="N46" s="67"/>
      <c r="O46" s="69"/>
      <c r="P46" s="69"/>
      <c r="Q46" s="69">
        <v>9</v>
      </c>
      <c r="R46" s="69">
        <v>9</v>
      </c>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92">
        <f t="shared" si="9"/>
        <v>11</v>
      </c>
      <c r="C47" s="341" t="s">
        <v>676</v>
      </c>
      <c r="D47" s="388" t="s">
        <v>285</v>
      </c>
      <c r="E47" s="25">
        <f t="shared" si="8"/>
        <v>5</v>
      </c>
      <c r="F47" s="51"/>
      <c r="G47" s="24"/>
      <c r="H47" s="69"/>
      <c r="I47" s="69"/>
      <c r="J47" s="69"/>
      <c r="K47" s="69">
        <v>2</v>
      </c>
      <c r="L47" s="69">
        <v>3</v>
      </c>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92">
        <f t="shared" si="9"/>
        <v>12</v>
      </c>
      <c r="C48" s="341" t="s">
        <v>677</v>
      </c>
      <c r="D48" s="388" t="s">
        <v>210</v>
      </c>
      <c r="E48" s="25">
        <f t="shared" si="8"/>
        <v>33</v>
      </c>
      <c r="F48" s="51"/>
      <c r="G48" s="24"/>
      <c r="H48" s="69"/>
      <c r="I48" s="69">
        <v>9</v>
      </c>
      <c r="J48" s="69">
        <v>9</v>
      </c>
      <c r="K48" s="69">
        <v>9</v>
      </c>
      <c r="L48" s="69">
        <v>6</v>
      </c>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92">
        <f t="shared" si="9"/>
        <v>13</v>
      </c>
      <c r="C49" s="341" t="s">
        <v>678</v>
      </c>
      <c r="D49" s="388" t="s">
        <v>210</v>
      </c>
      <c r="E49" s="25">
        <f t="shared" si="8"/>
        <v>73</v>
      </c>
      <c r="F49" s="51"/>
      <c r="G49" s="24"/>
      <c r="H49" s="69"/>
      <c r="I49" s="69"/>
      <c r="J49" s="69"/>
      <c r="K49" s="69"/>
      <c r="L49" s="69"/>
      <c r="M49" s="67"/>
      <c r="N49" s="67"/>
      <c r="O49" s="69">
        <v>9</v>
      </c>
      <c r="P49" s="69">
        <v>9</v>
      </c>
      <c r="Q49" s="69">
        <v>5</v>
      </c>
      <c r="R49" s="69">
        <v>5</v>
      </c>
      <c r="S49" s="69">
        <v>3</v>
      </c>
      <c r="T49" s="67"/>
      <c r="U49" s="73"/>
      <c r="V49" s="69">
        <v>9</v>
      </c>
      <c r="W49" s="69">
        <v>9</v>
      </c>
      <c r="X49" s="69">
        <v>9</v>
      </c>
      <c r="Y49" s="69">
        <v>9</v>
      </c>
      <c r="Z49" s="69">
        <v>6</v>
      </c>
      <c r="AA49" s="67"/>
      <c r="AB49" s="73"/>
      <c r="AC49" s="69"/>
      <c r="AD49" s="69"/>
      <c r="AE49" s="69"/>
      <c r="AF49" s="69"/>
      <c r="AG49" s="69"/>
      <c r="AH49" s="67"/>
      <c r="AI49" s="67"/>
      <c r="AJ49" s="69"/>
      <c r="AK49" s="69"/>
      <c r="AL49" s="69"/>
      <c r="AM49" s="69"/>
      <c r="AN49" s="69"/>
    </row>
    <row r="50" spans="2:40" x14ac:dyDescent="0.2">
      <c r="B50" s="92">
        <f t="shared" si="9"/>
        <v>14</v>
      </c>
      <c r="C50" s="341" t="s">
        <v>679</v>
      </c>
      <c r="D50" s="388" t="s">
        <v>441</v>
      </c>
      <c r="E50" s="25">
        <f t="shared" si="8"/>
        <v>12</v>
      </c>
      <c r="F50" s="51"/>
      <c r="G50" s="24"/>
      <c r="H50" s="69"/>
      <c r="I50" s="69"/>
      <c r="J50" s="69">
        <v>5</v>
      </c>
      <c r="K50" s="69">
        <v>5</v>
      </c>
      <c r="L50" s="69">
        <v>2</v>
      </c>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92">
        <f t="shared" si="9"/>
        <v>15</v>
      </c>
      <c r="C51" s="341" t="s">
        <v>680</v>
      </c>
      <c r="D51" s="388" t="s">
        <v>441</v>
      </c>
      <c r="E51" s="25">
        <f t="shared" si="8"/>
        <v>12</v>
      </c>
      <c r="F51" s="51"/>
      <c r="G51" s="24"/>
      <c r="H51" s="69"/>
      <c r="I51" s="69"/>
      <c r="J51" s="69">
        <v>4</v>
      </c>
      <c r="K51" s="69">
        <v>4</v>
      </c>
      <c r="L51" s="69">
        <v>4</v>
      </c>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92">
        <f t="shared" si="9"/>
        <v>16</v>
      </c>
      <c r="C52" s="341" t="s">
        <v>681</v>
      </c>
      <c r="D52" s="388" t="s">
        <v>210</v>
      </c>
      <c r="E52" s="25">
        <f t="shared" si="8"/>
        <v>11</v>
      </c>
      <c r="F52" s="51"/>
      <c r="G52" s="24"/>
      <c r="H52" s="69"/>
      <c r="I52" s="69"/>
      <c r="J52" s="69"/>
      <c r="K52" s="69"/>
      <c r="L52" s="69"/>
      <c r="M52" s="67"/>
      <c r="N52" s="67"/>
      <c r="O52" s="69"/>
      <c r="P52" s="69"/>
      <c r="Q52" s="69">
        <v>4</v>
      </c>
      <c r="R52" s="69">
        <v>4</v>
      </c>
      <c r="S52" s="69">
        <v>3</v>
      </c>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92">
        <f t="shared" si="9"/>
        <v>17</v>
      </c>
      <c r="C53" s="341" t="s">
        <v>682</v>
      </c>
      <c r="D53" s="388" t="s">
        <v>441</v>
      </c>
      <c r="E53" s="25">
        <f t="shared" si="8"/>
        <v>4</v>
      </c>
      <c r="F53" s="51"/>
      <c r="G53" s="24"/>
      <c r="H53" s="69"/>
      <c r="I53" s="69"/>
      <c r="J53" s="69"/>
      <c r="K53" s="69"/>
      <c r="L53" s="69"/>
      <c r="M53" s="67"/>
      <c r="N53" s="67"/>
      <c r="O53" s="69">
        <v>2</v>
      </c>
      <c r="P53" s="69">
        <v>2</v>
      </c>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92">
        <f t="shared" si="9"/>
        <v>18</v>
      </c>
      <c r="C54" t="s">
        <v>683</v>
      </c>
      <c r="D54" s="388" t="s">
        <v>441</v>
      </c>
      <c r="E54" s="25">
        <f t="shared" si="8"/>
        <v>8</v>
      </c>
      <c r="F54" s="51"/>
      <c r="G54" s="24"/>
      <c r="H54" s="69"/>
      <c r="I54" s="69"/>
      <c r="J54" s="69"/>
      <c r="K54" s="69"/>
      <c r="L54" s="69"/>
      <c r="M54" s="67"/>
      <c r="N54" s="67"/>
      <c r="O54" s="69">
        <v>4</v>
      </c>
      <c r="P54" s="69">
        <v>4</v>
      </c>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92">
        <f t="shared" si="9"/>
        <v>19</v>
      </c>
      <c r="C55" s="390" t="s">
        <v>684</v>
      </c>
      <c r="D55" s="388" t="s">
        <v>441</v>
      </c>
      <c r="E55" s="25">
        <f t="shared" si="8"/>
        <v>5</v>
      </c>
      <c r="F55" s="51"/>
      <c r="G55" s="24"/>
      <c r="H55" s="69"/>
      <c r="I55" s="69"/>
      <c r="J55" s="69"/>
      <c r="K55" s="69"/>
      <c r="L55" s="69"/>
      <c r="M55" s="67"/>
      <c r="N55" s="67"/>
      <c r="O55" s="69"/>
      <c r="P55" s="69"/>
      <c r="Q55" s="69">
        <v>5</v>
      </c>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92">
        <f t="shared" si="9"/>
        <v>20</v>
      </c>
      <c r="C56" s="390" t="s">
        <v>685</v>
      </c>
      <c r="D56" s="388" t="s">
        <v>441</v>
      </c>
      <c r="E56" s="25">
        <f t="shared" si="8"/>
        <v>5</v>
      </c>
      <c r="F56" s="51"/>
      <c r="G56" s="24"/>
      <c r="H56" s="69"/>
      <c r="I56" s="69"/>
      <c r="J56" s="69"/>
      <c r="K56" s="69"/>
      <c r="L56" s="69"/>
      <c r="M56" s="67"/>
      <c r="N56" s="67"/>
      <c r="O56" s="69"/>
      <c r="P56" s="69"/>
      <c r="Q56" s="69"/>
      <c r="R56" s="69">
        <v>5</v>
      </c>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92">
        <f t="shared" si="9"/>
        <v>21</v>
      </c>
      <c r="C57" s="390" t="s">
        <v>686</v>
      </c>
      <c r="D57" s="388" t="s">
        <v>441</v>
      </c>
      <c r="E57" s="25">
        <f t="shared" si="8"/>
        <v>6</v>
      </c>
      <c r="F57" s="51"/>
      <c r="G57" s="24"/>
      <c r="H57" s="69"/>
      <c r="I57" s="69"/>
      <c r="J57" s="69"/>
      <c r="K57" s="69"/>
      <c r="L57" s="69"/>
      <c r="M57" s="67"/>
      <c r="N57" s="67"/>
      <c r="O57" s="69"/>
      <c r="P57" s="69"/>
      <c r="Q57" s="69"/>
      <c r="R57" s="69"/>
      <c r="S57" s="69">
        <v>6</v>
      </c>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92">
        <f t="shared" si="9"/>
        <v>22</v>
      </c>
      <c r="C58" s="390" t="s">
        <v>687</v>
      </c>
      <c r="D58" s="388" t="s">
        <v>441</v>
      </c>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92">
        <f t="shared" si="9"/>
        <v>23</v>
      </c>
      <c r="C59" s="390" t="s">
        <v>688</v>
      </c>
      <c r="D59" s="388" t="s">
        <v>441</v>
      </c>
      <c r="E59" s="25">
        <f t="shared" si="8"/>
        <v>10</v>
      </c>
      <c r="F59" s="51"/>
      <c r="G59" s="24"/>
      <c r="H59" s="69">
        <v>1</v>
      </c>
      <c r="I59" s="69">
        <v>9</v>
      </c>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92">
        <f t="shared" si="9"/>
        <v>24</v>
      </c>
      <c r="C60" s="341" t="s">
        <v>689</v>
      </c>
      <c r="D60" s="388" t="s">
        <v>285</v>
      </c>
      <c r="E60" s="25">
        <f t="shared" si="8"/>
        <v>9</v>
      </c>
      <c r="F60" s="51"/>
      <c r="G60" s="24"/>
      <c r="H60" s="69"/>
      <c r="I60" s="69"/>
      <c r="J60" s="69"/>
      <c r="K60" s="69"/>
      <c r="L60" s="69"/>
      <c r="M60" s="70"/>
      <c r="N60" s="68"/>
      <c r="O60" s="69"/>
      <c r="P60" s="69"/>
      <c r="Q60" s="69"/>
      <c r="R60" s="69"/>
      <c r="S60" s="69">
        <v>3</v>
      </c>
      <c r="T60" s="68"/>
      <c r="U60" s="68"/>
      <c r="V60" s="69">
        <v>3</v>
      </c>
      <c r="W60" s="69">
        <v>3</v>
      </c>
      <c r="X60" s="69"/>
      <c r="Y60" s="69"/>
      <c r="Z60" s="69"/>
      <c r="AA60" s="68"/>
      <c r="AB60" s="74"/>
      <c r="AC60" s="69"/>
      <c r="AD60" s="69"/>
      <c r="AE60" s="69"/>
      <c r="AF60" s="69"/>
      <c r="AG60" s="69"/>
      <c r="AH60" s="70"/>
      <c r="AI60" s="68"/>
      <c r="AJ60" s="69"/>
      <c r="AK60" s="69"/>
      <c r="AL60" s="69"/>
      <c r="AM60" s="69"/>
      <c r="AN60" s="69"/>
    </row>
    <row r="61" spans="2:40" x14ac:dyDescent="0.2">
      <c r="B61" s="92">
        <f t="shared" si="9"/>
        <v>25</v>
      </c>
      <c r="C61" s="341" t="s">
        <v>690</v>
      </c>
      <c r="D61" s="388" t="s">
        <v>285</v>
      </c>
      <c r="E61" s="25">
        <f t="shared" si="8"/>
        <v>7</v>
      </c>
      <c r="F61" s="51"/>
      <c r="G61" s="24"/>
      <c r="H61" s="69"/>
      <c r="I61" s="69"/>
      <c r="J61" s="69"/>
      <c r="K61" s="69"/>
      <c r="L61" s="69"/>
      <c r="M61" s="70"/>
      <c r="N61" s="68"/>
      <c r="O61" s="69"/>
      <c r="P61" s="69"/>
      <c r="Q61" s="69"/>
      <c r="R61" s="69"/>
      <c r="S61" s="69">
        <v>3</v>
      </c>
      <c r="T61" s="68"/>
      <c r="U61" s="68"/>
      <c r="V61" s="69">
        <v>2</v>
      </c>
      <c r="W61" s="69">
        <v>2</v>
      </c>
      <c r="X61" s="69"/>
      <c r="Y61" s="69"/>
      <c r="Z61" s="69"/>
      <c r="AA61" s="68"/>
      <c r="AB61" s="74"/>
      <c r="AC61" s="69"/>
      <c r="AD61" s="69"/>
      <c r="AE61" s="69"/>
      <c r="AF61" s="69"/>
      <c r="AG61" s="69"/>
      <c r="AH61" s="70"/>
      <c r="AI61" s="68"/>
      <c r="AJ61" s="69"/>
      <c r="AK61" s="69"/>
      <c r="AL61" s="69"/>
      <c r="AM61" s="69"/>
      <c r="AN61" s="69"/>
    </row>
    <row r="62" spans="2:40" x14ac:dyDescent="0.2">
      <c r="B62" s="92">
        <f t="shared" si="9"/>
        <v>26</v>
      </c>
      <c r="C62" s="341" t="s">
        <v>691</v>
      </c>
      <c r="D62" s="388" t="s">
        <v>285</v>
      </c>
      <c r="E62" s="25">
        <f t="shared" si="8"/>
        <v>12</v>
      </c>
      <c r="F62" s="51"/>
      <c r="G62" s="24"/>
      <c r="H62" s="69"/>
      <c r="I62" s="69"/>
      <c r="J62" s="69"/>
      <c r="K62" s="69"/>
      <c r="L62" s="69"/>
      <c r="M62" s="70"/>
      <c r="N62" s="68"/>
      <c r="O62" s="69"/>
      <c r="P62" s="69"/>
      <c r="Q62" s="69"/>
      <c r="R62" s="69"/>
      <c r="S62" s="69"/>
      <c r="T62" s="68"/>
      <c r="U62" s="68"/>
      <c r="V62" s="69"/>
      <c r="W62" s="69"/>
      <c r="X62" s="69">
        <v>4</v>
      </c>
      <c r="Y62" s="69">
        <v>4</v>
      </c>
      <c r="Z62" s="69">
        <v>4</v>
      </c>
      <c r="AA62" s="68"/>
      <c r="AB62" s="74"/>
      <c r="AC62" s="69"/>
      <c r="AD62" s="69"/>
      <c r="AE62" s="69"/>
      <c r="AF62" s="69"/>
      <c r="AG62" s="69"/>
      <c r="AH62" s="70"/>
      <c r="AI62" s="68"/>
      <c r="AJ62" s="69"/>
      <c r="AK62" s="69"/>
      <c r="AL62" s="69"/>
      <c r="AM62" s="69"/>
      <c r="AN62" s="69"/>
    </row>
    <row r="63" spans="2:40" x14ac:dyDescent="0.2">
      <c r="B63" s="92">
        <f t="shared" si="9"/>
        <v>27</v>
      </c>
      <c r="C63" s="341" t="s">
        <v>692</v>
      </c>
      <c r="D63" s="388" t="s">
        <v>441</v>
      </c>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92">
        <f t="shared" si="9"/>
        <v>28</v>
      </c>
      <c r="C64" s="341" t="s">
        <v>693</v>
      </c>
      <c r="D64" s="388" t="s">
        <v>210</v>
      </c>
      <c r="E64" s="25">
        <f t="shared" si="8"/>
        <v>60</v>
      </c>
      <c r="F64" s="51"/>
      <c r="G64" s="24"/>
      <c r="H64" s="69"/>
      <c r="I64" s="69"/>
      <c r="J64" s="69"/>
      <c r="K64" s="69"/>
      <c r="L64" s="69"/>
      <c r="M64" s="70"/>
      <c r="N64" s="68"/>
      <c r="O64" s="69"/>
      <c r="P64" s="69"/>
      <c r="Q64" s="69"/>
      <c r="R64" s="69"/>
      <c r="S64" s="69"/>
      <c r="T64" s="68"/>
      <c r="U64" s="68"/>
      <c r="V64" s="69"/>
      <c r="W64" s="69"/>
      <c r="X64" s="69"/>
      <c r="Y64" s="69"/>
      <c r="Z64" s="69"/>
      <c r="AA64" s="68"/>
      <c r="AB64" s="68"/>
      <c r="AC64" s="69">
        <v>9</v>
      </c>
      <c r="AD64" s="69">
        <v>9</v>
      </c>
      <c r="AE64" s="69">
        <v>9</v>
      </c>
      <c r="AF64" s="69">
        <v>9</v>
      </c>
      <c r="AG64" s="69">
        <v>6</v>
      </c>
      <c r="AH64" s="68"/>
      <c r="AI64" s="68"/>
      <c r="AJ64" s="69">
        <v>9</v>
      </c>
      <c r="AK64" s="69">
        <v>9</v>
      </c>
      <c r="AL64" s="69"/>
      <c r="AM64" s="69"/>
      <c r="AN64" s="69"/>
    </row>
    <row r="65" spans="2:40" x14ac:dyDescent="0.2">
      <c r="B65" s="92">
        <f t="shared" si="9"/>
        <v>29</v>
      </c>
      <c r="C65" s="341" t="s">
        <v>694</v>
      </c>
      <c r="D65" s="388" t="s">
        <v>441</v>
      </c>
      <c r="E65" s="25">
        <f t="shared" si="8"/>
        <v>20</v>
      </c>
      <c r="F65" s="51"/>
      <c r="G65" s="24"/>
      <c r="H65" s="69"/>
      <c r="I65" s="69"/>
      <c r="J65" s="69"/>
      <c r="K65" s="69"/>
      <c r="L65" s="69"/>
      <c r="M65" s="70"/>
      <c r="N65" s="68"/>
      <c r="O65" s="69"/>
      <c r="P65" s="69"/>
      <c r="Q65" s="69"/>
      <c r="R65" s="69"/>
      <c r="S65" s="69"/>
      <c r="T65" s="68"/>
      <c r="U65" s="68"/>
      <c r="V65" s="69"/>
      <c r="W65" s="69"/>
      <c r="X65" s="69"/>
      <c r="Y65" s="69"/>
      <c r="Z65" s="69"/>
      <c r="AA65" s="68"/>
      <c r="AB65" s="68"/>
      <c r="AC65" s="69">
        <v>3</v>
      </c>
      <c r="AD65" s="69">
        <v>3</v>
      </c>
      <c r="AE65" s="69">
        <v>3</v>
      </c>
      <c r="AF65" s="69">
        <v>3</v>
      </c>
      <c r="AG65" s="69">
        <v>2</v>
      </c>
      <c r="AH65" s="68"/>
      <c r="AI65" s="68"/>
      <c r="AJ65" s="69">
        <v>3</v>
      </c>
      <c r="AK65" s="69">
        <v>3</v>
      </c>
      <c r="AL65" s="69"/>
      <c r="AM65" s="69"/>
      <c r="AN65" s="69"/>
    </row>
    <row r="66" spans="2:40" x14ac:dyDescent="0.2">
      <c r="B66" s="92">
        <f t="shared" si="9"/>
        <v>30</v>
      </c>
      <c r="C66" s="341" t="s">
        <v>695</v>
      </c>
      <c r="D66" s="388" t="s">
        <v>441</v>
      </c>
      <c r="E66" s="25">
        <f t="shared" si="8"/>
        <v>20</v>
      </c>
      <c r="F66" s="51"/>
      <c r="G66" s="24"/>
      <c r="H66" s="69"/>
      <c r="I66" s="69"/>
      <c r="J66" s="69"/>
      <c r="K66" s="69"/>
      <c r="L66" s="69"/>
      <c r="M66" s="70"/>
      <c r="N66" s="68"/>
      <c r="O66" s="69"/>
      <c r="P66" s="69"/>
      <c r="Q66" s="69"/>
      <c r="R66" s="69"/>
      <c r="S66" s="69"/>
      <c r="T66" s="68"/>
      <c r="U66" s="68"/>
      <c r="V66" s="69"/>
      <c r="W66" s="69"/>
      <c r="X66" s="69"/>
      <c r="Y66" s="69"/>
      <c r="Z66" s="69"/>
      <c r="AA66" s="68"/>
      <c r="AB66" s="68"/>
      <c r="AC66" s="69">
        <v>3</v>
      </c>
      <c r="AD66" s="69">
        <v>3</v>
      </c>
      <c r="AE66" s="69">
        <v>3</v>
      </c>
      <c r="AF66" s="69">
        <v>3</v>
      </c>
      <c r="AG66" s="69">
        <v>2</v>
      </c>
      <c r="AH66" s="68"/>
      <c r="AI66" s="68"/>
      <c r="AJ66" s="69">
        <v>3</v>
      </c>
      <c r="AK66" s="69">
        <v>3</v>
      </c>
      <c r="AL66" s="69"/>
      <c r="AM66" s="69"/>
      <c r="AN66" s="69"/>
    </row>
    <row r="67" spans="2:40" x14ac:dyDescent="0.2">
      <c r="B67" s="92">
        <f t="shared" si="9"/>
        <v>31</v>
      </c>
      <c r="C67" s="389" t="s">
        <v>696</v>
      </c>
      <c r="D67" s="388" t="s">
        <v>441</v>
      </c>
      <c r="E67" s="25">
        <f t="shared" si="8"/>
        <v>20</v>
      </c>
      <c r="F67" s="51"/>
      <c r="G67" s="24"/>
      <c r="H67" s="69"/>
      <c r="I67" s="69"/>
      <c r="J67" s="69"/>
      <c r="K67" s="69"/>
      <c r="L67" s="69"/>
      <c r="M67" s="70"/>
      <c r="N67" s="68"/>
      <c r="O67" s="69"/>
      <c r="P67" s="69"/>
      <c r="Q67" s="69"/>
      <c r="R67" s="69"/>
      <c r="S67" s="69"/>
      <c r="T67" s="68"/>
      <c r="U67" s="68"/>
      <c r="V67" s="69"/>
      <c r="W67" s="69"/>
      <c r="X67" s="69"/>
      <c r="Y67" s="69"/>
      <c r="Z67" s="69"/>
      <c r="AA67" s="68"/>
      <c r="AB67" s="68"/>
      <c r="AC67" s="69">
        <v>3</v>
      </c>
      <c r="AD67" s="69">
        <v>3</v>
      </c>
      <c r="AE67" s="69">
        <v>3</v>
      </c>
      <c r="AF67" s="69">
        <v>3</v>
      </c>
      <c r="AG67" s="69">
        <v>2</v>
      </c>
      <c r="AH67" s="68"/>
      <c r="AI67" s="68"/>
      <c r="AJ67" s="69">
        <v>3</v>
      </c>
      <c r="AK67" s="69">
        <v>3</v>
      </c>
      <c r="AL67" s="69"/>
      <c r="AM67" s="69"/>
      <c r="AN67" s="69"/>
    </row>
    <row r="68" spans="2:40" x14ac:dyDescent="0.2">
      <c r="B68" s="92">
        <f t="shared" si="9"/>
        <v>32</v>
      </c>
      <c r="C68" s="341" t="s">
        <v>678</v>
      </c>
      <c r="D68" s="388" t="s">
        <v>441</v>
      </c>
      <c r="E68" s="25">
        <f t="shared" si="8"/>
        <v>42</v>
      </c>
      <c r="F68" s="51"/>
      <c r="G68" s="24"/>
      <c r="H68" s="69"/>
      <c r="I68" s="69"/>
      <c r="J68" s="69"/>
      <c r="K68" s="69"/>
      <c r="L68" s="69"/>
      <c r="M68" s="70"/>
      <c r="N68" s="68"/>
      <c r="O68" s="69"/>
      <c r="P68" s="69"/>
      <c r="Q68" s="69"/>
      <c r="R68" s="69"/>
      <c r="S68" s="69"/>
      <c r="T68" s="68"/>
      <c r="U68" s="68"/>
      <c r="V68" s="69">
        <v>9</v>
      </c>
      <c r="W68" s="69">
        <v>9</v>
      </c>
      <c r="X68" s="69">
        <v>9</v>
      </c>
      <c r="Y68" s="69">
        <v>9</v>
      </c>
      <c r="Z68" s="69">
        <v>6</v>
      </c>
      <c r="AA68" s="68"/>
      <c r="AB68" s="68"/>
      <c r="AC68" s="69"/>
      <c r="AD68" s="69"/>
      <c r="AE68" s="69"/>
      <c r="AF68" s="69"/>
      <c r="AG68" s="69"/>
      <c r="AH68" s="68"/>
      <c r="AI68" s="68"/>
      <c r="AJ68" s="69"/>
      <c r="AK68" s="69"/>
      <c r="AL68" s="69"/>
      <c r="AM68" s="69"/>
      <c r="AN68" s="69"/>
    </row>
    <row r="69" spans="2:40" x14ac:dyDescent="0.2">
      <c r="B69" s="92">
        <f t="shared" si="9"/>
        <v>33</v>
      </c>
      <c r="C69" s="341" t="s">
        <v>693</v>
      </c>
      <c r="D69" s="388" t="s">
        <v>285</v>
      </c>
      <c r="E69" s="25">
        <f t="shared" si="8"/>
        <v>26</v>
      </c>
      <c r="F69" s="51"/>
      <c r="G69" s="24"/>
      <c r="H69" s="69"/>
      <c r="I69" s="69"/>
      <c r="J69" s="69"/>
      <c r="K69" s="69"/>
      <c r="L69" s="69"/>
      <c r="M69" s="70"/>
      <c r="N69" s="68"/>
      <c r="O69" s="69"/>
      <c r="P69" s="69"/>
      <c r="Q69" s="69"/>
      <c r="R69" s="69"/>
      <c r="S69" s="69"/>
      <c r="T69" s="68"/>
      <c r="U69" s="68"/>
      <c r="V69" s="69"/>
      <c r="W69" s="69"/>
      <c r="X69" s="69"/>
      <c r="Y69" s="69"/>
      <c r="Z69" s="69"/>
      <c r="AA69" s="68"/>
      <c r="AB69" s="68"/>
      <c r="AC69" s="69">
        <v>4</v>
      </c>
      <c r="AD69" s="69">
        <v>4</v>
      </c>
      <c r="AE69" s="69">
        <v>4</v>
      </c>
      <c r="AF69" s="69">
        <v>4</v>
      </c>
      <c r="AG69" s="69">
        <v>2</v>
      </c>
      <c r="AH69" s="68"/>
      <c r="AI69" s="68"/>
      <c r="AJ69" s="69">
        <v>4</v>
      </c>
      <c r="AK69" s="69">
        <v>4</v>
      </c>
      <c r="AL69" s="69"/>
      <c r="AM69" s="69"/>
      <c r="AN69" s="69"/>
    </row>
    <row r="70" spans="2:40" x14ac:dyDescent="0.2">
      <c r="B70" s="92">
        <f t="shared" ref="B70:B101" si="10">+B69+1</f>
        <v>34</v>
      </c>
      <c r="C70" s="389" t="s">
        <v>551</v>
      </c>
      <c r="D70" s="388" t="s">
        <v>340</v>
      </c>
      <c r="E70" s="25">
        <f t="shared" si="8"/>
        <v>30</v>
      </c>
      <c r="F70" s="51"/>
      <c r="G70" s="24"/>
      <c r="H70" s="69">
        <v>1</v>
      </c>
      <c r="I70" s="69">
        <v>1</v>
      </c>
      <c r="J70" s="69">
        <v>2</v>
      </c>
      <c r="K70" s="69">
        <v>1</v>
      </c>
      <c r="L70" s="69">
        <v>2</v>
      </c>
      <c r="M70" s="70"/>
      <c r="N70" s="68"/>
      <c r="O70" s="69">
        <v>1</v>
      </c>
      <c r="P70" s="69">
        <v>1</v>
      </c>
      <c r="Q70" s="69">
        <v>2</v>
      </c>
      <c r="R70" s="69">
        <v>1</v>
      </c>
      <c r="S70" s="69">
        <v>2</v>
      </c>
      <c r="T70" s="68"/>
      <c r="U70" s="68"/>
      <c r="V70" s="69">
        <v>1</v>
      </c>
      <c r="W70" s="69">
        <v>1</v>
      </c>
      <c r="X70" s="69">
        <v>2</v>
      </c>
      <c r="Y70" s="69">
        <v>1</v>
      </c>
      <c r="Z70" s="69">
        <v>2</v>
      </c>
      <c r="AA70" s="68"/>
      <c r="AB70" s="68"/>
      <c r="AC70" s="69">
        <v>1</v>
      </c>
      <c r="AD70" s="69">
        <v>1</v>
      </c>
      <c r="AE70" s="69">
        <v>2</v>
      </c>
      <c r="AF70" s="69">
        <v>1</v>
      </c>
      <c r="AG70" s="69">
        <v>2</v>
      </c>
      <c r="AH70" s="68"/>
      <c r="AI70" s="68"/>
      <c r="AJ70" s="69">
        <v>1</v>
      </c>
      <c r="AK70" s="69">
        <v>1</v>
      </c>
      <c r="AL70" s="69"/>
      <c r="AM70" s="69"/>
      <c r="AN70" s="69"/>
    </row>
    <row r="71" spans="2:40" ht="14.25" customHeight="1" x14ac:dyDescent="0.2">
      <c r="B71" s="92">
        <f t="shared" si="10"/>
        <v>35</v>
      </c>
      <c r="C71" s="300"/>
      <c r="D71" s="388"/>
      <c r="E71" s="25">
        <f t="shared" si="8"/>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92">
        <f t="shared" si="10"/>
        <v>36</v>
      </c>
      <c r="C72" s="341"/>
      <c r="D72" s="388"/>
      <c r="E72" s="25">
        <f t="shared" si="8"/>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92">
        <f t="shared" si="10"/>
        <v>37</v>
      </c>
      <c r="C73" s="341"/>
      <c r="D73" s="388"/>
      <c r="E73" s="25">
        <f t="shared" si="8"/>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92">
        <f t="shared" si="10"/>
        <v>38</v>
      </c>
      <c r="C74" s="341"/>
      <c r="D74" s="388"/>
      <c r="E74" s="25">
        <f t="shared" si="8"/>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92">
        <f t="shared" si="10"/>
        <v>39</v>
      </c>
      <c r="C75" s="300"/>
      <c r="D75" s="388"/>
      <c r="E75" s="25">
        <f t="shared" ref="E75:E100" si="11">SUM(H75:AN75)</f>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92">
        <f t="shared" si="10"/>
        <v>40</v>
      </c>
      <c r="C76" s="300"/>
      <c r="D76" s="388"/>
      <c r="E76" s="25">
        <f t="shared" si="11"/>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92">
        <f t="shared" si="10"/>
        <v>41</v>
      </c>
      <c r="C77" s="300"/>
      <c r="D77" s="388"/>
      <c r="E77" s="25">
        <f t="shared" si="11"/>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92">
        <f t="shared" si="10"/>
        <v>42</v>
      </c>
      <c r="C78" s="300"/>
      <c r="D78" s="388"/>
      <c r="E78" s="25">
        <f t="shared" si="11"/>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92">
        <f t="shared" si="10"/>
        <v>43</v>
      </c>
      <c r="C79" s="300"/>
      <c r="D79" s="388"/>
      <c r="E79" s="25">
        <f t="shared" si="11"/>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92">
        <f t="shared" si="10"/>
        <v>44</v>
      </c>
      <c r="C80" s="300"/>
      <c r="D80" s="388"/>
      <c r="E80" s="25">
        <f t="shared" si="11"/>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92">
        <f t="shared" si="10"/>
        <v>45</v>
      </c>
      <c r="C81" s="300"/>
      <c r="D81" s="388"/>
      <c r="E81" s="25">
        <f t="shared" si="11"/>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92">
        <f t="shared" si="10"/>
        <v>46</v>
      </c>
      <c r="C82" s="300"/>
      <c r="D82" s="388"/>
      <c r="E82" s="25">
        <f t="shared" si="11"/>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92">
        <f t="shared" si="10"/>
        <v>47</v>
      </c>
      <c r="C83" s="300"/>
      <c r="D83" s="388"/>
      <c r="E83" s="25">
        <f t="shared" si="11"/>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92">
        <f t="shared" si="10"/>
        <v>48</v>
      </c>
      <c r="C84" s="300"/>
      <c r="D84" s="388"/>
      <c r="E84" s="25">
        <f t="shared" si="11"/>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92">
        <f t="shared" si="10"/>
        <v>49</v>
      </c>
      <c r="C85" s="300"/>
      <c r="D85" s="388"/>
      <c r="E85" s="25">
        <f t="shared" si="11"/>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92">
        <f t="shared" si="10"/>
        <v>50</v>
      </c>
      <c r="C86" s="300"/>
      <c r="D86" s="388"/>
      <c r="E86" s="25">
        <f t="shared" si="11"/>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92">
        <f t="shared" si="10"/>
        <v>51</v>
      </c>
      <c r="C87" s="300"/>
      <c r="D87" s="388"/>
      <c r="E87" s="25">
        <f t="shared" si="11"/>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92">
        <f t="shared" si="10"/>
        <v>52</v>
      </c>
      <c r="C88" s="300"/>
      <c r="D88" s="388"/>
      <c r="E88" s="25">
        <f t="shared" si="11"/>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92">
        <f t="shared" si="10"/>
        <v>53</v>
      </c>
      <c r="C89" s="300"/>
      <c r="D89" s="388"/>
      <c r="E89" s="25">
        <f t="shared" si="11"/>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92">
        <f t="shared" si="10"/>
        <v>54</v>
      </c>
      <c r="C90" s="300"/>
      <c r="D90" s="388"/>
      <c r="E90" s="25">
        <f t="shared" si="11"/>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92">
        <f t="shared" si="10"/>
        <v>55</v>
      </c>
      <c r="C91" s="300"/>
      <c r="D91" s="388"/>
      <c r="E91" s="25">
        <f t="shared" si="11"/>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92">
        <f t="shared" si="10"/>
        <v>56</v>
      </c>
      <c r="C92" s="300"/>
      <c r="D92" s="388"/>
      <c r="E92" s="25">
        <f t="shared" si="11"/>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92">
        <f t="shared" si="10"/>
        <v>57</v>
      </c>
      <c r="C93" s="300"/>
      <c r="D93" s="388"/>
      <c r="E93" s="25">
        <f t="shared" si="11"/>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92">
        <f t="shared" si="10"/>
        <v>58</v>
      </c>
      <c r="C94" s="300"/>
      <c r="D94" s="388"/>
      <c r="E94" s="25">
        <f t="shared" si="11"/>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92">
        <f t="shared" si="10"/>
        <v>59</v>
      </c>
      <c r="C95" s="300"/>
      <c r="D95" s="388"/>
      <c r="E95" s="25">
        <f t="shared" si="11"/>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92">
        <f t="shared" si="10"/>
        <v>60</v>
      </c>
      <c r="C96" s="300"/>
      <c r="D96" s="388"/>
      <c r="E96" s="25">
        <f t="shared" si="11"/>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92">
        <f t="shared" si="10"/>
        <v>61</v>
      </c>
      <c r="C97" s="300"/>
      <c r="D97" s="388"/>
      <c r="E97" s="25">
        <f t="shared" si="11"/>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92">
        <f t="shared" si="10"/>
        <v>62</v>
      </c>
      <c r="C98" s="300"/>
      <c r="D98" s="388"/>
      <c r="E98" s="25">
        <f t="shared" si="11"/>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92">
        <f t="shared" si="10"/>
        <v>63</v>
      </c>
      <c r="C99" s="300"/>
      <c r="D99" s="388"/>
      <c r="E99" s="25">
        <f t="shared" si="11"/>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92">
        <f t="shared" si="10"/>
        <v>64</v>
      </c>
      <c r="C100" s="300"/>
      <c r="D100" s="388"/>
      <c r="E100" s="25">
        <f t="shared" si="11"/>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92">
        <f t="shared" si="10"/>
        <v>65</v>
      </c>
      <c r="C101" s="300"/>
      <c r="D101" s="388"/>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92">
        <f t="shared" ref="B102:B115" si="13">+B101+1</f>
        <v>66</v>
      </c>
      <c r="C102" s="300"/>
      <c r="D102" s="388"/>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92">
        <f t="shared" si="13"/>
        <v>67</v>
      </c>
      <c r="C103" s="300"/>
      <c r="D103" s="388"/>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92">
        <f t="shared" si="13"/>
        <v>68</v>
      </c>
      <c r="C104" s="300"/>
      <c r="D104" s="388"/>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92">
        <f t="shared" si="13"/>
        <v>69</v>
      </c>
      <c r="C105" s="300"/>
      <c r="D105" s="388"/>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388"/>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388"/>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235" priority="38">
      <formula>AND(D37&lt;&gt;"",COUNTIF($F$16:$F$28,D37)=0)</formula>
    </cfRule>
  </conditionalFormatting>
  <conditionalFormatting sqref="H16:L28">
    <cfRule type="expression" dxfId="234" priority="21" stopIfTrue="1">
      <formula>H16&gt;$H$8</formula>
    </cfRule>
  </conditionalFormatting>
  <conditionalFormatting sqref="H37:L144">
    <cfRule type="cellIs" dxfId="231" priority="32" operator="greaterThan">
      <formula>0</formula>
    </cfRule>
    <cfRule type="cellIs" dxfId="230" priority="33" operator="greaterThan">
      <formula>6</formula>
    </cfRule>
  </conditionalFormatting>
  <conditionalFormatting sqref="H16:N28">
    <cfRule type="cellIs" dxfId="229" priority="23" operator="greaterThan">
      <formula>0</formula>
    </cfRule>
  </conditionalFormatting>
  <conditionalFormatting sqref="M10:N11">
    <cfRule type="cellIs" dxfId="228" priority="37" operator="greaterThan">
      <formula>0</formula>
    </cfRule>
  </conditionalFormatting>
  <conditionalFormatting sqref="M58:N115 T58:U115 AA58:AB115">
    <cfRule type="cellIs" dxfId="227" priority="40" operator="greaterThan">
      <formula>0</formula>
    </cfRule>
  </conditionalFormatting>
  <conditionalFormatting sqref="O16:S28">
    <cfRule type="expression" dxfId="225" priority="18" stopIfTrue="1">
      <formula>O16&gt;$H$8</formula>
    </cfRule>
  </conditionalFormatting>
  <conditionalFormatting sqref="O37:S144">
    <cfRule type="cellIs" dxfId="224" priority="30" operator="greaterThan">
      <formula>0</formula>
    </cfRule>
    <cfRule type="cellIs" dxfId="223" priority="31" operator="greaterThan">
      <formula>6</formula>
    </cfRule>
  </conditionalFormatting>
  <conditionalFormatting sqref="O70:S70">
    <cfRule type="cellIs" dxfId="222" priority="8" operator="greaterThan">
      <formula>6</formula>
    </cfRule>
    <cfRule type="cellIs" dxfId="221" priority="7" operator="greaterThan">
      <formula>0</formula>
    </cfRule>
  </conditionalFormatting>
  <conditionalFormatting sqref="O16:U28">
    <cfRule type="cellIs" dxfId="220" priority="20" operator="greaterThan">
      <formula>0</formula>
    </cfRule>
  </conditionalFormatting>
  <conditionalFormatting sqref="T10:U11">
    <cfRule type="cellIs" dxfId="219" priority="36" operator="greaterThan">
      <formula>0</formula>
    </cfRule>
  </conditionalFormatting>
  <conditionalFormatting sqref="V16:Z28">
    <cfRule type="expression" dxfId="218" priority="15" stopIfTrue="1">
      <formula>V16&gt;$H$8</formula>
    </cfRule>
  </conditionalFormatting>
  <conditionalFormatting sqref="V37:Z144">
    <cfRule type="cellIs" dxfId="216" priority="28" operator="greaterThan">
      <formula>0</formula>
    </cfRule>
    <cfRule type="cellIs" dxfId="215" priority="29" operator="greaterThan">
      <formula>6</formula>
    </cfRule>
  </conditionalFormatting>
  <conditionalFormatting sqref="V70:Z70">
    <cfRule type="cellIs" dxfId="214" priority="5" operator="greaterThan">
      <formula>0</formula>
    </cfRule>
    <cfRule type="cellIs" dxfId="213" priority="6" operator="greaterThan">
      <formula>6</formula>
    </cfRule>
  </conditionalFormatting>
  <conditionalFormatting sqref="V16:AB28">
    <cfRule type="cellIs" dxfId="212" priority="17" operator="greaterThan">
      <formula>0</formula>
    </cfRule>
  </conditionalFormatting>
  <conditionalFormatting sqref="AA10:AB11">
    <cfRule type="cellIs" dxfId="211" priority="35" operator="greaterThan">
      <formula>0</formula>
    </cfRule>
  </conditionalFormatting>
  <conditionalFormatting sqref="AC16:AG28">
    <cfRule type="expression" dxfId="210" priority="12" stopIfTrue="1">
      <formula>AC16&gt;$H$8</formula>
    </cfRule>
    <cfRule type="cellIs" dxfId="208" priority="14" operator="greaterThan">
      <formula>0</formula>
    </cfRule>
  </conditionalFormatting>
  <conditionalFormatting sqref="AC37:AG144">
    <cfRule type="cellIs" dxfId="207" priority="26" operator="greaterThan">
      <formula>0</formula>
    </cfRule>
    <cfRule type="cellIs" dxfId="206" priority="27" operator="greaterThan">
      <formula>6</formula>
    </cfRule>
  </conditionalFormatting>
  <conditionalFormatting sqref="AC70:AG70">
    <cfRule type="cellIs" dxfId="205" priority="1" operator="greaterThan">
      <formula>0</formula>
    </cfRule>
    <cfRule type="cellIs" dxfId="204" priority="4" operator="greaterThan">
      <formula>6</formula>
    </cfRule>
    <cfRule type="cellIs" dxfId="203" priority="3" operator="greaterThan">
      <formula>0</formula>
    </cfRule>
    <cfRule type="cellIs" dxfId="202" priority="2" operator="greaterThan">
      <formula>6</formula>
    </cfRule>
  </conditionalFormatting>
  <conditionalFormatting sqref="AH10:AI11">
    <cfRule type="cellIs" dxfId="201" priority="34" operator="greaterThan">
      <formula>0</formula>
    </cfRule>
  </conditionalFormatting>
  <conditionalFormatting sqref="AJ16:AN28">
    <cfRule type="cellIs" dxfId="200" priority="11" operator="greaterThan">
      <formula>0</formula>
    </cfRule>
    <cfRule type="expression" dxfId="198" priority="9" stopIfTrue="1">
      <formula>AJ16&gt;$H$8</formula>
    </cfRule>
  </conditionalFormatting>
  <conditionalFormatting sqref="AJ37:AN144">
    <cfRule type="cellIs" dxfId="197" priority="25" operator="greaterThan">
      <formula>6</formula>
    </cfRule>
    <cfRule type="cellIs" dxfId="196" priority="24" operator="greaterThan">
      <formula>0</formula>
    </cfRule>
  </conditionalFormatting>
  <dataValidations count="3">
    <dataValidation type="list" showInputMessage="1" showErrorMessage="1" sqref="F16:F28" xr:uid="{ADCC2F6C-108C-4FD7-B6F6-116D30A70DDA}">
      <formula1>NombresProfesionales</formula1>
    </dataValidation>
    <dataValidation type="decimal" operator="lessThanOrEqual" allowBlank="1" showInputMessage="1" showErrorMessage="1" sqref="H37:L144 V37:Z144 O37:S144 AJ37:AN144 AC37:AG144" xr:uid="{C6208B4D-1B6E-4CD5-B1EB-52BEFF4D5DF8}">
      <formula1>H$8</formula1>
    </dataValidation>
    <dataValidation type="list" showInputMessage="1" showErrorMessage="1" sqref="D73:D115 D61:D70 D37:D59" xr:uid="{273BE36D-6846-4B2E-9839-1CF22727023A}">
      <formula1>$F$16:$F$29</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9" id="{717727DC-C35C-4707-B7DD-A7ED071AB31E}">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22" stopIfTrue="1" id="{628F5336-796B-43B4-A5FC-EF594D756C7B}">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41" stopIfTrue="1" id="{FB458788-E0A6-4A6C-A8FE-8227385B40B9}">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9" stopIfTrue="1" id="{811DBC58-FD2C-4A4D-ADAE-52F79BD0718E}">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16" stopIfTrue="1" id="{52ACFBD0-C1BD-4778-A38E-8D3EF01FD3AF}">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13" stopIfTrue="1" id="{A3D06A7A-B835-40CC-A79F-030F58A6014C}">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10" stopIfTrue="1" id="{372BA26E-49D1-49D2-BD4B-170B5F35ECC9}">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802D200-6E50-44C2-8235-2A457505835E}">
          <x14:formula1>
            <xm:f>'Listado Proyectos'!$A:$A</xm:f>
          </x14:formula1>
          <xm:sqref>D9</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04CBD-9126-474D-AFFE-A3BC85C2717B}">
  <sheetPr>
    <tabColor rgb="FF006600"/>
  </sheetPr>
  <dimension ref="A2:AN144"/>
  <sheetViews>
    <sheetView topLeftCell="A18" zoomScale="76" zoomScaleNormal="76" workbookViewId="0">
      <selection activeCell="D14" sqref="D14"/>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Highlander_Diagnóstico Geomecánico</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Claudio Hernández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162</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509</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3</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98</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15000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226</v>
      </c>
      <c r="G16" s="25">
        <f t="shared" ref="G16:G28" si="1">SUM(H16:XFD16)</f>
        <v>29</v>
      </c>
      <c r="H16" s="69">
        <f t="shared" ref="H16:L28" si="2">SUMIFS(H$37:H$1048576,$D$37:$D$1048576,$F16)</f>
        <v>4</v>
      </c>
      <c r="I16" s="69">
        <f t="shared" si="2"/>
        <v>4</v>
      </c>
      <c r="J16" s="69">
        <f t="shared" si="2"/>
        <v>4</v>
      </c>
      <c r="K16" s="69">
        <f t="shared" si="2"/>
        <v>4</v>
      </c>
      <c r="L16" s="69">
        <f t="shared" si="2"/>
        <v>4</v>
      </c>
      <c r="M16" s="44"/>
      <c r="N16" s="44"/>
      <c r="O16" s="69">
        <f t="shared" ref="O16:S28" si="3">SUMIFS(O$37:O$1048576,$D$37:$D$1048576,$F16)</f>
        <v>3</v>
      </c>
      <c r="P16" s="69">
        <f t="shared" si="3"/>
        <v>3</v>
      </c>
      <c r="Q16" s="69">
        <f t="shared" si="3"/>
        <v>2</v>
      </c>
      <c r="R16" s="69">
        <f t="shared" si="3"/>
        <v>1</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t="s">
        <v>368</v>
      </c>
      <c r="G17" s="25">
        <f t="shared" si="1"/>
        <v>33</v>
      </c>
      <c r="H17" s="69">
        <f t="shared" si="2"/>
        <v>6</v>
      </c>
      <c r="I17" s="69">
        <f t="shared" si="2"/>
        <v>6</v>
      </c>
      <c r="J17" s="69">
        <f t="shared" si="2"/>
        <v>6</v>
      </c>
      <c r="K17" s="69">
        <f t="shared" si="2"/>
        <v>6</v>
      </c>
      <c r="L17" s="69">
        <f t="shared" si="2"/>
        <v>3</v>
      </c>
      <c r="M17" s="44"/>
      <c r="N17" s="44"/>
      <c r="O17" s="69">
        <f t="shared" si="3"/>
        <v>3</v>
      </c>
      <c r="P17" s="69">
        <f t="shared" si="3"/>
        <v>3</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t="s">
        <v>302</v>
      </c>
      <c r="G18" s="25">
        <f t="shared" si="1"/>
        <v>36</v>
      </c>
      <c r="H18" s="69">
        <f t="shared" si="2"/>
        <v>4</v>
      </c>
      <c r="I18" s="69">
        <f t="shared" si="2"/>
        <v>4</v>
      </c>
      <c r="J18" s="69">
        <f t="shared" si="2"/>
        <v>4</v>
      </c>
      <c r="K18" s="69">
        <f t="shared" si="2"/>
        <v>4</v>
      </c>
      <c r="L18" s="69">
        <f t="shared" si="2"/>
        <v>4</v>
      </c>
      <c r="M18" s="44"/>
      <c r="N18" s="44"/>
      <c r="O18" s="69">
        <f t="shared" si="3"/>
        <v>6</v>
      </c>
      <c r="P18" s="69">
        <f t="shared" si="3"/>
        <v>6</v>
      </c>
      <c r="Q18" s="69">
        <f t="shared" si="3"/>
        <v>2</v>
      </c>
      <c r="R18" s="69">
        <f t="shared" si="3"/>
        <v>2</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t="s">
        <v>918</v>
      </c>
      <c r="D37" s="24" t="s">
        <v>368</v>
      </c>
      <c r="E37" s="25">
        <f t="shared" ref="E37:E68" si="8">SUM(H37:AN37)</f>
        <v>33</v>
      </c>
      <c r="F37" s="51"/>
      <c r="G37" s="24"/>
      <c r="H37" s="69">
        <v>6</v>
      </c>
      <c r="I37" s="69">
        <v>6</v>
      </c>
      <c r="J37" s="69">
        <v>6</v>
      </c>
      <c r="K37" s="69">
        <v>6</v>
      </c>
      <c r="L37" s="69">
        <v>3</v>
      </c>
      <c r="M37" s="65"/>
      <c r="N37" s="65"/>
      <c r="O37" s="69">
        <v>3</v>
      </c>
      <c r="P37" s="69">
        <v>3</v>
      </c>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t="s">
        <v>918</v>
      </c>
      <c r="D38" s="24" t="s">
        <v>226</v>
      </c>
      <c r="E38" s="25">
        <f t="shared" si="8"/>
        <v>12</v>
      </c>
      <c r="F38" s="51"/>
      <c r="G38" s="24" t="s">
        <v>867</v>
      </c>
      <c r="H38" s="69">
        <v>2</v>
      </c>
      <c r="I38" s="69">
        <v>2</v>
      </c>
      <c r="J38" s="69">
        <v>2</v>
      </c>
      <c r="K38" s="69">
        <v>2</v>
      </c>
      <c r="L38" s="69">
        <v>2</v>
      </c>
      <c r="M38" s="65"/>
      <c r="N38" s="65"/>
      <c r="O38" s="69">
        <v>1</v>
      </c>
      <c r="P38" s="69">
        <v>1</v>
      </c>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t="s">
        <v>919</v>
      </c>
      <c r="D40" s="24" t="s">
        <v>302</v>
      </c>
      <c r="E40" s="25">
        <f t="shared" si="8"/>
        <v>18</v>
      </c>
      <c r="F40" s="51"/>
      <c r="G40" s="24"/>
      <c r="H40" s="69">
        <v>2</v>
      </c>
      <c r="I40" s="69">
        <v>2</v>
      </c>
      <c r="J40" s="69">
        <v>2</v>
      </c>
      <c r="K40" s="69">
        <v>2</v>
      </c>
      <c r="L40" s="69">
        <v>2</v>
      </c>
      <c r="M40" s="67"/>
      <c r="N40" s="67"/>
      <c r="O40" s="69">
        <v>4</v>
      </c>
      <c r="P40" s="69">
        <v>4</v>
      </c>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t="s">
        <v>919</v>
      </c>
      <c r="D41" s="24" t="s">
        <v>226</v>
      </c>
      <c r="E41" s="25">
        <f t="shared" si="8"/>
        <v>8</v>
      </c>
      <c r="F41" s="51"/>
      <c r="G41" s="24" t="s">
        <v>867</v>
      </c>
      <c r="H41" s="69">
        <v>1</v>
      </c>
      <c r="I41" s="69">
        <v>1</v>
      </c>
      <c r="J41" s="69">
        <v>1</v>
      </c>
      <c r="K41" s="69">
        <v>1</v>
      </c>
      <c r="L41" s="69">
        <v>1</v>
      </c>
      <c r="M41" s="67"/>
      <c r="N41" s="67"/>
      <c r="O41" s="69">
        <v>1</v>
      </c>
      <c r="P41" s="69">
        <v>1</v>
      </c>
      <c r="Q41" s="69">
        <v>1</v>
      </c>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t="s">
        <v>920</v>
      </c>
      <c r="D43" s="24" t="s">
        <v>302</v>
      </c>
      <c r="E43" s="25">
        <f t="shared" si="8"/>
        <v>18</v>
      </c>
      <c r="F43" s="51"/>
      <c r="G43" s="24"/>
      <c r="H43" s="69">
        <v>2</v>
      </c>
      <c r="I43" s="69">
        <v>2</v>
      </c>
      <c r="J43" s="69">
        <v>2</v>
      </c>
      <c r="K43" s="69">
        <v>2</v>
      </c>
      <c r="L43" s="69">
        <v>2</v>
      </c>
      <c r="M43" s="67"/>
      <c r="N43" s="67"/>
      <c r="O43" s="69">
        <v>2</v>
      </c>
      <c r="P43" s="69">
        <v>2</v>
      </c>
      <c r="Q43" s="69">
        <v>2</v>
      </c>
      <c r="R43" s="69">
        <v>2</v>
      </c>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t="s">
        <v>920</v>
      </c>
      <c r="D44" s="24" t="s">
        <v>226</v>
      </c>
      <c r="E44" s="25">
        <f t="shared" si="8"/>
        <v>9</v>
      </c>
      <c r="F44" s="51"/>
      <c r="G44" s="24" t="s">
        <v>867</v>
      </c>
      <c r="H44" s="69">
        <v>1</v>
      </c>
      <c r="I44" s="69">
        <v>1</v>
      </c>
      <c r="J44" s="69">
        <v>1</v>
      </c>
      <c r="K44" s="69">
        <v>1</v>
      </c>
      <c r="L44" s="69">
        <v>1</v>
      </c>
      <c r="M44" s="67"/>
      <c r="N44" s="67"/>
      <c r="O44" s="69">
        <v>1</v>
      </c>
      <c r="P44" s="69">
        <v>1</v>
      </c>
      <c r="Q44" s="69">
        <v>1</v>
      </c>
      <c r="R44" s="69">
        <v>1</v>
      </c>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c r="D45" s="24"/>
      <c r="E45" s="25">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78"/>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94" priority="30">
      <formula>AND(D37&lt;&gt;"",COUNTIF($F$16:$F$28,D37)=0)</formula>
    </cfRule>
  </conditionalFormatting>
  <conditionalFormatting sqref="H16:L28">
    <cfRule type="expression" dxfId="193" priority="13" stopIfTrue="1">
      <formula>H16&gt;$H$8</formula>
    </cfRule>
  </conditionalFormatting>
  <conditionalFormatting sqref="H37:L144">
    <cfRule type="cellIs" dxfId="190" priority="25" operator="greaterThan">
      <formula>6</formula>
    </cfRule>
    <cfRule type="cellIs" dxfId="189" priority="24" operator="greaterThan">
      <formula>0</formula>
    </cfRule>
  </conditionalFormatting>
  <conditionalFormatting sqref="H16:N28">
    <cfRule type="cellIs" dxfId="188" priority="15" operator="greaterThan">
      <formula>0</formula>
    </cfRule>
  </conditionalFormatting>
  <conditionalFormatting sqref="M10:N11">
    <cfRule type="cellIs" dxfId="187" priority="29" operator="greaterThan">
      <formula>0</formula>
    </cfRule>
  </conditionalFormatting>
  <conditionalFormatting sqref="M58:N115 T58:U115 AA58:AB115">
    <cfRule type="cellIs" dxfId="186" priority="32" operator="greaterThan">
      <formula>0</formula>
    </cfRule>
  </conditionalFormatting>
  <conditionalFormatting sqref="O16:S28">
    <cfRule type="expression" dxfId="185" priority="10" stopIfTrue="1">
      <formula>O16&gt;$H$8</formula>
    </cfRule>
  </conditionalFormatting>
  <conditionalFormatting sqref="O37:S144">
    <cfRule type="cellIs" dxfId="183" priority="22" operator="greaterThan">
      <formula>0</formula>
    </cfRule>
    <cfRule type="cellIs" dxfId="182" priority="23" operator="greaterThan">
      <formula>6</formula>
    </cfRule>
  </conditionalFormatting>
  <conditionalFormatting sqref="O16:U28">
    <cfRule type="cellIs" dxfId="181" priority="12" operator="greaterThan">
      <formula>0</formula>
    </cfRule>
  </conditionalFormatting>
  <conditionalFormatting sqref="T10:U11">
    <cfRule type="cellIs" dxfId="180" priority="28" operator="greaterThan">
      <formula>0</formula>
    </cfRule>
  </conditionalFormatting>
  <conditionalFormatting sqref="V16:Z28">
    <cfRule type="expression" dxfId="178" priority="7" stopIfTrue="1">
      <formula>V16&gt;$H$8</formula>
    </cfRule>
  </conditionalFormatting>
  <conditionalFormatting sqref="V37:Z144">
    <cfRule type="cellIs" dxfId="177" priority="20" operator="greaterThan">
      <formula>0</formula>
    </cfRule>
    <cfRule type="cellIs" dxfId="176" priority="21" operator="greaterThan">
      <formula>6</formula>
    </cfRule>
  </conditionalFormatting>
  <conditionalFormatting sqref="V16:AB28">
    <cfRule type="cellIs" dxfId="175" priority="9" operator="greaterThan">
      <formula>0</formula>
    </cfRule>
  </conditionalFormatting>
  <conditionalFormatting sqref="AA10:AB11">
    <cfRule type="cellIs" dxfId="174" priority="27" operator="greaterThan">
      <formula>0</formula>
    </cfRule>
  </conditionalFormatting>
  <conditionalFormatting sqref="AC16:AG28">
    <cfRule type="cellIs" dxfId="173" priority="6" operator="greaterThan">
      <formula>0</formula>
    </cfRule>
    <cfRule type="expression" dxfId="171" priority="4" stopIfTrue="1">
      <formula>AC16&gt;$H$8</formula>
    </cfRule>
  </conditionalFormatting>
  <conditionalFormatting sqref="AC37:AG144">
    <cfRule type="cellIs" dxfId="170" priority="18" operator="greaterThan">
      <formula>0</formula>
    </cfRule>
    <cfRule type="cellIs" dxfId="169" priority="19" operator="greaterThan">
      <formula>6</formula>
    </cfRule>
  </conditionalFormatting>
  <conditionalFormatting sqref="AH10:AI11">
    <cfRule type="cellIs" dxfId="168" priority="26" operator="greaterThan">
      <formula>0</formula>
    </cfRule>
  </conditionalFormatting>
  <conditionalFormatting sqref="AJ16:AN28">
    <cfRule type="expression" dxfId="167" priority="1" stopIfTrue="1">
      <formula>AJ16&gt;$H$8</formula>
    </cfRule>
    <cfRule type="cellIs" dxfId="166" priority="3" operator="greaterThan">
      <formula>0</formula>
    </cfRule>
  </conditionalFormatting>
  <conditionalFormatting sqref="AJ37:AN144">
    <cfRule type="cellIs" dxfId="164" priority="16" operator="greaterThan">
      <formula>0</formula>
    </cfRule>
    <cfRule type="cellIs" dxfId="163" priority="17" operator="greaterThan">
      <formula>6</formula>
    </cfRule>
  </conditionalFormatting>
  <dataValidations count="3">
    <dataValidation type="decimal" operator="lessThanOrEqual" allowBlank="1" showInputMessage="1" showErrorMessage="1" sqref="AJ37:AN144 V37:Z144 AC37:AG144 O37:S144 H37:L144" xr:uid="{0F1FCF1B-2532-473D-9564-35014E33BE06}">
      <formula1>H$8</formula1>
    </dataValidation>
    <dataValidation type="list" showInputMessage="1" showErrorMessage="1" sqref="D37:D115" xr:uid="{2B0710E7-A6D1-4618-AE8C-FA207BA4E7F1}">
      <formula1>$F$16:$F$29</formula1>
    </dataValidation>
    <dataValidation type="list" showInputMessage="1" showErrorMessage="1" sqref="F16:F28" xr:uid="{AF852137-4222-4174-82F6-95B5507F5C99}">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0ACFB63B-8656-4E75-B246-FA52E6DB6602}">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E02403C3-49AD-4CA7-AB08-3D4A4F471F32}">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83D46B76-56FF-4056-A6D9-D5880E7CF071}">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108B0499-BCD0-462D-B981-CF57D73AE3E0}">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696F659B-1E75-4294-886D-A332E6D80119}">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50E8DCC6-3765-4301-8F0A-9BFFF3D870EA}">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71247C2B-FC50-4A7E-87E3-A5A171BBDB48}">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AC74A6A-755C-4D86-A4CC-340F2A189716}">
          <x14:formula1>
            <xm:f>'Listado Proyectos'!$A:$A</xm:f>
          </x14:formula1>
          <xm:sqref>D9</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169F7-5FB7-4828-84B1-E6071EE49336}">
  <sheetPr>
    <tabColor rgb="FF006600"/>
  </sheetPr>
  <dimension ref="A2:AN144"/>
  <sheetViews>
    <sheetView tabSelected="1" zoomScale="50" zoomScaleNormal="50" workbookViewId="0">
      <selection activeCell="E21" sqref="E21"/>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FortunaMining_Sismicidad inducida Bateas</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Claudio Hernández</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163</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509</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2</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196</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20000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368</v>
      </c>
      <c r="G16" s="25">
        <f t="shared" ref="G16:G28" si="1">SUM(H16:XFD16)</f>
        <v>144</v>
      </c>
      <c r="H16" s="69">
        <f t="shared" ref="H16:L28" si="2">SUMIFS(H$37:H$1048576,$D$37:$D$1048576,$F16)</f>
        <v>0</v>
      </c>
      <c r="I16" s="69">
        <f t="shared" si="2"/>
        <v>0</v>
      </c>
      <c r="J16" s="69">
        <f t="shared" si="2"/>
        <v>0</v>
      </c>
      <c r="K16" s="69">
        <f t="shared" si="2"/>
        <v>5</v>
      </c>
      <c r="L16" s="69">
        <f t="shared" si="2"/>
        <v>3</v>
      </c>
      <c r="M16" s="44"/>
      <c r="N16" s="44"/>
      <c r="O16" s="69">
        <f t="shared" ref="O16:S28" si="3">SUMIFS(O$37:O$1048576,$D$37:$D$1048576,$F16)</f>
        <v>5</v>
      </c>
      <c r="P16" s="69">
        <f t="shared" si="3"/>
        <v>5</v>
      </c>
      <c r="Q16" s="69">
        <f t="shared" si="3"/>
        <v>9</v>
      </c>
      <c r="R16" s="69">
        <f t="shared" si="3"/>
        <v>9</v>
      </c>
      <c r="S16" s="69">
        <f t="shared" si="3"/>
        <v>6</v>
      </c>
      <c r="T16" s="44"/>
      <c r="U16" s="44"/>
      <c r="V16" s="69">
        <f t="shared" ref="V16:Z28" si="4">SUMIFS(V$37:V$1048576,$D$37:$D$1048576,$F16)</f>
        <v>9</v>
      </c>
      <c r="W16" s="69">
        <f t="shared" si="4"/>
        <v>9</v>
      </c>
      <c r="X16" s="69">
        <f t="shared" si="4"/>
        <v>9</v>
      </c>
      <c r="Y16" s="69">
        <f t="shared" si="4"/>
        <v>9</v>
      </c>
      <c r="Z16" s="69">
        <f t="shared" si="4"/>
        <v>6</v>
      </c>
      <c r="AA16" s="44"/>
      <c r="AB16" s="44"/>
      <c r="AC16" s="69">
        <f t="shared" ref="AC16:AG28" si="5">SUMIFS(AC$37:AC$1048576,$D$37:$D$1048576,$F16)</f>
        <v>9</v>
      </c>
      <c r="AD16" s="69">
        <f t="shared" si="5"/>
        <v>9</v>
      </c>
      <c r="AE16" s="69">
        <f t="shared" si="5"/>
        <v>9</v>
      </c>
      <c r="AF16" s="69">
        <f t="shared" si="5"/>
        <v>9</v>
      </c>
      <c r="AG16" s="69">
        <f t="shared" si="5"/>
        <v>6</v>
      </c>
      <c r="AH16" s="44"/>
      <c r="AI16" s="44"/>
      <c r="AJ16" s="69">
        <f t="shared" ref="AJ16:AN28" si="6">SUMIFS(AJ$37:AJ$1048576,$D$37:$D$1048576,$F16)</f>
        <v>9</v>
      </c>
      <c r="AK16" s="69">
        <f t="shared" si="6"/>
        <v>9</v>
      </c>
      <c r="AL16" s="69">
        <f t="shared" si="6"/>
        <v>0</v>
      </c>
      <c r="AM16" s="69">
        <f t="shared" si="6"/>
        <v>0</v>
      </c>
      <c r="AN16" s="69">
        <f t="shared" si="6"/>
        <v>0</v>
      </c>
    </row>
    <row r="17" spans="1:40" x14ac:dyDescent="0.2">
      <c r="A17" s="15"/>
      <c r="B17" s="141" t="s">
        <v>491</v>
      </c>
      <c r="C17" s="141" t="s">
        <v>492</v>
      </c>
      <c r="D17" s="141" t="s">
        <v>493</v>
      </c>
      <c r="E17" s="52"/>
      <c r="F17" s="26" t="s">
        <v>402</v>
      </c>
      <c r="G17" s="25">
        <f t="shared" si="1"/>
        <v>52</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9</v>
      </c>
      <c r="W17" s="69">
        <f t="shared" si="4"/>
        <v>9</v>
      </c>
      <c r="X17" s="69">
        <f t="shared" si="4"/>
        <v>9</v>
      </c>
      <c r="Y17" s="69">
        <f t="shared" si="4"/>
        <v>9</v>
      </c>
      <c r="Z17" s="69">
        <f t="shared" si="4"/>
        <v>6</v>
      </c>
      <c r="AA17" s="44"/>
      <c r="AB17" s="44"/>
      <c r="AC17" s="69">
        <f t="shared" si="5"/>
        <v>5</v>
      </c>
      <c r="AD17" s="69">
        <f t="shared" si="5"/>
        <v>5</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t="s">
        <v>226</v>
      </c>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t="s">
        <v>865</v>
      </c>
      <c r="D37" s="24" t="s">
        <v>368</v>
      </c>
      <c r="E37" s="25">
        <v>26</v>
      </c>
      <c r="F37" s="51"/>
      <c r="G37" s="24"/>
      <c r="H37" s="69"/>
      <c r="I37" s="69"/>
      <c r="J37" s="69"/>
      <c r="K37" s="69">
        <v>5</v>
      </c>
      <c r="L37" s="69">
        <v>3</v>
      </c>
      <c r="M37" s="64"/>
      <c r="N37" s="64"/>
      <c r="O37" s="69">
        <v>5</v>
      </c>
      <c r="P37" s="69">
        <v>5</v>
      </c>
      <c r="Q37" s="69">
        <v>5</v>
      </c>
      <c r="R37" s="69">
        <v>3</v>
      </c>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8">+B37+1</f>
        <v>2</v>
      </c>
      <c r="C38" s="77" t="s">
        <v>866</v>
      </c>
      <c r="D38" s="24" t="s">
        <v>368</v>
      </c>
      <c r="E38" s="25">
        <v>16</v>
      </c>
      <c r="F38" s="51"/>
      <c r="G38" s="24" t="s">
        <v>867</v>
      </c>
      <c r="H38" s="69"/>
      <c r="I38" s="69"/>
      <c r="J38" s="69"/>
      <c r="K38" s="69"/>
      <c r="L38" s="69"/>
      <c r="M38" s="65"/>
      <c r="N38" s="65"/>
      <c r="O38" s="69"/>
      <c r="P38" s="69"/>
      <c r="Q38" s="69">
        <v>4</v>
      </c>
      <c r="R38" s="69">
        <v>6</v>
      </c>
      <c r="S38" s="69">
        <v>6</v>
      </c>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8"/>
        <v>3</v>
      </c>
      <c r="C39" s="77" t="s">
        <v>868</v>
      </c>
      <c r="D39" s="24" t="s">
        <v>402</v>
      </c>
      <c r="E39" s="25">
        <v>42</v>
      </c>
      <c r="F39" s="51"/>
      <c r="G39" s="24"/>
      <c r="H39" s="69"/>
      <c r="I39" s="69"/>
      <c r="J39" s="69"/>
      <c r="K39" s="69"/>
      <c r="L39" s="69"/>
      <c r="M39" s="65"/>
      <c r="N39" s="65"/>
      <c r="O39" s="69"/>
      <c r="P39" s="69"/>
      <c r="Q39" s="69"/>
      <c r="R39" s="69"/>
      <c r="S39" s="69"/>
      <c r="T39" s="65"/>
      <c r="U39" s="72"/>
      <c r="V39" s="69">
        <v>9</v>
      </c>
      <c r="W39" s="69">
        <v>9</v>
      </c>
      <c r="X39" s="69">
        <v>9</v>
      </c>
      <c r="Y39" s="69">
        <v>9</v>
      </c>
      <c r="Z39" s="69">
        <v>6</v>
      </c>
      <c r="AA39" s="65"/>
      <c r="AB39" s="72"/>
      <c r="AC39" s="69"/>
      <c r="AD39" s="69"/>
      <c r="AE39" s="69"/>
      <c r="AF39" s="69"/>
      <c r="AG39" s="69"/>
      <c r="AH39" s="65"/>
      <c r="AI39" s="65"/>
      <c r="AJ39" s="69"/>
      <c r="AK39" s="69"/>
      <c r="AL39" s="69"/>
      <c r="AM39" s="69"/>
      <c r="AN39" s="69"/>
    </row>
    <row r="40" spans="2:40" x14ac:dyDescent="0.2">
      <c r="B40" s="22">
        <f t="shared" si="8"/>
        <v>4</v>
      </c>
      <c r="C40" s="77" t="s">
        <v>868</v>
      </c>
      <c r="D40" s="24" t="s">
        <v>368</v>
      </c>
      <c r="E40" s="25">
        <v>42</v>
      </c>
      <c r="F40" s="51"/>
      <c r="G40" s="24"/>
      <c r="H40" s="69"/>
      <c r="I40" s="69"/>
      <c r="J40" s="69"/>
      <c r="K40" s="69"/>
      <c r="L40" s="69"/>
      <c r="M40" s="67"/>
      <c r="N40" s="67"/>
      <c r="O40" s="69"/>
      <c r="P40" s="69"/>
      <c r="Q40" s="69"/>
      <c r="R40" s="69"/>
      <c r="S40" s="69"/>
      <c r="T40" s="67"/>
      <c r="U40" s="73"/>
      <c r="V40" s="69">
        <v>9</v>
      </c>
      <c r="W40" s="69">
        <v>9</v>
      </c>
      <c r="X40" s="69">
        <v>9</v>
      </c>
      <c r="Y40" s="69">
        <v>9</v>
      </c>
      <c r="Z40" s="69">
        <v>6</v>
      </c>
      <c r="AA40" s="65"/>
      <c r="AB40" s="72"/>
      <c r="AC40" s="69"/>
      <c r="AD40" s="69"/>
      <c r="AE40" s="69"/>
      <c r="AF40" s="69"/>
      <c r="AG40" s="69"/>
      <c r="AH40" s="65"/>
      <c r="AI40" s="65"/>
      <c r="AJ40" s="69"/>
      <c r="AK40" s="69"/>
      <c r="AL40" s="69"/>
      <c r="AM40" s="69"/>
      <c r="AN40" s="69"/>
    </row>
    <row r="41" spans="2:40" x14ac:dyDescent="0.2">
      <c r="B41" s="22">
        <f t="shared" si="8"/>
        <v>5</v>
      </c>
      <c r="C41" s="77" t="s">
        <v>869</v>
      </c>
      <c r="D41" s="24" t="s">
        <v>402</v>
      </c>
      <c r="E41" s="25">
        <v>10</v>
      </c>
      <c r="F41" s="51"/>
      <c r="G41" s="24"/>
      <c r="H41" s="69"/>
      <c r="I41" s="69"/>
      <c r="J41" s="69"/>
      <c r="K41" s="69"/>
      <c r="L41" s="69"/>
      <c r="M41" s="67"/>
      <c r="N41" s="67"/>
      <c r="O41" s="69"/>
      <c r="P41" s="69"/>
      <c r="Q41" s="69"/>
      <c r="R41" s="69"/>
      <c r="S41" s="69"/>
      <c r="T41" s="67"/>
      <c r="U41" s="73"/>
      <c r="V41" s="69"/>
      <c r="W41" s="69"/>
      <c r="X41" s="69"/>
      <c r="Y41" s="69"/>
      <c r="Z41" s="69"/>
      <c r="AA41" s="65"/>
      <c r="AB41" s="72"/>
      <c r="AC41" s="69">
        <v>5</v>
      </c>
      <c r="AD41" s="69">
        <v>5</v>
      </c>
      <c r="AE41" s="69"/>
      <c r="AF41" s="69"/>
      <c r="AG41" s="69"/>
      <c r="AH41" s="65"/>
      <c r="AI41" s="65"/>
      <c r="AJ41" s="69"/>
      <c r="AK41" s="69"/>
      <c r="AL41" s="69"/>
      <c r="AM41" s="69"/>
      <c r="AN41" s="69"/>
    </row>
    <row r="42" spans="2:40" x14ac:dyDescent="0.2">
      <c r="B42" s="22">
        <f t="shared" si="8"/>
        <v>6</v>
      </c>
      <c r="C42" s="77" t="s">
        <v>869</v>
      </c>
      <c r="D42" s="24" t="s">
        <v>368</v>
      </c>
      <c r="E42" s="25">
        <v>10</v>
      </c>
      <c r="F42" s="51"/>
      <c r="G42" s="24" t="s">
        <v>867</v>
      </c>
      <c r="H42" s="69"/>
      <c r="I42" s="69"/>
      <c r="J42" s="69"/>
      <c r="K42" s="69"/>
      <c r="L42" s="69"/>
      <c r="M42" s="67"/>
      <c r="N42" s="67"/>
      <c r="O42" s="69"/>
      <c r="P42" s="69"/>
      <c r="Q42" s="69"/>
      <c r="R42" s="69"/>
      <c r="S42" s="69"/>
      <c r="T42" s="67"/>
      <c r="U42" s="73"/>
      <c r="V42" s="69"/>
      <c r="W42" s="69"/>
      <c r="X42" s="69"/>
      <c r="Y42" s="69"/>
      <c r="Z42" s="69"/>
      <c r="AA42" s="65"/>
      <c r="AB42" s="72"/>
      <c r="AC42" s="69">
        <v>5</v>
      </c>
      <c r="AD42" s="69">
        <v>5</v>
      </c>
      <c r="AE42" s="69"/>
      <c r="AF42" s="69"/>
      <c r="AG42" s="69"/>
      <c r="AH42" s="65"/>
      <c r="AI42" s="65"/>
      <c r="AJ42" s="69"/>
      <c r="AK42" s="69"/>
      <c r="AL42" s="69"/>
      <c r="AM42" s="69"/>
      <c r="AN42" s="69"/>
    </row>
    <row r="43" spans="2:40" x14ac:dyDescent="0.2">
      <c r="B43" s="22">
        <f t="shared" si="8"/>
        <v>7</v>
      </c>
      <c r="C43" s="77" t="s">
        <v>870</v>
      </c>
      <c r="D43" s="24" t="s">
        <v>368</v>
      </c>
      <c r="E43" s="25">
        <v>8</v>
      </c>
      <c r="F43" s="51"/>
      <c r="G43" s="24"/>
      <c r="H43" s="69"/>
      <c r="I43" s="69"/>
      <c r="J43" s="69"/>
      <c r="K43" s="69"/>
      <c r="L43" s="69"/>
      <c r="M43" s="67"/>
      <c r="N43" s="67"/>
      <c r="O43" s="69"/>
      <c r="P43" s="69"/>
      <c r="Q43" s="69"/>
      <c r="R43" s="69"/>
      <c r="S43" s="69"/>
      <c r="T43" s="67"/>
      <c r="U43" s="73"/>
      <c r="V43" s="69"/>
      <c r="W43" s="69"/>
      <c r="X43" s="69"/>
      <c r="Y43" s="69"/>
      <c r="Z43" s="69"/>
      <c r="AA43" s="65"/>
      <c r="AB43" s="72"/>
      <c r="AC43" s="69">
        <v>4</v>
      </c>
      <c r="AD43" s="69">
        <v>4</v>
      </c>
      <c r="AE43" s="69"/>
      <c r="AF43" s="69"/>
      <c r="AG43" s="69"/>
      <c r="AH43" s="65"/>
      <c r="AI43" s="65"/>
      <c r="AJ43" s="69"/>
      <c r="AK43" s="69"/>
      <c r="AL43" s="69"/>
      <c r="AM43" s="69"/>
      <c r="AN43" s="69"/>
    </row>
    <row r="44" spans="2:40" x14ac:dyDescent="0.2">
      <c r="B44" s="22">
        <f t="shared" si="8"/>
        <v>8</v>
      </c>
      <c r="C44" s="78" t="s">
        <v>871</v>
      </c>
      <c r="D44" s="24" t="s">
        <v>368</v>
      </c>
      <c r="E44" s="25">
        <v>3</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v>3</v>
      </c>
      <c r="AF44" s="69"/>
      <c r="AG44" s="69"/>
      <c r="AH44" s="65"/>
      <c r="AI44" s="65"/>
      <c r="AJ44" s="69"/>
      <c r="AK44" s="69"/>
      <c r="AL44" s="69"/>
      <c r="AM44" s="69"/>
      <c r="AN44" s="69"/>
    </row>
    <row r="45" spans="2:40" x14ac:dyDescent="0.2">
      <c r="B45" s="22">
        <f t="shared" si="8"/>
        <v>9</v>
      </c>
      <c r="C45" s="78" t="s">
        <v>872</v>
      </c>
      <c r="D45" s="24" t="s">
        <v>368</v>
      </c>
      <c r="E45" s="25">
        <v>6</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v>6</v>
      </c>
      <c r="AF45" s="69"/>
      <c r="AG45" s="69"/>
      <c r="AH45" s="65"/>
      <c r="AI45" s="65"/>
      <c r="AJ45" s="69"/>
      <c r="AK45" s="69"/>
      <c r="AL45" s="69"/>
      <c r="AM45" s="69"/>
      <c r="AN45" s="69"/>
    </row>
    <row r="46" spans="2:40" x14ac:dyDescent="0.2">
      <c r="B46" s="22">
        <f t="shared" si="8"/>
        <v>10</v>
      </c>
      <c r="C46" s="78" t="s">
        <v>873</v>
      </c>
      <c r="D46" s="24" t="s">
        <v>368</v>
      </c>
      <c r="E46" s="25">
        <v>9</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v>9</v>
      </c>
      <c r="AG46" s="69"/>
      <c r="AH46" s="65"/>
      <c r="AI46" s="65"/>
      <c r="AJ46" s="69"/>
      <c r="AK46" s="69"/>
      <c r="AL46" s="69"/>
      <c r="AM46" s="69"/>
      <c r="AN46" s="69"/>
    </row>
    <row r="47" spans="2:40" x14ac:dyDescent="0.2">
      <c r="B47" s="22">
        <f t="shared" si="8"/>
        <v>11</v>
      </c>
      <c r="C47" s="78" t="s">
        <v>874</v>
      </c>
      <c r="D47" s="24" t="s">
        <v>368</v>
      </c>
      <c r="E47" s="25">
        <v>4</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v>4</v>
      </c>
      <c r="AH47" s="67"/>
      <c r="AI47" s="67"/>
      <c r="AJ47" s="69"/>
      <c r="AK47" s="69"/>
      <c r="AL47" s="69"/>
      <c r="AM47" s="69"/>
      <c r="AN47" s="69"/>
    </row>
    <row r="48" spans="2:40" x14ac:dyDescent="0.2">
      <c r="B48" s="22">
        <f t="shared" si="8"/>
        <v>12</v>
      </c>
      <c r="C48" s="78" t="s">
        <v>875</v>
      </c>
      <c r="D48" s="24" t="s">
        <v>368</v>
      </c>
      <c r="E48" s="25">
        <v>20</v>
      </c>
      <c r="F48" s="51"/>
      <c r="G48" s="24" t="s">
        <v>867</v>
      </c>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v>2</v>
      </c>
      <c r="AH48" s="67"/>
      <c r="AI48" s="67"/>
      <c r="AJ48" s="69">
        <v>9</v>
      </c>
      <c r="AK48" s="69">
        <v>9</v>
      </c>
      <c r="AL48" s="69"/>
      <c r="AM48" s="69"/>
      <c r="AN48" s="69"/>
    </row>
    <row r="49" spans="2:40" x14ac:dyDescent="0.2">
      <c r="B49" s="22">
        <f t="shared" si="8"/>
        <v>13</v>
      </c>
      <c r="C49" s="78"/>
      <c r="D49" s="24"/>
      <c r="E49" s="25">
        <f t="shared" ref="E49:E68" si="9">SUM(H49:AN49)</f>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8"/>
        <v>14</v>
      </c>
      <c r="C50" s="78"/>
      <c r="D50" s="24"/>
      <c r="E50" s="25">
        <f t="shared" si="9"/>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8"/>
        <v>15</v>
      </c>
      <c r="C51" s="78"/>
      <c r="D51" s="24"/>
      <c r="E51" s="25">
        <f t="shared" si="9"/>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8"/>
        <v>16</v>
      </c>
      <c r="C52" s="78"/>
      <c r="D52" s="24"/>
      <c r="E52" s="25">
        <f t="shared" si="9"/>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8"/>
        <v>17</v>
      </c>
      <c r="C53" s="78"/>
      <c r="D53" s="24"/>
      <c r="E53" s="25">
        <f t="shared" si="9"/>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8"/>
        <v>18</v>
      </c>
      <c r="C54" s="78"/>
      <c r="D54" s="24"/>
      <c r="E54" s="25">
        <f t="shared" si="9"/>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8"/>
        <v>19</v>
      </c>
      <c r="C55" s="78"/>
      <c r="D55" s="24"/>
      <c r="E55" s="25">
        <f t="shared" si="9"/>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8"/>
        <v>20</v>
      </c>
      <c r="C56" s="78"/>
      <c r="D56" s="24"/>
      <c r="E56" s="25">
        <f t="shared" si="9"/>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8"/>
        <v>21</v>
      </c>
      <c r="C57" s="78"/>
      <c r="D57" s="24"/>
      <c r="E57" s="25">
        <f t="shared" si="9"/>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8"/>
        <v>22</v>
      </c>
      <c r="C58" s="78"/>
      <c r="D58" s="24"/>
      <c r="E58" s="25">
        <f t="shared" si="9"/>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8"/>
        <v>23</v>
      </c>
      <c r="C59" s="78"/>
      <c r="D59" s="24"/>
      <c r="E59" s="25">
        <f t="shared" si="9"/>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8"/>
        <v>24</v>
      </c>
      <c r="C60" s="78"/>
      <c r="D60" s="24"/>
      <c r="E60" s="25">
        <f t="shared" si="9"/>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8"/>
        <v>25</v>
      </c>
      <c r="C61" s="78"/>
      <c r="D61" s="24"/>
      <c r="E61" s="25">
        <f t="shared" si="9"/>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8"/>
        <v>26</v>
      </c>
      <c r="C62" s="78"/>
      <c r="D62" s="24"/>
      <c r="E62" s="25">
        <f t="shared" si="9"/>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8"/>
        <v>27</v>
      </c>
      <c r="C63" s="78"/>
      <c r="D63" s="24"/>
      <c r="E63" s="25">
        <f t="shared" si="9"/>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8"/>
        <v>28</v>
      </c>
      <c r="C64" s="78"/>
      <c r="D64" s="24"/>
      <c r="E64" s="25">
        <f t="shared" si="9"/>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8"/>
        <v>29</v>
      </c>
      <c r="C65" s="78"/>
      <c r="D65" s="24"/>
      <c r="E65" s="25">
        <f t="shared" si="9"/>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8"/>
        <v>30</v>
      </c>
      <c r="C66" s="78"/>
      <c r="D66" s="24"/>
      <c r="E66" s="25">
        <f t="shared" si="9"/>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8"/>
        <v>31</v>
      </c>
      <c r="C67" s="63"/>
      <c r="D67" s="24"/>
      <c r="E67" s="25">
        <f t="shared" si="9"/>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8"/>
        <v>32</v>
      </c>
      <c r="C68" s="63"/>
      <c r="D68" s="24"/>
      <c r="E68" s="25">
        <f t="shared" si="9"/>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8"/>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161" priority="30">
      <formula>AND(D37&lt;&gt;"",COUNTIF($F$16:$F$28,D37)=0)</formula>
    </cfRule>
  </conditionalFormatting>
  <conditionalFormatting sqref="H16:L28">
    <cfRule type="expression" dxfId="160" priority="13" stopIfTrue="1">
      <formula>H16&gt;$H$8</formula>
    </cfRule>
  </conditionalFormatting>
  <conditionalFormatting sqref="H37:L144">
    <cfRule type="cellIs" dxfId="157" priority="25" operator="greaterThan">
      <formula>6</formula>
    </cfRule>
    <cfRule type="cellIs" dxfId="156" priority="24" operator="greaterThan">
      <formula>0</formula>
    </cfRule>
  </conditionalFormatting>
  <conditionalFormatting sqref="H16:N28">
    <cfRule type="cellIs" dxfId="155" priority="15" operator="greaterThan">
      <formula>0</formula>
    </cfRule>
  </conditionalFormatting>
  <conditionalFormatting sqref="M10:N11">
    <cfRule type="cellIs" dxfId="154" priority="29" operator="greaterThan">
      <formula>0</formula>
    </cfRule>
  </conditionalFormatting>
  <conditionalFormatting sqref="M58:N115 T58:U115 AA58:AB115">
    <cfRule type="cellIs" dxfId="153" priority="32" operator="greaterThan">
      <formula>0</formula>
    </cfRule>
  </conditionalFormatting>
  <conditionalFormatting sqref="O16:S28">
    <cfRule type="expression" dxfId="152" priority="10" stopIfTrue="1">
      <formula>O16&gt;$H$8</formula>
    </cfRule>
  </conditionalFormatting>
  <conditionalFormatting sqref="O37:S144">
    <cfRule type="cellIs" dxfId="150" priority="22" operator="greaterThan">
      <formula>0</formula>
    </cfRule>
    <cfRule type="cellIs" dxfId="149" priority="23" operator="greaterThan">
      <formula>6</formula>
    </cfRule>
  </conditionalFormatting>
  <conditionalFormatting sqref="O16:U28">
    <cfRule type="cellIs" dxfId="148" priority="12" operator="greaterThan">
      <formula>0</formula>
    </cfRule>
  </conditionalFormatting>
  <conditionalFormatting sqref="T10:U11">
    <cfRule type="cellIs" dxfId="147" priority="28" operator="greaterThan">
      <formula>0</formula>
    </cfRule>
  </conditionalFormatting>
  <conditionalFormatting sqref="V16:Z28">
    <cfRule type="expression" dxfId="145" priority="7" stopIfTrue="1">
      <formula>V16&gt;$H$8</formula>
    </cfRule>
  </conditionalFormatting>
  <conditionalFormatting sqref="V37:Z144">
    <cfRule type="cellIs" dxfId="144" priority="20" operator="greaterThan">
      <formula>0</formula>
    </cfRule>
    <cfRule type="cellIs" dxfId="143" priority="21" operator="greaterThan">
      <formula>6</formula>
    </cfRule>
  </conditionalFormatting>
  <conditionalFormatting sqref="V16:AB28">
    <cfRule type="cellIs" dxfId="142" priority="9" operator="greaterThan">
      <formula>0</formula>
    </cfRule>
  </conditionalFormatting>
  <conditionalFormatting sqref="AA10:AB11">
    <cfRule type="cellIs" dxfId="141" priority="27" operator="greaterThan">
      <formula>0</formula>
    </cfRule>
  </conditionalFormatting>
  <conditionalFormatting sqref="AC16:AG28">
    <cfRule type="cellIs" dxfId="140" priority="6" operator="greaterThan">
      <formula>0</formula>
    </cfRule>
    <cfRule type="expression" dxfId="138" priority="4" stopIfTrue="1">
      <formula>AC16&gt;$H$8</formula>
    </cfRule>
  </conditionalFormatting>
  <conditionalFormatting sqref="AC37:AG144">
    <cfRule type="cellIs" dxfId="137" priority="18" operator="greaterThan">
      <formula>0</formula>
    </cfRule>
    <cfRule type="cellIs" dxfId="136" priority="19" operator="greaterThan">
      <formula>6</formula>
    </cfRule>
  </conditionalFormatting>
  <conditionalFormatting sqref="AH10:AI11">
    <cfRule type="cellIs" dxfId="135" priority="26" operator="greaterThan">
      <formula>0</formula>
    </cfRule>
  </conditionalFormatting>
  <conditionalFormatting sqref="AJ16:AN28">
    <cfRule type="expression" dxfId="134" priority="1" stopIfTrue="1">
      <formula>AJ16&gt;$H$8</formula>
    </cfRule>
    <cfRule type="cellIs" dxfId="133" priority="3" operator="greaterThan">
      <formula>0</formula>
    </cfRule>
  </conditionalFormatting>
  <conditionalFormatting sqref="AJ37:AN144">
    <cfRule type="cellIs" dxfId="131" priority="16" operator="greaterThan">
      <formula>0</formula>
    </cfRule>
    <cfRule type="cellIs" dxfId="130" priority="17" operator="greaterThan">
      <formula>6</formula>
    </cfRule>
  </conditionalFormatting>
  <dataValidations count="3">
    <dataValidation type="list" showInputMessage="1" showErrorMessage="1" sqref="F16:F28" xr:uid="{523636F0-7BE7-4527-9E0B-8B78676C78CA}">
      <formula1>NombresProfesionales</formula1>
    </dataValidation>
    <dataValidation type="list" showInputMessage="1" showErrorMessage="1" sqref="D37:D115" xr:uid="{647D4EB2-891C-49FD-98AE-2AA4403EEDE3}">
      <formula1>$F$16:$F$29</formula1>
    </dataValidation>
    <dataValidation type="decimal" operator="lessThanOrEqual" allowBlank="1" showInputMessage="1" showErrorMessage="1" sqref="H37:L144 O37:S144 V37:Z144 AC37:AG144 AJ37:AN144" xr:uid="{37A0740C-9993-4099-8B8A-2E033FE229FC}">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20EE5FD4-DCF6-4D88-B6FF-A32A3209B329}">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92930124-6DD2-4BE1-BE58-80BA2B1C8997}">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72E070E3-50D1-40A3-B20C-52853BE1441C}">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8ED6B1C1-1F9D-4B45-B7C9-177D599BA2E5}">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79274EFA-9458-44DD-B772-D301D77BCBBC}">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06442733-11E0-49FC-8E67-9E8F0FF662BA}">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5F677F00-0B78-41D0-9861-326CD8C99893}">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FE21C93-9581-4008-8037-618655485B45}">
          <x14:formula1>
            <xm:f>'Listado Proyectos'!$A:$A</xm:f>
          </x14:formula1>
          <xm:sqref>D9</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B7B4D-1670-4F49-8B47-5D82BFB52DAA}">
  <sheetPr>
    <tabColor rgb="FF006600"/>
  </sheetPr>
  <dimension ref="A2:AN144"/>
  <sheetViews>
    <sheetView topLeftCell="B3" zoomScale="70" zoomScaleNormal="70" workbookViewId="0">
      <selection activeCell="D10" sqref="D10"/>
    </sheetView>
  </sheetViews>
  <sheetFormatPr baseColWidth="10" defaultColWidth="11.5" defaultRowHeight="15" x14ac:dyDescent="0.2"/>
  <cols>
    <col min="2" max="2" width="28.5" bestFit="1" customWidth="1"/>
    <col min="3" max="3" width="81.5"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Volcan_Simulación sistema de transporte</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164</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3</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321.5</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8</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58440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204</v>
      </c>
      <c r="G16" s="25">
        <f t="shared" ref="G16:G28" si="1">SUM(H16:XFD16)</f>
        <v>83.5</v>
      </c>
      <c r="H16" s="69">
        <f t="shared" ref="H16:L28" si="2">SUMIFS(H$37:H$1048576,$D$37:$D$1048576,$F16)</f>
        <v>4</v>
      </c>
      <c r="I16" s="69">
        <f t="shared" si="2"/>
        <v>4</v>
      </c>
      <c r="J16" s="69">
        <f t="shared" si="2"/>
        <v>9</v>
      </c>
      <c r="K16" s="69">
        <f t="shared" si="2"/>
        <v>9</v>
      </c>
      <c r="L16" s="69">
        <f t="shared" si="2"/>
        <v>3</v>
      </c>
      <c r="M16" s="44"/>
      <c r="N16" s="44"/>
      <c r="O16" s="69">
        <f t="shared" ref="O16:S28" si="3">SUMIFS(O$37:O$1048576,$D$37:$D$1048576,$F16)</f>
        <v>3</v>
      </c>
      <c r="P16" s="69">
        <f t="shared" si="3"/>
        <v>3</v>
      </c>
      <c r="Q16" s="69">
        <f t="shared" si="3"/>
        <v>3</v>
      </c>
      <c r="R16" s="69">
        <f t="shared" si="3"/>
        <v>3</v>
      </c>
      <c r="S16" s="69">
        <f t="shared" si="3"/>
        <v>3</v>
      </c>
      <c r="T16" s="44"/>
      <c r="U16" s="44"/>
      <c r="V16" s="69">
        <f t="shared" ref="V16:Z28" si="4">SUMIFS(V$37:V$1048576,$D$37:$D$1048576,$F16)</f>
        <v>4</v>
      </c>
      <c r="W16" s="69">
        <f t="shared" si="4"/>
        <v>4</v>
      </c>
      <c r="X16" s="69">
        <f t="shared" si="4"/>
        <v>1.5</v>
      </c>
      <c r="Y16" s="69">
        <f t="shared" si="4"/>
        <v>1.5</v>
      </c>
      <c r="Z16" s="69">
        <f t="shared" si="4"/>
        <v>1.5</v>
      </c>
      <c r="AA16" s="44"/>
      <c r="AB16" s="44"/>
      <c r="AC16" s="69">
        <f t="shared" ref="AC16:AG28" si="5">SUMIFS(AC$37:AC$1048576,$D$37:$D$1048576,$F16)</f>
        <v>3</v>
      </c>
      <c r="AD16" s="69">
        <f t="shared" si="5"/>
        <v>3</v>
      </c>
      <c r="AE16" s="69">
        <f t="shared" si="5"/>
        <v>4.5</v>
      </c>
      <c r="AF16" s="69">
        <f t="shared" si="5"/>
        <v>4.5</v>
      </c>
      <c r="AG16" s="69">
        <f t="shared" si="5"/>
        <v>6</v>
      </c>
      <c r="AH16" s="44"/>
      <c r="AI16" s="44"/>
      <c r="AJ16" s="69">
        <f t="shared" ref="AJ16:AN28" si="6">SUMIFS(AJ$37:AJ$1048576,$D$37:$D$1048576,$F16)</f>
        <v>3</v>
      </c>
      <c r="AK16" s="69">
        <f t="shared" si="6"/>
        <v>3</v>
      </c>
      <c r="AL16" s="69">
        <f t="shared" si="6"/>
        <v>0</v>
      </c>
      <c r="AM16" s="69">
        <f t="shared" si="6"/>
        <v>0</v>
      </c>
      <c r="AN16" s="69">
        <f t="shared" si="6"/>
        <v>0</v>
      </c>
    </row>
    <row r="17" spans="1:40" x14ac:dyDescent="0.2">
      <c r="A17" s="15"/>
      <c r="B17" s="141" t="s">
        <v>491</v>
      </c>
      <c r="C17" s="141" t="s">
        <v>492</v>
      </c>
      <c r="D17" s="141" t="s">
        <v>493</v>
      </c>
      <c r="E17" s="52"/>
      <c r="F17" s="26" t="s">
        <v>421</v>
      </c>
      <c r="G17" s="25">
        <f t="shared" si="1"/>
        <v>61</v>
      </c>
      <c r="H17" s="69">
        <f t="shared" si="2"/>
        <v>2</v>
      </c>
      <c r="I17" s="69">
        <f t="shared" si="2"/>
        <v>2</v>
      </c>
      <c r="J17" s="69">
        <f t="shared" si="2"/>
        <v>9</v>
      </c>
      <c r="K17" s="69">
        <f t="shared" si="2"/>
        <v>9</v>
      </c>
      <c r="L17" s="69">
        <f t="shared" si="2"/>
        <v>0</v>
      </c>
      <c r="M17" s="44"/>
      <c r="N17" s="44"/>
      <c r="O17" s="69">
        <f t="shared" si="3"/>
        <v>2</v>
      </c>
      <c r="P17" s="69">
        <f t="shared" si="3"/>
        <v>2</v>
      </c>
      <c r="Q17" s="69">
        <f t="shared" si="3"/>
        <v>2</v>
      </c>
      <c r="R17" s="69">
        <f t="shared" si="3"/>
        <v>2</v>
      </c>
      <c r="S17" s="69">
        <f t="shared" si="3"/>
        <v>2</v>
      </c>
      <c r="T17" s="44"/>
      <c r="U17" s="44"/>
      <c r="V17" s="69">
        <f t="shared" si="4"/>
        <v>3</v>
      </c>
      <c r="W17" s="69">
        <f t="shared" si="4"/>
        <v>3</v>
      </c>
      <c r="X17" s="69">
        <f t="shared" si="4"/>
        <v>2</v>
      </c>
      <c r="Y17" s="69">
        <f t="shared" si="4"/>
        <v>2</v>
      </c>
      <c r="Z17" s="69">
        <f t="shared" si="4"/>
        <v>2</v>
      </c>
      <c r="AA17" s="44"/>
      <c r="AB17" s="44"/>
      <c r="AC17" s="69">
        <f t="shared" si="5"/>
        <v>2</v>
      </c>
      <c r="AD17" s="69">
        <f t="shared" si="5"/>
        <v>2</v>
      </c>
      <c r="AE17" s="69">
        <f t="shared" si="5"/>
        <v>3</v>
      </c>
      <c r="AF17" s="69">
        <f t="shared" si="5"/>
        <v>3</v>
      </c>
      <c r="AG17" s="69">
        <f t="shared" si="5"/>
        <v>3</v>
      </c>
      <c r="AH17" s="44"/>
      <c r="AI17" s="44"/>
      <c r="AJ17" s="69">
        <f t="shared" si="6"/>
        <v>2</v>
      </c>
      <c r="AK17" s="69">
        <f t="shared" si="6"/>
        <v>2</v>
      </c>
      <c r="AL17" s="69">
        <f t="shared" si="6"/>
        <v>0</v>
      </c>
      <c r="AM17" s="69">
        <f t="shared" si="6"/>
        <v>0</v>
      </c>
      <c r="AN17" s="69">
        <f t="shared" si="6"/>
        <v>0</v>
      </c>
    </row>
    <row r="18" spans="1:40" x14ac:dyDescent="0.2">
      <c r="A18" s="15"/>
      <c r="B18" s="139"/>
      <c r="C18" s="139"/>
      <c r="D18" s="140"/>
      <c r="E18" s="52"/>
      <c r="F18" s="26" t="s">
        <v>246</v>
      </c>
      <c r="G18" s="25">
        <f t="shared" si="1"/>
        <v>177</v>
      </c>
      <c r="H18" s="69">
        <f t="shared" si="2"/>
        <v>0</v>
      </c>
      <c r="I18" s="69">
        <f t="shared" si="2"/>
        <v>9</v>
      </c>
      <c r="J18" s="69">
        <f t="shared" si="2"/>
        <v>9</v>
      </c>
      <c r="K18" s="69">
        <f t="shared" si="2"/>
        <v>9</v>
      </c>
      <c r="L18" s="69">
        <f t="shared" si="2"/>
        <v>6</v>
      </c>
      <c r="M18" s="44"/>
      <c r="N18" s="44"/>
      <c r="O18" s="69">
        <f t="shared" si="3"/>
        <v>9</v>
      </c>
      <c r="P18" s="69">
        <f t="shared" si="3"/>
        <v>9</v>
      </c>
      <c r="Q18" s="69">
        <f t="shared" si="3"/>
        <v>9</v>
      </c>
      <c r="R18" s="69">
        <f t="shared" si="3"/>
        <v>9</v>
      </c>
      <c r="S18" s="69">
        <f t="shared" si="3"/>
        <v>6</v>
      </c>
      <c r="T18" s="44"/>
      <c r="U18" s="44"/>
      <c r="V18" s="69">
        <f t="shared" si="4"/>
        <v>9</v>
      </c>
      <c r="W18" s="69">
        <f t="shared" si="4"/>
        <v>9</v>
      </c>
      <c r="X18" s="69">
        <f t="shared" si="4"/>
        <v>9</v>
      </c>
      <c r="Y18" s="69">
        <f t="shared" si="4"/>
        <v>9</v>
      </c>
      <c r="Z18" s="69">
        <f t="shared" si="4"/>
        <v>6</v>
      </c>
      <c r="AA18" s="44"/>
      <c r="AB18" s="44"/>
      <c r="AC18" s="69">
        <f t="shared" si="5"/>
        <v>9</v>
      </c>
      <c r="AD18" s="69">
        <f t="shared" si="5"/>
        <v>9</v>
      </c>
      <c r="AE18" s="69">
        <f t="shared" si="5"/>
        <v>9</v>
      </c>
      <c r="AF18" s="69">
        <f t="shared" si="5"/>
        <v>9</v>
      </c>
      <c r="AG18" s="69">
        <f t="shared" si="5"/>
        <v>6</v>
      </c>
      <c r="AH18" s="44"/>
      <c r="AI18" s="44"/>
      <c r="AJ18" s="69">
        <f t="shared" si="6"/>
        <v>9</v>
      </c>
      <c r="AK18" s="69">
        <f t="shared" si="6"/>
        <v>9</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t="s">
        <v>697</v>
      </c>
      <c r="D37" s="253" t="s">
        <v>204</v>
      </c>
      <c r="E37" s="25">
        <f t="shared" ref="E37:E68" si="8">SUM(H37:AN37)</f>
        <v>8</v>
      </c>
      <c r="F37" s="51"/>
      <c r="G37" s="24">
        <v>1</v>
      </c>
      <c r="H37" s="69">
        <v>4</v>
      </c>
      <c r="I37" s="69">
        <v>4</v>
      </c>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100" si="9">+B37+1</f>
        <v>2</v>
      </c>
      <c r="C38" s="77" t="s">
        <v>698</v>
      </c>
      <c r="D38" s="253" t="s">
        <v>421</v>
      </c>
      <c r="E38" s="25">
        <f t="shared" si="8"/>
        <v>4</v>
      </c>
      <c r="F38" s="51"/>
      <c r="G38" s="24"/>
      <c r="H38" s="69">
        <v>2</v>
      </c>
      <c r="I38" s="69">
        <v>2</v>
      </c>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t="s">
        <v>699</v>
      </c>
      <c r="D39" s="253" t="s">
        <v>246</v>
      </c>
      <c r="E39" s="25">
        <f t="shared" si="8"/>
        <v>96</v>
      </c>
      <c r="F39" s="51"/>
      <c r="G39" s="24">
        <v>2</v>
      </c>
      <c r="H39" s="69"/>
      <c r="I39" s="69">
        <v>9</v>
      </c>
      <c r="J39" s="69">
        <v>9</v>
      </c>
      <c r="K39" s="69">
        <v>9</v>
      </c>
      <c r="L39" s="69">
        <v>6</v>
      </c>
      <c r="M39" s="65"/>
      <c r="N39" s="65"/>
      <c r="O39" s="69">
        <v>9</v>
      </c>
      <c r="P39" s="69">
        <v>9</v>
      </c>
      <c r="Q39" s="69">
        <v>9</v>
      </c>
      <c r="R39" s="69">
        <v>5</v>
      </c>
      <c r="S39" s="69">
        <v>3</v>
      </c>
      <c r="T39" s="65"/>
      <c r="U39" s="72"/>
      <c r="V39" s="69">
        <v>9</v>
      </c>
      <c r="W39" s="69">
        <v>9</v>
      </c>
      <c r="X39" s="69">
        <v>3</v>
      </c>
      <c r="Y39" s="69">
        <v>4</v>
      </c>
      <c r="Z39" s="69">
        <v>3</v>
      </c>
      <c r="AA39" s="65"/>
      <c r="AB39" s="72"/>
      <c r="AC39" s="69"/>
      <c r="AD39" s="69"/>
      <c r="AE39" s="69"/>
      <c r="AF39" s="69"/>
      <c r="AG39" s="69"/>
      <c r="AH39" s="65"/>
      <c r="AI39" s="65"/>
      <c r="AJ39" s="69"/>
      <c r="AK39" s="69"/>
      <c r="AL39" s="69"/>
      <c r="AM39" s="69"/>
      <c r="AN39" s="69"/>
    </row>
    <row r="40" spans="2:40" x14ac:dyDescent="0.2">
      <c r="B40" s="22">
        <f t="shared" si="9"/>
        <v>4</v>
      </c>
      <c r="C40" s="77" t="s">
        <v>700</v>
      </c>
      <c r="D40" s="253" t="s">
        <v>204</v>
      </c>
      <c r="E40" s="25">
        <f t="shared" si="8"/>
        <v>18</v>
      </c>
      <c r="F40" s="51"/>
      <c r="G40" s="24"/>
      <c r="H40" s="69"/>
      <c r="I40" s="69"/>
      <c r="J40" s="69">
        <v>9</v>
      </c>
      <c r="K40" s="69">
        <v>9</v>
      </c>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t="s">
        <v>700</v>
      </c>
      <c r="D41" s="253" t="s">
        <v>421</v>
      </c>
      <c r="E41" s="25">
        <f t="shared" si="8"/>
        <v>18</v>
      </c>
      <c r="F41" s="51"/>
      <c r="G41" s="24"/>
      <c r="H41" s="69"/>
      <c r="I41" s="69"/>
      <c r="J41" s="69">
        <v>9</v>
      </c>
      <c r="K41" s="69">
        <v>9</v>
      </c>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t="s">
        <v>701</v>
      </c>
      <c r="D42" s="253" t="s">
        <v>421</v>
      </c>
      <c r="E42" s="25">
        <f t="shared" si="8"/>
        <v>16</v>
      </c>
      <c r="F42" s="51"/>
      <c r="G42" s="24"/>
      <c r="H42" s="69"/>
      <c r="I42" s="69"/>
      <c r="J42" s="69"/>
      <c r="K42" s="69"/>
      <c r="L42" s="69"/>
      <c r="M42" s="67"/>
      <c r="N42" s="67"/>
      <c r="O42" s="69">
        <v>2</v>
      </c>
      <c r="P42" s="69">
        <v>2</v>
      </c>
      <c r="Q42" s="69">
        <v>2</v>
      </c>
      <c r="R42" s="69">
        <v>2</v>
      </c>
      <c r="S42" s="69">
        <v>2</v>
      </c>
      <c r="T42" s="67"/>
      <c r="U42" s="73"/>
      <c r="V42" s="69">
        <v>2</v>
      </c>
      <c r="W42" s="69">
        <v>2</v>
      </c>
      <c r="X42" s="69">
        <v>2</v>
      </c>
      <c r="Y42" s="69"/>
      <c r="Z42" s="69"/>
      <c r="AA42" s="65"/>
      <c r="AB42" s="72"/>
      <c r="AC42" s="69"/>
      <c r="AD42" s="69"/>
      <c r="AE42" s="69"/>
      <c r="AF42" s="69"/>
      <c r="AG42" s="69"/>
      <c r="AH42" s="65"/>
      <c r="AI42" s="65"/>
      <c r="AJ42" s="69"/>
      <c r="AK42" s="69"/>
      <c r="AL42" s="69"/>
      <c r="AM42" s="69"/>
      <c r="AN42" s="69"/>
    </row>
    <row r="43" spans="2:40" x14ac:dyDescent="0.2">
      <c r="B43" s="22">
        <f t="shared" si="9"/>
        <v>7</v>
      </c>
      <c r="C43" s="77" t="s">
        <v>701</v>
      </c>
      <c r="D43" s="253" t="s">
        <v>204</v>
      </c>
      <c r="E43" s="25">
        <f t="shared" si="8"/>
        <v>25.5</v>
      </c>
      <c r="F43" s="51"/>
      <c r="G43" s="24"/>
      <c r="H43" s="69"/>
      <c r="I43" s="69"/>
      <c r="J43" s="69"/>
      <c r="K43" s="69"/>
      <c r="L43" s="69">
        <v>3</v>
      </c>
      <c r="M43" s="67"/>
      <c r="N43" s="67"/>
      <c r="O43" s="69">
        <v>3</v>
      </c>
      <c r="P43" s="69">
        <v>3</v>
      </c>
      <c r="Q43" s="69">
        <v>3</v>
      </c>
      <c r="R43" s="69">
        <v>3</v>
      </c>
      <c r="S43" s="69">
        <v>3</v>
      </c>
      <c r="T43" s="67"/>
      <c r="U43" s="73"/>
      <c r="V43" s="69">
        <v>3</v>
      </c>
      <c r="W43" s="69">
        <v>3</v>
      </c>
      <c r="X43" s="69">
        <v>1.5</v>
      </c>
      <c r="Y43" s="69"/>
      <c r="Z43" s="69"/>
      <c r="AA43" s="65"/>
      <c r="AB43" s="72"/>
      <c r="AC43" s="69"/>
      <c r="AD43" s="69"/>
      <c r="AE43" s="69"/>
      <c r="AF43" s="69"/>
      <c r="AG43" s="69"/>
      <c r="AH43" s="65"/>
      <c r="AI43" s="65"/>
      <c r="AJ43" s="69"/>
      <c r="AK43" s="69"/>
      <c r="AL43" s="69"/>
      <c r="AM43" s="69"/>
      <c r="AN43" s="69"/>
    </row>
    <row r="44" spans="2:40" x14ac:dyDescent="0.2">
      <c r="B44" s="22">
        <f t="shared" si="9"/>
        <v>8</v>
      </c>
      <c r="C44" s="77" t="s">
        <v>702</v>
      </c>
      <c r="D44" s="253" t="s">
        <v>246</v>
      </c>
      <c r="E44" s="25">
        <f t="shared" si="8"/>
        <v>7</v>
      </c>
      <c r="F44" s="51"/>
      <c r="G44" s="24">
        <v>3</v>
      </c>
      <c r="H44" s="69"/>
      <c r="I44" s="69"/>
      <c r="J44" s="69"/>
      <c r="K44" s="69"/>
      <c r="L44" s="69"/>
      <c r="M44" s="67"/>
      <c r="N44" s="67"/>
      <c r="O44" s="69"/>
      <c r="P44" s="69"/>
      <c r="Q44" s="69"/>
      <c r="R44" s="69">
        <v>4</v>
      </c>
      <c r="S44" s="69">
        <v>3</v>
      </c>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7" t="s">
        <v>703</v>
      </c>
      <c r="D45" s="253" t="s">
        <v>204</v>
      </c>
      <c r="E45" s="25">
        <f t="shared" si="8"/>
        <v>2</v>
      </c>
      <c r="F45" s="51"/>
      <c r="G45" s="24"/>
      <c r="H45" s="69"/>
      <c r="I45" s="69"/>
      <c r="J45" s="69"/>
      <c r="K45" s="69"/>
      <c r="L45" s="69"/>
      <c r="M45" s="67"/>
      <c r="N45" s="67"/>
      <c r="O45" s="69"/>
      <c r="P45" s="69"/>
      <c r="Q45" s="69"/>
      <c r="R45" s="69"/>
      <c r="S45" s="69"/>
      <c r="T45" s="67"/>
      <c r="U45" s="73"/>
      <c r="V45" s="69">
        <v>1</v>
      </c>
      <c r="W45" s="69">
        <v>1</v>
      </c>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7" t="s">
        <v>703</v>
      </c>
      <c r="D46" s="253" t="s">
        <v>421</v>
      </c>
      <c r="E46" s="25">
        <f t="shared" si="8"/>
        <v>2</v>
      </c>
      <c r="F46" s="51"/>
      <c r="G46" s="24"/>
      <c r="H46" s="69"/>
      <c r="I46" s="69"/>
      <c r="J46" s="69"/>
      <c r="K46" s="69"/>
      <c r="L46" s="69"/>
      <c r="M46" s="67"/>
      <c r="N46" s="67"/>
      <c r="O46" s="69"/>
      <c r="P46" s="69"/>
      <c r="Q46" s="69"/>
      <c r="R46" s="69"/>
      <c r="S46" s="69"/>
      <c r="T46" s="67"/>
      <c r="U46" s="73"/>
      <c r="V46" s="69">
        <v>1</v>
      </c>
      <c r="W46" s="69">
        <v>1</v>
      </c>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7" t="s">
        <v>704</v>
      </c>
      <c r="D47" s="253" t="s">
        <v>421</v>
      </c>
      <c r="E47" s="25">
        <f t="shared" si="8"/>
        <v>4</v>
      </c>
      <c r="F47" s="51"/>
      <c r="G47" s="24">
        <v>4</v>
      </c>
      <c r="H47" s="69"/>
      <c r="I47" s="69"/>
      <c r="J47" s="69"/>
      <c r="K47" s="69"/>
      <c r="L47" s="69"/>
      <c r="M47" s="67"/>
      <c r="N47" s="67"/>
      <c r="O47" s="69"/>
      <c r="P47" s="69"/>
      <c r="Q47" s="69"/>
      <c r="R47" s="69"/>
      <c r="S47" s="69"/>
      <c r="T47" s="67"/>
      <c r="U47" s="73"/>
      <c r="V47" s="69"/>
      <c r="W47" s="69"/>
      <c r="X47" s="69"/>
      <c r="Y47" s="69">
        <v>2</v>
      </c>
      <c r="Z47" s="69">
        <v>2</v>
      </c>
      <c r="AA47" s="67"/>
      <c r="AB47" s="73"/>
      <c r="AC47" s="69"/>
      <c r="AD47" s="69"/>
      <c r="AE47" s="69"/>
      <c r="AF47" s="69"/>
      <c r="AG47" s="69"/>
      <c r="AH47" s="67"/>
      <c r="AI47" s="67"/>
      <c r="AJ47" s="69"/>
      <c r="AK47" s="69"/>
      <c r="AL47" s="69"/>
      <c r="AM47" s="69"/>
      <c r="AN47" s="69"/>
    </row>
    <row r="48" spans="2:40" x14ac:dyDescent="0.2">
      <c r="B48" s="22">
        <f t="shared" si="9"/>
        <v>12</v>
      </c>
      <c r="C48" s="77" t="s">
        <v>704</v>
      </c>
      <c r="D48" s="253" t="s">
        <v>204</v>
      </c>
      <c r="E48" s="25">
        <f t="shared" si="8"/>
        <v>3</v>
      </c>
      <c r="F48" s="51"/>
      <c r="G48" s="24">
        <v>5</v>
      </c>
      <c r="H48" s="69"/>
      <c r="I48" s="69"/>
      <c r="J48" s="69"/>
      <c r="K48" s="69"/>
      <c r="L48" s="69"/>
      <c r="M48" s="67"/>
      <c r="N48" s="67"/>
      <c r="O48" s="69"/>
      <c r="P48" s="69"/>
      <c r="Q48" s="69"/>
      <c r="R48" s="69"/>
      <c r="S48" s="69"/>
      <c r="T48" s="67"/>
      <c r="U48" s="73"/>
      <c r="V48" s="69"/>
      <c r="W48" s="69"/>
      <c r="X48" s="69"/>
      <c r="Y48" s="69">
        <v>1.5</v>
      </c>
      <c r="Z48" s="69">
        <v>1.5</v>
      </c>
      <c r="AA48" s="67"/>
      <c r="AB48" s="73"/>
      <c r="AC48" s="69"/>
      <c r="AD48" s="69"/>
      <c r="AE48" s="69"/>
      <c r="AF48" s="69"/>
      <c r="AG48" s="69"/>
      <c r="AH48" s="67"/>
      <c r="AI48" s="67"/>
      <c r="AJ48" s="69"/>
      <c r="AK48" s="69"/>
      <c r="AL48" s="69"/>
      <c r="AM48" s="69"/>
      <c r="AN48" s="69"/>
    </row>
    <row r="49" spans="2:40" x14ac:dyDescent="0.2">
      <c r="B49" s="22">
        <f t="shared" si="9"/>
        <v>13</v>
      </c>
      <c r="C49" s="77" t="s">
        <v>705</v>
      </c>
      <c r="D49" s="253" t="s">
        <v>421</v>
      </c>
      <c r="E49" s="25">
        <f t="shared" si="8"/>
        <v>4</v>
      </c>
      <c r="F49" s="51"/>
      <c r="G49" s="24">
        <v>6</v>
      </c>
      <c r="H49" s="69"/>
      <c r="I49" s="69"/>
      <c r="J49" s="69"/>
      <c r="K49" s="69"/>
      <c r="L49" s="69"/>
      <c r="M49" s="67"/>
      <c r="N49" s="67"/>
      <c r="O49" s="69"/>
      <c r="P49" s="69"/>
      <c r="Q49" s="69"/>
      <c r="R49" s="69"/>
      <c r="S49" s="69"/>
      <c r="T49" s="67"/>
      <c r="U49" s="73"/>
      <c r="V49" s="69"/>
      <c r="W49" s="69"/>
      <c r="X49" s="69"/>
      <c r="Y49" s="69"/>
      <c r="Z49" s="69"/>
      <c r="AA49" s="67"/>
      <c r="AB49" s="73"/>
      <c r="AC49" s="69">
        <v>2</v>
      </c>
      <c r="AD49" s="69">
        <v>2</v>
      </c>
      <c r="AE49" s="69"/>
      <c r="AF49" s="69"/>
      <c r="AG49" s="69"/>
      <c r="AH49" s="67"/>
      <c r="AI49" s="67"/>
      <c r="AJ49" s="69"/>
      <c r="AK49" s="69"/>
      <c r="AL49" s="69"/>
      <c r="AM49" s="69"/>
      <c r="AN49" s="69"/>
    </row>
    <row r="50" spans="2:40" x14ac:dyDescent="0.2">
      <c r="B50" s="22">
        <f t="shared" si="9"/>
        <v>14</v>
      </c>
      <c r="C50" s="77" t="s">
        <v>705</v>
      </c>
      <c r="D50" s="253" t="s">
        <v>204</v>
      </c>
      <c r="E50" s="25">
        <f t="shared" si="8"/>
        <v>6</v>
      </c>
      <c r="F50" s="51"/>
      <c r="G50" s="24"/>
      <c r="H50" s="69"/>
      <c r="I50" s="69"/>
      <c r="J50" s="69"/>
      <c r="K50" s="69"/>
      <c r="L50" s="69"/>
      <c r="M50" s="67"/>
      <c r="N50" s="67"/>
      <c r="O50" s="69"/>
      <c r="P50" s="69"/>
      <c r="Q50" s="69"/>
      <c r="R50" s="69"/>
      <c r="S50" s="69"/>
      <c r="T50" s="67"/>
      <c r="U50" s="73"/>
      <c r="V50" s="69"/>
      <c r="W50" s="69"/>
      <c r="X50" s="69"/>
      <c r="Y50" s="69"/>
      <c r="Z50" s="69"/>
      <c r="AA50" s="67"/>
      <c r="AB50" s="73"/>
      <c r="AC50" s="69">
        <v>3</v>
      </c>
      <c r="AD50" s="69">
        <v>3</v>
      </c>
      <c r="AE50" s="69"/>
      <c r="AF50" s="69"/>
      <c r="AG50" s="69"/>
      <c r="AH50" s="67"/>
      <c r="AI50" s="67"/>
      <c r="AJ50" s="69"/>
      <c r="AK50" s="69"/>
      <c r="AL50" s="69"/>
      <c r="AM50" s="69"/>
      <c r="AN50" s="69"/>
    </row>
    <row r="51" spans="2:40" x14ac:dyDescent="0.2">
      <c r="B51" s="22">
        <f t="shared" si="9"/>
        <v>15</v>
      </c>
      <c r="C51" s="77" t="s">
        <v>706</v>
      </c>
      <c r="D51" s="253" t="s">
        <v>421</v>
      </c>
      <c r="E51" s="25">
        <f t="shared" si="8"/>
        <v>2</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v>1</v>
      </c>
      <c r="AF51" s="69">
        <v>1</v>
      </c>
      <c r="AG51" s="69"/>
      <c r="AH51" s="67"/>
      <c r="AI51" s="67"/>
      <c r="AJ51" s="69"/>
      <c r="AK51" s="69"/>
      <c r="AL51" s="69"/>
      <c r="AM51" s="69"/>
      <c r="AN51" s="69"/>
    </row>
    <row r="52" spans="2:40" x14ac:dyDescent="0.2">
      <c r="B52" s="22">
        <f t="shared" si="9"/>
        <v>16</v>
      </c>
      <c r="C52" s="77" t="s">
        <v>706</v>
      </c>
      <c r="D52" s="253" t="s">
        <v>204</v>
      </c>
      <c r="E52" s="25">
        <f t="shared" si="8"/>
        <v>3</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v>1.5</v>
      </c>
      <c r="AF52" s="69">
        <v>1.5</v>
      </c>
      <c r="AG52" s="69"/>
      <c r="AH52" s="67"/>
      <c r="AI52" s="67"/>
      <c r="AJ52" s="69"/>
      <c r="AK52" s="69"/>
      <c r="AL52" s="69"/>
      <c r="AM52" s="69"/>
      <c r="AN52" s="69"/>
    </row>
    <row r="53" spans="2:40" x14ac:dyDescent="0.2">
      <c r="B53" s="22">
        <f t="shared" si="9"/>
        <v>17</v>
      </c>
      <c r="C53" s="77" t="s">
        <v>707</v>
      </c>
      <c r="D53" s="253" t="s">
        <v>246</v>
      </c>
      <c r="E53" s="25">
        <f t="shared" si="8"/>
        <v>18</v>
      </c>
      <c r="F53" s="51"/>
      <c r="G53" s="51"/>
      <c r="H53" s="69"/>
      <c r="I53" s="69"/>
      <c r="J53" s="69"/>
      <c r="K53" s="69"/>
      <c r="L53" s="69"/>
      <c r="M53" s="67"/>
      <c r="N53" s="67"/>
      <c r="O53" s="69"/>
      <c r="P53" s="69"/>
      <c r="Q53" s="69"/>
      <c r="R53" s="69"/>
      <c r="S53" s="69"/>
      <c r="T53" s="67"/>
      <c r="U53" s="73"/>
      <c r="V53" s="69"/>
      <c r="W53" s="69"/>
      <c r="X53" s="69"/>
      <c r="Y53" s="69"/>
      <c r="Z53" s="69"/>
      <c r="AA53" s="67"/>
      <c r="AB53" s="73"/>
      <c r="AC53" s="69">
        <v>9</v>
      </c>
      <c r="AD53" s="69">
        <v>9</v>
      </c>
      <c r="AE53" s="69"/>
      <c r="AF53" s="69"/>
      <c r="AG53" s="69"/>
      <c r="AH53" s="67"/>
      <c r="AI53" s="67"/>
      <c r="AJ53" s="69"/>
      <c r="AK53" s="69"/>
      <c r="AL53" s="69"/>
      <c r="AM53" s="69"/>
      <c r="AN53" s="69"/>
    </row>
    <row r="54" spans="2:40" x14ac:dyDescent="0.2">
      <c r="B54" s="22">
        <f t="shared" si="9"/>
        <v>18</v>
      </c>
      <c r="C54" s="77" t="s">
        <v>707</v>
      </c>
      <c r="D54" s="253" t="s">
        <v>204</v>
      </c>
      <c r="E54" s="25">
        <f t="shared" si="8"/>
        <v>9</v>
      </c>
      <c r="F54" s="51"/>
      <c r="G54" s="24">
        <v>7</v>
      </c>
      <c r="H54" s="69"/>
      <c r="I54" s="69"/>
      <c r="J54" s="69"/>
      <c r="K54" s="69"/>
      <c r="L54" s="69"/>
      <c r="M54" s="67"/>
      <c r="N54" s="67"/>
      <c r="O54" s="69"/>
      <c r="P54" s="69"/>
      <c r="Q54" s="69"/>
      <c r="R54" s="69"/>
      <c r="S54" s="69"/>
      <c r="T54" s="67"/>
      <c r="U54" s="73"/>
      <c r="V54" s="69"/>
      <c r="W54" s="69"/>
      <c r="X54" s="69"/>
      <c r="Y54" s="69"/>
      <c r="Z54" s="69"/>
      <c r="AA54" s="67"/>
      <c r="AB54" s="73"/>
      <c r="AC54" s="69"/>
      <c r="AD54" s="69"/>
      <c r="AE54" s="69">
        <v>3</v>
      </c>
      <c r="AF54" s="69">
        <v>3</v>
      </c>
      <c r="AG54" s="69">
        <v>3</v>
      </c>
      <c r="AH54" s="67"/>
      <c r="AI54" s="67"/>
      <c r="AJ54" s="69"/>
      <c r="AK54" s="69"/>
      <c r="AL54" s="69"/>
      <c r="AM54" s="69"/>
      <c r="AN54" s="69"/>
    </row>
    <row r="55" spans="2:40" x14ac:dyDescent="0.2">
      <c r="B55" s="22">
        <f t="shared" si="9"/>
        <v>19</v>
      </c>
      <c r="C55" s="77" t="s">
        <v>708</v>
      </c>
      <c r="D55" s="253" t="s">
        <v>421</v>
      </c>
      <c r="E55" s="25">
        <f t="shared" si="8"/>
        <v>5.5</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v>2</v>
      </c>
      <c r="AF55" s="69">
        <v>2</v>
      </c>
      <c r="AG55" s="69">
        <v>1.5</v>
      </c>
      <c r="AH55" s="67"/>
      <c r="AI55" s="67"/>
      <c r="AJ55" s="69"/>
      <c r="AK55" s="69"/>
      <c r="AL55" s="69"/>
      <c r="AM55" s="69"/>
      <c r="AN55" s="69"/>
    </row>
    <row r="56" spans="2:40" x14ac:dyDescent="0.2">
      <c r="B56" s="22">
        <f t="shared" si="9"/>
        <v>20</v>
      </c>
      <c r="C56" s="77" t="s">
        <v>629</v>
      </c>
      <c r="D56" s="253" t="s">
        <v>246</v>
      </c>
      <c r="E56" s="25">
        <f t="shared" si="8"/>
        <v>56</v>
      </c>
      <c r="F56" s="51"/>
      <c r="G56" s="24"/>
      <c r="H56" s="69"/>
      <c r="I56" s="69"/>
      <c r="J56" s="69"/>
      <c r="K56" s="69"/>
      <c r="L56" s="69"/>
      <c r="M56" s="67"/>
      <c r="N56" s="67"/>
      <c r="O56" s="69"/>
      <c r="P56" s="69"/>
      <c r="Q56" s="69"/>
      <c r="R56" s="69"/>
      <c r="S56" s="69"/>
      <c r="T56" s="67"/>
      <c r="U56" s="73"/>
      <c r="V56" s="69"/>
      <c r="W56" s="69"/>
      <c r="X56" s="69">
        <v>6</v>
      </c>
      <c r="Y56" s="69">
        <v>5</v>
      </c>
      <c r="Z56" s="69">
        <v>3</v>
      </c>
      <c r="AA56" s="67"/>
      <c r="AB56" s="73"/>
      <c r="AC56" s="69"/>
      <c r="AD56" s="69"/>
      <c r="AE56" s="69">
        <v>9</v>
      </c>
      <c r="AF56" s="69">
        <v>9</v>
      </c>
      <c r="AG56" s="69">
        <v>6</v>
      </c>
      <c r="AH56" s="67"/>
      <c r="AI56" s="67"/>
      <c r="AJ56" s="69">
        <v>9</v>
      </c>
      <c r="AK56" s="69">
        <v>9</v>
      </c>
      <c r="AL56" s="69"/>
      <c r="AM56" s="69"/>
      <c r="AN56" s="69"/>
    </row>
    <row r="57" spans="2:40" x14ac:dyDescent="0.2">
      <c r="B57" s="22">
        <f t="shared" si="9"/>
        <v>21</v>
      </c>
      <c r="C57" s="77" t="s">
        <v>629</v>
      </c>
      <c r="D57" s="253" t="s">
        <v>204</v>
      </c>
      <c r="E57" s="25">
        <f t="shared" si="8"/>
        <v>9</v>
      </c>
      <c r="F57" s="51"/>
      <c r="G57" s="24">
        <v>8</v>
      </c>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v>3</v>
      </c>
      <c r="AH57" s="67"/>
      <c r="AI57" s="67"/>
      <c r="AJ57" s="69">
        <v>3</v>
      </c>
      <c r="AK57" s="69">
        <v>3</v>
      </c>
      <c r="AL57" s="69"/>
      <c r="AM57" s="69"/>
      <c r="AN57" s="69"/>
    </row>
    <row r="58" spans="2:40" x14ac:dyDescent="0.2">
      <c r="B58" s="22">
        <f t="shared" si="9"/>
        <v>22</v>
      </c>
      <c r="C58" s="77" t="s">
        <v>709</v>
      </c>
      <c r="D58" s="253" t="s">
        <v>421</v>
      </c>
      <c r="E58" s="25">
        <f t="shared" si="8"/>
        <v>5.5</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v>1.5</v>
      </c>
      <c r="AH58" s="70"/>
      <c r="AI58" s="68"/>
      <c r="AJ58" s="69">
        <v>2</v>
      </c>
      <c r="AK58" s="69">
        <v>2</v>
      </c>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v>15</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16</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v>16</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17</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v>17</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9"/>
        <v>18</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v>18</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9"/>
        <v>19</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v>19</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9"/>
        <v>20</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v>20</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9"/>
        <v>21</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v>21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9"/>
        <v>22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v>22</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9"/>
        <v>23</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v>23</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9"/>
        <v>24</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v>24</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9"/>
        <v>25</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v>25</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9"/>
        <v>26</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v>26</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9"/>
        <v>27</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v>27</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9"/>
        <v>28</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v>28</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9"/>
        <v>29</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v>29</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9"/>
        <v>30</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v>30</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9"/>
        <v>31</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v>31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9"/>
        <v>32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v>32</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9"/>
        <v>33</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v>33</v>
      </c>
      <c r="C101" s="8"/>
      <c r="D101" s="24"/>
      <c r="E101" s="25">
        <f t="shared" ref="E101:E115" si="11">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4" si="12">+B101+1</f>
        <v>34</v>
      </c>
      <c r="C102" s="8"/>
      <c r="D102" s="24"/>
      <c r="E102" s="25">
        <f t="shared" si="11"/>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v>34</v>
      </c>
      <c r="C103" s="8"/>
      <c r="D103" s="24"/>
      <c r="E103" s="25">
        <f t="shared" si="11"/>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2"/>
        <v>35</v>
      </c>
      <c r="C104" s="8"/>
      <c r="D104" s="24"/>
      <c r="E104" s="25">
        <f t="shared" si="11"/>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v>35</v>
      </c>
      <c r="C105" s="8"/>
      <c r="D105" s="24"/>
      <c r="E105" s="25">
        <f t="shared" si="11"/>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2"/>
        <v>36</v>
      </c>
      <c r="C106" s="8"/>
      <c r="D106" s="24"/>
      <c r="E106" s="25">
        <f t="shared" si="11"/>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v>36</v>
      </c>
      <c r="C107" s="8"/>
      <c r="D107" s="24"/>
      <c r="E107" s="25">
        <f t="shared" si="11"/>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2"/>
        <v>37</v>
      </c>
      <c r="C108" s="8"/>
      <c r="D108" s="24"/>
      <c r="E108" s="25">
        <f t="shared" si="11"/>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v>37</v>
      </c>
      <c r="C109" s="8"/>
      <c r="D109" s="24"/>
      <c r="E109" s="25">
        <f t="shared" si="11"/>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2"/>
        <v>38</v>
      </c>
      <c r="C110" s="8"/>
      <c r="D110" s="24"/>
      <c r="E110" s="25">
        <f t="shared" si="11"/>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v>38</v>
      </c>
      <c r="C111" s="8"/>
      <c r="D111" s="24"/>
      <c r="E111" s="25">
        <f t="shared" si="11"/>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2"/>
        <v>39</v>
      </c>
      <c r="C112" s="8"/>
      <c r="D112" s="24"/>
      <c r="E112" s="25">
        <f t="shared" si="11"/>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v>39</v>
      </c>
      <c r="C113" s="8"/>
      <c r="D113" s="24"/>
      <c r="E113" s="25">
        <f t="shared" si="11"/>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2"/>
        <v>40</v>
      </c>
      <c r="C114" s="8"/>
      <c r="D114" s="24"/>
      <c r="E114" s="25">
        <f t="shared" si="11"/>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v>40</v>
      </c>
      <c r="C115" s="8"/>
      <c r="D115" s="24"/>
      <c r="E115" s="25">
        <f t="shared" si="11"/>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59:D115">
    <cfRule type="expression" dxfId="128" priority="30">
      <formula>AND(D59&lt;&gt;"",COUNTIF($F$16:$F$28,D59)=0)</formula>
    </cfRule>
  </conditionalFormatting>
  <conditionalFormatting sqref="H16:L28">
    <cfRule type="expression" dxfId="127" priority="13" stopIfTrue="1">
      <formula>H16&gt;$H$8</formula>
    </cfRule>
  </conditionalFormatting>
  <conditionalFormatting sqref="H37:L144">
    <cfRule type="cellIs" dxfId="124" priority="25" operator="greaterThan">
      <formula>6</formula>
    </cfRule>
    <cfRule type="cellIs" dxfId="123" priority="24" operator="greaterThan">
      <formula>0</formula>
    </cfRule>
  </conditionalFormatting>
  <conditionalFormatting sqref="H16:N28">
    <cfRule type="cellIs" dxfId="122" priority="15" operator="greaterThan">
      <formula>0</formula>
    </cfRule>
  </conditionalFormatting>
  <conditionalFormatting sqref="M10:N11">
    <cfRule type="cellIs" dxfId="121" priority="29" operator="greaterThan">
      <formula>0</formula>
    </cfRule>
  </conditionalFormatting>
  <conditionalFormatting sqref="M58:N115 T58:U115 AA58:AB115">
    <cfRule type="cellIs" dxfId="120" priority="32" operator="greaterThan">
      <formula>0</formula>
    </cfRule>
  </conditionalFormatting>
  <conditionalFormatting sqref="O16:S28">
    <cfRule type="expression" dxfId="119" priority="10" stopIfTrue="1">
      <formula>O16&gt;$H$8</formula>
    </cfRule>
  </conditionalFormatting>
  <conditionalFormatting sqref="O37:S144">
    <cfRule type="cellIs" dxfId="117" priority="22" operator="greaterThan">
      <formula>0</formula>
    </cfRule>
    <cfRule type="cellIs" dxfId="116" priority="23" operator="greaterThan">
      <formula>6</formula>
    </cfRule>
  </conditionalFormatting>
  <conditionalFormatting sqref="O16:U28">
    <cfRule type="cellIs" dxfId="115" priority="12" operator="greaterThan">
      <formula>0</formula>
    </cfRule>
  </conditionalFormatting>
  <conditionalFormatting sqref="T10:U11">
    <cfRule type="cellIs" dxfId="114" priority="28" operator="greaterThan">
      <formula>0</formula>
    </cfRule>
  </conditionalFormatting>
  <conditionalFormatting sqref="V16:Z28">
    <cfRule type="expression" dxfId="112" priority="7" stopIfTrue="1">
      <formula>V16&gt;$H$8</formula>
    </cfRule>
  </conditionalFormatting>
  <conditionalFormatting sqref="V37:Z144">
    <cfRule type="cellIs" dxfId="111" priority="20" operator="greaterThan">
      <formula>0</formula>
    </cfRule>
    <cfRule type="cellIs" dxfId="110" priority="21" operator="greaterThan">
      <formula>6</formula>
    </cfRule>
  </conditionalFormatting>
  <conditionalFormatting sqref="V16:AB28">
    <cfRule type="cellIs" dxfId="109" priority="9" operator="greaterThan">
      <formula>0</formula>
    </cfRule>
  </conditionalFormatting>
  <conditionalFormatting sqref="AA10:AB11">
    <cfRule type="cellIs" dxfId="108" priority="27" operator="greaterThan">
      <formula>0</formula>
    </cfRule>
  </conditionalFormatting>
  <conditionalFormatting sqref="AC16:AG28">
    <cfRule type="cellIs" dxfId="107" priority="6" operator="greaterThan">
      <formula>0</formula>
    </cfRule>
    <cfRule type="expression" dxfId="105" priority="4" stopIfTrue="1">
      <formula>AC16&gt;$H$8</formula>
    </cfRule>
  </conditionalFormatting>
  <conditionalFormatting sqref="AC37:AG144">
    <cfRule type="cellIs" dxfId="104" priority="18" operator="greaterThan">
      <formula>0</formula>
    </cfRule>
    <cfRule type="cellIs" dxfId="103" priority="19" operator="greaterThan">
      <formula>6</formula>
    </cfRule>
  </conditionalFormatting>
  <conditionalFormatting sqref="AH10:AI11">
    <cfRule type="cellIs" dxfId="102" priority="26" operator="greaterThan">
      <formula>0</formula>
    </cfRule>
  </conditionalFormatting>
  <conditionalFormatting sqref="AJ16:AN28">
    <cfRule type="expression" dxfId="101" priority="1" stopIfTrue="1">
      <formula>AJ16&gt;$H$8</formula>
    </cfRule>
    <cfRule type="cellIs" dxfId="100" priority="3" operator="greaterThan">
      <formula>0</formula>
    </cfRule>
  </conditionalFormatting>
  <conditionalFormatting sqref="AJ37:AN144">
    <cfRule type="cellIs" dxfId="98" priority="16" operator="greaterThan">
      <formula>0</formula>
    </cfRule>
    <cfRule type="cellIs" dxfId="97" priority="17" operator="greaterThan">
      <formula>6</formula>
    </cfRule>
  </conditionalFormatting>
  <dataValidations count="4">
    <dataValidation type="decimal" operator="lessThanOrEqual" allowBlank="1" showInputMessage="1" showErrorMessage="1" sqref="H37:L144 O37:S144 V37:Z144 AC37:AG144 AJ37:AN144" xr:uid="{F00F4FFB-8140-4D8E-84FA-03FAF70BB083}">
      <formula1>H$8</formula1>
    </dataValidation>
    <dataValidation type="list" showInputMessage="1" showErrorMessage="1" sqref="D59:D115" xr:uid="{CF882604-7A3B-4047-BCDB-5972A1FED143}">
      <formula1>$F$16:$F$29</formula1>
    </dataValidation>
    <dataValidation type="list" showInputMessage="1" showErrorMessage="1" sqref="F16:F28" xr:uid="{C8EC585B-BE5D-4734-96A1-66AFCD6855B6}">
      <formula1>NombresProfesionales</formula1>
    </dataValidation>
    <dataValidation type="list" showInputMessage="1" showErrorMessage="1" sqref="D37:D58" xr:uid="{4EF99FB0-6333-432A-9B7C-A07E16137938}">
      <formula1>$F$16:$F$41</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B3D658EB-C595-4658-856E-D35204D92507}">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58610E58-12E3-42D1-8D53-D07A66E5162E}">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3F414505-30B5-4ECA-99E1-581588ED70B4}">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EA145747-8C21-4A7C-A925-DDC6D8E82074}">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BA6D23D2-8F16-4550-8763-DD9FF6C99EFD}">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7A99ECA1-EF7A-4117-9EAE-2DF0C915128F}">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EDEBEBDE-15CE-4D07-996F-CC9B0C1521C4}">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F7A5C83-3229-42F1-B1D1-A2B32C415CBA}">
          <x14:formula1>
            <xm:f>'Listado Proyectos'!$A:$A</xm:f>
          </x14:formula1>
          <xm:sqref>D9</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23DC-DE1B-4840-9247-86AD3E87E8C9}">
  <sheetPr>
    <tabColor rgb="FF006600"/>
  </sheetPr>
  <dimension ref="A2:AN141"/>
  <sheetViews>
    <sheetView topLeftCell="A5" zoomScale="108" zoomScaleNormal="70" workbookViewId="0">
      <selection activeCell="C11" sqref="C11"/>
    </sheetView>
  </sheetViews>
  <sheetFormatPr baseColWidth="10" defaultColWidth="11.5" defaultRowHeight="15" x14ac:dyDescent="0.2"/>
  <cols>
    <col min="2" max="2" width="4.33203125" customWidth="1"/>
    <col min="3" max="3" width="66.33203125" bestFit="1" customWidth="1"/>
    <col min="4" max="4" width="35.5" bestFit="1" customWidth="1"/>
    <col min="5" max="5" width="10.6640625" bestFit="1" customWidth="1"/>
    <col min="6" max="6" width="14.33203125" bestFit="1" customWidth="1"/>
    <col min="7" max="7" width="20" bestFit="1"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 xml:space="preserve">Proyecto: Minsur_Proceso adherencia Quenamari - SR </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165</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3</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340.5</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COUNT(_xlfn.UNIQUE(G37:G84,FALSE,FALSE))</f>
        <v>8</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22929.14</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t="s">
        <v>204</v>
      </c>
      <c r="G16" s="25">
        <f t="shared" ref="G16:G28" si="1">SUM(H16:XFD16)</f>
        <v>104.5</v>
      </c>
      <c r="H16" s="69">
        <f t="shared" ref="H16:L28" si="2">SUMIFS(H$37:H$1048576,$D$37:$D$1048576,$F16)</f>
        <v>5</v>
      </c>
      <c r="I16" s="69">
        <f t="shared" si="2"/>
        <v>5</v>
      </c>
      <c r="J16" s="69">
        <f t="shared" si="2"/>
        <v>0</v>
      </c>
      <c r="K16" s="69">
        <f t="shared" si="2"/>
        <v>0</v>
      </c>
      <c r="L16" s="69">
        <f t="shared" si="2"/>
        <v>3</v>
      </c>
      <c r="M16" s="44"/>
      <c r="N16" s="44"/>
      <c r="O16" s="69">
        <f t="shared" ref="O16:S28" si="3">SUMIFS(O$37:O$1048576,$D$37:$D$1048576,$F16)</f>
        <v>6</v>
      </c>
      <c r="P16" s="69">
        <f t="shared" si="3"/>
        <v>6</v>
      </c>
      <c r="Q16" s="69">
        <f t="shared" si="3"/>
        <v>6</v>
      </c>
      <c r="R16" s="69">
        <f t="shared" si="3"/>
        <v>6</v>
      </c>
      <c r="S16" s="69">
        <f t="shared" si="3"/>
        <v>3</v>
      </c>
      <c r="T16" s="44"/>
      <c r="U16" s="44"/>
      <c r="V16" s="69">
        <f t="shared" ref="V16:Z28" si="4">SUMIFS(V$37:V$1048576,$D$37:$D$1048576,$F16)</f>
        <v>5</v>
      </c>
      <c r="W16" s="69">
        <f t="shared" si="4"/>
        <v>5</v>
      </c>
      <c r="X16" s="69">
        <f t="shared" si="4"/>
        <v>7.5</v>
      </c>
      <c r="Y16" s="69">
        <f t="shared" si="4"/>
        <v>8</v>
      </c>
      <c r="Z16" s="69">
        <f t="shared" si="4"/>
        <v>5</v>
      </c>
      <c r="AA16" s="44"/>
      <c r="AB16" s="44"/>
      <c r="AC16" s="69">
        <f t="shared" ref="AC16:AG28" si="5">SUMIFS(AC$37:AC$1048576,$D$37:$D$1048576,$F16)</f>
        <v>6</v>
      </c>
      <c r="AD16" s="69">
        <f t="shared" si="5"/>
        <v>6</v>
      </c>
      <c r="AE16" s="69">
        <f t="shared" si="5"/>
        <v>5</v>
      </c>
      <c r="AF16" s="69">
        <f t="shared" si="5"/>
        <v>5</v>
      </c>
      <c r="AG16" s="69">
        <f t="shared" si="5"/>
        <v>0</v>
      </c>
      <c r="AH16" s="44"/>
      <c r="AI16" s="44"/>
      <c r="AJ16" s="69">
        <f t="shared" ref="AJ16:AN28" si="6">SUMIFS(AJ$37:AJ$1048576,$D$37:$D$1048576,$F16)</f>
        <v>6</v>
      </c>
      <c r="AK16" s="69">
        <f t="shared" si="6"/>
        <v>6</v>
      </c>
      <c r="AL16" s="69">
        <f t="shared" si="6"/>
        <v>0</v>
      </c>
      <c r="AM16" s="69">
        <f t="shared" si="6"/>
        <v>0</v>
      </c>
      <c r="AN16" s="69">
        <f t="shared" si="6"/>
        <v>0</v>
      </c>
    </row>
    <row r="17" spans="1:40" x14ac:dyDescent="0.2">
      <c r="A17" s="15"/>
      <c r="B17" s="141" t="s">
        <v>491</v>
      </c>
      <c r="C17" s="141" t="s">
        <v>492</v>
      </c>
      <c r="D17" s="141" t="s">
        <v>493</v>
      </c>
      <c r="E17" s="52"/>
      <c r="F17" s="26" t="s">
        <v>215</v>
      </c>
      <c r="G17" s="25">
        <f t="shared" si="1"/>
        <v>190</v>
      </c>
      <c r="H17" s="69">
        <f t="shared" si="2"/>
        <v>9</v>
      </c>
      <c r="I17" s="69">
        <f t="shared" si="2"/>
        <v>9</v>
      </c>
      <c r="J17" s="69">
        <f t="shared" si="2"/>
        <v>9</v>
      </c>
      <c r="K17" s="69">
        <f t="shared" si="2"/>
        <v>9</v>
      </c>
      <c r="L17" s="69">
        <f t="shared" si="2"/>
        <v>6</v>
      </c>
      <c r="M17" s="44"/>
      <c r="N17" s="44"/>
      <c r="O17" s="69">
        <f t="shared" si="3"/>
        <v>9</v>
      </c>
      <c r="P17" s="69">
        <f t="shared" si="3"/>
        <v>9</v>
      </c>
      <c r="Q17" s="69">
        <f t="shared" si="3"/>
        <v>9</v>
      </c>
      <c r="R17" s="69">
        <f t="shared" si="3"/>
        <v>9</v>
      </c>
      <c r="S17" s="69">
        <f t="shared" si="3"/>
        <v>8</v>
      </c>
      <c r="T17" s="44"/>
      <c r="U17" s="44"/>
      <c r="V17" s="69">
        <f t="shared" si="4"/>
        <v>9</v>
      </c>
      <c r="W17" s="69">
        <f t="shared" si="4"/>
        <v>9</v>
      </c>
      <c r="X17" s="69">
        <f t="shared" si="4"/>
        <v>9</v>
      </c>
      <c r="Y17" s="69">
        <f t="shared" si="4"/>
        <v>9</v>
      </c>
      <c r="Z17" s="69">
        <f t="shared" si="4"/>
        <v>6</v>
      </c>
      <c r="AA17" s="44"/>
      <c r="AB17" s="44"/>
      <c r="AC17" s="69">
        <f t="shared" si="5"/>
        <v>9</v>
      </c>
      <c r="AD17" s="69">
        <f t="shared" si="5"/>
        <v>9</v>
      </c>
      <c r="AE17" s="69">
        <f t="shared" si="5"/>
        <v>9</v>
      </c>
      <c r="AF17" s="69">
        <f t="shared" si="5"/>
        <v>9</v>
      </c>
      <c r="AG17" s="69">
        <f t="shared" si="5"/>
        <v>8</v>
      </c>
      <c r="AH17" s="44"/>
      <c r="AI17" s="44"/>
      <c r="AJ17" s="69">
        <f t="shared" si="6"/>
        <v>9</v>
      </c>
      <c r="AK17" s="69">
        <f t="shared" si="6"/>
        <v>9</v>
      </c>
      <c r="AL17" s="69">
        <f t="shared" si="6"/>
        <v>0</v>
      </c>
      <c r="AM17" s="69">
        <f t="shared" si="6"/>
        <v>0</v>
      </c>
      <c r="AN17" s="69">
        <f t="shared" si="6"/>
        <v>0</v>
      </c>
    </row>
    <row r="18" spans="1:40" x14ac:dyDescent="0.2">
      <c r="A18" s="15"/>
      <c r="B18" s="139"/>
      <c r="C18" s="139"/>
      <c r="D18" s="140"/>
      <c r="E18" s="52"/>
      <c r="F18" s="26" t="s">
        <v>421</v>
      </c>
      <c r="G18" s="25">
        <f t="shared" si="1"/>
        <v>46</v>
      </c>
      <c r="H18" s="69">
        <f t="shared" si="2"/>
        <v>3</v>
      </c>
      <c r="I18" s="69">
        <f t="shared" si="2"/>
        <v>3</v>
      </c>
      <c r="J18" s="69">
        <f t="shared" si="2"/>
        <v>0</v>
      </c>
      <c r="K18" s="69">
        <f t="shared" si="2"/>
        <v>0</v>
      </c>
      <c r="L18" s="69">
        <f t="shared" si="2"/>
        <v>4</v>
      </c>
      <c r="M18" s="44"/>
      <c r="N18" s="44"/>
      <c r="O18" s="69">
        <f t="shared" si="3"/>
        <v>2</v>
      </c>
      <c r="P18" s="69">
        <f t="shared" si="3"/>
        <v>3</v>
      </c>
      <c r="Q18" s="69">
        <f t="shared" si="3"/>
        <v>3</v>
      </c>
      <c r="R18" s="69">
        <f t="shared" si="3"/>
        <v>3</v>
      </c>
      <c r="S18" s="69">
        <f t="shared" si="3"/>
        <v>3</v>
      </c>
      <c r="T18" s="44"/>
      <c r="U18" s="44"/>
      <c r="V18" s="69">
        <f t="shared" si="4"/>
        <v>1</v>
      </c>
      <c r="W18" s="69">
        <f t="shared" si="4"/>
        <v>2</v>
      </c>
      <c r="X18" s="69">
        <f t="shared" si="4"/>
        <v>2</v>
      </c>
      <c r="Y18" s="69">
        <f t="shared" si="4"/>
        <v>2</v>
      </c>
      <c r="Z18" s="69">
        <f t="shared" si="4"/>
        <v>2</v>
      </c>
      <c r="AA18" s="44"/>
      <c r="AB18" s="44"/>
      <c r="AC18" s="69">
        <f t="shared" si="5"/>
        <v>2</v>
      </c>
      <c r="AD18" s="69">
        <f t="shared" si="5"/>
        <v>2</v>
      </c>
      <c r="AE18" s="69">
        <f t="shared" si="5"/>
        <v>2</v>
      </c>
      <c r="AF18" s="69">
        <f t="shared" si="5"/>
        <v>2</v>
      </c>
      <c r="AG18" s="69">
        <f t="shared" si="5"/>
        <v>2</v>
      </c>
      <c r="AH18" s="44"/>
      <c r="AI18" s="44"/>
      <c r="AJ18" s="69">
        <f t="shared" si="6"/>
        <v>2</v>
      </c>
      <c r="AK18" s="69">
        <f t="shared" si="6"/>
        <v>1</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t="s">
        <v>710</v>
      </c>
      <c r="D37" s="24" t="s">
        <v>204</v>
      </c>
      <c r="E37" s="25">
        <f t="shared" ref="E37:E65" si="8">SUM(H37:AN37)</f>
        <v>6</v>
      </c>
      <c r="F37" s="51"/>
      <c r="G37" s="24"/>
      <c r="H37" s="69">
        <v>2</v>
      </c>
      <c r="I37" s="69">
        <v>2</v>
      </c>
      <c r="J37" s="69"/>
      <c r="K37" s="69"/>
      <c r="L37" s="69">
        <v>2</v>
      </c>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6" si="9">+B37+1</f>
        <v>2</v>
      </c>
      <c r="C38" s="77" t="s">
        <v>710</v>
      </c>
      <c r="D38" s="24" t="s">
        <v>215</v>
      </c>
      <c r="E38" s="25">
        <f t="shared" si="8"/>
        <v>20</v>
      </c>
      <c r="F38" s="51"/>
      <c r="G38" s="24"/>
      <c r="H38" s="69">
        <v>4</v>
      </c>
      <c r="I38" s="69">
        <v>4</v>
      </c>
      <c r="J38" s="69">
        <v>4</v>
      </c>
      <c r="K38" s="69">
        <v>4</v>
      </c>
      <c r="L38" s="69">
        <v>4</v>
      </c>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t="s">
        <v>710</v>
      </c>
      <c r="D39" s="24" t="s">
        <v>421</v>
      </c>
      <c r="E39" s="25">
        <f>SUM(I39:AN39)</f>
        <v>1</v>
      </c>
      <c r="F39" s="51"/>
      <c r="G39" s="24"/>
      <c r="I39" s="69"/>
      <c r="J39" s="69"/>
      <c r="K39" s="69"/>
      <c r="L39" s="69">
        <v>1</v>
      </c>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t="s">
        <v>711</v>
      </c>
      <c r="D40" s="24" t="s">
        <v>204</v>
      </c>
      <c r="E40" s="25">
        <f t="shared" si="8"/>
        <v>5</v>
      </c>
      <c r="F40" s="51"/>
      <c r="G40" s="24">
        <v>1</v>
      </c>
      <c r="H40" s="69">
        <v>3</v>
      </c>
      <c r="I40" s="69">
        <v>2</v>
      </c>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t="s">
        <v>711</v>
      </c>
      <c r="D41" s="24" t="s">
        <v>215</v>
      </c>
      <c r="E41" s="25">
        <f t="shared" si="8"/>
        <v>12</v>
      </c>
      <c r="F41" s="51"/>
      <c r="G41" s="24">
        <v>2</v>
      </c>
      <c r="H41" s="69">
        <v>3</v>
      </c>
      <c r="I41" s="69">
        <v>3</v>
      </c>
      <c r="J41" s="69">
        <v>3</v>
      </c>
      <c r="K41" s="69">
        <v>3</v>
      </c>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t="s">
        <v>711</v>
      </c>
      <c r="D42" s="24" t="s">
        <v>421</v>
      </c>
      <c r="E42" s="25">
        <f t="shared" si="8"/>
        <v>8</v>
      </c>
      <c r="F42" s="51"/>
      <c r="G42" s="24"/>
      <c r="H42" s="69">
        <v>3</v>
      </c>
      <c r="I42" s="69">
        <v>3</v>
      </c>
      <c r="J42" s="69"/>
      <c r="K42" s="69"/>
      <c r="L42" s="69">
        <v>2</v>
      </c>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t="s">
        <v>712</v>
      </c>
      <c r="D43" s="24" t="s">
        <v>215</v>
      </c>
      <c r="E43" s="25">
        <f t="shared" si="8"/>
        <v>40</v>
      </c>
      <c r="F43" s="51"/>
      <c r="G43" s="24">
        <v>3</v>
      </c>
      <c r="H43" s="69">
        <v>2</v>
      </c>
      <c r="I43" s="69">
        <v>2</v>
      </c>
      <c r="J43" s="69">
        <v>2</v>
      </c>
      <c r="K43" s="69">
        <v>2</v>
      </c>
      <c r="L43" s="69">
        <v>2</v>
      </c>
      <c r="M43" s="67"/>
      <c r="N43" s="67"/>
      <c r="O43" s="69">
        <v>9</v>
      </c>
      <c r="P43" s="69">
        <v>6</v>
      </c>
      <c r="Q43" s="69">
        <v>6</v>
      </c>
      <c r="R43" s="69">
        <v>6</v>
      </c>
      <c r="S43" s="69">
        <v>3</v>
      </c>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7" t="s">
        <v>713</v>
      </c>
      <c r="D44" s="24" t="s">
        <v>204</v>
      </c>
      <c r="E44" s="25">
        <f t="shared" si="8"/>
        <v>15</v>
      </c>
      <c r="F44" s="51"/>
      <c r="G44" s="24">
        <v>4</v>
      </c>
      <c r="H44" s="69"/>
      <c r="I44" s="69">
        <v>1</v>
      </c>
      <c r="J44" s="69"/>
      <c r="K44" s="69"/>
      <c r="L44" s="69">
        <v>1</v>
      </c>
      <c r="M44" s="67"/>
      <c r="N44" s="67"/>
      <c r="O44" s="69">
        <v>6</v>
      </c>
      <c r="P44" s="69">
        <v>2</v>
      </c>
      <c r="Q44" s="69">
        <v>2</v>
      </c>
      <c r="R44" s="69">
        <v>2</v>
      </c>
      <c r="S44" s="69">
        <v>1</v>
      </c>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t="s">
        <v>713</v>
      </c>
      <c r="D45" s="24" t="s">
        <v>421</v>
      </c>
      <c r="E45" s="25">
        <f t="shared" si="8"/>
        <v>11</v>
      </c>
      <c r="F45" s="51"/>
      <c r="G45" s="24"/>
      <c r="H45" s="69"/>
      <c r="I45" s="69"/>
      <c r="J45" s="69"/>
      <c r="K45" s="69"/>
      <c r="L45" s="69">
        <v>1</v>
      </c>
      <c r="M45" s="67"/>
      <c r="N45" s="67"/>
      <c r="O45" s="69">
        <v>2</v>
      </c>
      <c r="P45" s="69">
        <v>2</v>
      </c>
      <c r="Q45" s="69">
        <v>2</v>
      </c>
      <c r="R45" s="69">
        <v>2</v>
      </c>
      <c r="S45" s="69">
        <v>2</v>
      </c>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t="s">
        <v>714</v>
      </c>
      <c r="D46" s="24" t="s">
        <v>204</v>
      </c>
      <c r="E46" s="25">
        <f t="shared" si="8"/>
        <v>7</v>
      </c>
      <c r="F46" s="51"/>
      <c r="G46" s="24"/>
      <c r="H46" s="69"/>
      <c r="I46" s="69"/>
      <c r="J46" s="69"/>
      <c r="K46" s="69"/>
      <c r="L46" s="69"/>
      <c r="M46" s="67"/>
      <c r="N46" s="67"/>
      <c r="O46" s="69"/>
      <c r="P46" s="69">
        <v>2</v>
      </c>
      <c r="Q46" s="69">
        <v>2</v>
      </c>
      <c r="R46" s="69">
        <v>2</v>
      </c>
      <c r="S46" s="69">
        <v>1</v>
      </c>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t="s">
        <v>714</v>
      </c>
      <c r="D47" s="24" t="s">
        <v>215</v>
      </c>
      <c r="E47" s="25">
        <f t="shared" si="8"/>
        <v>9</v>
      </c>
      <c r="F47" s="51"/>
      <c r="G47" s="24">
        <v>5</v>
      </c>
      <c r="H47" s="69"/>
      <c r="I47" s="69"/>
      <c r="J47" s="69"/>
      <c r="K47" s="69"/>
      <c r="L47" s="69"/>
      <c r="M47" s="67"/>
      <c r="N47" s="67"/>
      <c r="O47" s="69"/>
      <c r="P47" s="69">
        <v>2</v>
      </c>
      <c r="Q47" s="69">
        <v>2</v>
      </c>
      <c r="R47" s="69">
        <v>2</v>
      </c>
      <c r="S47" s="69">
        <v>3</v>
      </c>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t="s">
        <v>715</v>
      </c>
      <c r="D48" s="24" t="s">
        <v>204</v>
      </c>
      <c r="E48" s="25">
        <f t="shared" si="8"/>
        <v>32.5</v>
      </c>
      <c r="F48" s="51"/>
      <c r="G48" s="24">
        <v>6</v>
      </c>
      <c r="H48" s="69"/>
      <c r="I48" s="69"/>
      <c r="J48" s="69"/>
      <c r="K48" s="69"/>
      <c r="L48" s="69"/>
      <c r="M48" s="67"/>
      <c r="N48" s="67"/>
      <c r="O48" s="69"/>
      <c r="P48" s="69">
        <v>2</v>
      </c>
      <c r="Q48" s="69">
        <v>2</v>
      </c>
      <c r="R48" s="69">
        <v>2</v>
      </c>
      <c r="S48" s="69">
        <v>1</v>
      </c>
      <c r="T48" s="67"/>
      <c r="U48" s="73"/>
      <c r="V48" s="69">
        <v>5</v>
      </c>
      <c r="W48" s="69">
        <v>3</v>
      </c>
      <c r="X48" s="69">
        <v>5.5</v>
      </c>
      <c r="Y48" s="69">
        <v>6</v>
      </c>
      <c r="Z48" s="69">
        <v>3</v>
      </c>
      <c r="AA48" s="67"/>
      <c r="AB48" s="73"/>
      <c r="AC48" s="69">
        <v>3</v>
      </c>
      <c r="AD48" s="69"/>
      <c r="AE48" s="69"/>
      <c r="AF48" s="69"/>
      <c r="AG48" s="69"/>
      <c r="AH48" s="67"/>
      <c r="AI48" s="67"/>
      <c r="AJ48" s="69"/>
      <c r="AK48" s="69"/>
      <c r="AL48" s="69"/>
      <c r="AM48" s="69"/>
      <c r="AN48" s="69"/>
    </row>
    <row r="49" spans="2:40" x14ac:dyDescent="0.2">
      <c r="B49" s="22">
        <f t="shared" si="9"/>
        <v>13</v>
      </c>
      <c r="C49" s="78" t="s">
        <v>715</v>
      </c>
      <c r="D49" s="24" t="s">
        <v>215</v>
      </c>
      <c r="E49" s="25">
        <f t="shared" si="8"/>
        <v>35</v>
      </c>
      <c r="F49" s="51"/>
      <c r="G49" s="24"/>
      <c r="H49" s="69"/>
      <c r="I49" s="69"/>
      <c r="J49" s="69"/>
      <c r="K49" s="69"/>
      <c r="L49" s="69"/>
      <c r="M49" s="67"/>
      <c r="N49" s="67"/>
      <c r="O49" s="69"/>
      <c r="P49" s="69">
        <v>1</v>
      </c>
      <c r="Q49" s="69">
        <v>1</v>
      </c>
      <c r="R49" s="69">
        <v>1</v>
      </c>
      <c r="S49" s="69">
        <v>2</v>
      </c>
      <c r="T49" s="67"/>
      <c r="U49" s="73"/>
      <c r="V49" s="69">
        <v>9</v>
      </c>
      <c r="W49" s="69">
        <v>4.5</v>
      </c>
      <c r="X49" s="69">
        <v>4.5</v>
      </c>
      <c r="Y49" s="69">
        <v>4.5</v>
      </c>
      <c r="Z49" s="69">
        <v>3</v>
      </c>
      <c r="AA49" s="67"/>
      <c r="AB49" s="73"/>
      <c r="AC49" s="69">
        <v>4.5</v>
      </c>
      <c r="AD49" s="69"/>
      <c r="AE49" s="69"/>
      <c r="AF49" s="69"/>
      <c r="AG49" s="69"/>
      <c r="AH49" s="67"/>
      <c r="AI49" s="67"/>
      <c r="AJ49" s="69"/>
      <c r="AK49" s="69"/>
      <c r="AL49" s="69"/>
      <c r="AM49" s="69"/>
      <c r="AN49" s="69"/>
    </row>
    <row r="50" spans="2:40" x14ac:dyDescent="0.2">
      <c r="B50" s="22">
        <f t="shared" si="9"/>
        <v>14</v>
      </c>
      <c r="C50" s="78" t="s">
        <v>715</v>
      </c>
      <c r="D50" s="24" t="s">
        <v>421</v>
      </c>
      <c r="E50" s="25">
        <f t="shared" si="8"/>
        <v>10</v>
      </c>
      <c r="F50" s="51"/>
      <c r="G50" s="24"/>
      <c r="H50" s="69"/>
      <c r="I50" s="69"/>
      <c r="J50" s="69"/>
      <c r="K50" s="69"/>
      <c r="L50" s="69"/>
      <c r="M50" s="67"/>
      <c r="N50" s="67"/>
      <c r="O50" s="69"/>
      <c r="P50" s="69">
        <v>1</v>
      </c>
      <c r="Q50" s="69">
        <v>1</v>
      </c>
      <c r="R50" s="69">
        <v>1</v>
      </c>
      <c r="S50" s="69">
        <v>1</v>
      </c>
      <c r="T50" s="67"/>
      <c r="U50" s="73"/>
      <c r="V50" s="69">
        <v>1</v>
      </c>
      <c r="W50" s="69">
        <v>1</v>
      </c>
      <c r="X50" s="69">
        <v>1</v>
      </c>
      <c r="Y50" s="69">
        <v>1</v>
      </c>
      <c r="Z50" s="69">
        <v>1</v>
      </c>
      <c r="AA50" s="67"/>
      <c r="AB50" s="73"/>
      <c r="AC50" s="69">
        <v>1</v>
      </c>
      <c r="AD50" s="69"/>
      <c r="AE50" s="69"/>
      <c r="AF50" s="69"/>
      <c r="AG50" s="69"/>
      <c r="AH50" s="67"/>
      <c r="AI50" s="67"/>
      <c r="AJ50" s="69"/>
      <c r="AK50" s="69"/>
      <c r="AL50" s="69"/>
      <c r="AM50" s="69"/>
      <c r="AN50" s="69"/>
    </row>
    <row r="51" spans="2:40" x14ac:dyDescent="0.2">
      <c r="B51" s="22">
        <f t="shared" si="9"/>
        <v>15</v>
      </c>
      <c r="C51" s="78" t="s">
        <v>716</v>
      </c>
      <c r="D51" s="24" t="s">
        <v>204</v>
      </c>
      <c r="E51" s="25">
        <f t="shared" si="8"/>
        <v>24</v>
      </c>
      <c r="F51" s="51"/>
      <c r="G51" s="24"/>
      <c r="H51" s="69"/>
      <c r="I51" s="69"/>
      <c r="J51" s="69"/>
      <c r="K51" s="69"/>
      <c r="L51" s="69"/>
      <c r="M51" s="67"/>
      <c r="N51" s="67"/>
      <c r="O51" s="69"/>
      <c r="P51" s="69"/>
      <c r="Q51" s="69"/>
      <c r="R51" s="69"/>
      <c r="S51" s="69"/>
      <c r="T51" s="67"/>
      <c r="U51" s="73"/>
      <c r="V51" s="69"/>
      <c r="W51" s="69">
        <v>2</v>
      </c>
      <c r="X51" s="69">
        <v>2</v>
      </c>
      <c r="Y51" s="69">
        <v>2</v>
      </c>
      <c r="Z51" s="69">
        <v>2</v>
      </c>
      <c r="AA51" s="67"/>
      <c r="AB51" s="73"/>
      <c r="AC51" s="69">
        <v>3</v>
      </c>
      <c r="AD51" s="69">
        <v>4</v>
      </c>
      <c r="AE51" s="69">
        <v>3</v>
      </c>
      <c r="AF51" s="69">
        <v>3</v>
      </c>
      <c r="AG51" s="69"/>
      <c r="AH51" s="67"/>
      <c r="AI51" s="67"/>
      <c r="AJ51" s="69">
        <v>3</v>
      </c>
      <c r="AK51" s="69"/>
      <c r="AL51" s="69"/>
      <c r="AM51" s="69"/>
      <c r="AN51" s="69"/>
    </row>
    <row r="52" spans="2:40" x14ac:dyDescent="0.2">
      <c r="B52" s="22">
        <f t="shared" si="9"/>
        <v>16</v>
      </c>
      <c r="C52" s="78" t="s">
        <v>716</v>
      </c>
      <c r="D52" s="24" t="s">
        <v>215</v>
      </c>
      <c r="E52" s="25">
        <f t="shared" si="8"/>
        <v>33.5</v>
      </c>
      <c r="F52" s="51"/>
      <c r="G52" s="24">
        <v>7</v>
      </c>
      <c r="H52" s="69"/>
      <c r="I52" s="69"/>
      <c r="J52" s="69"/>
      <c r="K52" s="69"/>
      <c r="L52" s="69"/>
      <c r="M52" s="67"/>
      <c r="N52" s="67"/>
      <c r="O52" s="69"/>
      <c r="P52" s="69"/>
      <c r="Q52" s="69"/>
      <c r="R52" s="69"/>
      <c r="S52" s="69"/>
      <c r="T52" s="67"/>
      <c r="U52" s="73"/>
      <c r="V52" s="69"/>
      <c r="W52" s="69">
        <v>4.5</v>
      </c>
      <c r="X52" s="69">
        <v>4.5</v>
      </c>
      <c r="Y52" s="69">
        <v>4.5</v>
      </c>
      <c r="Z52" s="69">
        <v>3</v>
      </c>
      <c r="AA52" s="67"/>
      <c r="AB52" s="73"/>
      <c r="AC52" s="69">
        <v>4.5</v>
      </c>
      <c r="AD52" s="69">
        <v>2.5</v>
      </c>
      <c r="AE52" s="69">
        <v>2.5</v>
      </c>
      <c r="AF52" s="69">
        <v>2.5</v>
      </c>
      <c r="AG52" s="69">
        <v>3</v>
      </c>
      <c r="AH52" s="67"/>
      <c r="AI52" s="67"/>
      <c r="AJ52" s="69">
        <v>2</v>
      </c>
      <c r="AK52" s="69"/>
      <c r="AL52" s="69"/>
      <c r="AM52" s="69"/>
      <c r="AN52" s="69"/>
    </row>
    <row r="53" spans="2:40" x14ac:dyDescent="0.2">
      <c r="B53" s="22">
        <f t="shared" si="9"/>
        <v>17</v>
      </c>
      <c r="C53" s="78" t="s">
        <v>716</v>
      </c>
      <c r="D53" s="24" t="s">
        <v>421</v>
      </c>
      <c r="E53" s="25">
        <f t="shared" si="8"/>
        <v>10</v>
      </c>
      <c r="F53" s="51"/>
      <c r="G53" s="24"/>
      <c r="H53" s="69"/>
      <c r="I53" s="69"/>
      <c r="J53" s="69"/>
      <c r="K53" s="69"/>
      <c r="L53" s="69"/>
      <c r="M53" s="67"/>
      <c r="N53" s="67"/>
      <c r="O53" s="69"/>
      <c r="P53" s="69"/>
      <c r="Q53" s="69"/>
      <c r="R53" s="69"/>
      <c r="S53" s="69"/>
      <c r="T53" s="67"/>
      <c r="U53" s="73"/>
      <c r="V53" s="69"/>
      <c r="W53" s="69">
        <v>1</v>
      </c>
      <c r="X53" s="69">
        <v>1</v>
      </c>
      <c r="Y53" s="69">
        <v>1</v>
      </c>
      <c r="Z53" s="69">
        <v>1</v>
      </c>
      <c r="AA53" s="67"/>
      <c r="AB53" s="73"/>
      <c r="AC53" s="69">
        <v>1</v>
      </c>
      <c r="AD53" s="69">
        <v>1</v>
      </c>
      <c r="AE53" s="69">
        <v>1</v>
      </c>
      <c r="AF53" s="69">
        <v>1</v>
      </c>
      <c r="AG53" s="69">
        <v>1</v>
      </c>
      <c r="AH53" s="67"/>
      <c r="AI53" s="67"/>
      <c r="AJ53" s="69">
        <v>1</v>
      </c>
      <c r="AK53" s="69"/>
      <c r="AL53" s="69"/>
      <c r="AM53" s="69"/>
      <c r="AN53" s="69"/>
    </row>
    <row r="54" spans="2:40" x14ac:dyDescent="0.2">
      <c r="B54" s="22">
        <f t="shared" si="9"/>
        <v>18</v>
      </c>
      <c r="C54" s="78" t="s">
        <v>717</v>
      </c>
      <c r="D54" s="24" t="s">
        <v>204</v>
      </c>
      <c r="E54" s="25">
        <f t="shared" si="8"/>
        <v>15</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v>2</v>
      </c>
      <c r="AE54" s="69">
        <v>2</v>
      </c>
      <c r="AF54" s="69">
        <v>2</v>
      </c>
      <c r="AG54" s="69"/>
      <c r="AH54" s="67"/>
      <c r="AI54" s="67"/>
      <c r="AJ54" s="69">
        <v>3</v>
      </c>
      <c r="AK54" s="69">
        <v>6</v>
      </c>
      <c r="AL54" s="69"/>
      <c r="AM54" s="69"/>
      <c r="AN54" s="69"/>
    </row>
    <row r="55" spans="2:40" x14ac:dyDescent="0.2">
      <c r="B55" s="22">
        <f t="shared" si="9"/>
        <v>19</v>
      </c>
      <c r="C55" s="78" t="s">
        <v>717</v>
      </c>
      <c r="D55" s="24" t="s">
        <v>215</v>
      </c>
      <c r="E55" s="25">
        <f t="shared" si="8"/>
        <v>14.5</v>
      </c>
      <c r="F55" s="51"/>
      <c r="G55" s="24">
        <v>8</v>
      </c>
      <c r="H55" s="69"/>
      <c r="I55" s="69"/>
      <c r="J55" s="69"/>
      <c r="K55" s="69"/>
      <c r="L55" s="69"/>
      <c r="M55" s="70"/>
      <c r="N55" s="68"/>
      <c r="O55" s="69"/>
      <c r="P55" s="69"/>
      <c r="Q55" s="69"/>
      <c r="R55" s="69"/>
      <c r="S55" s="69"/>
      <c r="T55" s="68"/>
      <c r="U55" s="68"/>
      <c r="V55" s="69"/>
      <c r="W55" s="69"/>
      <c r="X55" s="69"/>
      <c r="Y55" s="69"/>
      <c r="Z55" s="69"/>
      <c r="AA55" s="68"/>
      <c r="AB55" s="74"/>
      <c r="AC55" s="69"/>
      <c r="AD55" s="69">
        <v>2.5</v>
      </c>
      <c r="AE55" s="69">
        <v>2.5</v>
      </c>
      <c r="AF55" s="69">
        <v>2.5</v>
      </c>
      <c r="AG55" s="69">
        <v>3</v>
      </c>
      <c r="AH55" s="70"/>
      <c r="AI55" s="68"/>
      <c r="AJ55" s="69">
        <v>2</v>
      </c>
      <c r="AK55" s="69">
        <v>2</v>
      </c>
      <c r="AL55" s="69"/>
      <c r="AM55" s="69"/>
      <c r="AN55" s="69"/>
    </row>
    <row r="56" spans="2:40" x14ac:dyDescent="0.2">
      <c r="B56" s="22">
        <f t="shared" si="9"/>
        <v>20</v>
      </c>
      <c r="C56" s="78" t="s">
        <v>717</v>
      </c>
      <c r="D56" s="24" t="s">
        <v>421</v>
      </c>
      <c r="E56" s="25">
        <f t="shared" si="8"/>
        <v>6</v>
      </c>
      <c r="F56" s="51"/>
      <c r="G56" s="24"/>
      <c r="H56" s="69"/>
      <c r="I56" s="69"/>
      <c r="J56" s="69"/>
      <c r="K56" s="69"/>
      <c r="L56" s="69"/>
      <c r="M56" s="70"/>
      <c r="N56" s="68"/>
      <c r="O56" s="69"/>
      <c r="P56" s="69"/>
      <c r="Q56" s="69"/>
      <c r="R56" s="69"/>
      <c r="S56" s="69"/>
      <c r="T56" s="68"/>
      <c r="U56" s="68"/>
      <c r="V56" s="69"/>
      <c r="W56" s="69"/>
      <c r="X56" s="69"/>
      <c r="Y56" s="69"/>
      <c r="Z56" s="69"/>
      <c r="AA56" s="68"/>
      <c r="AB56" s="74"/>
      <c r="AC56" s="69"/>
      <c r="AD56" s="69">
        <v>1</v>
      </c>
      <c r="AE56" s="69">
        <v>1</v>
      </c>
      <c r="AF56" s="69">
        <v>1</v>
      </c>
      <c r="AG56" s="69">
        <v>1</v>
      </c>
      <c r="AH56" s="70"/>
      <c r="AI56" s="68"/>
      <c r="AJ56" s="69">
        <v>1</v>
      </c>
      <c r="AK56" s="69">
        <v>1</v>
      </c>
      <c r="AL56" s="69"/>
      <c r="AM56" s="69"/>
      <c r="AN56" s="69"/>
    </row>
    <row r="57" spans="2:40" x14ac:dyDescent="0.2">
      <c r="B57" s="22">
        <f t="shared" si="9"/>
        <v>21</v>
      </c>
      <c r="C57" s="78" t="s">
        <v>718</v>
      </c>
      <c r="D57" s="24" t="s">
        <v>215</v>
      </c>
      <c r="E57" s="25">
        <f t="shared" si="8"/>
        <v>26</v>
      </c>
      <c r="F57" s="51"/>
      <c r="G57" s="24"/>
      <c r="H57" s="69"/>
      <c r="I57" s="69"/>
      <c r="J57" s="69"/>
      <c r="K57" s="69"/>
      <c r="L57" s="69"/>
      <c r="M57" s="70"/>
      <c r="N57" s="68"/>
      <c r="O57" s="69"/>
      <c r="P57" s="69"/>
      <c r="Q57" s="69"/>
      <c r="R57" s="69"/>
      <c r="S57" s="69"/>
      <c r="T57" s="68"/>
      <c r="U57" s="68"/>
      <c r="V57" s="69"/>
      <c r="W57" s="69"/>
      <c r="X57" s="69"/>
      <c r="Y57" s="69"/>
      <c r="Z57" s="69"/>
      <c r="AA57" s="68"/>
      <c r="AB57" s="74"/>
      <c r="AC57" s="69"/>
      <c r="AD57" s="69">
        <v>4</v>
      </c>
      <c r="AE57" s="69">
        <v>4</v>
      </c>
      <c r="AF57" s="69">
        <v>4</v>
      </c>
      <c r="AG57" s="69">
        <v>2</v>
      </c>
      <c r="AH57" s="70"/>
      <c r="AI57" s="68"/>
      <c r="AJ57" s="69">
        <v>5</v>
      </c>
      <c r="AK57" s="69">
        <v>7</v>
      </c>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68"/>
      <c r="AC60" s="69"/>
      <c r="AD60" s="69"/>
      <c r="AE60" s="69"/>
      <c r="AF60" s="69"/>
      <c r="AG60" s="69"/>
      <c r="AH60" s="68"/>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68"/>
      <c r="AC61" s="69"/>
      <c r="AD61" s="69"/>
      <c r="AE61" s="69"/>
      <c r="AF61" s="69"/>
      <c r="AG61" s="69"/>
      <c r="AH61" s="68"/>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68"/>
      <c r="AC62" s="69"/>
      <c r="AD62" s="69"/>
      <c r="AE62" s="69"/>
      <c r="AF62" s="69"/>
      <c r="AG62" s="69"/>
      <c r="AH62" s="68"/>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63"/>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63"/>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63"/>
      <c r="D66" s="24"/>
      <c r="E66" s="25">
        <f t="shared" ref="E66:E97" si="10">SUM(H66:AN66)</f>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ref="B67:B98" si="11">+B66+1</f>
        <v>31</v>
      </c>
      <c r="C67" s="63"/>
      <c r="D67" s="24"/>
      <c r="E67" s="25">
        <f t="shared" si="10"/>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ht="14.25" customHeight="1" x14ac:dyDescent="0.2">
      <c r="B68" s="22">
        <f t="shared" si="11"/>
        <v>32</v>
      </c>
      <c r="C68" s="8"/>
      <c r="D68" s="24"/>
      <c r="E68" s="25">
        <f t="shared" si="10"/>
        <v>0</v>
      </c>
      <c r="F68" s="51"/>
      <c r="G68" s="24"/>
      <c r="H68" s="69"/>
      <c r="I68" s="69"/>
      <c r="J68" s="69"/>
      <c r="K68" s="69"/>
      <c r="L68" s="69"/>
      <c r="M68" s="68"/>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11"/>
        <v>33</v>
      </c>
      <c r="C69" s="8"/>
      <c r="D69" s="24"/>
      <c r="E69" s="25">
        <f t="shared" si="10"/>
        <v>0</v>
      </c>
      <c r="F69" s="51"/>
      <c r="G69" s="24"/>
      <c r="H69" s="69"/>
      <c r="I69" s="69"/>
      <c r="J69" s="69"/>
      <c r="K69" s="69"/>
      <c r="L69" s="69"/>
      <c r="M69" s="68"/>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si="11"/>
        <v>34</v>
      </c>
      <c r="C70" s="8"/>
      <c r="D70" s="24"/>
      <c r="E70" s="25">
        <f t="shared" si="10"/>
        <v>0</v>
      </c>
      <c r="F70" s="51"/>
      <c r="G70" s="24"/>
      <c r="H70" s="69"/>
      <c r="I70" s="69"/>
      <c r="J70" s="69"/>
      <c r="K70" s="69"/>
      <c r="L70" s="69"/>
      <c r="M70" s="68"/>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ht="15.75" customHeight="1"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ht="15.75" customHeight="1"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ref="E98:E112" si="12">SUM(H98:AN98)</f>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ref="B99:B112" si="13">+B98+1</f>
        <v>63</v>
      </c>
      <c r="C99" s="8"/>
      <c r="D99" s="24"/>
      <c r="E99" s="25">
        <f t="shared" si="12"/>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3"/>
        <v>64</v>
      </c>
      <c r="C100" s="8"/>
      <c r="D100" s="24"/>
      <c r="E100" s="25">
        <f t="shared" si="12"/>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3"/>
        <v>65</v>
      </c>
      <c r="C101" s="8"/>
      <c r="D101" s="24"/>
      <c r="E101" s="25">
        <f t="shared" si="12"/>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si="13"/>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8:40" x14ac:dyDescent="0.2">
      <c r="H113" s="69"/>
      <c r="I113" s="69"/>
      <c r="J113" s="69"/>
      <c r="K113" s="69"/>
      <c r="L113" s="69"/>
      <c r="O113" s="69"/>
      <c r="P113" s="69"/>
      <c r="Q113" s="69"/>
      <c r="R113" s="69"/>
      <c r="S113" s="69"/>
      <c r="V113" s="69"/>
      <c r="W113" s="69"/>
      <c r="X113" s="69"/>
      <c r="Y113" s="69"/>
      <c r="Z113" s="69"/>
      <c r="AC113" s="69"/>
      <c r="AD113" s="69"/>
      <c r="AE113" s="69"/>
      <c r="AF113" s="69"/>
      <c r="AG113" s="69"/>
      <c r="AJ113" s="69"/>
      <c r="AK113" s="69"/>
      <c r="AL113" s="69"/>
      <c r="AM113" s="69"/>
      <c r="AN113" s="69"/>
    </row>
    <row r="114" spans="8:40" x14ac:dyDescent="0.2">
      <c r="H114" s="69"/>
      <c r="I114" s="69"/>
      <c r="J114" s="69"/>
      <c r="K114" s="69"/>
      <c r="L114" s="69"/>
      <c r="O114" s="69"/>
      <c r="P114" s="69"/>
      <c r="Q114" s="69"/>
      <c r="R114" s="69"/>
      <c r="S114" s="69"/>
      <c r="V114" s="69"/>
      <c r="W114" s="69"/>
      <c r="X114" s="69"/>
      <c r="Y114" s="69"/>
      <c r="Z114" s="69"/>
      <c r="AC114" s="69"/>
      <c r="AD114" s="69"/>
      <c r="AE114" s="69"/>
      <c r="AF114" s="69"/>
      <c r="AG114" s="69"/>
      <c r="AJ114" s="69"/>
      <c r="AK114" s="69"/>
      <c r="AL114" s="69"/>
      <c r="AM114" s="69"/>
      <c r="AN114" s="69"/>
    </row>
    <row r="115" spans="8:40" x14ac:dyDescent="0.2">
      <c r="H115" s="69"/>
      <c r="I115" s="69"/>
      <c r="J115" s="69"/>
      <c r="K115" s="69"/>
      <c r="L115" s="69"/>
      <c r="O115" s="69"/>
      <c r="P115" s="69"/>
      <c r="Q115" s="69"/>
      <c r="R115" s="69"/>
      <c r="S115" s="69"/>
      <c r="V115" s="69"/>
      <c r="W115" s="69"/>
      <c r="X115" s="69"/>
      <c r="Y115" s="69"/>
      <c r="Z115" s="69"/>
      <c r="AC115" s="69"/>
      <c r="AD115" s="69"/>
      <c r="AE115" s="69"/>
      <c r="AF115" s="69"/>
      <c r="AG115" s="69"/>
      <c r="AJ115" s="69"/>
      <c r="AK115" s="69"/>
      <c r="AL115" s="69"/>
      <c r="AM115" s="69"/>
      <c r="AN115" s="69"/>
    </row>
    <row r="116" spans="8: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8: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8: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8: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8: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8: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8: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8: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8: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8: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8: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8: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8: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sheetData>
  <conditionalFormatting sqref="D37:D112">
    <cfRule type="expression" dxfId="95" priority="82">
      <formula>AND(D37&lt;&gt;"",COUNTIF($F$16:$F$28,D37)=0)</formula>
    </cfRule>
  </conditionalFormatting>
  <conditionalFormatting sqref="H16:L28">
    <cfRule type="expression" dxfId="93" priority="65" stopIfTrue="1">
      <formula>H16&gt;$H$8</formula>
    </cfRule>
  </conditionalFormatting>
  <conditionalFormatting sqref="H16:N28 H37:L38 I39:L39 H40:L141">
    <cfRule type="cellIs" dxfId="91" priority="67" operator="greaterThan">
      <formula>0</formula>
    </cfRule>
  </conditionalFormatting>
  <conditionalFormatting sqref="M10:N11">
    <cfRule type="cellIs" dxfId="89" priority="81" operator="greaterThan">
      <formula>0</formula>
    </cfRule>
  </conditionalFormatting>
  <conditionalFormatting sqref="M55:N112 T55:U112 AA55:AB112">
    <cfRule type="cellIs" dxfId="88" priority="84" operator="greaterThan">
      <formula>0</formula>
    </cfRule>
  </conditionalFormatting>
  <conditionalFormatting sqref="O16:S28">
    <cfRule type="expression" dxfId="86" priority="62" stopIfTrue="1">
      <formula>O16&gt;$H$8</formula>
    </cfRule>
  </conditionalFormatting>
  <conditionalFormatting sqref="O37:S141 V37:Z141 AC37:AG141 AJ37:AN141 H37:L38 I39:L39 H40:L141">
    <cfRule type="cellIs" dxfId="85" priority="77" operator="greaterThan">
      <formula>6</formula>
    </cfRule>
  </conditionalFormatting>
  <conditionalFormatting sqref="O16:U28">
    <cfRule type="cellIs" dxfId="84" priority="64" operator="greaterThan">
      <formula>0</formula>
    </cfRule>
  </conditionalFormatting>
  <conditionalFormatting sqref="T10:U11">
    <cfRule type="cellIs" dxfId="83" priority="80" operator="greaterThan">
      <formula>0</formula>
    </cfRule>
  </conditionalFormatting>
  <conditionalFormatting sqref="V16:Z28">
    <cfRule type="expression" dxfId="81" priority="59" stopIfTrue="1">
      <formula>V16&gt;$H$8</formula>
    </cfRule>
  </conditionalFormatting>
  <conditionalFormatting sqref="V37:Z141 AC37:AG141 AJ37:AN141 O37:S141">
    <cfRule type="cellIs" dxfId="80" priority="76" operator="greaterThan">
      <formula>0</formula>
    </cfRule>
  </conditionalFormatting>
  <conditionalFormatting sqref="V48:Z50">
    <cfRule type="cellIs" dxfId="79" priority="50" operator="greaterThan">
      <formula>6</formula>
    </cfRule>
    <cfRule type="cellIs" dxfId="78" priority="49" operator="greaterThan">
      <formula>0</formula>
    </cfRule>
  </conditionalFormatting>
  <conditionalFormatting sqref="V16:AB28">
    <cfRule type="cellIs" dxfId="77" priority="61" operator="greaterThan">
      <formula>0</formula>
    </cfRule>
  </conditionalFormatting>
  <conditionalFormatting sqref="W51:Z53">
    <cfRule type="cellIs" dxfId="76" priority="23" operator="greaterThan">
      <formula>0</formula>
    </cfRule>
    <cfRule type="cellIs" dxfId="75" priority="24" operator="greaterThan">
      <formula>6</formula>
    </cfRule>
  </conditionalFormatting>
  <conditionalFormatting sqref="AA10:AB11">
    <cfRule type="cellIs" dxfId="74" priority="79" operator="greaterThan">
      <formula>0</formula>
    </cfRule>
  </conditionalFormatting>
  <conditionalFormatting sqref="AC48:AC50">
    <cfRule type="cellIs" dxfId="73" priority="47" operator="greaterThan">
      <formula>0</formula>
    </cfRule>
    <cfRule type="cellIs" dxfId="72" priority="48" operator="greaterThan">
      <formula>6</formula>
    </cfRule>
  </conditionalFormatting>
  <conditionalFormatting sqref="AC48:AC53">
    <cfRule type="cellIs" dxfId="71" priority="22" operator="greaterThan">
      <formula>6</formula>
    </cfRule>
    <cfRule type="cellIs" dxfId="70" priority="21" operator="greaterThan">
      <formula>0</formula>
    </cfRule>
  </conditionalFormatting>
  <conditionalFormatting sqref="AC16:AG28">
    <cfRule type="cellIs" dxfId="68" priority="58" operator="greaterThan">
      <formula>0</formula>
    </cfRule>
    <cfRule type="expression" dxfId="67" priority="56" stopIfTrue="1">
      <formula>AC16&gt;$H$8</formula>
    </cfRule>
  </conditionalFormatting>
  <conditionalFormatting sqref="AD52:AF52">
    <cfRule type="cellIs" dxfId="66" priority="2" operator="greaterThan">
      <formula>6</formula>
    </cfRule>
    <cfRule type="cellIs" dxfId="65" priority="3" operator="greaterThan">
      <formula>0</formula>
    </cfRule>
    <cfRule type="cellIs" dxfId="64" priority="4" operator="greaterThan">
      <formula>6</formula>
    </cfRule>
    <cfRule type="cellIs" dxfId="63" priority="13" operator="greaterThan">
      <formula>0</formula>
    </cfRule>
    <cfRule type="cellIs" dxfId="62" priority="14" operator="greaterThan">
      <formula>6</formula>
    </cfRule>
    <cfRule type="cellIs" dxfId="61" priority="1" operator="greaterThan">
      <formula>0</formula>
    </cfRule>
  </conditionalFormatting>
  <conditionalFormatting sqref="AD55:AF55">
    <cfRule type="cellIs" dxfId="60" priority="11" operator="greaterThan">
      <formula>0</formula>
    </cfRule>
    <cfRule type="cellIs" dxfId="59" priority="12" operator="greaterThan">
      <formula>6</formula>
    </cfRule>
  </conditionalFormatting>
  <conditionalFormatting sqref="AD51:AG56">
    <cfRule type="cellIs" dxfId="58" priority="17" operator="greaterThan">
      <formula>0</formula>
    </cfRule>
    <cfRule type="cellIs" dxfId="57" priority="18" operator="greaterThan">
      <formula>6</formula>
    </cfRule>
  </conditionalFormatting>
  <conditionalFormatting sqref="AE52:AF52">
    <cfRule type="cellIs" dxfId="56" priority="10" operator="greaterThan">
      <formula>6</formula>
    </cfRule>
    <cfRule type="cellIs" dxfId="55" priority="9" operator="greaterThan">
      <formula>0</formula>
    </cfRule>
  </conditionalFormatting>
  <conditionalFormatting sqref="AE55:AF55">
    <cfRule type="cellIs" dxfId="54" priority="8" operator="greaterThan">
      <formula>6</formula>
    </cfRule>
    <cfRule type="cellIs" dxfId="53" priority="7" operator="greaterThan">
      <formula>0</formula>
    </cfRule>
    <cfRule type="cellIs" dxfId="52" priority="6" operator="greaterThan">
      <formula>6</formula>
    </cfRule>
    <cfRule type="cellIs" dxfId="51" priority="5" operator="greaterThan">
      <formula>0</formula>
    </cfRule>
  </conditionalFormatting>
  <conditionalFormatting sqref="AH10:AI11">
    <cfRule type="cellIs" dxfId="50" priority="78" operator="greaterThan">
      <formula>0</formula>
    </cfRule>
  </conditionalFormatting>
  <conditionalFormatting sqref="AJ51:AJ53">
    <cfRule type="cellIs" dxfId="49" priority="36" operator="greaterThan">
      <formula>6</formula>
    </cfRule>
    <cfRule type="cellIs" dxfId="48" priority="35" operator="greaterThan">
      <formula>0</formula>
    </cfRule>
  </conditionalFormatting>
  <conditionalFormatting sqref="AJ51:AK53">
    <cfRule type="cellIs" dxfId="47" priority="32" operator="greaterThan">
      <formula>6</formula>
    </cfRule>
    <cfRule type="cellIs" dxfId="46" priority="31" operator="greaterThan">
      <formula>0</formula>
    </cfRule>
  </conditionalFormatting>
  <conditionalFormatting sqref="AJ16:AN28">
    <cfRule type="cellIs" dxfId="45" priority="55" operator="greaterThan">
      <formula>0</formula>
    </cfRule>
    <cfRule type="expression" dxfId="43" priority="53" stopIfTrue="1">
      <formula>AJ16&gt;$H$8</formula>
    </cfRule>
  </conditionalFormatting>
  <conditionalFormatting sqref="AJ54:AN56">
    <cfRule type="cellIs" dxfId="42" priority="16" operator="greaterThan">
      <formula>6</formula>
    </cfRule>
    <cfRule type="cellIs" dxfId="41" priority="15" operator="greaterThan">
      <formula>0</formula>
    </cfRule>
  </conditionalFormatting>
  <conditionalFormatting sqref="AK51:AN53">
    <cfRule type="cellIs" dxfId="40" priority="28" operator="greaterThan">
      <formula>6</formula>
    </cfRule>
    <cfRule type="cellIs" dxfId="39" priority="27" operator="greaterThan">
      <formula>0</formula>
    </cfRule>
  </conditionalFormatting>
  <conditionalFormatting sqref="AL51:AN53">
    <cfRule type="cellIs" dxfId="38" priority="25" operator="greaterThan">
      <formula>0</formula>
    </cfRule>
    <cfRule type="cellIs" dxfId="37" priority="26" operator="greaterThan">
      <formula>6</formula>
    </cfRule>
  </conditionalFormatting>
  <dataValidations count="4">
    <dataValidation type="list" showInputMessage="1" showErrorMessage="1" sqref="F16:F28" xr:uid="{D3019485-479C-481A-AF3A-16E97EEEED16}">
      <formula1>NombresProfesionales</formula1>
    </dataValidation>
    <dataValidation type="list" showInputMessage="1" showErrorMessage="1" sqref="D37:D112" xr:uid="{5C284911-F9A7-4220-9F61-99B72FFC36D2}">
      <formula1>$F$16:$F$29</formula1>
    </dataValidation>
    <dataValidation type="decimal" operator="lessThanOrEqual" allowBlank="1" showInputMessage="1" showErrorMessage="1" sqref="V37:Z141 O37:S141 AJ37:AN141 AC37:AG141 H37:L38 H40:L141 J39:L39" xr:uid="{2C9FF1F7-EBCD-4F54-93DE-EFAE2F701F8E}">
      <formula1>H$8</formula1>
    </dataValidation>
    <dataValidation type="decimal" operator="lessThanOrEqual" allowBlank="1" showInputMessage="1" showErrorMessage="1" sqref="I39" xr:uid="{7CD13223-CCD2-4982-A628-97DA82B0BDB2}">
      <formula1>H$8</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83" id="{6F6A60D6-CE2D-4D79-8660-8ED8F656157D}">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66" stopIfTrue="1" id="{4DA62949-26B8-4469-8EF7-954AB22B8328}">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85" stopIfTrue="1" id="{082CE891-5FCC-4818-9509-B250720B67A0}">
            <xm:f>OR(H$36&lt;Calendario!$F$2,H$36&gt;Calendario!$F$3)</xm:f>
            <x14:dxf>
              <fill>
                <patternFill>
                  <bgColor theme="0" tint="-0.24994659260841701"/>
                </patternFill>
              </fill>
            </x14:dxf>
          </x14:cfRule>
          <xm:sqref>H37:L38 O37:S141 V37:Z141 AC37:AG141 AJ37:AN141 J39:L39 H40:L141</xm:sqref>
        </x14:conditionalFormatting>
        <x14:conditionalFormatting xmlns:xm="http://schemas.microsoft.com/office/excel/2006/main">
          <x14:cfRule type="expression" priority="1518" stopIfTrue="1" id="{082CE891-5FCC-4818-9509-B250720B67A0}">
            <xm:f>OR(H$36&lt;Calendario!$F$2,H$36&gt;Calendario!$F$3)</xm:f>
            <x14:dxf>
              <fill>
                <patternFill>
                  <bgColor theme="0" tint="-0.24994659260841701"/>
                </patternFill>
              </fill>
            </x14:dxf>
          </x14:cfRule>
          <xm:sqref>I39</xm:sqref>
        </x14:conditionalFormatting>
        <x14:conditionalFormatting xmlns:xm="http://schemas.microsoft.com/office/excel/2006/main">
          <x14:cfRule type="expression" priority="63" stopIfTrue="1" id="{86C09C4D-53EE-41BE-BCE7-33A2582CA68D}">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60" stopIfTrue="1" id="{44E9CEB7-26AB-43D2-8BB2-81122D704E46}">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7" stopIfTrue="1" id="{FE122346-1258-4588-A5E0-C6271B2C6687}">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54" stopIfTrue="1" id="{F83B97C3-0EE3-44B8-B0DF-7450C29492BC}">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50B75D5-ABF9-4D23-9D72-A553FA4F8F79}">
          <x14:formula1>
            <xm:f>'Listado Proyectos'!$A:$A</xm:f>
          </x14:formula1>
          <xm:sqref>D9</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9B56-A2FD-40B4-996A-951ACD39628D}">
  <sheetPr>
    <tabColor rgb="FF006600"/>
  </sheetPr>
  <dimension ref="A2:AN144"/>
  <sheetViews>
    <sheetView topLeftCell="A6" workbookViewId="0">
      <selection activeCell="D15" sqref="D15"/>
    </sheetView>
  </sheetViews>
  <sheetFormatPr baseColWidth="10" defaultColWidth="11.5" defaultRowHeight="15" x14ac:dyDescent="0.2"/>
  <cols>
    <col min="2" max="2" width="28.5" bestFit="1" customWidth="1"/>
    <col min="3" max="3" width="67" customWidth="1"/>
    <col min="4" max="4" width="42.5" bestFit="1" customWidth="1"/>
    <col min="5" max="6" width="24.5" customWidth="1"/>
    <col min="7" max="7" width="40.5" customWidth="1"/>
    <col min="8" max="40" width="6.5" style="28" customWidth="1"/>
  </cols>
  <sheetData>
    <row r="2" spans="1:40" x14ac:dyDescent="0.2">
      <c r="A2" s="11"/>
      <c r="B2" s="12"/>
      <c r="C2" s="23" t="s">
        <v>473</v>
      </c>
      <c r="D2" s="23"/>
      <c r="E2" s="12"/>
      <c r="F2" s="12"/>
      <c r="G2" s="12"/>
      <c r="H2" s="29"/>
      <c r="I2" s="29"/>
      <c r="J2" s="29"/>
      <c r="K2" s="29"/>
      <c r="L2" s="29"/>
      <c r="M2" s="30"/>
      <c r="N2" s="31"/>
      <c r="O2" s="32"/>
      <c r="P2" s="30"/>
      <c r="Q2" s="30"/>
      <c r="R2" s="29"/>
      <c r="S2" s="29"/>
      <c r="T2" s="29"/>
      <c r="U2" s="32"/>
      <c r="V2" s="32"/>
      <c r="W2" s="32"/>
      <c r="X2" s="32"/>
      <c r="Y2" s="32"/>
      <c r="Z2" s="32"/>
      <c r="AA2" s="32"/>
      <c r="AB2" s="32"/>
      <c r="AC2" s="32"/>
      <c r="AD2" s="32"/>
      <c r="AE2" s="32"/>
      <c r="AF2" s="32"/>
      <c r="AG2" s="32"/>
      <c r="AH2" s="32"/>
      <c r="AI2" s="32"/>
      <c r="AJ2" s="32"/>
      <c r="AK2" s="32"/>
      <c r="AL2" s="32"/>
      <c r="AM2" s="32"/>
      <c r="AN2" s="32"/>
    </row>
    <row r="3" spans="1:40" x14ac:dyDescent="0.2">
      <c r="A3" s="11"/>
      <c r="B3" s="12"/>
      <c r="C3" s="161">
        <f>Calendario!$D$2</f>
        <v>46174</v>
      </c>
      <c r="D3" s="12"/>
      <c r="E3" s="12"/>
      <c r="F3" s="12"/>
      <c r="G3" s="12"/>
      <c r="H3" s="29"/>
      <c r="I3" s="29"/>
      <c r="J3" s="29"/>
      <c r="K3" s="29"/>
      <c r="L3" s="29"/>
      <c r="M3" s="29"/>
      <c r="N3" s="31"/>
      <c r="O3" s="32"/>
      <c r="P3" s="29"/>
      <c r="Q3" s="29"/>
      <c r="R3" s="29"/>
      <c r="S3" s="29"/>
      <c r="T3" s="29"/>
      <c r="U3" s="32"/>
      <c r="V3" s="32"/>
      <c r="W3" s="32"/>
      <c r="X3" s="32"/>
      <c r="Y3" s="32"/>
      <c r="Z3" s="32"/>
      <c r="AA3" s="32"/>
      <c r="AB3" s="32"/>
      <c r="AC3" s="32"/>
      <c r="AD3" s="32"/>
      <c r="AE3" s="32"/>
      <c r="AF3" s="32"/>
      <c r="AG3" s="32"/>
      <c r="AH3" s="32"/>
      <c r="AI3" s="32"/>
      <c r="AJ3" s="32"/>
      <c r="AK3" s="32"/>
      <c r="AL3" s="32"/>
      <c r="AM3" s="32"/>
      <c r="AN3" s="32"/>
    </row>
    <row r="4" spans="1:40" x14ac:dyDescent="0.2">
      <c r="A4" s="11"/>
      <c r="B4" s="12"/>
      <c r="C4" s="23" t="str">
        <f>"Proyecto: "&amp;D9</f>
        <v>Proyecto: South32_HoV and optimized cut-off grade</v>
      </c>
      <c r="D4" s="23"/>
      <c r="E4" s="12"/>
      <c r="F4" s="12"/>
      <c r="G4" s="12"/>
      <c r="H4" s="29"/>
      <c r="I4" s="29"/>
      <c r="J4" s="29"/>
      <c r="K4" s="29"/>
      <c r="L4" s="29"/>
      <c r="M4" s="29"/>
      <c r="N4" s="31"/>
      <c r="O4" s="32"/>
      <c r="P4" s="29"/>
      <c r="Q4" s="29"/>
      <c r="R4" s="29"/>
      <c r="S4" s="29"/>
      <c r="T4" s="29"/>
      <c r="U4" s="32"/>
      <c r="V4" s="32"/>
      <c r="W4" s="32"/>
      <c r="X4" s="32"/>
      <c r="Y4" s="32"/>
      <c r="Z4" s="32"/>
      <c r="AA4" s="32"/>
      <c r="AB4" s="32"/>
      <c r="AC4" s="32"/>
      <c r="AD4" s="32"/>
      <c r="AE4" s="32"/>
      <c r="AF4" s="32"/>
      <c r="AG4" s="32"/>
      <c r="AH4" s="32"/>
      <c r="AI4" s="32"/>
      <c r="AJ4" s="32"/>
      <c r="AK4" s="32"/>
      <c r="AL4" s="32"/>
      <c r="AM4" s="32"/>
      <c r="AN4" s="32"/>
    </row>
    <row r="5" spans="1:40" ht="16" thickBot="1" x14ac:dyDescent="0.25">
      <c r="A5" s="13"/>
      <c r="B5" s="14"/>
      <c r="C5" s="7" t="str">
        <f>_xlfn.CONCAT("Director:"," ",D10)</f>
        <v>Director: Matias Fuentes</v>
      </c>
      <c r="D5" s="7"/>
      <c r="E5" s="14"/>
      <c r="F5" s="14"/>
      <c r="G5" s="14"/>
      <c r="H5" s="33"/>
      <c r="I5" s="33"/>
      <c r="J5" s="33"/>
      <c r="K5" s="33"/>
      <c r="L5" s="33"/>
      <c r="M5" s="33"/>
      <c r="N5" s="34"/>
      <c r="O5" s="35"/>
      <c r="P5" s="33"/>
      <c r="Q5" s="33"/>
      <c r="R5" s="33"/>
      <c r="S5" s="33"/>
      <c r="T5" s="33"/>
      <c r="U5" s="35"/>
      <c r="V5" s="35"/>
      <c r="W5" s="35"/>
      <c r="X5" s="35"/>
      <c r="Y5" s="35"/>
      <c r="Z5" s="35"/>
      <c r="AA5" s="35"/>
      <c r="AB5" s="35"/>
      <c r="AC5" s="35"/>
      <c r="AD5" s="35"/>
      <c r="AE5" s="35"/>
      <c r="AF5" s="35"/>
      <c r="AG5" s="35"/>
      <c r="AH5" s="35"/>
      <c r="AI5" s="35"/>
      <c r="AJ5" s="35"/>
      <c r="AK5" s="35"/>
      <c r="AL5" s="35"/>
      <c r="AM5" s="35"/>
      <c r="AN5" s="35"/>
    </row>
    <row r="6" spans="1:40" x14ac:dyDescent="0.2">
      <c r="A6" s="15"/>
      <c r="B6" s="16"/>
      <c r="C6" s="5"/>
      <c r="D6" s="16"/>
      <c r="E6" s="16"/>
      <c r="F6" s="16"/>
      <c r="G6" s="16"/>
      <c r="H6" s="36"/>
      <c r="I6" s="36"/>
      <c r="J6" s="36"/>
      <c r="K6" s="36"/>
      <c r="L6" s="36"/>
      <c r="M6" s="36"/>
      <c r="N6" s="37"/>
      <c r="O6" s="38"/>
      <c r="P6" s="36"/>
      <c r="Q6" s="36"/>
      <c r="R6" s="36"/>
      <c r="S6" s="39"/>
      <c r="T6" s="39"/>
      <c r="U6" s="40"/>
      <c r="V6" s="40"/>
      <c r="W6" s="39"/>
      <c r="X6" s="39"/>
      <c r="Y6" s="38"/>
      <c r="Z6" s="38"/>
      <c r="AA6" s="38"/>
      <c r="AB6" s="38"/>
      <c r="AC6" s="38"/>
      <c r="AD6" s="38"/>
      <c r="AE6" s="38"/>
      <c r="AF6" s="38"/>
      <c r="AG6" s="38"/>
      <c r="AH6" s="38"/>
      <c r="AI6" s="38"/>
      <c r="AJ6" s="38"/>
      <c r="AK6" s="38"/>
      <c r="AL6" s="38"/>
      <c r="AM6" s="38"/>
      <c r="AN6" s="38"/>
    </row>
    <row r="7" spans="1:40" x14ac:dyDescent="0.2">
      <c r="A7" s="17">
        <v>1</v>
      </c>
      <c r="B7" s="17" t="s">
        <v>474</v>
      </c>
      <c r="C7" s="27" t="s">
        <v>475</v>
      </c>
      <c r="D7" s="17"/>
      <c r="E7" s="17"/>
      <c r="F7" s="17"/>
      <c r="G7" s="17"/>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row>
    <row r="8" spans="1:40" ht="16" thickBot="1" x14ac:dyDescent="0.25">
      <c r="A8" s="15"/>
      <c r="B8" s="16"/>
      <c r="C8" s="5"/>
      <c r="D8" s="16"/>
      <c r="E8" s="16"/>
      <c r="F8" s="16"/>
      <c r="G8" s="16"/>
      <c r="H8" s="36">
        <f>IF(OR(H$36&lt;Calendario!$F$2,H$36&gt;Calendario!$F$3),0,H10)</f>
        <v>9</v>
      </c>
      <c r="I8" s="36">
        <f>IF(OR(I$36&lt;Calendario!$F$2,I$36&gt;Calendario!$F$3),0,I10)</f>
        <v>9</v>
      </c>
      <c r="J8" s="36">
        <f>IF(OR(J$36&lt;Calendario!$F$2,J$36&gt;Calendario!$F$3),0,J10)</f>
        <v>9</v>
      </c>
      <c r="K8" s="36">
        <f>IF(OR(K$36&lt;Calendario!$F$2,K$36&gt;Calendario!$F$3),0,K10)</f>
        <v>9</v>
      </c>
      <c r="L8" s="36">
        <f>IF(OR(L$36&lt;Calendario!$F$2,L$36&gt;Calendario!$F$3),0,L10)</f>
        <v>6</v>
      </c>
      <c r="M8" s="36">
        <f>IF(OR(M$36&lt;Calendario!$F$2,M$36&gt;Calendario!$F$3),0,M10)</f>
        <v>0</v>
      </c>
      <c r="N8" s="36">
        <f>IF(OR(N$36&lt;Calendario!$F$2,N$36&gt;Calendario!$F$3),0,N10)</f>
        <v>0</v>
      </c>
      <c r="O8" s="36">
        <f>IF(OR(O$36&lt;Calendario!$F$2,O$36&gt;Calendario!$F$3),0,O10)</f>
        <v>9</v>
      </c>
      <c r="P8" s="36">
        <f>IF(OR(P$36&lt;Calendario!$F$2,P$36&gt;Calendario!$F$3),0,P10)</f>
        <v>9</v>
      </c>
      <c r="Q8" s="36">
        <f>IF(OR(Q$36&lt;Calendario!$F$2,Q$36&gt;Calendario!$F$3),0,Q10)</f>
        <v>9</v>
      </c>
      <c r="R8" s="36">
        <f>IF(OR(R$36&lt;Calendario!$F$2,R$36&gt;Calendario!$F$3),0,R10)</f>
        <v>9</v>
      </c>
      <c r="S8" s="36">
        <f>IF(OR(S$36&lt;Calendario!$F$2,S$36&gt;Calendario!$F$3),0,S10)</f>
        <v>6</v>
      </c>
      <c r="T8" s="36">
        <f>IF(OR(T$36&lt;Calendario!$F$2,T$36&gt;Calendario!$F$3),0,T10)</f>
        <v>0</v>
      </c>
      <c r="U8" s="36">
        <f>IF(OR(U$36&lt;Calendario!$F$2,U$36&gt;Calendario!$F$3),0,U10)</f>
        <v>0</v>
      </c>
      <c r="V8" s="36">
        <f>IF(OR(V$36&lt;Calendario!$F$2,V$36&gt;Calendario!$F$3),0,V10)</f>
        <v>9</v>
      </c>
      <c r="W8" s="36">
        <f>IF(OR(W$36&lt;Calendario!$F$2,W$36&gt;Calendario!$F$3),0,W10)</f>
        <v>9</v>
      </c>
      <c r="X8" s="36">
        <f>IF(OR(X$36&lt;Calendario!$F$2,X$36&gt;Calendario!$F$3),0,X10)</f>
        <v>9</v>
      </c>
      <c r="Y8" s="36">
        <f>IF(OR(Y$36&lt;Calendario!$F$2,Y$36&gt;Calendario!$F$3),0,Y10)</f>
        <v>9</v>
      </c>
      <c r="Z8" s="36">
        <f>IF(OR(Z$36&lt;Calendario!$F$2,Z$36&gt;Calendario!$F$3),0,Z10)</f>
        <v>6</v>
      </c>
      <c r="AA8" s="36">
        <f>IF(OR(AA$36&lt;Calendario!$F$2,AA$36&gt;Calendario!$F$3),0,AA10)</f>
        <v>0</v>
      </c>
      <c r="AB8" s="36">
        <f>IF(OR(AB$36&lt;Calendario!$F$2,AB$36&gt;Calendario!$F$3),0,AB10)</f>
        <v>0</v>
      </c>
      <c r="AC8" s="36">
        <f>IF(OR(AC$36&lt;Calendario!$F$2,AC$36&gt;Calendario!$F$3),0,AC10)</f>
        <v>9</v>
      </c>
      <c r="AD8" s="36">
        <f>IF(OR(AD$36&lt;Calendario!$F$2,AD$36&gt;Calendario!$F$3),0,AD10)</f>
        <v>9</v>
      </c>
      <c r="AE8" s="36">
        <f>IF(OR(AE$36&lt;Calendario!$F$2,AE$36&gt;Calendario!$F$3),0,AE10)</f>
        <v>9</v>
      </c>
      <c r="AF8" s="36">
        <f>IF(OR(AF$36&lt;Calendario!$F$2,AF$36&gt;Calendario!$F$3),0,AF10)</f>
        <v>9</v>
      </c>
      <c r="AG8" s="36">
        <f>IF(OR(AG$36&lt;Calendario!$F$2,AG$36&gt;Calendario!$F$3),0,AG10)</f>
        <v>6</v>
      </c>
      <c r="AH8" s="36">
        <f>IF(OR(AH$36&lt;Calendario!$F$2,AH$36&gt;Calendario!$F$3),0,AH10)</f>
        <v>0</v>
      </c>
      <c r="AI8" s="36">
        <f>IF(OR(AI$36&lt;Calendario!$F$2,AI$36&gt;Calendario!$F$3),0,AI10)</f>
        <v>0</v>
      </c>
      <c r="AJ8" s="36">
        <f>IF(OR(AJ$36&lt;Calendario!$F$2,AJ$36&gt;Calendario!$F$3),0,AJ10)</f>
        <v>9</v>
      </c>
      <c r="AK8" s="36">
        <f>IF(OR(AK$36&lt;Calendario!$F$2,AK$36&gt;Calendario!$F$3),0,AK10)</f>
        <v>9</v>
      </c>
      <c r="AL8" s="36">
        <f>IF(OR(AL$36&lt;Calendario!$F$2,AL$36&gt;Calendario!$F$3),0,AL10)</f>
        <v>0</v>
      </c>
      <c r="AM8" s="36">
        <f>IF(OR(AM$36&lt;Calendario!$F$2,AM$36&gt;Calendario!$F$3),0,AM10)</f>
        <v>0</v>
      </c>
      <c r="AN8" s="36">
        <f>IF(OR(AN$36&lt;Calendario!$F$2,AN$36&gt;Calendario!$F$3),0,AN10)</f>
        <v>0</v>
      </c>
    </row>
    <row r="9" spans="1:40" ht="16" thickBot="1" x14ac:dyDescent="0.25">
      <c r="A9" s="15"/>
      <c r="B9" s="16"/>
      <c r="C9" s="55" t="s">
        <v>0</v>
      </c>
      <c r="D9" s="57" t="s">
        <v>166</v>
      </c>
      <c r="E9" s="16"/>
      <c r="F9" s="16"/>
      <c r="G9" s="16"/>
      <c r="H9" s="10" t="s">
        <v>476</v>
      </c>
      <c r="I9" s="10" t="s">
        <v>477</v>
      </c>
      <c r="J9" s="10" t="s">
        <v>477</v>
      </c>
      <c r="K9" s="10" t="s">
        <v>478</v>
      </c>
      <c r="L9" s="10" t="s">
        <v>479</v>
      </c>
      <c r="M9" s="10" t="s">
        <v>480</v>
      </c>
      <c r="N9" s="10" t="s">
        <v>481</v>
      </c>
      <c r="O9" s="10" t="s">
        <v>476</v>
      </c>
      <c r="P9" s="10" t="s">
        <v>477</v>
      </c>
      <c r="Q9" s="10" t="s">
        <v>477</v>
      </c>
      <c r="R9" s="10" t="s">
        <v>478</v>
      </c>
      <c r="S9" s="10" t="s">
        <v>479</v>
      </c>
      <c r="T9" s="10" t="s">
        <v>480</v>
      </c>
      <c r="U9" s="10" t="s">
        <v>481</v>
      </c>
      <c r="V9" s="10" t="s">
        <v>476</v>
      </c>
      <c r="W9" s="10" t="s">
        <v>477</v>
      </c>
      <c r="X9" s="10" t="s">
        <v>477</v>
      </c>
      <c r="Y9" s="10" t="s">
        <v>478</v>
      </c>
      <c r="Z9" s="10" t="s">
        <v>479</v>
      </c>
      <c r="AA9" s="10" t="s">
        <v>480</v>
      </c>
      <c r="AB9" s="10" t="s">
        <v>481</v>
      </c>
      <c r="AC9" s="10" t="s">
        <v>476</v>
      </c>
      <c r="AD9" s="10" t="s">
        <v>477</v>
      </c>
      <c r="AE9" s="10" t="s">
        <v>477</v>
      </c>
      <c r="AF9" s="10" t="s">
        <v>478</v>
      </c>
      <c r="AG9" s="10" t="s">
        <v>479</v>
      </c>
      <c r="AH9" s="10" t="s">
        <v>480</v>
      </c>
      <c r="AI9" s="10" t="s">
        <v>481</v>
      </c>
      <c r="AJ9" s="9" t="s">
        <v>476</v>
      </c>
      <c r="AK9" s="9" t="s">
        <v>477</v>
      </c>
      <c r="AL9" s="9" t="s">
        <v>477</v>
      </c>
      <c r="AM9" s="9" t="s">
        <v>478</v>
      </c>
      <c r="AN9" s="9" t="s">
        <v>479</v>
      </c>
    </row>
    <row r="10" spans="1:40" x14ac:dyDescent="0.2">
      <c r="A10" s="15"/>
      <c r="B10" s="16"/>
      <c r="C10" s="56" t="s">
        <v>482</v>
      </c>
      <c r="D10" s="54" t="s">
        <v>504</v>
      </c>
      <c r="E10" s="16"/>
      <c r="F10" s="16"/>
      <c r="G10" s="6" t="s">
        <v>483</v>
      </c>
      <c r="H10" s="42">
        <v>9</v>
      </c>
      <c r="I10" s="43">
        <v>9</v>
      </c>
      <c r="J10" s="43">
        <v>9</v>
      </c>
      <c r="K10" s="43">
        <v>9</v>
      </c>
      <c r="L10" s="43">
        <v>6</v>
      </c>
      <c r="M10" s="44"/>
      <c r="N10" s="44"/>
      <c r="O10" s="42">
        <v>9</v>
      </c>
      <c r="P10" s="43">
        <v>9</v>
      </c>
      <c r="Q10" s="43">
        <v>9</v>
      </c>
      <c r="R10" s="43">
        <v>9</v>
      </c>
      <c r="S10" s="43">
        <v>6</v>
      </c>
      <c r="T10" s="44"/>
      <c r="U10" s="44"/>
      <c r="V10" s="42">
        <v>9</v>
      </c>
      <c r="W10" s="43">
        <v>9</v>
      </c>
      <c r="X10" s="43">
        <v>9</v>
      </c>
      <c r="Y10" s="43">
        <v>9</v>
      </c>
      <c r="Z10" s="43">
        <v>6</v>
      </c>
      <c r="AA10" s="44"/>
      <c r="AB10" s="44"/>
      <c r="AC10" s="42">
        <v>9</v>
      </c>
      <c r="AD10" s="43">
        <v>9</v>
      </c>
      <c r="AE10" s="43">
        <v>9</v>
      </c>
      <c r="AF10" s="43">
        <v>9</v>
      </c>
      <c r="AG10" s="43">
        <v>6</v>
      </c>
      <c r="AH10" s="44"/>
      <c r="AI10" s="44"/>
      <c r="AJ10" s="42">
        <v>9</v>
      </c>
      <c r="AK10" s="42">
        <v>9</v>
      </c>
      <c r="AL10" s="42">
        <v>9</v>
      </c>
      <c r="AM10" s="42">
        <v>9</v>
      </c>
      <c r="AN10" s="43">
        <v>6</v>
      </c>
    </row>
    <row r="11" spans="1:40" x14ac:dyDescent="0.2">
      <c r="A11" s="15"/>
      <c r="B11" s="16"/>
      <c r="C11" s="56" t="s">
        <v>484</v>
      </c>
      <c r="D11" s="54">
        <f>COUNTIF(G16:G23,"&gt;"&amp;0)</f>
        <v>0</v>
      </c>
      <c r="E11" s="16"/>
      <c r="F11" s="16"/>
      <c r="G11" s="2" t="s">
        <v>485</v>
      </c>
      <c r="H11" s="45">
        <v>1</v>
      </c>
      <c r="I11" s="46">
        <v>1</v>
      </c>
      <c r="J11" s="45">
        <v>1</v>
      </c>
      <c r="K11" s="46">
        <v>1</v>
      </c>
      <c r="L11" s="45">
        <v>0</v>
      </c>
      <c r="M11" s="44"/>
      <c r="N11" s="44"/>
      <c r="O11" s="45">
        <v>1</v>
      </c>
      <c r="P11" s="46">
        <v>1</v>
      </c>
      <c r="Q11" s="45">
        <v>1</v>
      </c>
      <c r="R11" s="46">
        <v>1</v>
      </c>
      <c r="S11" s="45">
        <v>0</v>
      </c>
      <c r="T11" s="44"/>
      <c r="U11" s="44"/>
      <c r="V11" s="45">
        <v>1</v>
      </c>
      <c r="W11" s="46">
        <v>1</v>
      </c>
      <c r="X11" s="45">
        <v>1</v>
      </c>
      <c r="Y11" s="46">
        <v>1</v>
      </c>
      <c r="Z11" s="45">
        <v>0</v>
      </c>
      <c r="AA11" s="44"/>
      <c r="AB11" s="44"/>
      <c r="AC11" s="45">
        <v>1</v>
      </c>
      <c r="AD11" s="46">
        <v>1</v>
      </c>
      <c r="AE11" s="45">
        <v>1</v>
      </c>
      <c r="AF11" s="46">
        <v>1</v>
      </c>
      <c r="AG11" s="45">
        <v>0</v>
      </c>
      <c r="AH11" s="44"/>
      <c r="AI11" s="44"/>
      <c r="AJ11" s="45">
        <v>1</v>
      </c>
      <c r="AK11" s="45">
        <v>1</v>
      </c>
      <c r="AL11" s="45">
        <v>1</v>
      </c>
      <c r="AM11" s="45">
        <v>1</v>
      </c>
      <c r="AN11" s="45">
        <v>0</v>
      </c>
    </row>
    <row r="12" spans="1:40" ht="16" thickBot="1" x14ac:dyDescent="0.25">
      <c r="A12" s="15"/>
      <c r="B12" s="16"/>
      <c r="C12" s="56" t="s">
        <v>486</v>
      </c>
      <c r="D12" s="54">
        <f>SUM(G16:G24)</f>
        <v>0</v>
      </c>
      <c r="E12" s="16"/>
      <c r="F12" s="16"/>
      <c r="G12" s="4" t="s">
        <v>487</v>
      </c>
      <c r="H12" s="47">
        <f>SUM(H10:H11)</f>
        <v>10</v>
      </c>
      <c r="I12" s="47">
        <f>SUM(I10:I11)</f>
        <v>10</v>
      </c>
      <c r="J12" s="47">
        <f>SUM(J10:J11)</f>
        <v>10</v>
      </c>
      <c r="K12" s="47">
        <f>SUM(K10:K11)</f>
        <v>10</v>
      </c>
      <c r="L12" s="47">
        <f>SUM(L10:L11)</f>
        <v>6</v>
      </c>
      <c r="M12" s="48"/>
      <c r="N12" s="49"/>
      <c r="O12" s="47">
        <f>SUM(O10:O11)</f>
        <v>10</v>
      </c>
      <c r="P12" s="47">
        <f>SUM(P10:P11)</f>
        <v>10</v>
      </c>
      <c r="Q12" s="47">
        <f>SUM(Q10:Q11)</f>
        <v>10</v>
      </c>
      <c r="R12" s="47">
        <f>SUM(R10:R11)</f>
        <v>10</v>
      </c>
      <c r="S12" s="47">
        <f>SUM(S10:S11)</f>
        <v>6</v>
      </c>
      <c r="T12" s="48"/>
      <c r="U12" s="49"/>
      <c r="V12" s="47">
        <f>SUM(V10:V11)</f>
        <v>10</v>
      </c>
      <c r="W12" s="47">
        <f>SUM(W10:W11)</f>
        <v>10</v>
      </c>
      <c r="X12" s="47">
        <f>SUM(X10:X11)</f>
        <v>10</v>
      </c>
      <c r="Y12" s="47">
        <f>SUM(Y10:Y11)</f>
        <v>10</v>
      </c>
      <c r="Z12" s="47">
        <f>SUM(Z10:Z11)</f>
        <v>6</v>
      </c>
      <c r="AA12" s="48"/>
      <c r="AB12" s="49"/>
      <c r="AC12" s="47">
        <f>SUM(AC10:AC11)</f>
        <v>10</v>
      </c>
      <c r="AD12" s="47">
        <f>SUM(AD10:AD11)</f>
        <v>10</v>
      </c>
      <c r="AE12" s="47">
        <f>SUM(AE10:AE11)</f>
        <v>10</v>
      </c>
      <c r="AF12" s="47">
        <f>SUM(AF10:AF11)</f>
        <v>10</v>
      </c>
      <c r="AG12" s="47">
        <f>SUM(AG10:AG11)</f>
        <v>6</v>
      </c>
      <c r="AH12" s="48"/>
      <c r="AI12" s="49"/>
      <c r="AJ12" s="47">
        <f>SUM(AJ10:AJ11)</f>
        <v>10</v>
      </c>
      <c r="AK12" s="47">
        <f>SUM(AK10:AK11)</f>
        <v>10</v>
      </c>
      <c r="AL12" s="47">
        <f>SUM(AL10:AL11)</f>
        <v>10</v>
      </c>
      <c r="AM12" s="47">
        <f>SUM(AM10:AM11)</f>
        <v>10</v>
      </c>
      <c r="AN12" s="47">
        <f>SUM(AN10:AN11)</f>
        <v>6</v>
      </c>
    </row>
    <row r="13" spans="1:40" ht="16" thickBot="1" x14ac:dyDescent="0.25">
      <c r="A13" s="15"/>
      <c r="B13" s="16"/>
      <c r="C13" s="56" t="s">
        <v>488</v>
      </c>
      <c r="D13" s="54">
        <f>COUNT(_xlfn.UNIQUE(G37:G87,FALSE,FALSE))</f>
        <v>0</v>
      </c>
      <c r="E13" s="16"/>
      <c r="F13" s="16"/>
      <c r="G13" s="16"/>
      <c r="H13" s="36"/>
      <c r="I13" s="36"/>
      <c r="J13" s="36"/>
      <c r="K13" s="36"/>
      <c r="L13" s="36"/>
      <c r="M13" s="36"/>
      <c r="N13" s="37"/>
      <c r="O13" s="38"/>
      <c r="P13" s="36"/>
      <c r="Q13" s="36"/>
      <c r="R13" s="36"/>
      <c r="S13" s="39"/>
      <c r="T13" s="39"/>
      <c r="U13" s="40"/>
      <c r="V13" s="40"/>
      <c r="W13" s="39"/>
      <c r="X13" s="39"/>
      <c r="Y13" s="38"/>
      <c r="Z13" s="38"/>
      <c r="AA13" s="38"/>
      <c r="AB13" s="38"/>
      <c r="AC13" s="38"/>
      <c r="AD13" s="38"/>
      <c r="AE13" s="38"/>
      <c r="AF13" s="38"/>
      <c r="AG13" s="38"/>
      <c r="AH13" s="38"/>
      <c r="AI13" s="38"/>
      <c r="AJ13" s="38"/>
    </row>
    <row r="14" spans="1:40" ht="16" thickBot="1" x14ac:dyDescent="0.25">
      <c r="A14" s="15"/>
      <c r="C14" s="16"/>
      <c r="D14" s="16"/>
      <c r="E14" s="16"/>
      <c r="F14" s="16"/>
      <c r="G14" s="16" t="s">
        <v>475</v>
      </c>
      <c r="H14" s="9" t="s">
        <v>476</v>
      </c>
      <c r="I14" s="9" t="s">
        <v>477</v>
      </c>
      <c r="J14" s="9" t="s">
        <v>477</v>
      </c>
      <c r="K14" s="9" t="s">
        <v>478</v>
      </c>
      <c r="L14" s="9" t="s">
        <v>479</v>
      </c>
      <c r="M14" s="9" t="s">
        <v>480</v>
      </c>
      <c r="N14" s="9" t="s">
        <v>481</v>
      </c>
      <c r="O14" s="9" t="s">
        <v>476</v>
      </c>
      <c r="P14" s="9" t="s">
        <v>477</v>
      </c>
      <c r="Q14" s="9" t="s">
        <v>477</v>
      </c>
      <c r="R14" s="9" t="s">
        <v>478</v>
      </c>
      <c r="S14" s="9" t="s">
        <v>479</v>
      </c>
      <c r="T14" s="9" t="s">
        <v>480</v>
      </c>
      <c r="U14" s="9" t="s">
        <v>481</v>
      </c>
      <c r="V14" s="9" t="s">
        <v>476</v>
      </c>
      <c r="W14" s="9" t="s">
        <v>477</v>
      </c>
      <c r="X14" s="9" t="s">
        <v>477</v>
      </c>
      <c r="Y14" s="9" t="s">
        <v>478</v>
      </c>
      <c r="Z14" s="9" t="s">
        <v>479</v>
      </c>
      <c r="AA14" s="9" t="s">
        <v>480</v>
      </c>
      <c r="AB14" s="9" t="s">
        <v>481</v>
      </c>
      <c r="AC14" s="9" t="s">
        <v>476</v>
      </c>
      <c r="AD14" s="9" t="s">
        <v>477</v>
      </c>
      <c r="AE14" s="9" t="s">
        <v>477</v>
      </c>
      <c r="AF14" s="9" t="s">
        <v>478</v>
      </c>
      <c r="AG14" s="9" t="s">
        <v>479</v>
      </c>
      <c r="AH14" s="9" t="s">
        <v>480</v>
      </c>
      <c r="AI14" s="9" t="s">
        <v>481</v>
      </c>
      <c r="AJ14" s="9" t="s">
        <v>476</v>
      </c>
      <c r="AK14" s="9" t="s">
        <v>477</v>
      </c>
      <c r="AL14" s="9" t="s">
        <v>477</v>
      </c>
      <c r="AM14" s="9" t="s">
        <v>478</v>
      </c>
      <c r="AN14" s="9" t="s">
        <v>479</v>
      </c>
    </row>
    <row r="15" spans="1:40" x14ac:dyDescent="0.2">
      <c r="A15" s="15"/>
      <c r="C15" s="58" t="s">
        <v>489</v>
      </c>
      <c r="D15" s="386">
        <v>50000</v>
      </c>
      <c r="F15" s="1" t="s">
        <v>5</v>
      </c>
      <c r="G15" s="3" t="s">
        <v>490</v>
      </c>
      <c r="H15" s="187">
        <f>Calendario!$D$1</f>
        <v>46174</v>
      </c>
      <c r="I15" s="187">
        <f t="shared" ref="I15:AN15" si="0">H15+1</f>
        <v>46175</v>
      </c>
      <c r="J15" s="187">
        <f t="shared" si="0"/>
        <v>46176</v>
      </c>
      <c r="K15" s="187">
        <f t="shared" si="0"/>
        <v>46177</v>
      </c>
      <c r="L15" s="187">
        <f t="shared" si="0"/>
        <v>46178</v>
      </c>
      <c r="M15" s="187">
        <f t="shared" si="0"/>
        <v>46179</v>
      </c>
      <c r="N15" s="187">
        <f t="shared" si="0"/>
        <v>46180</v>
      </c>
      <c r="O15" s="187">
        <f t="shared" si="0"/>
        <v>46181</v>
      </c>
      <c r="P15" s="187">
        <f t="shared" si="0"/>
        <v>46182</v>
      </c>
      <c r="Q15" s="187">
        <f t="shared" si="0"/>
        <v>46183</v>
      </c>
      <c r="R15" s="187">
        <f t="shared" si="0"/>
        <v>46184</v>
      </c>
      <c r="S15" s="187">
        <f t="shared" si="0"/>
        <v>46185</v>
      </c>
      <c r="T15" s="187">
        <f t="shared" si="0"/>
        <v>46186</v>
      </c>
      <c r="U15" s="187">
        <f t="shared" si="0"/>
        <v>46187</v>
      </c>
      <c r="V15" s="187">
        <f t="shared" si="0"/>
        <v>46188</v>
      </c>
      <c r="W15" s="187">
        <f t="shared" si="0"/>
        <v>46189</v>
      </c>
      <c r="X15" s="187">
        <f t="shared" si="0"/>
        <v>46190</v>
      </c>
      <c r="Y15" s="187">
        <f t="shared" si="0"/>
        <v>46191</v>
      </c>
      <c r="Z15" s="187">
        <f t="shared" si="0"/>
        <v>46192</v>
      </c>
      <c r="AA15" s="187">
        <f t="shared" si="0"/>
        <v>46193</v>
      </c>
      <c r="AB15" s="187">
        <f t="shared" si="0"/>
        <v>46194</v>
      </c>
      <c r="AC15" s="187">
        <f t="shared" si="0"/>
        <v>46195</v>
      </c>
      <c r="AD15" s="187">
        <f t="shared" si="0"/>
        <v>46196</v>
      </c>
      <c r="AE15" s="187">
        <f t="shared" si="0"/>
        <v>46197</v>
      </c>
      <c r="AF15" s="187">
        <f t="shared" si="0"/>
        <v>46198</v>
      </c>
      <c r="AG15" s="187">
        <f t="shared" si="0"/>
        <v>46199</v>
      </c>
      <c r="AH15" s="187">
        <f t="shared" si="0"/>
        <v>46200</v>
      </c>
      <c r="AI15" s="187">
        <f t="shared" si="0"/>
        <v>46201</v>
      </c>
      <c r="AJ15" s="187">
        <f t="shared" si="0"/>
        <v>46202</v>
      </c>
      <c r="AK15" s="187">
        <f t="shared" si="0"/>
        <v>46203</v>
      </c>
      <c r="AL15" s="187">
        <f t="shared" si="0"/>
        <v>46204</v>
      </c>
      <c r="AM15" s="187">
        <f t="shared" si="0"/>
        <v>46205</v>
      </c>
      <c r="AN15" s="187">
        <f t="shared" si="0"/>
        <v>46206</v>
      </c>
    </row>
    <row r="16" spans="1:40" x14ac:dyDescent="0.2">
      <c r="A16" s="15"/>
      <c r="C16" s="16"/>
      <c r="E16" s="52"/>
      <c r="F16" s="26"/>
      <c r="G16" s="25">
        <f t="shared" ref="G16:G28" si="1">SUM(H16:XFD16)</f>
        <v>0</v>
      </c>
      <c r="H16" s="69">
        <f t="shared" ref="H16:L28" si="2">SUMIFS(H$37:H$1048576,$D$37:$D$1048576,$F16)</f>
        <v>0</v>
      </c>
      <c r="I16" s="69">
        <f t="shared" si="2"/>
        <v>0</v>
      </c>
      <c r="J16" s="69">
        <f t="shared" si="2"/>
        <v>0</v>
      </c>
      <c r="K16" s="69">
        <f t="shared" si="2"/>
        <v>0</v>
      </c>
      <c r="L16" s="69">
        <f t="shared" si="2"/>
        <v>0</v>
      </c>
      <c r="M16" s="44"/>
      <c r="N16" s="44"/>
      <c r="O16" s="69">
        <f t="shared" ref="O16:S28" si="3">SUMIFS(O$37:O$1048576,$D$37:$D$1048576,$F16)</f>
        <v>0</v>
      </c>
      <c r="P16" s="69">
        <f t="shared" si="3"/>
        <v>0</v>
      </c>
      <c r="Q16" s="69">
        <f t="shared" si="3"/>
        <v>0</v>
      </c>
      <c r="R16" s="69">
        <f t="shared" si="3"/>
        <v>0</v>
      </c>
      <c r="S16" s="69">
        <f t="shared" si="3"/>
        <v>0</v>
      </c>
      <c r="T16" s="44"/>
      <c r="U16" s="44"/>
      <c r="V16" s="69">
        <f t="shared" ref="V16:Z28" si="4">SUMIFS(V$37:V$1048576,$D$37:$D$1048576,$F16)</f>
        <v>0</v>
      </c>
      <c r="W16" s="69">
        <f t="shared" si="4"/>
        <v>0</v>
      </c>
      <c r="X16" s="69">
        <f t="shared" si="4"/>
        <v>0</v>
      </c>
      <c r="Y16" s="69">
        <f t="shared" si="4"/>
        <v>0</v>
      </c>
      <c r="Z16" s="69">
        <f t="shared" si="4"/>
        <v>0</v>
      </c>
      <c r="AA16" s="44"/>
      <c r="AB16" s="44"/>
      <c r="AC16" s="69">
        <f t="shared" ref="AC16:AG28" si="5">SUMIFS(AC$37:AC$1048576,$D$37:$D$1048576,$F16)</f>
        <v>0</v>
      </c>
      <c r="AD16" s="69">
        <f t="shared" si="5"/>
        <v>0</v>
      </c>
      <c r="AE16" s="69">
        <f t="shared" si="5"/>
        <v>0</v>
      </c>
      <c r="AF16" s="69">
        <f t="shared" si="5"/>
        <v>0</v>
      </c>
      <c r="AG16" s="69">
        <f t="shared" si="5"/>
        <v>0</v>
      </c>
      <c r="AH16" s="44"/>
      <c r="AI16" s="44"/>
      <c r="AJ16" s="69">
        <f t="shared" ref="AJ16:AN28" si="6">SUMIFS(AJ$37:AJ$1048576,$D$37:$D$1048576,$F16)</f>
        <v>0</v>
      </c>
      <c r="AK16" s="69">
        <f t="shared" si="6"/>
        <v>0</v>
      </c>
      <c r="AL16" s="69">
        <f t="shared" si="6"/>
        <v>0</v>
      </c>
      <c r="AM16" s="69">
        <f t="shared" si="6"/>
        <v>0</v>
      </c>
      <c r="AN16" s="69">
        <f t="shared" si="6"/>
        <v>0</v>
      </c>
    </row>
    <row r="17" spans="1:40" x14ac:dyDescent="0.2">
      <c r="A17" s="15"/>
      <c r="B17" s="141" t="s">
        <v>491</v>
      </c>
      <c r="C17" s="141" t="s">
        <v>492</v>
      </c>
      <c r="D17" s="141" t="s">
        <v>493</v>
      </c>
      <c r="E17" s="52"/>
      <c r="F17" s="26"/>
      <c r="G17" s="25">
        <f t="shared" si="1"/>
        <v>0</v>
      </c>
      <c r="H17" s="69">
        <f t="shared" si="2"/>
        <v>0</v>
      </c>
      <c r="I17" s="69">
        <f t="shared" si="2"/>
        <v>0</v>
      </c>
      <c r="J17" s="69">
        <f t="shared" si="2"/>
        <v>0</v>
      </c>
      <c r="K17" s="69">
        <f t="shared" si="2"/>
        <v>0</v>
      </c>
      <c r="L17" s="69">
        <f t="shared" si="2"/>
        <v>0</v>
      </c>
      <c r="M17" s="44"/>
      <c r="N17" s="44"/>
      <c r="O17" s="69">
        <f t="shared" si="3"/>
        <v>0</v>
      </c>
      <c r="P17" s="69">
        <f t="shared" si="3"/>
        <v>0</v>
      </c>
      <c r="Q17" s="69">
        <f t="shared" si="3"/>
        <v>0</v>
      </c>
      <c r="R17" s="69">
        <f t="shared" si="3"/>
        <v>0</v>
      </c>
      <c r="S17" s="69">
        <f t="shared" si="3"/>
        <v>0</v>
      </c>
      <c r="T17" s="44"/>
      <c r="U17" s="44"/>
      <c r="V17" s="69">
        <f t="shared" si="4"/>
        <v>0</v>
      </c>
      <c r="W17" s="69">
        <f t="shared" si="4"/>
        <v>0</v>
      </c>
      <c r="X17" s="69">
        <f t="shared" si="4"/>
        <v>0</v>
      </c>
      <c r="Y17" s="69">
        <f t="shared" si="4"/>
        <v>0</v>
      </c>
      <c r="Z17" s="69">
        <f t="shared" si="4"/>
        <v>0</v>
      </c>
      <c r="AA17" s="44"/>
      <c r="AB17" s="44"/>
      <c r="AC17" s="69">
        <f t="shared" si="5"/>
        <v>0</v>
      </c>
      <c r="AD17" s="69">
        <f t="shared" si="5"/>
        <v>0</v>
      </c>
      <c r="AE17" s="69">
        <f t="shared" si="5"/>
        <v>0</v>
      </c>
      <c r="AF17" s="69">
        <f t="shared" si="5"/>
        <v>0</v>
      </c>
      <c r="AG17" s="69">
        <f t="shared" si="5"/>
        <v>0</v>
      </c>
      <c r="AH17" s="44"/>
      <c r="AI17" s="44"/>
      <c r="AJ17" s="69">
        <f t="shared" si="6"/>
        <v>0</v>
      </c>
      <c r="AK17" s="69">
        <f t="shared" si="6"/>
        <v>0</v>
      </c>
      <c r="AL17" s="69">
        <f t="shared" si="6"/>
        <v>0</v>
      </c>
      <c r="AM17" s="69">
        <f t="shared" si="6"/>
        <v>0</v>
      </c>
      <c r="AN17" s="69">
        <f t="shared" si="6"/>
        <v>0</v>
      </c>
    </row>
    <row r="18" spans="1:40" x14ac:dyDescent="0.2">
      <c r="A18" s="15"/>
      <c r="B18" s="139"/>
      <c r="C18" s="139"/>
      <c r="D18" s="140"/>
      <c r="E18" s="52"/>
      <c r="F18" s="26"/>
      <c r="G18" s="25">
        <f t="shared" si="1"/>
        <v>0</v>
      </c>
      <c r="H18" s="69">
        <f t="shared" si="2"/>
        <v>0</v>
      </c>
      <c r="I18" s="69">
        <f t="shared" si="2"/>
        <v>0</v>
      </c>
      <c r="J18" s="69">
        <f t="shared" si="2"/>
        <v>0</v>
      </c>
      <c r="K18" s="69">
        <f t="shared" si="2"/>
        <v>0</v>
      </c>
      <c r="L18" s="69">
        <f t="shared" si="2"/>
        <v>0</v>
      </c>
      <c r="M18" s="44"/>
      <c r="N18" s="44"/>
      <c r="O18" s="69">
        <f t="shared" si="3"/>
        <v>0</v>
      </c>
      <c r="P18" s="69">
        <f t="shared" si="3"/>
        <v>0</v>
      </c>
      <c r="Q18" s="69">
        <f t="shared" si="3"/>
        <v>0</v>
      </c>
      <c r="R18" s="69">
        <f t="shared" si="3"/>
        <v>0</v>
      </c>
      <c r="S18" s="69">
        <f t="shared" si="3"/>
        <v>0</v>
      </c>
      <c r="T18" s="44"/>
      <c r="U18" s="44"/>
      <c r="V18" s="69">
        <f t="shared" si="4"/>
        <v>0</v>
      </c>
      <c r="W18" s="69">
        <f t="shared" si="4"/>
        <v>0</v>
      </c>
      <c r="X18" s="69">
        <f t="shared" si="4"/>
        <v>0</v>
      </c>
      <c r="Y18" s="69">
        <f t="shared" si="4"/>
        <v>0</v>
      </c>
      <c r="Z18" s="69">
        <f t="shared" si="4"/>
        <v>0</v>
      </c>
      <c r="AA18" s="44"/>
      <c r="AB18" s="44"/>
      <c r="AC18" s="69">
        <f t="shared" si="5"/>
        <v>0</v>
      </c>
      <c r="AD18" s="69">
        <f t="shared" si="5"/>
        <v>0</v>
      </c>
      <c r="AE18" s="69">
        <f t="shared" si="5"/>
        <v>0</v>
      </c>
      <c r="AF18" s="69">
        <f t="shared" si="5"/>
        <v>0</v>
      </c>
      <c r="AG18" s="69">
        <f t="shared" si="5"/>
        <v>0</v>
      </c>
      <c r="AH18" s="44"/>
      <c r="AI18" s="44"/>
      <c r="AJ18" s="69">
        <f t="shared" si="6"/>
        <v>0</v>
      </c>
      <c r="AK18" s="69">
        <f t="shared" si="6"/>
        <v>0</v>
      </c>
      <c r="AL18" s="69">
        <f t="shared" si="6"/>
        <v>0</v>
      </c>
      <c r="AM18" s="69">
        <f t="shared" si="6"/>
        <v>0</v>
      </c>
      <c r="AN18" s="69">
        <f t="shared" si="6"/>
        <v>0</v>
      </c>
    </row>
    <row r="19" spans="1:40" x14ac:dyDescent="0.2">
      <c r="A19" s="15"/>
      <c r="B19" s="137"/>
      <c r="C19" s="137"/>
      <c r="D19" s="54"/>
      <c r="E19" s="52"/>
      <c r="F19" s="26"/>
      <c r="G19" s="25">
        <f t="shared" si="1"/>
        <v>0</v>
      </c>
      <c r="H19" s="69">
        <f t="shared" si="2"/>
        <v>0</v>
      </c>
      <c r="I19" s="69">
        <f t="shared" si="2"/>
        <v>0</v>
      </c>
      <c r="J19" s="69">
        <f t="shared" si="2"/>
        <v>0</v>
      </c>
      <c r="K19" s="69">
        <f t="shared" si="2"/>
        <v>0</v>
      </c>
      <c r="L19" s="69">
        <f t="shared" si="2"/>
        <v>0</v>
      </c>
      <c r="M19" s="44"/>
      <c r="N19" s="44"/>
      <c r="O19" s="69">
        <f t="shared" si="3"/>
        <v>0</v>
      </c>
      <c r="P19" s="69">
        <f t="shared" si="3"/>
        <v>0</v>
      </c>
      <c r="Q19" s="69">
        <f t="shared" si="3"/>
        <v>0</v>
      </c>
      <c r="R19" s="69">
        <f t="shared" si="3"/>
        <v>0</v>
      </c>
      <c r="S19" s="69">
        <f t="shared" si="3"/>
        <v>0</v>
      </c>
      <c r="T19" s="44"/>
      <c r="U19" s="44"/>
      <c r="V19" s="69">
        <f t="shared" si="4"/>
        <v>0</v>
      </c>
      <c r="W19" s="69">
        <f t="shared" si="4"/>
        <v>0</v>
      </c>
      <c r="X19" s="69">
        <f t="shared" si="4"/>
        <v>0</v>
      </c>
      <c r="Y19" s="69">
        <f t="shared" si="4"/>
        <v>0</v>
      </c>
      <c r="Z19" s="69">
        <f t="shared" si="4"/>
        <v>0</v>
      </c>
      <c r="AA19" s="44"/>
      <c r="AB19" s="44"/>
      <c r="AC19" s="69">
        <f t="shared" si="5"/>
        <v>0</v>
      </c>
      <c r="AD19" s="69">
        <f t="shared" si="5"/>
        <v>0</v>
      </c>
      <c r="AE19" s="69">
        <f t="shared" si="5"/>
        <v>0</v>
      </c>
      <c r="AF19" s="69">
        <f t="shared" si="5"/>
        <v>0</v>
      </c>
      <c r="AG19" s="69">
        <f t="shared" si="5"/>
        <v>0</v>
      </c>
      <c r="AH19" s="44"/>
      <c r="AI19" s="44"/>
      <c r="AJ19" s="69">
        <f t="shared" si="6"/>
        <v>0</v>
      </c>
      <c r="AK19" s="69">
        <f t="shared" si="6"/>
        <v>0</v>
      </c>
      <c r="AL19" s="69">
        <f t="shared" si="6"/>
        <v>0</v>
      </c>
      <c r="AM19" s="69">
        <f t="shared" si="6"/>
        <v>0</v>
      </c>
      <c r="AN19" s="69">
        <f t="shared" si="6"/>
        <v>0</v>
      </c>
    </row>
    <row r="20" spans="1:40" x14ac:dyDescent="0.2">
      <c r="A20" s="15"/>
      <c r="B20" s="137"/>
      <c r="C20" s="137"/>
      <c r="D20" s="66"/>
      <c r="E20" s="52"/>
      <c r="F20" s="26"/>
      <c r="G20" s="25">
        <f t="shared" si="1"/>
        <v>0</v>
      </c>
      <c r="H20" s="69">
        <f t="shared" si="2"/>
        <v>0</v>
      </c>
      <c r="I20" s="69">
        <f t="shared" si="2"/>
        <v>0</v>
      </c>
      <c r="J20" s="69">
        <f t="shared" si="2"/>
        <v>0</v>
      </c>
      <c r="K20" s="69">
        <f t="shared" si="2"/>
        <v>0</v>
      </c>
      <c r="L20" s="69">
        <f t="shared" si="2"/>
        <v>0</v>
      </c>
      <c r="M20" s="44"/>
      <c r="N20" s="44"/>
      <c r="O20" s="69">
        <f t="shared" si="3"/>
        <v>0</v>
      </c>
      <c r="P20" s="69">
        <f t="shared" si="3"/>
        <v>0</v>
      </c>
      <c r="Q20" s="69">
        <f t="shared" si="3"/>
        <v>0</v>
      </c>
      <c r="R20" s="69">
        <f t="shared" si="3"/>
        <v>0</v>
      </c>
      <c r="S20" s="69">
        <f t="shared" si="3"/>
        <v>0</v>
      </c>
      <c r="T20" s="44"/>
      <c r="U20" s="44"/>
      <c r="V20" s="69">
        <f t="shared" si="4"/>
        <v>0</v>
      </c>
      <c r="W20" s="69">
        <f t="shared" si="4"/>
        <v>0</v>
      </c>
      <c r="X20" s="69">
        <f t="shared" si="4"/>
        <v>0</v>
      </c>
      <c r="Y20" s="69">
        <f t="shared" si="4"/>
        <v>0</v>
      </c>
      <c r="Z20" s="69">
        <f t="shared" si="4"/>
        <v>0</v>
      </c>
      <c r="AA20" s="44"/>
      <c r="AB20" s="44"/>
      <c r="AC20" s="69">
        <f t="shared" si="5"/>
        <v>0</v>
      </c>
      <c r="AD20" s="69">
        <f t="shared" si="5"/>
        <v>0</v>
      </c>
      <c r="AE20" s="69">
        <f t="shared" si="5"/>
        <v>0</v>
      </c>
      <c r="AF20" s="69">
        <f t="shared" si="5"/>
        <v>0</v>
      </c>
      <c r="AG20" s="69">
        <f t="shared" si="5"/>
        <v>0</v>
      </c>
      <c r="AH20" s="44"/>
      <c r="AI20" s="44"/>
      <c r="AJ20" s="69">
        <f t="shared" si="6"/>
        <v>0</v>
      </c>
      <c r="AK20" s="69">
        <f t="shared" si="6"/>
        <v>0</v>
      </c>
      <c r="AL20" s="69">
        <f t="shared" si="6"/>
        <v>0</v>
      </c>
      <c r="AM20" s="69">
        <f t="shared" si="6"/>
        <v>0</v>
      </c>
      <c r="AN20" s="69">
        <f t="shared" si="6"/>
        <v>0</v>
      </c>
    </row>
    <row r="21" spans="1:40" x14ac:dyDescent="0.2">
      <c r="A21" s="15"/>
      <c r="B21" s="137"/>
      <c r="C21" s="137"/>
      <c r="D21" s="54"/>
      <c r="E21" s="52"/>
      <c r="F21" s="26"/>
      <c r="G21" s="25">
        <f t="shared" si="1"/>
        <v>0</v>
      </c>
      <c r="H21" s="69">
        <f t="shared" si="2"/>
        <v>0</v>
      </c>
      <c r="I21" s="69">
        <f t="shared" si="2"/>
        <v>0</v>
      </c>
      <c r="J21" s="69">
        <f t="shared" si="2"/>
        <v>0</v>
      </c>
      <c r="K21" s="69">
        <f t="shared" si="2"/>
        <v>0</v>
      </c>
      <c r="L21" s="69">
        <f t="shared" si="2"/>
        <v>0</v>
      </c>
      <c r="M21" s="44"/>
      <c r="N21" s="44"/>
      <c r="O21" s="69">
        <f t="shared" si="3"/>
        <v>0</v>
      </c>
      <c r="P21" s="69">
        <f t="shared" si="3"/>
        <v>0</v>
      </c>
      <c r="Q21" s="69">
        <f t="shared" si="3"/>
        <v>0</v>
      </c>
      <c r="R21" s="69">
        <f t="shared" si="3"/>
        <v>0</v>
      </c>
      <c r="S21" s="69">
        <f t="shared" si="3"/>
        <v>0</v>
      </c>
      <c r="T21" s="44"/>
      <c r="U21" s="44"/>
      <c r="V21" s="69">
        <f t="shared" si="4"/>
        <v>0</v>
      </c>
      <c r="W21" s="69">
        <f t="shared" si="4"/>
        <v>0</v>
      </c>
      <c r="X21" s="69">
        <f t="shared" si="4"/>
        <v>0</v>
      </c>
      <c r="Y21" s="69">
        <f t="shared" si="4"/>
        <v>0</v>
      </c>
      <c r="Z21" s="69">
        <f t="shared" si="4"/>
        <v>0</v>
      </c>
      <c r="AA21" s="44"/>
      <c r="AB21" s="44"/>
      <c r="AC21" s="69">
        <f t="shared" si="5"/>
        <v>0</v>
      </c>
      <c r="AD21" s="69">
        <f t="shared" si="5"/>
        <v>0</v>
      </c>
      <c r="AE21" s="69">
        <f t="shared" si="5"/>
        <v>0</v>
      </c>
      <c r="AF21" s="69">
        <f t="shared" si="5"/>
        <v>0</v>
      </c>
      <c r="AG21" s="69">
        <f t="shared" si="5"/>
        <v>0</v>
      </c>
      <c r="AH21" s="44"/>
      <c r="AI21" s="44"/>
      <c r="AJ21" s="69">
        <f t="shared" si="6"/>
        <v>0</v>
      </c>
      <c r="AK21" s="69">
        <f t="shared" si="6"/>
        <v>0</v>
      </c>
      <c r="AL21" s="69">
        <f t="shared" si="6"/>
        <v>0</v>
      </c>
      <c r="AM21" s="69">
        <f t="shared" si="6"/>
        <v>0</v>
      </c>
      <c r="AN21" s="69">
        <f t="shared" si="6"/>
        <v>0</v>
      </c>
    </row>
    <row r="22" spans="1:40" x14ac:dyDescent="0.2">
      <c r="A22" s="15"/>
      <c r="B22" s="137"/>
      <c r="C22" s="137"/>
      <c r="D22" s="54"/>
      <c r="E22" s="52"/>
      <c r="F22" s="26"/>
      <c r="G22" s="25">
        <f t="shared" si="1"/>
        <v>0</v>
      </c>
      <c r="H22" s="69">
        <f t="shared" si="2"/>
        <v>0</v>
      </c>
      <c r="I22" s="69">
        <f t="shared" si="2"/>
        <v>0</v>
      </c>
      <c r="J22" s="69">
        <f t="shared" si="2"/>
        <v>0</v>
      </c>
      <c r="K22" s="69">
        <f t="shared" si="2"/>
        <v>0</v>
      </c>
      <c r="L22" s="69">
        <f t="shared" si="2"/>
        <v>0</v>
      </c>
      <c r="M22" s="44"/>
      <c r="N22" s="44"/>
      <c r="O22" s="69">
        <f t="shared" si="3"/>
        <v>0</v>
      </c>
      <c r="P22" s="69">
        <f t="shared" si="3"/>
        <v>0</v>
      </c>
      <c r="Q22" s="69">
        <f t="shared" si="3"/>
        <v>0</v>
      </c>
      <c r="R22" s="69">
        <f t="shared" si="3"/>
        <v>0</v>
      </c>
      <c r="S22" s="69">
        <f t="shared" si="3"/>
        <v>0</v>
      </c>
      <c r="T22" s="44"/>
      <c r="U22" s="44"/>
      <c r="V22" s="69">
        <f t="shared" si="4"/>
        <v>0</v>
      </c>
      <c r="W22" s="69">
        <f t="shared" si="4"/>
        <v>0</v>
      </c>
      <c r="X22" s="69">
        <f t="shared" si="4"/>
        <v>0</v>
      </c>
      <c r="Y22" s="69">
        <f t="shared" si="4"/>
        <v>0</v>
      </c>
      <c r="Z22" s="69">
        <f t="shared" si="4"/>
        <v>0</v>
      </c>
      <c r="AA22" s="44"/>
      <c r="AB22" s="44"/>
      <c r="AC22" s="69">
        <f t="shared" si="5"/>
        <v>0</v>
      </c>
      <c r="AD22" s="69">
        <f t="shared" si="5"/>
        <v>0</v>
      </c>
      <c r="AE22" s="69">
        <f t="shared" si="5"/>
        <v>0</v>
      </c>
      <c r="AF22" s="69">
        <f t="shared" si="5"/>
        <v>0</v>
      </c>
      <c r="AG22" s="69">
        <f t="shared" si="5"/>
        <v>0</v>
      </c>
      <c r="AH22" s="44"/>
      <c r="AI22" s="44"/>
      <c r="AJ22" s="69">
        <f t="shared" si="6"/>
        <v>0</v>
      </c>
      <c r="AK22" s="69">
        <f t="shared" si="6"/>
        <v>0</v>
      </c>
      <c r="AL22" s="69">
        <f t="shared" si="6"/>
        <v>0</v>
      </c>
      <c r="AM22" s="69">
        <f t="shared" si="6"/>
        <v>0</v>
      </c>
      <c r="AN22" s="69">
        <f t="shared" si="6"/>
        <v>0</v>
      </c>
    </row>
    <row r="23" spans="1:40" x14ac:dyDescent="0.2">
      <c r="A23" s="15"/>
      <c r="B23" s="137"/>
      <c r="C23" s="137"/>
      <c r="D23" s="54"/>
      <c r="E23" s="52"/>
      <c r="F23" s="26"/>
      <c r="G23" s="25">
        <f t="shared" si="1"/>
        <v>0</v>
      </c>
      <c r="H23" s="69">
        <f t="shared" si="2"/>
        <v>0</v>
      </c>
      <c r="I23" s="69">
        <f t="shared" si="2"/>
        <v>0</v>
      </c>
      <c r="J23" s="69">
        <f t="shared" si="2"/>
        <v>0</v>
      </c>
      <c r="K23" s="69">
        <f t="shared" si="2"/>
        <v>0</v>
      </c>
      <c r="L23" s="69">
        <f t="shared" si="2"/>
        <v>0</v>
      </c>
      <c r="M23" s="44"/>
      <c r="N23" s="44"/>
      <c r="O23" s="69">
        <f t="shared" si="3"/>
        <v>0</v>
      </c>
      <c r="P23" s="69">
        <f t="shared" si="3"/>
        <v>0</v>
      </c>
      <c r="Q23" s="69">
        <f t="shared" si="3"/>
        <v>0</v>
      </c>
      <c r="R23" s="69">
        <f t="shared" si="3"/>
        <v>0</v>
      </c>
      <c r="S23" s="69">
        <f t="shared" si="3"/>
        <v>0</v>
      </c>
      <c r="T23" s="44"/>
      <c r="U23" s="44"/>
      <c r="V23" s="69">
        <f t="shared" si="4"/>
        <v>0</v>
      </c>
      <c r="W23" s="69">
        <f t="shared" si="4"/>
        <v>0</v>
      </c>
      <c r="X23" s="69">
        <f t="shared" si="4"/>
        <v>0</v>
      </c>
      <c r="Y23" s="69">
        <f t="shared" si="4"/>
        <v>0</v>
      </c>
      <c r="Z23" s="69">
        <f t="shared" si="4"/>
        <v>0</v>
      </c>
      <c r="AA23" s="44"/>
      <c r="AB23" s="44"/>
      <c r="AC23" s="69">
        <f t="shared" si="5"/>
        <v>0</v>
      </c>
      <c r="AD23" s="69">
        <f t="shared" si="5"/>
        <v>0</v>
      </c>
      <c r="AE23" s="69">
        <f t="shared" si="5"/>
        <v>0</v>
      </c>
      <c r="AF23" s="69">
        <f t="shared" si="5"/>
        <v>0</v>
      </c>
      <c r="AG23" s="69">
        <f t="shared" si="5"/>
        <v>0</v>
      </c>
      <c r="AH23" s="44"/>
      <c r="AI23" s="44"/>
      <c r="AJ23" s="69">
        <f t="shared" si="6"/>
        <v>0</v>
      </c>
      <c r="AK23" s="69">
        <f t="shared" si="6"/>
        <v>0</v>
      </c>
      <c r="AL23" s="69">
        <f t="shared" si="6"/>
        <v>0</v>
      </c>
      <c r="AM23" s="69">
        <f t="shared" si="6"/>
        <v>0</v>
      </c>
      <c r="AN23" s="69">
        <f t="shared" si="6"/>
        <v>0</v>
      </c>
    </row>
    <row r="24" spans="1:40" x14ac:dyDescent="0.2">
      <c r="A24" s="15"/>
      <c r="B24" s="18"/>
      <c r="C24" s="183" t="s">
        <v>494</v>
      </c>
      <c r="D24" s="184">
        <f>SUM(D18:D23)</f>
        <v>0</v>
      </c>
      <c r="E24" s="52"/>
      <c r="F24" s="26"/>
      <c r="G24" s="25">
        <f t="shared" si="1"/>
        <v>0</v>
      </c>
      <c r="H24" s="69">
        <f t="shared" si="2"/>
        <v>0</v>
      </c>
      <c r="I24" s="69">
        <f t="shared" si="2"/>
        <v>0</v>
      </c>
      <c r="J24" s="69">
        <f t="shared" si="2"/>
        <v>0</v>
      </c>
      <c r="K24" s="69">
        <f t="shared" si="2"/>
        <v>0</v>
      </c>
      <c r="L24" s="69">
        <f t="shared" si="2"/>
        <v>0</v>
      </c>
      <c r="M24" s="44"/>
      <c r="N24" s="44"/>
      <c r="O24" s="69">
        <f t="shared" si="3"/>
        <v>0</v>
      </c>
      <c r="P24" s="69">
        <f t="shared" si="3"/>
        <v>0</v>
      </c>
      <c r="Q24" s="69">
        <f t="shared" si="3"/>
        <v>0</v>
      </c>
      <c r="R24" s="69">
        <f t="shared" si="3"/>
        <v>0</v>
      </c>
      <c r="S24" s="69">
        <f t="shared" si="3"/>
        <v>0</v>
      </c>
      <c r="T24" s="44"/>
      <c r="U24" s="44"/>
      <c r="V24" s="69">
        <f t="shared" si="4"/>
        <v>0</v>
      </c>
      <c r="W24" s="69">
        <f t="shared" si="4"/>
        <v>0</v>
      </c>
      <c r="X24" s="69">
        <f t="shared" si="4"/>
        <v>0</v>
      </c>
      <c r="Y24" s="69">
        <f t="shared" si="4"/>
        <v>0</v>
      </c>
      <c r="Z24" s="69">
        <f t="shared" si="4"/>
        <v>0</v>
      </c>
      <c r="AA24" s="44"/>
      <c r="AB24" s="44"/>
      <c r="AC24" s="69">
        <f t="shared" si="5"/>
        <v>0</v>
      </c>
      <c r="AD24" s="69">
        <f t="shared" si="5"/>
        <v>0</v>
      </c>
      <c r="AE24" s="69">
        <f t="shared" si="5"/>
        <v>0</v>
      </c>
      <c r="AF24" s="69">
        <f t="shared" si="5"/>
        <v>0</v>
      </c>
      <c r="AG24" s="69">
        <f t="shared" si="5"/>
        <v>0</v>
      </c>
      <c r="AH24" s="44"/>
      <c r="AI24" s="44"/>
      <c r="AJ24" s="69">
        <f t="shared" si="6"/>
        <v>0</v>
      </c>
      <c r="AK24" s="69">
        <f t="shared" si="6"/>
        <v>0</v>
      </c>
      <c r="AL24" s="69">
        <f t="shared" si="6"/>
        <v>0</v>
      </c>
      <c r="AM24" s="69">
        <f t="shared" si="6"/>
        <v>0</v>
      </c>
      <c r="AN24" s="69">
        <f t="shared" si="6"/>
        <v>0</v>
      </c>
    </row>
    <row r="25" spans="1:40" x14ac:dyDescent="0.2">
      <c r="A25" s="15"/>
      <c r="E25" s="52"/>
      <c r="F25" s="26"/>
      <c r="G25" s="25">
        <f t="shared" si="1"/>
        <v>0</v>
      </c>
      <c r="H25" s="69">
        <f t="shared" si="2"/>
        <v>0</v>
      </c>
      <c r="I25" s="69">
        <f t="shared" si="2"/>
        <v>0</v>
      </c>
      <c r="J25" s="69">
        <f t="shared" si="2"/>
        <v>0</v>
      </c>
      <c r="K25" s="69">
        <f t="shared" si="2"/>
        <v>0</v>
      </c>
      <c r="L25" s="69">
        <f t="shared" si="2"/>
        <v>0</v>
      </c>
      <c r="M25" s="44"/>
      <c r="N25" s="44"/>
      <c r="O25" s="69">
        <f t="shared" si="3"/>
        <v>0</v>
      </c>
      <c r="P25" s="69">
        <f t="shared" si="3"/>
        <v>0</v>
      </c>
      <c r="Q25" s="69">
        <f t="shared" si="3"/>
        <v>0</v>
      </c>
      <c r="R25" s="69">
        <f t="shared" si="3"/>
        <v>0</v>
      </c>
      <c r="S25" s="69">
        <f t="shared" si="3"/>
        <v>0</v>
      </c>
      <c r="T25" s="44"/>
      <c r="U25" s="44"/>
      <c r="V25" s="69">
        <f t="shared" si="4"/>
        <v>0</v>
      </c>
      <c r="W25" s="69">
        <f t="shared" si="4"/>
        <v>0</v>
      </c>
      <c r="X25" s="69">
        <f t="shared" si="4"/>
        <v>0</v>
      </c>
      <c r="Y25" s="69">
        <f t="shared" si="4"/>
        <v>0</v>
      </c>
      <c r="Z25" s="69">
        <f t="shared" si="4"/>
        <v>0</v>
      </c>
      <c r="AA25" s="44"/>
      <c r="AB25" s="44"/>
      <c r="AC25" s="69">
        <f t="shared" si="5"/>
        <v>0</v>
      </c>
      <c r="AD25" s="69">
        <f t="shared" si="5"/>
        <v>0</v>
      </c>
      <c r="AE25" s="69">
        <f t="shared" si="5"/>
        <v>0</v>
      </c>
      <c r="AF25" s="69">
        <f t="shared" si="5"/>
        <v>0</v>
      </c>
      <c r="AG25" s="69">
        <f t="shared" si="5"/>
        <v>0</v>
      </c>
      <c r="AH25" s="44"/>
      <c r="AI25" s="44"/>
      <c r="AJ25" s="69">
        <f t="shared" si="6"/>
        <v>0</v>
      </c>
      <c r="AK25" s="69">
        <f t="shared" si="6"/>
        <v>0</v>
      </c>
      <c r="AL25" s="69">
        <f t="shared" si="6"/>
        <v>0</v>
      </c>
      <c r="AM25" s="69">
        <f t="shared" si="6"/>
        <v>0</v>
      </c>
      <c r="AN25" s="69">
        <f t="shared" si="6"/>
        <v>0</v>
      </c>
    </row>
    <row r="26" spans="1:40" x14ac:dyDescent="0.2">
      <c r="A26" s="15"/>
      <c r="E26" s="52"/>
      <c r="F26" s="26"/>
      <c r="G26" s="25">
        <f t="shared" si="1"/>
        <v>0</v>
      </c>
      <c r="H26" s="69">
        <f t="shared" si="2"/>
        <v>0</v>
      </c>
      <c r="I26" s="69">
        <f t="shared" si="2"/>
        <v>0</v>
      </c>
      <c r="J26" s="69">
        <f t="shared" si="2"/>
        <v>0</v>
      </c>
      <c r="K26" s="69">
        <f t="shared" si="2"/>
        <v>0</v>
      </c>
      <c r="L26" s="69">
        <f t="shared" si="2"/>
        <v>0</v>
      </c>
      <c r="M26" s="44"/>
      <c r="N26" s="44"/>
      <c r="O26" s="69">
        <f t="shared" si="3"/>
        <v>0</v>
      </c>
      <c r="P26" s="69">
        <f t="shared" si="3"/>
        <v>0</v>
      </c>
      <c r="Q26" s="69">
        <f t="shared" si="3"/>
        <v>0</v>
      </c>
      <c r="R26" s="69">
        <f t="shared" si="3"/>
        <v>0</v>
      </c>
      <c r="S26" s="69">
        <f t="shared" si="3"/>
        <v>0</v>
      </c>
      <c r="T26" s="44"/>
      <c r="U26" s="44"/>
      <c r="V26" s="69">
        <f t="shared" si="4"/>
        <v>0</v>
      </c>
      <c r="W26" s="69">
        <f t="shared" si="4"/>
        <v>0</v>
      </c>
      <c r="X26" s="69">
        <f t="shared" si="4"/>
        <v>0</v>
      </c>
      <c r="Y26" s="69">
        <f t="shared" si="4"/>
        <v>0</v>
      </c>
      <c r="Z26" s="69">
        <f t="shared" si="4"/>
        <v>0</v>
      </c>
      <c r="AA26" s="44"/>
      <c r="AB26" s="44"/>
      <c r="AC26" s="69">
        <f t="shared" si="5"/>
        <v>0</v>
      </c>
      <c r="AD26" s="69">
        <f t="shared" si="5"/>
        <v>0</v>
      </c>
      <c r="AE26" s="69">
        <f t="shared" si="5"/>
        <v>0</v>
      </c>
      <c r="AF26" s="69">
        <f t="shared" si="5"/>
        <v>0</v>
      </c>
      <c r="AG26" s="69">
        <f t="shared" si="5"/>
        <v>0</v>
      </c>
      <c r="AH26" s="44"/>
      <c r="AI26" s="44"/>
      <c r="AJ26" s="69">
        <f t="shared" si="6"/>
        <v>0</v>
      </c>
      <c r="AK26" s="69">
        <f t="shared" si="6"/>
        <v>0</v>
      </c>
      <c r="AL26" s="69">
        <f t="shared" si="6"/>
        <v>0</v>
      </c>
      <c r="AM26" s="69">
        <f t="shared" si="6"/>
        <v>0</v>
      </c>
      <c r="AN26" s="69">
        <f t="shared" si="6"/>
        <v>0</v>
      </c>
    </row>
    <row r="27" spans="1:40" x14ac:dyDescent="0.2">
      <c r="A27" s="15"/>
      <c r="E27" s="52"/>
      <c r="F27" s="26"/>
      <c r="G27" s="25">
        <f t="shared" si="1"/>
        <v>0</v>
      </c>
      <c r="H27" s="69">
        <f t="shared" si="2"/>
        <v>0</v>
      </c>
      <c r="I27" s="69">
        <f t="shared" si="2"/>
        <v>0</v>
      </c>
      <c r="J27" s="69">
        <f t="shared" si="2"/>
        <v>0</v>
      </c>
      <c r="K27" s="69">
        <f t="shared" si="2"/>
        <v>0</v>
      </c>
      <c r="L27" s="69">
        <f t="shared" si="2"/>
        <v>0</v>
      </c>
      <c r="M27" s="44"/>
      <c r="N27" s="44"/>
      <c r="O27" s="69">
        <f t="shared" si="3"/>
        <v>0</v>
      </c>
      <c r="P27" s="69">
        <f t="shared" si="3"/>
        <v>0</v>
      </c>
      <c r="Q27" s="69">
        <f t="shared" si="3"/>
        <v>0</v>
      </c>
      <c r="R27" s="69">
        <f t="shared" si="3"/>
        <v>0</v>
      </c>
      <c r="S27" s="69">
        <f t="shared" si="3"/>
        <v>0</v>
      </c>
      <c r="T27" s="44"/>
      <c r="U27" s="44"/>
      <c r="V27" s="69">
        <f t="shared" si="4"/>
        <v>0</v>
      </c>
      <c r="W27" s="69">
        <f t="shared" si="4"/>
        <v>0</v>
      </c>
      <c r="X27" s="69">
        <f t="shared" si="4"/>
        <v>0</v>
      </c>
      <c r="Y27" s="69">
        <f t="shared" si="4"/>
        <v>0</v>
      </c>
      <c r="Z27" s="69">
        <f t="shared" si="4"/>
        <v>0</v>
      </c>
      <c r="AA27" s="44"/>
      <c r="AB27" s="44"/>
      <c r="AC27" s="69">
        <f t="shared" si="5"/>
        <v>0</v>
      </c>
      <c r="AD27" s="69">
        <f t="shared" si="5"/>
        <v>0</v>
      </c>
      <c r="AE27" s="69">
        <f t="shared" si="5"/>
        <v>0</v>
      </c>
      <c r="AF27" s="69">
        <f t="shared" si="5"/>
        <v>0</v>
      </c>
      <c r="AG27" s="69">
        <f t="shared" si="5"/>
        <v>0</v>
      </c>
      <c r="AH27" s="44"/>
      <c r="AI27" s="44"/>
      <c r="AJ27" s="69">
        <f t="shared" si="6"/>
        <v>0</v>
      </c>
      <c r="AK27" s="69">
        <f t="shared" si="6"/>
        <v>0</v>
      </c>
      <c r="AL27" s="69">
        <f t="shared" si="6"/>
        <v>0</v>
      </c>
      <c r="AM27" s="69">
        <f t="shared" si="6"/>
        <v>0</v>
      </c>
      <c r="AN27" s="69">
        <f t="shared" si="6"/>
        <v>0</v>
      </c>
    </row>
    <row r="28" spans="1:40" x14ac:dyDescent="0.2">
      <c r="A28" s="15"/>
      <c r="E28" s="52"/>
      <c r="F28" s="26"/>
      <c r="G28" s="25">
        <f t="shared" si="1"/>
        <v>0</v>
      </c>
      <c r="H28" s="69">
        <f t="shared" si="2"/>
        <v>0</v>
      </c>
      <c r="I28" s="69">
        <f t="shared" si="2"/>
        <v>0</v>
      </c>
      <c r="J28" s="69">
        <f t="shared" si="2"/>
        <v>0</v>
      </c>
      <c r="K28" s="69">
        <f t="shared" si="2"/>
        <v>0</v>
      </c>
      <c r="L28" s="69">
        <f t="shared" si="2"/>
        <v>0</v>
      </c>
      <c r="M28" s="44"/>
      <c r="N28" s="44"/>
      <c r="O28" s="69">
        <f t="shared" si="3"/>
        <v>0</v>
      </c>
      <c r="P28" s="69">
        <f t="shared" si="3"/>
        <v>0</v>
      </c>
      <c r="Q28" s="69">
        <f t="shared" si="3"/>
        <v>0</v>
      </c>
      <c r="R28" s="69">
        <f t="shared" si="3"/>
        <v>0</v>
      </c>
      <c r="S28" s="69">
        <f t="shared" si="3"/>
        <v>0</v>
      </c>
      <c r="T28" s="44"/>
      <c r="U28" s="44"/>
      <c r="V28" s="69">
        <f t="shared" si="4"/>
        <v>0</v>
      </c>
      <c r="W28" s="69">
        <f t="shared" si="4"/>
        <v>0</v>
      </c>
      <c r="X28" s="69">
        <f t="shared" si="4"/>
        <v>0</v>
      </c>
      <c r="Y28" s="69">
        <f t="shared" si="4"/>
        <v>0</v>
      </c>
      <c r="Z28" s="69">
        <f t="shared" si="4"/>
        <v>0</v>
      </c>
      <c r="AA28" s="44"/>
      <c r="AB28" s="44"/>
      <c r="AC28" s="69">
        <f t="shared" si="5"/>
        <v>0</v>
      </c>
      <c r="AD28" s="69">
        <f t="shared" si="5"/>
        <v>0</v>
      </c>
      <c r="AE28" s="69">
        <f t="shared" si="5"/>
        <v>0</v>
      </c>
      <c r="AF28" s="69">
        <f t="shared" si="5"/>
        <v>0</v>
      </c>
      <c r="AG28" s="69">
        <f t="shared" si="5"/>
        <v>0</v>
      </c>
      <c r="AH28" s="44"/>
      <c r="AI28" s="44"/>
      <c r="AJ28" s="69">
        <f t="shared" si="6"/>
        <v>0</v>
      </c>
      <c r="AK28" s="69">
        <f t="shared" si="6"/>
        <v>0</v>
      </c>
      <c r="AL28" s="69">
        <f t="shared" si="6"/>
        <v>0</v>
      </c>
      <c r="AM28" s="69">
        <f t="shared" si="6"/>
        <v>0</v>
      </c>
      <c r="AN28" s="69">
        <f t="shared" si="6"/>
        <v>0</v>
      </c>
    </row>
    <row r="29" spans="1:40" x14ac:dyDescent="0.2">
      <c r="A29" s="15"/>
      <c r="E29" s="16"/>
      <c r="F29" s="16"/>
      <c r="G29" s="16"/>
      <c r="H29" s="36"/>
      <c r="I29" s="36"/>
      <c r="J29" s="36"/>
      <c r="K29" s="36"/>
      <c r="L29" s="36"/>
      <c r="M29" s="36"/>
      <c r="N29" s="37"/>
      <c r="O29" s="38"/>
      <c r="P29" s="36"/>
      <c r="Q29" s="36"/>
      <c r="R29" s="36"/>
      <c r="S29" s="39"/>
      <c r="T29" s="39"/>
      <c r="U29" s="40"/>
      <c r="V29" s="40"/>
      <c r="W29" s="39"/>
      <c r="X29" s="39"/>
      <c r="Y29" s="38"/>
      <c r="Z29" s="38"/>
      <c r="AA29" s="38"/>
      <c r="AB29" s="38"/>
      <c r="AC29" s="38"/>
      <c r="AD29" s="38"/>
      <c r="AE29" s="38"/>
      <c r="AF29" s="38"/>
      <c r="AG29" s="38"/>
      <c r="AH29" s="38"/>
      <c r="AI29" s="38"/>
      <c r="AJ29" s="38"/>
      <c r="AK29" s="38"/>
      <c r="AL29" s="38"/>
      <c r="AM29" s="38"/>
      <c r="AN29" s="38"/>
    </row>
    <row r="30" spans="1:40" x14ac:dyDescent="0.2">
      <c r="A30" s="17">
        <v>2</v>
      </c>
      <c r="B30" s="17" t="s">
        <v>495</v>
      </c>
      <c r="C30" s="17"/>
      <c r="D30" s="17"/>
      <c r="E30" s="17"/>
      <c r="F30" s="17"/>
      <c r="G30" s="17"/>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row>
    <row r="31" spans="1:40" hidden="1" x14ac:dyDescent="0.2"/>
    <row r="32" spans="1:40" hidden="1" x14ac:dyDescent="0.2"/>
    <row r="33" spans="2:40" hidden="1" x14ac:dyDescent="0.2"/>
    <row r="34" spans="2:40" ht="16" thickBot="1" x14ac:dyDescent="0.25"/>
    <row r="35" spans="2:40" ht="16" thickBot="1" x14ac:dyDescent="0.25">
      <c r="B35" s="16"/>
      <c r="C35" s="5"/>
      <c r="D35" s="16"/>
      <c r="E35" s="16" t="s">
        <v>475</v>
      </c>
      <c r="F35" s="16"/>
      <c r="G35" s="16"/>
      <c r="H35" s="9" t="s">
        <v>476</v>
      </c>
      <c r="I35" s="9" t="s">
        <v>477</v>
      </c>
      <c r="J35" s="9" t="s">
        <v>477</v>
      </c>
      <c r="K35" s="9" t="s">
        <v>478</v>
      </c>
      <c r="L35" s="9" t="s">
        <v>479</v>
      </c>
      <c r="M35" s="9" t="s">
        <v>480</v>
      </c>
      <c r="N35" s="9" t="s">
        <v>481</v>
      </c>
      <c r="O35" s="9" t="s">
        <v>476</v>
      </c>
      <c r="P35" s="9" t="s">
        <v>477</v>
      </c>
      <c r="Q35" s="9" t="s">
        <v>477</v>
      </c>
      <c r="R35" s="9" t="s">
        <v>478</v>
      </c>
      <c r="S35" s="9" t="s">
        <v>479</v>
      </c>
      <c r="T35" s="9" t="s">
        <v>480</v>
      </c>
      <c r="U35" s="9" t="s">
        <v>481</v>
      </c>
      <c r="V35" s="9" t="s">
        <v>476</v>
      </c>
      <c r="W35" s="9" t="s">
        <v>477</v>
      </c>
      <c r="X35" s="9" t="s">
        <v>477</v>
      </c>
      <c r="Y35" s="9" t="s">
        <v>478</v>
      </c>
      <c r="Z35" s="9" t="s">
        <v>479</v>
      </c>
      <c r="AA35" s="9" t="s">
        <v>480</v>
      </c>
      <c r="AB35" s="9" t="s">
        <v>481</v>
      </c>
      <c r="AC35" s="9" t="s">
        <v>476</v>
      </c>
      <c r="AD35" s="9" t="s">
        <v>477</v>
      </c>
      <c r="AE35" s="9" t="s">
        <v>477</v>
      </c>
      <c r="AF35" s="9" t="s">
        <v>478</v>
      </c>
      <c r="AG35" s="9" t="s">
        <v>479</v>
      </c>
      <c r="AH35" s="9" t="s">
        <v>480</v>
      </c>
      <c r="AI35" s="9" t="s">
        <v>481</v>
      </c>
      <c r="AJ35" s="9" t="s">
        <v>476</v>
      </c>
      <c r="AK35" s="9" t="s">
        <v>477</v>
      </c>
      <c r="AL35" s="9" t="s">
        <v>477</v>
      </c>
      <c r="AM35" s="9" t="s">
        <v>478</v>
      </c>
      <c r="AN35" s="9" t="s">
        <v>479</v>
      </c>
    </row>
    <row r="36" spans="2:40" ht="16" thickBot="1" x14ac:dyDescent="0.25">
      <c r="B36" s="19" t="s">
        <v>496</v>
      </c>
      <c r="C36" s="20" t="s">
        <v>497</v>
      </c>
      <c r="D36" s="1" t="s">
        <v>5</v>
      </c>
      <c r="E36" s="3" t="s">
        <v>2</v>
      </c>
      <c r="F36" s="3" t="s">
        <v>7</v>
      </c>
      <c r="G36" s="3" t="s">
        <v>498</v>
      </c>
      <c r="H36" s="187">
        <f>Calendario!$D$1</f>
        <v>46174</v>
      </c>
      <c r="I36" s="187">
        <f t="shared" ref="I36:AN36" si="7">H36+1</f>
        <v>46175</v>
      </c>
      <c r="J36" s="187">
        <f t="shared" si="7"/>
        <v>46176</v>
      </c>
      <c r="K36" s="187">
        <f t="shared" si="7"/>
        <v>46177</v>
      </c>
      <c r="L36" s="187">
        <f t="shared" si="7"/>
        <v>46178</v>
      </c>
      <c r="M36" s="187">
        <f t="shared" si="7"/>
        <v>46179</v>
      </c>
      <c r="N36" s="187">
        <f t="shared" si="7"/>
        <v>46180</v>
      </c>
      <c r="O36" s="187">
        <f t="shared" si="7"/>
        <v>46181</v>
      </c>
      <c r="P36" s="187">
        <f t="shared" si="7"/>
        <v>46182</v>
      </c>
      <c r="Q36" s="187">
        <f t="shared" si="7"/>
        <v>46183</v>
      </c>
      <c r="R36" s="187">
        <f t="shared" si="7"/>
        <v>46184</v>
      </c>
      <c r="S36" s="187">
        <f t="shared" si="7"/>
        <v>46185</v>
      </c>
      <c r="T36" s="187">
        <f t="shared" si="7"/>
        <v>46186</v>
      </c>
      <c r="U36" s="187">
        <f t="shared" si="7"/>
        <v>46187</v>
      </c>
      <c r="V36" s="187">
        <f t="shared" si="7"/>
        <v>46188</v>
      </c>
      <c r="W36" s="187">
        <f t="shared" si="7"/>
        <v>46189</v>
      </c>
      <c r="X36" s="187">
        <f t="shared" si="7"/>
        <v>46190</v>
      </c>
      <c r="Y36" s="187">
        <f t="shared" si="7"/>
        <v>46191</v>
      </c>
      <c r="Z36" s="187">
        <f t="shared" si="7"/>
        <v>46192</v>
      </c>
      <c r="AA36" s="187">
        <f t="shared" si="7"/>
        <v>46193</v>
      </c>
      <c r="AB36" s="187">
        <f t="shared" si="7"/>
        <v>46194</v>
      </c>
      <c r="AC36" s="187">
        <f t="shared" si="7"/>
        <v>46195</v>
      </c>
      <c r="AD36" s="187">
        <f t="shared" si="7"/>
        <v>46196</v>
      </c>
      <c r="AE36" s="187">
        <f t="shared" si="7"/>
        <v>46197</v>
      </c>
      <c r="AF36" s="187">
        <f t="shared" si="7"/>
        <v>46198</v>
      </c>
      <c r="AG36" s="187">
        <f t="shared" si="7"/>
        <v>46199</v>
      </c>
      <c r="AH36" s="187">
        <f t="shared" si="7"/>
        <v>46200</v>
      </c>
      <c r="AI36" s="187">
        <f t="shared" si="7"/>
        <v>46201</v>
      </c>
      <c r="AJ36" s="187">
        <f t="shared" si="7"/>
        <v>46202</v>
      </c>
      <c r="AK36" s="187">
        <f t="shared" si="7"/>
        <v>46203</v>
      </c>
      <c r="AL36" s="187">
        <f t="shared" si="7"/>
        <v>46204</v>
      </c>
      <c r="AM36" s="187">
        <f t="shared" si="7"/>
        <v>46205</v>
      </c>
      <c r="AN36" s="187">
        <f t="shared" si="7"/>
        <v>46206</v>
      </c>
    </row>
    <row r="37" spans="2:40" x14ac:dyDescent="0.2">
      <c r="B37" s="22">
        <v>1</v>
      </c>
      <c r="C37" s="77"/>
      <c r="D37" s="24"/>
      <c r="E37" s="25">
        <f t="shared" ref="E37:E68" si="8">SUM(H37:AN37)</f>
        <v>0</v>
      </c>
      <c r="F37" s="51"/>
      <c r="G37" s="24"/>
      <c r="H37" s="69"/>
      <c r="I37" s="69"/>
      <c r="J37" s="69"/>
      <c r="K37" s="69"/>
      <c r="L37" s="69"/>
      <c r="M37" s="64"/>
      <c r="N37" s="64"/>
      <c r="O37" s="69"/>
      <c r="P37" s="69"/>
      <c r="Q37" s="69"/>
      <c r="R37" s="69"/>
      <c r="S37" s="69"/>
      <c r="T37" s="64"/>
      <c r="U37" s="71"/>
      <c r="V37" s="69"/>
      <c r="W37" s="69"/>
      <c r="X37" s="69"/>
      <c r="Y37" s="69"/>
      <c r="Z37" s="69"/>
      <c r="AA37" s="64"/>
      <c r="AB37" s="71"/>
      <c r="AC37" s="69"/>
      <c r="AD37" s="69"/>
      <c r="AE37" s="69"/>
      <c r="AF37" s="69"/>
      <c r="AG37" s="69"/>
      <c r="AH37" s="64"/>
      <c r="AI37" s="64"/>
      <c r="AJ37" s="69"/>
      <c r="AK37" s="69"/>
      <c r="AL37" s="69"/>
      <c r="AM37" s="69"/>
      <c r="AN37" s="69"/>
    </row>
    <row r="38" spans="2:40" x14ac:dyDescent="0.2">
      <c r="B38" s="22">
        <f t="shared" ref="B38:B69" si="9">+B37+1</f>
        <v>2</v>
      </c>
      <c r="C38" s="77"/>
      <c r="D38" s="24"/>
      <c r="E38" s="25">
        <f t="shared" si="8"/>
        <v>0</v>
      </c>
      <c r="F38" s="51"/>
      <c r="G38" s="24"/>
      <c r="H38" s="69"/>
      <c r="I38" s="69"/>
      <c r="J38" s="69"/>
      <c r="K38" s="69"/>
      <c r="L38" s="69"/>
      <c r="M38" s="65"/>
      <c r="N38" s="65"/>
      <c r="O38" s="69"/>
      <c r="P38" s="69"/>
      <c r="Q38" s="69"/>
      <c r="R38" s="69"/>
      <c r="S38" s="69"/>
      <c r="T38" s="65"/>
      <c r="U38" s="72"/>
      <c r="V38" s="69"/>
      <c r="W38" s="69"/>
      <c r="X38" s="69"/>
      <c r="Y38" s="69"/>
      <c r="Z38" s="69"/>
      <c r="AA38" s="65"/>
      <c r="AB38" s="72"/>
      <c r="AC38" s="69"/>
      <c r="AD38" s="69"/>
      <c r="AE38" s="69"/>
      <c r="AF38" s="69"/>
      <c r="AG38" s="69"/>
      <c r="AH38" s="65"/>
      <c r="AI38" s="65"/>
      <c r="AJ38" s="69"/>
      <c r="AK38" s="69"/>
      <c r="AL38" s="69"/>
      <c r="AM38" s="69"/>
      <c r="AN38" s="69"/>
    </row>
    <row r="39" spans="2:40" x14ac:dyDescent="0.2">
      <c r="B39" s="22">
        <f t="shared" si="9"/>
        <v>3</v>
      </c>
      <c r="C39" s="77"/>
      <c r="D39" s="24"/>
      <c r="E39" s="25">
        <f t="shared" si="8"/>
        <v>0</v>
      </c>
      <c r="F39" s="51"/>
      <c r="G39" s="24"/>
      <c r="H39" s="69"/>
      <c r="I39" s="69"/>
      <c r="J39" s="69"/>
      <c r="K39" s="69"/>
      <c r="L39" s="69"/>
      <c r="M39" s="65"/>
      <c r="N39" s="65"/>
      <c r="O39" s="69"/>
      <c r="P39" s="69"/>
      <c r="Q39" s="69"/>
      <c r="R39" s="69"/>
      <c r="S39" s="69"/>
      <c r="T39" s="65"/>
      <c r="U39" s="72"/>
      <c r="V39" s="69"/>
      <c r="W39" s="69"/>
      <c r="X39" s="69"/>
      <c r="Y39" s="69"/>
      <c r="Z39" s="69"/>
      <c r="AA39" s="65"/>
      <c r="AB39" s="72"/>
      <c r="AC39" s="69"/>
      <c r="AD39" s="69"/>
      <c r="AE39" s="69"/>
      <c r="AF39" s="69"/>
      <c r="AG39" s="69"/>
      <c r="AH39" s="65"/>
      <c r="AI39" s="65"/>
      <c r="AJ39" s="69"/>
      <c r="AK39" s="69"/>
      <c r="AL39" s="69"/>
      <c r="AM39" s="69"/>
      <c r="AN39" s="69"/>
    </row>
    <row r="40" spans="2:40" x14ac:dyDescent="0.2">
      <c r="B40" s="22">
        <f t="shared" si="9"/>
        <v>4</v>
      </c>
      <c r="C40" s="77"/>
      <c r="D40" s="24"/>
      <c r="E40" s="25">
        <f t="shared" si="8"/>
        <v>0</v>
      </c>
      <c r="F40" s="51"/>
      <c r="G40" s="24"/>
      <c r="H40" s="69"/>
      <c r="I40" s="69"/>
      <c r="J40" s="69"/>
      <c r="K40" s="69"/>
      <c r="L40" s="69"/>
      <c r="M40" s="67"/>
      <c r="N40" s="67"/>
      <c r="O40" s="69"/>
      <c r="P40" s="69"/>
      <c r="Q40" s="69"/>
      <c r="R40" s="69"/>
      <c r="S40" s="69"/>
      <c r="T40" s="67"/>
      <c r="U40" s="73"/>
      <c r="V40" s="69"/>
      <c r="W40" s="69"/>
      <c r="X40" s="69"/>
      <c r="Y40" s="69"/>
      <c r="Z40" s="69"/>
      <c r="AA40" s="65"/>
      <c r="AB40" s="72"/>
      <c r="AC40" s="69"/>
      <c r="AD40" s="69"/>
      <c r="AE40" s="69"/>
      <c r="AF40" s="69"/>
      <c r="AG40" s="69"/>
      <c r="AH40" s="65"/>
      <c r="AI40" s="65"/>
      <c r="AJ40" s="69"/>
      <c r="AK40" s="69"/>
      <c r="AL40" s="69"/>
      <c r="AM40" s="69"/>
      <c r="AN40" s="69"/>
    </row>
    <row r="41" spans="2:40" x14ac:dyDescent="0.2">
      <c r="B41" s="22">
        <f t="shared" si="9"/>
        <v>5</v>
      </c>
      <c r="C41" s="77"/>
      <c r="D41" s="24"/>
      <c r="E41" s="25">
        <f t="shared" si="8"/>
        <v>0</v>
      </c>
      <c r="F41" s="51"/>
      <c r="G41" s="24"/>
      <c r="H41" s="69"/>
      <c r="I41" s="69"/>
      <c r="J41" s="69"/>
      <c r="K41" s="69"/>
      <c r="L41" s="69"/>
      <c r="M41" s="67"/>
      <c r="N41" s="67"/>
      <c r="O41" s="69"/>
      <c r="P41" s="69"/>
      <c r="Q41" s="69"/>
      <c r="R41" s="69"/>
      <c r="S41" s="69"/>
      <c r="T41" s="67"/>
      <c r="U41" s="73"/>
      <c r="V41" s="69"/>
      <c r="W41" s="69"/>
      <c r="X41" s="69"/>
      <c r="Y41" s="69"/>
      <c r="Z41" s="69"/>
      <c r="AA41" s="65"/>
      <c r="AB41" s="72"/>
      <c r="AC41" s="69"/>
      <c r="AD41" s="69"/>
      <c r="AE41" s="69"/>
      <c r="AF41" s="69"/>
      <c r="AG41" s="69"/>
      <c r="AH41" s="65"/>
      <c r="AI41" s="65"/>
      <c r="AJ41" s="69"/>
      <c r="AK41" s="69"/>
      <c r="AL41" s="69"/>
      <c r="AM41" s="69"/>
      <c r="AN41" s="69"/>
    </row>
    <row r="42" spans="2:40" x14ac:dyDescent="0.2">
      <c r="B42" s="22">
        <f t="shared" si="9"/>
        <v>6</v>
      </c>
      <c r="C42" s="77"/>
      <c r="D42" s="24"/>
      <c r="E42" s="25">
        <f t="shared" si="8"/>
        <v>0</v>
      </c>
      <c r="F42" s="51"/>
      <c r="G42" s="24"/>
      <c r="H42" s="69"/>
      <c r="I42" s="69"/>
      <c r="J42" s="69"/>
      <c r="K42" s="69"/>
      <c r="L42" s="69"/>
      <c r="M42" s="67"/>
      <c r="N42" s="67"/>
      <c r="O42" s="69"/>
      <c r="P42" s="69"/>
      <c r="Q42" s="69"/>
      <c r="R42" s="69"/>
      <c r="S42" s="69"/>
      <c r="T42" s="67"/>
      <c r="U42" s="73"/>
      <c r="V42" s="69"/>
      <c r="W42" s="69"/>
      <c r="X42" s="69"/>
      <c r="Y42" s="69"/>
      <c r="Z42" s="69"/>
      <c r="AA42" s="65"/>
      <c r="AB42" s="72"/>
      <c r="AC42" s="69"/>
      <c r="AD42" s="69"/>
      <c r="AE42" s="69"/>
      <c r="AF42" s="69"/>
      <c r="AG42" s="69"/>
      <c r="AH42" s="65"/>
      <c r="AI42" s="65"/>
      <c r="AJ42" s="69"/>
      <c r="AK42" s="69"/>
      <c r="AL42" s="69"/>
      <c r="AM42" s="69"/>
      <c r="AN42" s="69"/>
    </row>
    <row r="43" spans="2:40" x14ac:dyDescent="0.2">
      <c r="B43" s="22">
        <f t="shared" si="9"/>
        <v>7</v>
      </c>
      <c r="C43" s="77"/>
      <c r="D43" s="24"/>
      <c r="E43" s="25">
        <f t="shared" si="8"/>
        <v>0</v>
      </c>
      <c r="F43" s="51"/>
      <c r="G43" s="24"/>
      <c r="H43" s="69"/>
      <c r="I43" s="69"/>
      <c r="J43" s="69"/>
      <c r="K43" s="69"/>
      <c r="L43" s="69"/>
      <c r="M43" s="67"/>
      <c r="N43" s="67"/>
      <c r="O43" s="69"/>
      <c r="P43" s="69"/>
      <c r="Q43" s="69"/>
      <c r="R43" s="69"/>
      <c r="S43" s="69"/>
      <c r="T43" s="67"/>
      <c r="U43" s="73"/>
      <c r="V43" s="69"/>
      <c r="W43" s="69"/>
      <c r="X43" s="69"/>
      <c r="Y43" s="69"/>
      <c r="Z43" s="69"/>
      <c r="AA43" s="65"/>
      <c r="AB43" s="72"/>
      <c r="AC43" s="69"/>
      <c r="AD43" s="69"/>
      <c r="AE43" s="69"/>
      <c r="AF43" s="69"/>
      <c r="AG43" s="69"/>
      <c r="AH43" s="65"/>
      <c r="AI43" s="65"/>
      <c r="AJ43" s="69"/>
      <c r="AK43" s="69"/>
      <c r="AL43" s="69"/>
      <c r="AM43" s="69"/>
      <c r="AN43" s="69"/>
    </row>
    <row r="44" spans="2:40" x14ac:dyDescent="0.2">
      <c r="B44" s="22">
        <f t="shared" si="9"/>
        <v>8</v>
      </c>
      <c r="C44" s="78"/>
      <c r="D44" s="24"/>
      <c r="E44" s="25">
        <f t="shared" si="8"/>
        <v>0</v>
      </c>
      <c r="F44" s="51"/>
      <c r="G44" s="24"/>
      <c r="H44" s="69"/>
      <c r="I44" s="69"/>
      <c r="J44" s="69"/>
      <c r="K44" s="69"/>
      <c r="L44" s="69"/>
      <c r="M44" s="67"/>
      <c r="N44" s="67"/>
      <c r="O44" s="69"/>
      <c r="P44" s="69"/>
      <c r="Q44" s="69"/>
      <c r="R44" s="69"/>
      <c r="S44" s="69"/>
      <c r="T44" s="67"/>
      <c r="U44" s="73"/>
      <c r="V44" s="69"/>
      <c r="W44" s="69"/>
      <c r="X44" s="69"/>
      <c r="Y44" s="69"/>
      <c r="Z44" s="69"/>
      <c r="AA44" s="65"/>
      <c r="AB44" s="72"/>
      <c r="AC44" s="69"/>
      <c r="AD44" s="69"/>
      <c r="AE44" s="69"/>
      <c r="AF44" s="69"/>
      <c r="AG44" s="69"/>
      <c r="AH44" s="65"/>
      <c r="AI44" s="65"/>
      <c r="AJ44" s="69"/>
      <c r="AK44" s="69"/>
      <c r="AL44" s="69"/>
      <c r="AM44" s="69"/>
      <c r="AN44" s="69"/>
    </row>
    <row r="45" spans="2:40" x14ac:dyDescent="0.2">
      <c r="B45" s="22">
        <f t="shared" si="9"/>
        <v>9</v>
      </c>
      <c r="C45" s="78"/>
      <c r="D45" s="24"/>
      <c r="E45" s="25">
        <f t="shared" si="8"/>
        <v>0</v>
      </c>
      <c r="F45" s="51"/>
      <c r="G45" s="24"/>
      <c r="H45" s="69"/>
      <c r="I45" s="69"/>
      <c r="J45" s="69"/>
      <c r="K45" s="69"/>
      <c r="L45" s="69"/>
      <c r="M45" s="67"/>
      <c r="N45" s="67"/>
      <c r="O45" s="69"/>
      <c r="P45" s="69"/>
      <c r="Q45" s="69"/>
      <c r="R45" s="69"/>
      <c r="S45" s="69"/>
      <c r="T45" s="67"/>
      <c r="U45" s="73"/>
      <c r="V45" s="69"/>
      <c r="W45" s="69"/>
      <c r="X45" s="69"/>
      <c r="Y45" s="69"/>
      <c r="Z45" s="69"/>
      <c r="AA45" s="65"/>
      <c r="AB45" s="72"/>
      <c r="AC45" s="69"/>
      <c r="AD45" s="69"/>
      <c r="AE45" s="69"/>
      <c r="AF45" s="69"/>
      <c r="AG45" s="69"/>
      <c r="AH45" s="65"/>
      <c r="AI45" s="65"/>
      <c r="AJ45" s="69"/>
      <c r="AK45" s="69"/>
      <c r="AL45" s="69"/>
      <c r="AM45" s="69"/>
      <c r="AN45" s="69"/>
    </row>
    <row r="46" spans="2:40" x14ac:dyDescent="0.2">
      <c r="B46" s="22">
        <f t="shared" si="9"/>
        <v>10</v>
      </c>
      <c r="C46" s="78"/>
      <c r="D46" s="24"/>
      <c r="E46" s="25">
        <f t="shared" si="8"/>
        <v>0</v>
      </c>
      <c r="F46" s="51"/>
      <c r="G46" s="24"/>
      <c r="H46" s="69"/>
      <c r="I46" s="69"/>
      <c r="J46" s="69"/>
      <c r="K46" s="69"/>
      <c r="L46" s="69"/>
      <c r="M46" s="67"/>
      <c r="N46" s="67"/>
      <c r="O46" s="69"/>
      <c r="P46" s="69"/>
      <c r="Q46" s="69"/>
      <c r="R46" s="69"/>
      <c r="S46" s="69"/>
      <c r="T46" s="67"/>
      <c r="U46" s="73"/>
      <c r="V46" s="69"/>
      <c r="W46" s="69"/>
      <c r="X46" s="69"/>
      <c r="Y46" s="69"/>
      <c r="Z46" s="69"/>
      <c r="AA46" s="65"/>
      <c r="AB46" s="72"/>
      <c r="AC46" s="69"/>
      <c r="AD46" s="69"/>
      <c r="AE46" s="69"/>
      <c r="AF46" s="69"/>
      <c r="AG46" s="69"/>
      <c r="AH46" s="65"/>
      <c r="AI46" s="65"/>
      <c r="AJ46" s="69"/>
      <c r="AK46" s="69"/>
      <c r="AL46" s="69"/>
      <c r="AM46" s="69"/>
      <c r="AN46" s="69"/>
    </row>
    <row r="47" spans="2:40" x14ac:dyDescent="0.2">
      <c r="B47" s="22">
        <f t="shared" si="9"/>
        <v>11</v>
      </c>
      <c r="C47" s="78"/>
      <c r="D47" s="24"/>
      <c r="E47" s="25">
        <f t="shared" si="8"/>
        <v>0</v>
      </c>
      <c r="F47" s="51"/>
      <c r="G47" s="24"/>
      <c r="H47" s="69"/>
      <c r="I47" s="69"/>
      <c r="J47" s="69"/>
      <c r="K47" s="69"/>
      <c r="L47" s="69"/>
      <c r="M47" s="67"/>
      <c r="N47" s="67"/>
      <c r="O47" s="69"/>
      <c r="P47" s="69"/>
      <c r="Q47" s="69"/>
      <c r="R47" s="69"/>
      <c r="S47" s="69"/>
      <c r="T47" s="67"/>
      <c r="U47" s="73"/>
      <c r="V47" s="69"/>
      <c r="W47" s="69"/>
      <c r="X47" s="69"/>
      <c r="Y47" s="69"/>
      <c r="Z47" s="69"/>
      <c r="AA47" s="67"/>
      <c r="AB47" s="73"/>
      <c r="AC47" s="69"/>
      <c r="AD47" s="69"/>
      <c r="AE47" s="69"/>
      <c r="AF47" s="69"/>
      <c r="AG47" s="69"/>
      <c r="AH47" s="67"/>
      <c r="AI47" s="67"/>
      <c r="AJ47" s="69"/>
      <c r="AK47" s="69"/>
      <c r="AL47" s="69"/>
      <c r="AM47" s="69"/>
      <c r="AN47" s="69"/>
    </row>
    <row r="48" spans="2:40" x14ac:dyDescent="0.2">
      <c r="B48" s="22">
        <f t="shared" si="9"/>
        <v>12</v>
      </c>
      <c r="C48" s="78"/>
      <c r="D48" s="24"/>
      <c r="E48" s="25">
        <f t="shared" si="8"/>
        <v>0</v>
      </c>
      <c r="F48" s="51"/>
      <c r="G48" s="24"/>
      <c r="H48" s="69"/>
      <c r="I48" s="69"/>
      <c r="J48" s="69"/>
      <c r="K48" s="69"/>
      <c r="L48" s="69"/>
      <c r="M48" s="67"/>
      <c r="N48" s="67"/>
      <c r="O48" s="69"/>
      <c r="P48" s="69"/>
      <c r="Q48" s="69"/>
      <c r="R48" s="69"/>
      <c r="S48" s="69"/>
      <c r="T48" s="67"/>
      <c r="U48" s="73"/>
      <c r="V48" s="69"/>
      <c r="W48" s="69"/>
      <c r="X48" s="69"/>
      <c r="Y48" s="69"/>
      <c r="Z48" s="69"/>
      <c r="AA48" s="67"/>
      <c r="AB48" s="73"/>
      <c r="AC48" s="69"/>
      <c r="AD48" s="69"/>
      <c r="AE48" s="69"/>
      <c r="AF48" s="69"/>
      <c r="AG48" s="69"/>
      <c r="AH48" s="67"/>
      <c r="AI48" s="67"/>
      <c r="AJ48" s="69"/>
      <c r="AK48" s="69"/>
      <c r="AL48" s="69"/>
      <c r="AM48" s="69"/>
      <c r="AN48" s="69"/>
    </row>
    <row r="49" spans="2:40" x14ac:dyDescent="0.2">
      <c r="B49" s="22">
        <f t="shared" si="9"/>
        <v>13</v>
      </c>
      <c r="C49" s="78"/>
      <c r="D49" s="24"/>
      <c r="E49" s="25">
        <f t="shared" si="8"/>
        <v>0</v>
      </c>
      <c r="F49" s="51"/>
      <c r="G49" s="24"/>
      <c r="H49" s="69"/>
      <c r="I49" s="69"/>
      <c r="J49" s="69"/>
      <c r="K49" s="69"/>
      <c r="L49" s="69"/>
      <c r="M49" s="67"/>
      <c r="N49" s="67"/>
      <c r="O49" s="69"/>
      <c r="P49" s="69"/>
      <c r="Q49" s="69"/>
      <c r="R49" s="69"/>
      <c r="S49" s="69"/>
      <c r="T49" s="67"/>
      <c r="U49" s="73"/>
      <c r="V49" s="69"/>
      <c r="W49" s="69"/>
      <c r="X49" s="69"/>
      <c r="Y49" s="69"/>
      <c r="Z49" s="69"/>
      <c r="AA49" s="67"/>
      <c r="AB49" s="73"/>
      <c r="AC49" s="69"/>
      <c r="AD49" s="69"/>
      <c r="AE49" s="69"/>
      <c r="AF49" s="69"/>
      <c r="AG49" s="69"/>
      <c r="AH49" s="67"/>
      <c r="AI49" s="67"/>
      <c r="AJ49" s="69"/>
      <c r="AK49" s="69"/>
      <c r="AL49" s="69"/>
      <c r="AM49" s="69"/>
      <c r="AN49" s="69"/>
    </row>
    <row r="50" spans="2:40" x14ac:dyDescent="0.2">
      <c r="B50" s="22">
        <f t="shared" si="9"/>
        <v>14</v>
      </c>
      <c r="C50" s="78"/>
      <c r="D50" s="24"/>
      <c r="E50" s="25">
        <f t="shared" si="8"/>
        <v>0</v>
      </c>
      <c r="F50" s="51"/>
      <c r="G50" s="24"/>
      <c r="H50" s="69"/>
      <c r="I50" s="69"/>
      <c r="J50" s="69"/>
      <c r="K50" s="69"/>
      <c r="L50" s="69"/>
      <c r="M50" s="67"/>
      <c r="N50" s="67"/>
      <c r="O50" s="69"/>
      <c r="P50" s="69"/>
      <c r="Q50" s="69"/>
      <c r="R50" s="69"/>
      <c r="S50" s="69"/>
      <c r="T50" s="67"/>
      <c r="U50" s="73"/>
      <c r="V50" s="69"/>
      <c r="W50" s="69"/>
      <c r="X50" s="69"/>
      <c r="Y50" s="69"/>
      <c r="Z50" s="69"/>
      <c r="AA50" s="67"/>
      <c r="AB50" s="73"/>
      <c r="AC50" s="69"/>
      <c r="AD50" s="69"/>
      <c r="AE50" s="69"/>
      <c r="AF50" s="69"/>
      <c r="AG50" s="69"/>
      <c r="AH50" s="67"/>
      <c r="AI50" s="67"/>
      <c r="AJ50" s="69"/>
      <c r="AK50" s="69"/>
      <c r="AL50" s="69"/>
      <c r="AM50" s="69"/>
      <c r="AN50" s="69"/>
    </row>
    <row r="51" spans="2:40" x14ac:dyDescent="0.2">
      <c r="B51" s="22">
        <f t="shared" si="9"/>
        <v>15</v>
      </c>
      <c r="C51" s="78"/>
      <c r="D51" s="24"/>
      <c r="E51" s="25">
        <f t="shared" si="8"/>
        <v>0</v>
      </c>
      <c r="F51" s="51"/>
      <c r="G51" s="24"/>
      <c r="H51" s="69"/>
      <c r="I51" s="69"/>
      <c r="J51" s="69"/>
      <c r="K51" s="69"/>
      <c r="L51" s="69"/>
      <c r="M51" s="67"/>
      <c r="N51" s="67"/>
      <c r="O51" s="69"/>
      <c r="P51" s="69"/>
      <c r="Q51" s="69"/>
      <c r="R51" s="69"/>
      <c r="S51" s="69"/>
      <c r="T51" s="67"/>
      <c r="U51" s="73"/>
      <c r="V51" s="69"/>
      <c r="W51" s="69"/>
      <c r="X51" s="69"/>
      <c r="Y51" s="69"/>
      <c r="Z51" s="69"/>
      <c r="AA51" s="67"/>
      <c r="AB51" s="73"/>
      <c r="AC51" s="69"/>
      <c r="AD51" s="69"/>
      <c r="AE51" s="69"/>
      <c r="AF51" s="69"/>
      <c r="AG51" s="69"/>
      <c r="AH51" s="67"/>
      <c r="AI51" s="67"/>
      <c r="AJ51" s="69"/>
      <c r="AK51" s="69"/>
      <c r="AL51" s="69"/>
      <c r="AM51" s="69"/>
      <c r="AN51" s="69"/>
    </row>
    <row r="52" spans="2:40" x14ac:dyDescent="0.2">
      <c r="B52" s="22">
        <f t="shared" si="9"/>
        <v>16</v>
      </c>
      <c r="C52" s="78"/>
      <c r="D52" s="24"/>
      <c r="E52" s="25">
        <f t="shared" si="8"/>
        <v>0</v>
      </c>
      <c r="F52" s="51"/>
      <c r="G52" s="24"/>
      <c r="H52" s="69"/>
      <c r="I52" s="69"/>
      <c r="J52" s="69"/>
      <c r="K52" s="69"/>
      <c r="L52" s="69"/>
      <c r="M52" s="67"/>
      <c r="N52" s="67"/>
      <c r="O52" s="69"/>
      <c r="P52" s="69"/>
      <c r="Q52" s="69"/>
      <c r="R52" s="69"/>
      <c r="S52" s="69"/>
      <c r="T52" s="67"/>
      <c r="U52" s="73"/>
      <c r="V52" s="69"/>
      <c r="W52" s="69"/>
      <c r="X52" s="69"/>
      <c r="Y52" s="69"/>
      <c r="Z52" s="69"/>
      <c r="AA52" s="67"/>
      <c r="AB52" s="73"/>
      <c r="AC52" s="69"/>
      <c r="AD52" s="69"/>
      <c r="AE52" s="69"/>
      <c r="AF52" s="69"/>
      <c r="AG52" s="69"/>
      <c r="AH52" s="67"/>
      <c r="AI52" s="67"/>
      <c r="AJ52" s="69"/>
      <c r="AK52" s="69"/>
      <c r="AL52" s="69"/>
      <c r="AM52" s="69"/>
      <c r="AN52" s="69"/>
    </row>
    <row r="53" spans="2:40" x14ac:dyDescent="0.2">
      <c r="B53" s="22">
        <f t="shared" si="9"/>
        <v>17</v>
      </c>
      <c r="C53" s="78"/>
      <c r="D53" s="24"/>
      <c r="E53" s="25">
        <f t="shared" si="8"/>
        <v>0</v>
      </c>
      <c r="F53" s="51"/>
      <c r="G53" s="24"/>
      <c r="H53" s="69"/>
      <c r="I53" s="69"/>
      <c r="J53" s="69"/>
      <c r="K53" s="69"/>
      <c r="L53" s="69"/>
      <c r="M53" s="67"/>
      <c r="N53" s="67"/>
      <c r="O53" s="69"/>
      <c r="P53" s="69"/>
      <c r="Q53" s="69"/>
      <c r="R53" s="69"/>
      <c r="S53" s="69"/>
      <c r="T53" s="67"/>
      <c r="U53" s="73"/>
      <c r="V53" s="69"/>
      <c r="W53" s="69"/>
      <c r="X53" s="69"/>
      <c r="Y53" s="69"/>
      <c r="Z53" s="69"/>
      <c r="AA53" s="67"/>
      <c r="AB53" s="73"/>
      <c r="AC53" s="69"/>
      <c r="AD53" s="69"/>
      <c r="AE53" s="69"/>
      <c r="AF53" s="69"/>
      <c r="AG53" s="69"/>
      <c r="AH53" s="67"/>
      <c r="AI53" s="67"/>
      <c r="AJ53" s="69"/>
      <c r="AK53" s="69"/>
      <c r="AL53" s="69"/>
      <c r="AM53" s="69"/>
      <c r="AN53" s="69"/>
    </row>
    <row r="54" spans="2:40" x14ac:dyDescent="0.2">
      <c r="B54" s="22">
        <f t="shared" si="9"/>
        <v>18</v>
      </c>
      <c r="C54" s="78"/>
      <c r="D54" s="24"/>
      <c r="E54" s="25">
        <f t="shared" si="8"/>
        <v>0</v>
      </c>
      <c r="F54" s="51"/>
      <c r="G54" s="24"/>
      <c r="H54" s="69"/>
      <c r="I54" s="69"/>
      <c r="J54" s="69"/>
      <c r="K54" s="69"/>
      <c r="L54" s="69"/>
      <c r="M54" s="67"/>
      <c r="N54" s="67"/>
      <c r="O54" s="69"/>
      <c r="P54" s="69"/>
      <c r="Q54" s="69"/>
      <c r="R54" s="69"/>
      <c r="S54" s="69"/>
      <c r="T54" s="67"/>
      <c r="U54" s="73"/>
      <c r="V54" s="69"/>
      <c r="W54" s="69"/>
      <c r="X54" s="69"/>
      <c r="Y54" s="69"/>
      <c r="Z54" s="69"/>
      <c r="AA54" s="67"/>
      <c r="AB54" s="73"/>
      <c r="AC54" s="69"/>
      <c r="AD54" s="69"/>
      <c r="AE54" s="69"/>
      <c r="AF54" s="69"/>
      <c r="AG54" s="69"/>
      <c r="AH54" s="67"/>
      <c r="AI54" s="67"/>
      <c r="AJ54" s="69"/>
      <c r="AK54" s="69"/>
      <c r="AL54" s="69"/>
      <c r="AM54" s="69"/>
      <c r="AN54" s="69"/>
    </row>
    <row r="55" spans="2:40" x14ac:dyDescent="0.2">
      <c r="B55" s="22">
        <f t="shared" si="9"/>
        <v>19</v>
      </c>
      <c r="C55" s="78"/>
      <c r="D55" s="24"/>
      <c r="E55" s="25">
        <f t="shared" si="8"/>
        <v>0</v>
      </c>
      <c r="F55" s="51"/>
      <c r="G55" s="24"/>
      <c r="H55" s="69"/>
      <c r="I55" s="69"/>
      <c r="J55" s="69"/>
      <c r="K55" s="69"/>
      <c r="L55" s="69"/>
      <c r="M55" s="67"/>
      <c r="N55" s="67"/>
      <c r="O55" s="69"/>
      <c r="P55" s="69"/>
      <c r="Q55" s="69"/>
      <c r="R55" s="69"/>
      <c r="S55" s="69"/>
      <c r="T55" s="67"/>
      <c r="U55" s="73"/>
      <c r="V55" s="69"/>
      <c r="W55" s="69"/>
      <c r="X55" s="69"/>
      <c r="Y55" s="69"/>
      <c r="Z55" s="69"/>
      <c r="AA55" s="67"/>
      <c r="AB55" s="73"/>
      <c r="AC55" s="69"/>
      <c r="AD55" s="69"/>
      <c r="AE55" s="69"/>
      <c r="AF55" s="69"/>
      <c r="AG55" s="69"/>
      <c r="AH55" s="67"/>
      <c r="AI55" s="67"/>
      <c r="AJ55" s="69"/>
      <c r="AK55" s="69"/>
      <c r="AL55" s="69"/>
      <c r="AM55" s="69"/>
      <c r="AN55" s="69"/>
    </row>
    <row r="56" spans="2:40" x14ac:dyDescent="0.2">
      <c r="B56" s="22">
        <f t="shared" si="9"/>
        <v>20</v>
      </c>
      <c r="C56" s="78"/>
      <c r="D56" s="24"/>
      <c r="E56" s="25">
        <f t="shared" si="8"/>
        <v>0</v>
      </c>
      <c r="F56" s="51"/>
      <c r="G56" s="24"/>
      <c r="H56" s="69"/>
      <c r="I56" s="69"/>
      <c r="J56" s="69"/>
      <c r="K56" s="69"/>
      <c r="L56" s="69"/>
      <c r="M56" s="67"/>
      <c r="N56" s="67"/>
      <c r="O56" s="69"/>
      <c r="P56" s="69"/>
      <c r="Q56" s="69"/>
      <c r="R56" s="69"/>
      <c r="S56" s="69"/>
      <c r="T56" s="67"/>
      <c r="U56" s="73"/>
      <c r="V56" s="69"/>
      <c r="W56" s="69"/>
      <c r="X56" s="69"/>
      <c r="Y56" s="69"/>
      <c r="Z56" s="69"/>
      <c r="AA56" s="67"/>
      <c r="AB56" s="73"/>
      <c r="AC56" s="69"/>
      <c r="AD56" s="69"/>
      <c r="AE56" s="69"/>
      <c r="AF56" s="69"/>
      <c r="AG56" s="69"/>
      <c r="AH56" s="67"/>
      <c r="AI56" s="67"/>
      <c r="AJ56" s="69"/>
      <c r="AK56" s="69"/>
      <c r="AL56" s="69"/>
      <c r="AM56" s="69"/>
      <c r="AN56" s="69"/>
    </row>
    <row r="57" spans="2:40" x14ac:dyDescent="0.2">
      <c r="B57" s="22">
        <f t="shared" si="9"/>
        <v>21</v>
      </c>
      <c r="C57" s="78"/>
      <c r="D57" s="24"/>
      <c r="E57" s="25">
        <f t="shared" si="8"/>
        <v>0</v>
      </c>
      <c r="F57" s="51"/>
      <c r="G57" s="24"/>
      <c r="H57" s="69"/>
      <c r="I57" s="69"/>
      <c r="J57" s="69"/>
      <c r="K57" s="69"/>
      <c r="L57" s="69"/>
      <c r="M57" s="67"/>
      <c r="N57" s="67"/>
      <c r="O57" s="69"/>
      <c r="P57" s="69"/>
      <c r="Q57" s="69"/>
      <c r="R57" s="69"/>
      <c r="S57" s="69"/>
      <c r="T57" s="67"/>
      <c r="U57" s="73"/>
      <c r="V57" s="69"/>
      <c r="W57" s="69"/>
      <c r="X57" s="69"/>
      <c r="Y57" s="69"/>
      <c r="Z57" s="69"/>
      <c r="AA57" s="67"/>
      <c r="AB57" s="73"/>
      <c r="AC57" s="69"/>
      <c r="AD57" s="69"/>
      <c r="AE57" s="69"/>
      <c r="AF57" s="69"/>
      <c r="AG57" s="69"/>
      <c r="AH57" s="67"/>
      <c r="AI57" s="67"/>
      <c r="AJ57" s="69"/>
      <c r="AK57" s="69"/>
      <c r="AL57" s="69"/>
      <c r="AM57" s="69"/>
      <c r="AN57" s="69"/>
    </row>
    <row r="58" spans="2:40" x14ac:dyDescent="0.2">
      <c r="B58" s="22">
        <f t="shared" si="9"/>
        <v>22</v>
      </c>
      <c r="C58" s="78"/>
      <c r="D58" s="24"/>
      <c r="E58" s="25">
        <f t="shared" si="8"/>
        <v>0</v>
      </c>
      <c r="F58" s="51"/>
      <c r="G58" s="24"/>
      <c r="H58" s="69"/>
      <c r="I58" s="69"/>
      <c r="J58" s="69"/>
      <c r="K58" s="69"/>
      <c r="L58" s="69"/>
      <c r="M58" s="70"/>
      <c r="N58" s="68"/>
      <c r="O58" s="69"/>
      <c r="P58" s="69"/>
      <c r="Q58" s="69"/>
      <c r="R58" s="69"/>
      <c r="S58" s="69"/>
      <c r="T58" s="68"/>
      <c r="U58" s="68"/>
      <c r="V58" s="69"/>
      <c r="W58" s="69"/>
      <c r="X58" s="69"/>
      <c r="Y58" s="69"/>
      <c r="Z58" s="69"/>
      <c r="AA58" s="68"/>
      <c r="AB58" s="74"/>
      <c r="AC58" s="69"/>
      <c r="AD58" s="69"/>
      <c r="AE58" s="69"/>
      <c r="AF58" s="69"/>
      <c r="AG58" s="69"/>
      <c r="AH58" s="70"/>
      <c r="AI58" s="68"/>
      <c r="AJ58" s="69"/>
      <c r="AK58" s="69"/>
      <c r="AL58" s="69"/>
      <c r="AM58" s="69"/>
      <c r="AN58" s="69"/>
    </row>
    <row r="59" spans="2:40" x14ac:dyDescent="0.2">
      <c r="B59" s="22">
        <f t="shared" si="9"/>
        <v>23</v>
      </c>
      <c r="C59" s="78"/>
      <c r="D59" s="24"/>
      <c r="E59" s="25">
        <f t="shared" si="8"/>
        <v>0</v>
      </c>
      <c r="F59" s="51"/>
      <c r="G59" s="24"/>
      <c r="H59" s="69"/>
      <c r="I59" s="69"/>
      <c r="J59" s="69"/>
      <c r="K59" s="69"/>
      <c r="L59" s="69"/>
      <c r="M59" s="70"/>
      <c r="N59" s="68"/>
      <c r="O59" s="69"/>
      <c r="P59" s="69"/>
      <c r="Q59" s="69"/>
      <c r="R59" s="69"/>
      <c r="S59" s="69"/>
      <c r="T59" s="68"/>
      <c r="U59" s="68"/>
      <c r="V59" s="69"/>
      <c r="W59" s="69"/>
      <c r="X59" s="69"/>
      <c r="Y59" s="69"/>
      <c r="Z59" s="69"/>
      <c r="AA59" s="68"/>
      <c r="AB59" s="74"/>
      <c r="AC59" s="69"/>
      <c r="AD59" s="69"/>
      <c r="AE59" s="69"/>
      <c r="AF59" s="69"/>
      <c r="AG59" s="69"/>
      <c r="AH59" s="70"/>
      <c r="AI59" s="68"/>
      <c r="AJ59" s="69"/>
      <c r="AK59" s="69"/>
      <c r="AL59" s="69"/>
      <c r="AM59" s="69"/>
      <c r="AN59" s="69"/>
    </row>
    <row r="60" spans="2:40" x14ac:dyDescent="0.2">
      <c r="B60" s="22">
        <f t="shared" si="9"/>
        <v>24</v>
      </c>
      <c r="C60" s="78"/>
      <c r="D60" s="24"/>
      <c r="E60" s="25">
        <f t="shared" si="8"/>
        <v>0</v>
      </c>
      <c r="F60" s="51"/>
      <c r="G60" s="24"/>
      <c r="H60" s="69"/>
      <c r="I60" s="69"/>
      <c r="J60" s="69"/>
      <c r="K60" s="69"/>
      <c r="L60" s="69"/>
      <c r="M60" s="70"/>
      <c r="N60" s="68"/>
      <c r="O60" s="69"/>
      <c r="P60" s="69"/>
      <c r="Q60" s="69"/>
      <c r="R60" s="69"/>
      <c r="S60" s="69"/>
      <c r="T60" s="68"/>
      <c r="U60" s="68"/>
      <c r="V60" s="69"/>
      <c r="W60" s="69"/>
      <c r="X60" s="69"/>
      <c r="Y60" s="69"/>
      <c r="Z60" s="69"/>
      <c r="AA60" s="68"/>
      <c r="AB60" s="74"/>
      <c r="AC60" s="69"/>
      <c r="AD60" s="69"/>
      <c r="AE60" s="69"/>
      <c r="AF60" s="69"/>
      <c r="AG60" s="69"/>
      <c r="AH60" s="70"/>
      <c r="AI60" s="68"/>
      <c r="AJ60" s="69"/>
      <c r="AK60" s="69"/>
      <c r="AL60" s="69"/>
      <c r="AM60" s="69"/>
      <c r="AN60" s="69"/>
    </row>
    <row r="61" spans="2:40" x14ac:dyDescent="0.2">
      <c r="B61" s="22">
        <f t="shared" si="9"/>
        <v>25</v>
      </c>
      <c r="C61" s="78"/>
      <c r="D61" s="24"/>
      <c r="E61" s="25">
        <f t="shared" si="8"/>
        <v>0</v>
      </c>
      <c r="F61" s="51"/>
      <c r="G61" s="24"/>
      <c r="H61" s="69"/>
      <c r="I61" s="69"/>
      <c r="J61" s="69"/>
      <c r="K61" s="69"/>
      <c r="L61" s="69"/>
      <c r="M61" s="70"/>
      <c r="N61" s="68"/>
      <c r="O61" s="69"/>
      <c r="P61" s="69"/>
      <c r="Q61" s="69"/>
      <c r="R61" s="69"/>
      <c r="S61" s="69"/>
      <c r="T61" s="68"/>
      <c r="U61" s="68"/>
      <c r="V61" s="69"/>
      <c r="W61" s="69"/>
      <c r="X61" s="69"/>
      <c r="Y61" s="69"/>
      <c r="Z61" s="69"/>
      <c r="AA61" s="68"/>
      <c r="AB61" s="74"/>
      <c r="AC61" s="69"/>
      <c r="AD61" s="69"/>
      <c r="AE61" s="69"/>
      <c r="AF61" s="69"/>
      <c r="AG61" s="69"/>
      <c r="AH61" s="70"/>
      <c r="AI61" s="68"/>
      <c r="AJ61" s="69"/>
      <c r="AK61" s="69"/>
      <c r="AL61" s="69"/>
      <c r="AM61" s="69"/>
      <c r="AN61" s="69"/>
    </row>
    <row r="62" spans="2:40" x14ac:dyDescent="0.2">
      <c r="B62" s="22">
        <f t="shared" si="9"/>
        <v>26</v>
      </c>
      <c r="C62" s="78"/>
      <c r="D62" s="24"/>
      <c r="E62" s="25">
        <f t="shared" si="8"/>
        <v>0</v>
      </c>
      <c r="F62" s="51"/>
      <c r="G62" s="24"/>
      <c r="H62" s="69"/>
      <c r="I62" s="69"/>
      <c r="J62" s="69"/>
      <c r="K62" s="69"/>
      <c r="L62" s="69"/>
      <c r="M62" s="70"/>
      <c r="N62" s="68"/>
      <c r="O62" s="69"/>
      <c r="P62" s="69"/>
      <c r="Q62" s="69"/>
      <c r="R62" s="69"/>
      <c r="S62" s="69"/>
      <c r="T62" s="68"/>
      <c r="U62" s="68"/>
      <c r="V62" s="69"/>
      <c r="W62" s="69"/>
      <c r="X62" s="69"/>
      <c r="Y62" s="69"/>
      <c r="Z62" s="69"/>
      <c r="AA62" s="68"/>
      <c r="AB62" s="74"/>
      <c r="AC62" s="69"/>
      <c r="AD62" s="69"/>
      <c r="AE62" s="69"/>
      <c r="AF62" s="69"/>
      <c r="AG62" s="69"/>
      <c r="AH62" s="70"/>
      <c r="AI62" s="68"/>
      <c r="AJ62" s="69"/>
      <c r="AK62" s="69"/>
      <c r="AL62" s="69"/>
      <c r="AM62" s="69"/>
      <c r="AN62" s="69"/>
    </row>
    <row r="63" spans="2:40" x14ac:dyDescent="0.2">
      <c r="B63" s="22">
        <f t="shared" si="9"/>
        <v>27</v>
      </c>
      <c r="C63" s="78"/>
      <c r="D63" s="24"/>
      <c r="E63" s="25">
        <f t="shared" si="8"/>
        <v>0</v>
      </c>
      <c r="F63" s="51"/>
      <c r="G63" s="24"/>
      <c r="H63" s="69"/>
      <c r="I63" s="69"/>
      <c r="J63" s="69"/>
      <c r="K63" s="69"/>
      <c r="L63" s="69"/>
      <c r="M63" s="70"/>
      <c r="N63" s="68"/>
      <c r="O63" s="69"/>
      <c r="P63" s="69"/>
      <c r="Q63" s="69"/>
      <c r="R63" s="69"/>
      <c r="S63" s="69"/>
      <c r="T63" s="68"/>
      <c r="U63" s="68"/>
      <c r="V63" s="69"/>
      <c r="W63" s="69"/>
      <c r="X63" s="69"/>
      <c r="Y63" s="69"/>
      <c r="Z63" s="69"/>
      <c r="AA63" s="68"/>
      <c r="AB63" s="68"/>
      <c r="AC63" s="69"/>
      <c r="AD63" s="69"/>
      <c r="AE63" s="69"/>
      <c r="AF63" s="69"/>
      <c r="AG63" s="69"/>
      <c r="AH63" s="68"/>
      <c r="AI63" s="68"/>
      <c r="AJ63" s="69"/>
      <c r="AK63" s="69"/>
      <c r="AL63" s="69"/>
      <c r="AM63" s="69"/>
      <c r="AN63" s="69"/>
    </row>
    <row r="64" spans="2:40" x14ac:dyDescent="0.2">
      <c r="B64" s="22">
        <f t="shared" si="9"/>
        <v>28</v>
      </c>
      <c r="C64" s="78"/>
      <c r="D64" s="24"/>
      <c r="E64" s="25">
        <f t="shared" si="8"/>
        <v>0</v>
      </c>
      <c r="F64" s="51"/>
      <c r="G64" s="24"/>
      <c r="H64" s="69"/>
      <c r="I64" s="69"/>
      <c r="J64" s="69"/>
      <c r="K64" s="69"/>
      <c r="L64" s="69"/>
      <c r="M64" s="70"/>
      <c r="N64" s="68"/>
      <c r="O64" s="69"/>
      <c r="P64" s="69"/>
      <c r="Q64" s="69"/>
      <c r="R64" s="69"/>
      <c r="S64" s="69"/>
      <c r="T64" s="68"/>
      <c r="U64" s="68"/>
      <c r="V64" s="69"/>
      <c r="W64" s="69"/>
      <c r="X64" s="69"/>
      <c r="Y64" s="69"/>
      <c r="Z64" s="69"/>
      <c r="AA64" s="68"/>
      <c r="AB64" s="68"/>
      <c r="AC64" s="69"/>
      <c r="AD64" s="69"/>
      <c r="AE64" s="69"/>
      <c r="AF64" s="69"/>
      <c r="AG64" s="69"/>
      <c r="AH64" s="68"/>
      <c r="AI64" s="68"/>
      <c r="AJ64" s="69"/>
      <c r="AK64" s="69"/>
      <c r="AL64" s="69"/>
      <c r="AM64" s="69"/>
      <c r="AN64" s="69"/>
    </row>
    <row r="65" spans="2:40" x14ac:dyDescent="0.2">
      <c r="B65" s="22">
        <f t="shared" si="9"/>
        <v>29</v>
      </c>
      <c r="C65" s="78"/>
      <c r="D65" s="24"/>
      <c r="E65" s="25">
        <f t="shared" si="8"/>
        <v>0</v>
      </c>
      <c r="F65" s="51"/>
      <c r="G65" s="24"/>
      <c r="H65" s="69"/>
      <c r="I65" s="69"/>
      <c r="J65" s="69"/>
      <c r="K65" s="69"/>
      <c r="L65" s="69"/>
      <c r="M65" s="70"/>
      <c r="N65" s="68"/>
      <c r="O65" s="69"/>
      <c r="P65" s="69"/>
      <c r="Q65" s="69"/>
      <c r="R65" s="69"/>
      <c r="S65" s="69"/>
      <c r="T65" s="68"/>
      <c r="U65" s="68"/>
      <c r="V65" s="69"/>
      <c r="W65" s="69"/>
      <c r="X65" s="69"/>
      <c r="Y65" s="69"/>
      <c r="Z65" s="69"/>
      <c r="AA65" s="68"/>
      <c r="AB65" s="68"/>
      <c r="AC65" s="69"/>
      <c r="AD65" s="69"/>
      <c r="AE65" s="69"/>
      <c r="AF65" s="69"/>
      <c r="AG65" s="69"/>
      <c r="AH65" s="68"/>
      <c r="AI65" s="68"/>
      <c r="AJ65" s="69"/>
      <c r="AK65" s="69"/>
      <c r="AL65" s="69"/>
      <c r="AM65" s="69"/>
      <c r="AN65" s="69"/>
    </row>
    <row r="66" spans="2:40" x14ac:dyDescent="0.2">
      <c r="B66" s="22">
        <f t="shared" si="9"/>
        <v>30</v>
      </c>
      <c r="C66" s="78"/>
      <c r="D66" s="24"/>
      <c r="E66" s="25">
        <f t="shared" si="8"/>
        <v>0</v>
      </c>
      <c r="F66" s="51"/>
      <c r="G66" s="24"/>
      <c r="H66" s="69"/>
      <c r="I66" s="69"/>
      <c r="J66" s="69"/>
      <c r="K66" s="69"/>
      <c r="L66" s="69"/>
      <c r="M66" s="70"/>
      <c r="N66" s="68"/>
      <c r="O66" s="69"/>
      <c r="P66" s="69"/>
      <c r="Q66" s="69"/>
      <c r="R66" s="69"/>
      <c r="S66" s="69"/>
      <c r="T66" s="68"/>
      <c r="U66" s="68"/>
      <c r="V66" s="69"/>
      <c r="W66" s="69"/>
      <c r="X66" s="69"/>
      <c r="Y66" s="69"/>
      <c r="Z66" s="69"/>
      <c r="AA66" s="68"/>
      <c r="AB66" s="68"/>
      <c r="AC66" s="69"/>
      <c r="AD66" s="69"/>
      <c r="AE66" s="69"/>
      <c r="AF66" s="69"/>
      <c r="AG66" s="69"/>
      <c r="AH66" s="68"/>
      <c r="AI66" s="68"/>
      <c r="AJ66" s="69"/>
      <c r="AK66" s="69"/>
      <c r="AL66" s="69"/>
      <c r="AM66" s="69"/>
      <c r="AN66" s="69"/>
    </row>
    <row r="67" spans="2:40" x14ac:dyDescent="0.2">
      <c r="B67" s="22">
        <f t="shared" si="9"/>
        <v>31</v>
      </c>
      <c r="C67" s="63"/>
      <c r="D67" s="24"/>
      <c r="E67" s="25">
        <f t="shared" si="8"/>
        <v>0</v>
      </c>
      <c r="F67" s="51"/>
      <c r="G67" s="24"/>
      <c r="H67" s="69"/>
      <c r="I67" s="69"/>
      <c r="J67" s="69"/>
      <c r="K67" s="69"/>
      <c r="L67" s="69"/>
      <c r="M67" s="70"/>
      <c r="N67" s="68"/>
      <c r="O67" s="69"/>
      <c r="P67" s="69"/>
      <c r="Q67" s="69"/>
      <c r="R67" s="69"/>
      <c r="S67" s="69"/>
      <c r="T67" s="68"/>
      <c r="U67" s="68"/>
      <c r="V67" s="69"/>
      <c r="W67" s="69"/>
      <c r="X67" s="69"/>
      <c r="Y67" s="69"/>
      <c r="Z67" s="69"/>
      <c r="AA67" s="68"/>
      <c r="AB67" s="68"/>
      <c r="AC67" s="69"/>
      <c r="AD67" s="69"/>
      <c r="AE67" s="69"/>
      <c r="AF67" s="69"/>
      <c r="AG67" s="69"/>
      <c r="AH67" s="68"/>
      <c r="AI67" s="68"/>
      <c r="AJ67" s="69"/>
      <c r="AK67" s="69"/>
      <c r="AL67" s="69"/>
      <c r="AM67" s="69"/>
      <c r="AN67" s="69"/>
    </row>
    <row r="68" spans="2:40" x14ac:dyDescent="0.2">
      <c r="B68" s="22">
        <f t="shared" si="9"/>
        <v>32</v>
      </c>
      <c r="C68" s="63"/>
      <c r="D68" s="24"/>
      <c r="E68" s="25">
        <f t="shared" si="8"/>
        <v>0</v>
      </c>
      <c r="F68" s="51"/>
      <c r="G68" s="24"/>
      <c r="H68" s="69"/>
      <c r="I68" s="69"/>
      <c r="J68" s="69"/>
      <c r="K68" s="69"/>
      <c r="L68" s="69"/>
      <c r="M68" s="70"/>
      <c r="N68" s="68"/>
      <c r="O68" s="69"/>
      <c r="P68" s="69"/>
      <c r="Q68" s="69"/>
      <c r="R68" s="69"/>
      <c r="S68" s="69"/>
      <c r="T68" s="68"/>
      <c r="U68" s="68"/>
      <c r="V68" s="69"/>
      <c r="W68" s="69"/>
      <c r="X68" s="69"/>
      <c r="Y68" s="69"/>
      <c r="Z68" s="69"/>
      <c r="AA68" s="68"/>
      <c r="AB68" s="68"/>
      <c r="AC68" s="69"/>
      <c r="AD68" s="69"/>
      <c r="AE68" s="69"/>
      <c r="AF68" s="69"/>
      <c r="AG68" s="69"/>
      <c r="AH68" s="68"/>
      <c r="AI68" s="68"/>
      <c r="AJ68" s="69"/>
      <c r="AK68" s="69"/>
      <c r="AL68" s="69"/>
      <c r="AM68" s="69"/>
      <c r="AN68" s="69"/>
    </row>
    <row r="69" spans="2:40" x14ac:dyDescent="0.2">
      <c r="B69" s="22">
        <f t="shared" si="9"/>
        <v>33</v>
      </c>
      <c r="C69" s="63"/>
      <c r="D69" s="24"/>
      <c r="E69" s="25">
        <f t="shared" ref="E69:E100" si="10">SUM(H69:AN69)</f>
        <v>0</v>
      </c>
      <c r="F69" s="51"/>
      <c r="G69" s="24"/>
      <c r="H69" s="69"/>
      <c r="I69" s="69"/>
      <c r="J69" s="69"/>
      <c r="K69" s="69"/>
      <c r="L69" s="69"/>
      <c r="M69" s="70"/>
      <c r="N69" s="68"/>
      <c r="O69" s="69"/>
      <c r="P69" s="69"/>
      <c r="Q69" s="69"/>
      <c r="R69" s="69"/>
      <c r="S69" s="69"/>
      <c r="T69" s="68"/>
      <c r="U69" s="68"/>
      <c r="V69" s="69"/>
      <c r="W69" s="69"/>
      <c r="X69" s="69"/>
      <c r="Y69" s="69"/>
      <c r="Z69" s="69"/>
      <c r="AA69" s="68"/>
      <c r="AB69" s="68"/>
      <c r="AC69" s="69"/>
      <c r="AD69" s="69"/>
      <c r="AE69" s="69"/>
      <c r="AF69" s="69"/>
      <c r="AG69" s="69"/>
      <c r="AH69" s="68"/>
      <c r="AI69" s="68"/>
      <c r="AJ69" s="69"/>
      <c r="AK69" s="69"/>
      <c r="AL69" s="69"/>
      <c r="AM69" s="69"/>
      <c r="AN69" s="69"/>
    </row>
    <row r="70" spans="2:40" x14ac:dyDescent="0.2">
      <c r="B70" s="22">
        <f t="shared" ref="B70:B101" si="11">+B69+1</f>
        <v>34</v>
      </c>
      <c r="C70" s="63"/>
      <c r="D70" s="24"/>
      <c r="E70" s="25">
        <f t="shared" si="10"/>
        <v>0</v>
      </c>
      <c r="F70" s="51"/>
      <c r="G70" s="24"/>
      <c r="H70" s="69"/>
      <c r="I70" s="69"/>
      <c r="J70" s="69"/>
      <c r="K70" s="69"/>
      <c r="L70" s="69"/>
      <c r="M70" s="70"/>
      <c r="N70" s="68"/>
      <c r="O70" s="69"/>
      <c r="P70" s="69"/>
      <c r="Q70" s="69"/>
      <c r="R70" s="69"/>
      <c r="S70" s="69"/>
      <c r="T70" s="68"/>
      <c r="U70" s="68"/>
      <c r="V70" s="69"/>
      <c r="W70" s="69"/>
      <c r="X70" s="69"/>
      <c r="Y70" s="69"/>
      <c r="Z70" s="69"/>
      <c r="AA70" s="68"/>
      <c r="AB70" s="68"/>
      <c r="AC70" s="69"/>
      <c r="AD70" s="69"/>
      <c r="AE70" s="69"/>
      <c r="AF70" s="69"/>
      <c r="AG70" s="69"/>
      <c r="AH70" s="68"/>
      <c r="AI70" s="68"/>
      <c r="AJ70" s="69"/>
      <c r="AK70" s="69"/>
      <c r="AL70" s="69"/>
      <c r="AM70" s="69"/>
      <c r="AN70" s="69"/>
    </row>
    <row r="71" spans="2:40" ht="14.25" customHeight="1" x14ac:dyDescent="0.2">
      <c r="B71" s="22">
        <f t="shared" si="11"/>
        <v>35</v>
      </c>
      <c r="C71" s="8"/>
      <c r="D71" s="24"/>
      <c r="E71" s="25">
        <f t="shared" si="10"/>
        <v>0</v>
      </c>
      <c r="F71" s="51"/>
      <c r="G71" s="24"/>
      <c r="H71" s="69"/>
      <c r="I71" s="69"/>
      <c r="J71" s="69"/>
      <c r="K71" s="69"/>
      <c r="L71" s="69"/>
      <c r="M71" s="68"/>
      <c r="N71" s="68"/>
      <c r="O71" s="69"/>
      <c r="P71" s="69"/>
      <c r="Q71" s="69"/>
      <c r="R71" s="69"/>
      <c r="S71" s="69"/>
      <c r="T71" s="68"/>
      <c r="U71" s="68"/>
      <c r="V71" s="69"/>
      <c r="W71" s="69"/>
      <c r="X71" s="69"/>
      <c r="Y71" s="69"/>
      <c r="Z71" s="69"/>
      <c r="AA71" s="68"/>
      <c r="AB71" s="68"/>
      <c r="AC71" s="69"/>
      <c r="AD71" s="69"/>
      <c r="AE71" s="69"/>
      <c r="AF71" s="69"/>
      <c r="AG71" s="69"/>
      <c r="AH71" s="68"/>
      <c r="AI71" s="68"/>
      <c r="AJ71" s="69"/>
      <c r="AK71" s="69"/>
      <c r="AL71" s="69"/>
      <c r="AM71" s="69"/>
      <c r="AN71" s="69"/>
    </row>
    <row r="72" spans="2:40" x14ac:dyDescent="0.2">
      <c r="B72" s="22">
        <f t="shared" si="11"/>
        <v>36</v>
      </c>
      <c r="C72" s="8"/>
      <c r="D72" s="24"/>
      <c r="E72" s="25">
        <f t="shared" si="10"/>
        <v>0</v>
      </c>
      <c r="F72" s="51"/>
      <c r="G72" s="24"/>
      <c r="H72" s="69"/>
      <c r="I72" s="69"/>
      <c r="J72" s="69"/>
      <c r="K72" s="69"/>
      <c r="L72" s="69"/>
      <c r="M72" s="68"/>
      <c r="N72" s="68"/>
      <c r="O72" s="69"/>
      <c r="P72" s="69"/>
      <c r="Q72" s="69"/>
      <c r="R72" s="69"/>
      <c r="S72" s="69"/>
      <c r="T72" s="68"/>
      <c r="U72" s="68"/>
      <c r="V72" s="69"/>
      <c r="W72" s="69"/>
      <c r="X72" s="69"/>
      <c r="Y72" s="69"/>
      <c r="Z72" s="69"/>
      <c r="AA72" s="68"/>
      <c r="AB72" s="68"/>
      <c r="AC72" s="69"/>
      <c r="AD72" s="69"/>
      <c r="AE72" s="69"/>
      <c r="AF72" s="69"/>
      <c r="AG72" s="69"/>
      <c r="AH72" s="68"/>
      <c r="AI72" s="68"/>
      <c r="AJ72" s="69"/>
      <c r="AK72" s="69"/>
      <c r="AL72" s="69"/>
      <c r="AM72" s="69"/>
      <c r="AN72" s="69"/>
    </row>
    <row r="73" spans="2:40" x14ac:dyDescent="0.2">
      <c r="B73" s="22">
        <f t="shared" si="11"/>
        <v>37</v>
      </c>
      <c r="C73" s="8"/>
      <c r="D73" s="24"/>
      <c r="E73" s="25">
        <f t="shared" si="10"/>
        <v>0</v>
      </c>
      <c r="F73" s="51"/>
      <c r="G73" s="24"/>
      <c r="H73" s="69"/>
      <c r="I73" s="69"/>
      <c r="J73" s="69"/>
      <c r="K73" s="69"/>
      <c r="L73" s="69"/>
      <c r="M73" s="68"/>
      <c r="N73" s="68"/>
      <c r="O73" s="69"/>
      <c r="P73" s="69"/>
      <c r="Q73" s="69"/>
      <c r="R73" s="69"/>
      <c r="S73" s="69"/>
      <c r="T73" s="68"/>
      <c r="U73" s="68"/>
      <c r="V73" s="69"/>
      <c r="W73" s="69"/>
      <c r="X73" s="69"/>
      <c r="Y73" s="69"/>
      <c r="Z73" s="69"/>
      <c r="AA73" s="68"/>
      <c r="AB73" s="68"/>
      <c r="AC73" s="69"/>
      <c r="AD73" s="69"/>
      <c r="AE73" s="69"/>
      <c r="AF73" s="69"/>
      <c r="AG73" s="69"/>
      <c r="AH73" s="68"/>
      <c r="AI73" s="68"/>
      <c r="AJ73" s="69"/>
      <c r="AK73" s="69"/>
      <c r="AL73" s="69"/>
      <c r="AM73" s="69"/>
      <c r="AN73" s="69"/>
    </row>
    <row r="74" spans="2:40" x14ac:dyDescent="0.2">
      <c r="B74" s="22">
        <f t="shared" si="11"/>
        <v>38</v>
      </c>
      <c r="C74" s="8"/>
      <c r="D74" s="24"/>
      <c r="E74" s="25">
        <f t="shared" si="10"/>
        <v>0</v>
      </c>
      <c r="F74" s="51"/>
      <c r="G74" s="24"/>
      <c r="H74" s="69"/>
      <c r="I74" s="69"/>
      <c r="J74" s="69"/>
      <c r="K74" s="69"/>
      <c r="L74" s="69"/>
      <c r="M74" s="68"/>
      <c r="N74" s="68"/>
      <c r="O74" s="69"/>
      <c r="P74" s="69"/>
      <c r="Q74" s="69"/>
      <c r="R74" s="69"/>
      <c r="S74" s="69"/>
      <c r="T74" s="68"/>
      <c r="U74" s="68"/>
      <c r="V74" s="69"/>
      <c r="W74" s="69"/>
      <c r="X74" s="69"/>
      <c r="Y74" s="69"/>
      <c r="Z74" s="69"/>
      <c r="AA74" s="68"/>
      <c r="AB74" s="68"/>
      <c r="AC74" s="69"/>
      <c r="AD74" s="69"/>
      <c r="AE74" s="69"/>
      <c r="AF74" s="69"/>
      <c r="AG74" s="69"/>
      <c r="AH74" s="68"/>
      <c r="AI74" s="68"/>
      <c r="AJ74" s="69"/>
      <c r="AK74" s="69"/>
      <c r="AL74" s="69"/>
      <c r="AM74" s="69"/>
      <c r="AN74" s="69"/>
    </row>
    <row r="75" spans="2:40" x14ac:dyDescent="0.2">
      <c r="B75" s="22">
        <f t="shared" si="11"/>
        <v>39</v>
      </c>
      <c r="C75" s="8"/>
      <c r="D75" s="24"/>
      <c r="E75" s="25">
        <f t="shared" si="10"/>
        <v>0</v>
      </c>
      <c r="F75" s="51"/>
      <c r="G75" s="24"/>
      <c r="H75" s="69"/>
      <c r="I75" s="69"/>
      <c r="J75" s="69"/>
      <c r="K75" s="69"/>
      <c r="L75" s="69"/>
      <c r="M75" s="68"/>
      <c r="N75" s="68"/>
      <c r="O75" s="69"/>
      <c r="P75" s="69"/>
      <c r="Q75" s="69"/>
      <c r="R75" s="69"/>
      <c r="S75" s="69"/>
      <c r="T75" s="68"/>
      <c r="U75" s="68"/>
      <c r="V75" s="69"/>
      <c r="W75" s="69"/>
      <c r="X75" s="69"/>
      <c r="Y75" s="69"/>
      <c r="Z75" s="69"/>
      <c r="AA75" s="68"/>
      <c r="AB75" s="68"/>
      <c r="AC75" s="69"/>
      <c r="AD75" s="69"/>
      <c r="AE75" s="69"/>
      <c r="AF75" s="69"/>
      <c r="AG75" s="69"/>
      <c r="AH75" s="68"/>
      <c r="AI75" s="68"/>
      <c r="AJ75" s="69"/>
      <c r="AK75" s="69"/>
      <c r="AL75" s="69"/>
      <c r="AM75" s="69"/>
      <c r="AN75" s="69"/>
    </row>
    <row r="76" spans="2:40" x14ac:dyDescent="0.2">
      <c r="B76" s="22">
        <f t="shared" si="11"/>
        <v>40</v>
      </c>
      <c r="C76" s="8"/>
      <c r="D76" s="24"/>
      <c r="E76" s="25">
        <f t="shared" si="10"/>
        <v>0</v>
      </c>
      <c r="F76" s="51"/>
      <c r="G76" s="24"/>
      <c r="H76" s="69"/>
      <c r="I76" s="69"/>
      <c r="J76" s="69"/>
      <c r="K76" s="69"/>
      <c r="L76" s="69"/>
      <c r="M76" s="68"/>
      <c r="N76" s="68"/>
      <c r="O76" s="69"/>
      <c r="P76" s="69"/>
      <c r="Q76" s="69"/>
      <c r="R76" s="69"/>
      <c r="S76" s="69"/>
      <c r="T76" s="68"/>
      <c r="U76" s="68"/>
      <c r="V76" s="69"/>
      <c r="W76" s="69"/>
      <c r="X76" s="69"/>
      <c r="Y76" s="69"/>
      <c r="Z76" s="69"/>
      <c r="AA76" s="68"/>
      <c r="AB76" s="68"/>
      <c r="AC76" s="69"/>
      <c r="AD76" s="69"/>
      <c r="AE76" s="69"/>
      <c r="AF76" s="69"/>
      <c r="AG76" s="69"/>
      <c r="AH76" s="68"/>
      <c r="AI76" s="68"/>
      <c r="AJ76" s="69"/>
      <c r="AK76" s="69"/>
      <c r="AL76" s="69"/>
      <c r="AM76" s="69"/>
      <c r="AN76" s="69"/>
    </row>
    <row r="77" spans="2:40" x14ac:dyDescent="0.2">
      <c r="B77" s="22">
        <f t="shared" si="11"/>
        <v>41</v>
      </c>
      <c r="C77" s="8"/>
      <c r="D77" s="24"/>
      <c r="E77" s="25">
        <f t="shared" si="10"/>
        <v>0</v>
      </c>
      <c r="F77" s="51"/>
      <c r="G77" s="24"/>
      <c r="H77" s="69"/>
      <c r="I77" s="69"/>
      <c r="J77" s="69"/>
      <c r="K77" s="69"/>
      <c r="L77" s="69"/>
      <c r="M77" s="68"/>
      <c r="N77" s="68"/>
      <c r="O77" s="69"/>
      <c r="P77" s="69"/>
      <c r="Q77" s="69"/>
      <c r="R77" s="69"/>
      <c r="S77" s="69"/>
      <c r="T77" s="68"/>
      <c r="U77" s="68"/>
      <c r="V77" s="69"/>
      <c r="W77" s="69"/>
      <c r="X77" s="69"/>
      <c r="Y77" s="69"/>
      <c r="Z77" s="69"/>
      <c r="AA77" s="68"/>
      <c r="AB77" s="68"/>
      <c r="AC77" s="69"/>
      <c r="AD77" s="69"/>
      <c r="AE77" s="69"/>
      <c r="AF77" s="69"/>
      <c r="AG77" s="69"/>
      <c r="AH77" s="68"/>
      <c r="AI77" s="68"/>
      <c r="AJ77" s="69"/>
      <c r="AK77" s="69"/>
      <c r="AL77" s="69"/>
      <c r="AM77" s="69"/>
      <c r="AN77" s="69"/>
    </row>
    <row r="78" spans="2:40" x14ac:dyDescent="0.2">
      <c r="B78" s="22">
        <f t="shared" si="11"/>
        <v>42</v>
      </c>
      <c r="C78" s="8"/>
      <c r="D78" s="24"/>
      <c r="E78" s="25">
        <f t="shared" si="10"/>
        <v>0</v>
      </c>
      <c r="F78" s="51"/>
      <c r="G78" s="24"/>
      <c r="H78" s="69"/>
      <c r="I78" s="69"/>
      <c r="J78" s="69"/>
      <c r="K78" s="69"/>
      <c r="L78" s="69"/>
      <c r="M78" s="68"/>
      <c r="N78" s="68"/>
      <c r="O78" s="69"/>
      <c r="P78" s="69"/>
      <c r="Q78" s="69"/>
      <c r="R78" s="69"/>
      <c r="S78" s="69"/>
      <c r="T78" s="68"/>
      <c r="U78" s="68"/>
      <c r="V78" s="69"/>
      <c r="W78" s="69"/>
      <c r="X78" s="69"/>
      <c r="Y78" s="69"/>
      <c r="Z78" s="69"/>
      <c r="AA78" s="68"/>
      <c r="AB78" s="68"/>
      <c r="AC78" s="69"/>
      <c r="AD78" s="69"/>
      <c r="AE78" s="69"/>
      <c r="AF78" s="69"/>
      <c r="AG78" s="69"/>
      <c r="AH78" s="68"/>
      <c r="AI78" s="68"/>
      <c r="AJ78" s="69"/>
      <c r="AK78" s="69"/>
      <c r="AL78" s="69"/>
      <c r="AM78" s="69"/>
      <c r="AN78" s="69"/>
    </row>
    <row r="79" spans="2:40" x14ac:dyDescent="0.2">
      <c r="B79" s="22">
        <f t="shared" si="11"/>
        <v>43</v>
      </c>
      <c r="C79" s="8"/>
      <c r="D79" s="24"/>
      <c r="E79" s="25">
        <f t="shared" si="10"/>
        <v>0</v>
      </c>
      <c r="F79" s="51"/>
      <c r="G79" s="24"/>
      <c r="H79" s="69"/>
      <c r="I79" s="69"/>
      <c r="J79" s="69"/>
      <c r="K79" s="69"/>
      <c r="L79" s="69"/>
      <c r="M79" s="68"/>
      <c r="N79" s="68"/>
      <c r="O79" s="69"/>
      <c r="P79" s="69"/>
      <c r="Q79" s="69"/>
      <c r="R79" s="69"/>
      <c r="S79" s="69"/>
      <c r="T79" s="68"/>
      <c r="U79" s="68"/>
      <c r="V79" s="69"/>
      <c r="W79" s="69"/>
      <c r="X79" s="69"/>
      <c r="Y79" s="69"/>
      <c r="Z79" s="69"/>
      <c r="AA79" s="68"/>
      <c r="AB79" s="68"/>
      <c r="AC79" s="69"/>
      <c r="AD79" s="69"/>
      <c r="AE79" s="69"/>
      <c r="AF79" s="69"/>
      <c r="AG79" s="69"/>
      <c r="AH79" s="68"/>
      <c r="AI79" s="68"/>
      <c r="AJ79" s="69"/>
      <c r="AK79" s="69"/>
      <c r="AL79" s="69"/>
      <c r="AM79" s="69"/>
      <c r="AN79" s="69"/>
    </row>
    <row r="80" spans="2:40" x14ac:dyDescent="0.2">
      <c r="B80" s="22">
        <f t="shared" si="11"/>
        <v>44</v>
      </c>
      <c r="C80" s="8"/>
      <c r="D80" s="24"/>
      <c r="E80" s="25">
        <f t="shared" si="10"/>
        <v>0</v>
      </c>
      <c r="F80" s="51"/>
      <c r="G80" s="24"/>
      <c r="H80" s="69"/>
      <c r="I80" s="69"/>
      <c r="J80" s="69"/>
      <c r="K80" s="69"/>
      <c r="L80" s="69"/>
      <c r="M80" s="68"/>
      <c r="N80" s="68"/>
      <c r="O80" s="69"/>
      <c r="P80" s="69"/>
      <c r="Q80" s="69"/>
      <c r="R80" s="69"/>
      <c r="S80" s="69"/>
      <c r="T80" s="68"/>
      <c r="U80" s="68"/>
      <c r="V80" s="69"/>
      <c r="W80" s="69"/>
      <c r="X80" s="69"/>
      <c r="Y80" s="69"/>
      <c r="Z80" s="69"/>
      <c r="AA80" s="68"/>
      <c r="AB80" s="68"/>
      <c r="AC80" s="69"/>
      <c r="AD80" s="69"/>
      <c r="AE80" s="69"/>
      <c r="AF80" s="69"/>
      <c r="AG80" s="69"/>
      <c r="AH80" s="68"/>
      <c r="AI80" s="68"/>
      <c r="AJ80" s="69"/>
      <c r="AK80" s="69"/>
      <c r="AL80" s="69"/>
      <c r="AM80" s="69"/>
      <c r="AN80" s="69"/>
    </row>
    <row r="81" spans="2:40" x14ac:dyDescent="0.2">
      <c r="B81" s="22">
        <f t="shared" si="11"/>
        <v>45</v>
      </c>
      <c r="C81" s="8"/>
      <c r="D81" s="24"/>
      <c r="E81" s="25">
        <f t="shared" si="10"/>
        <v>0</v>
      </c>
      <c r="F81" s="51"/>
      <c r="G81" s="24"/>
      <c r="H81" s="69"/>
      <c r="I81" s="69"/>
      <c r="J81" s="69"/>
      <c r="K81" s="69"/>
      <c r="L81" s="69"/>
      <c r="M81" s="68"/>
      <c r="N81" s="68"/>
      <c r="O81" s="69"/>
      <c r="P81" s="69"/>
      <c r="Q81" s="69"/>
      <c r="R81" s="69"/>
      <c r="S81" s="69"/>
      <c r="T81" s="68"/>
      <c r="U81" s="68"/>
      <c r="V81" s="69"/>
      <c r="W81" s="69"/>
      <c r="X81" s="69"/>
      <c r="Y81" s="69"/>
      <c r="Z81" s="69"/>
      <c r="AA81" s="68"/>
      <c r="AB81" s="68"/>
      <c r="AC81" s="69"/>
      <c r="AD81" s="69"/>
      <c r="AE81" s="69"/>
      <c r="AF81" s="69"/>
      <c r="AG81" s="69"/>
      <c r="AH81" s="68"/>
      <c r="AI81" s="68"/>
      <c r="AJ81" s="69"/>
      <c r="AK81" s="69"/>
      <c r="AL81" s="69"/>
      <c r="AM81" s="69"/>
      <c r="AN81" s="69"/>
    </row>
    <row r="82" spans="2:40" ht="15.75" customHeight="1" x14ac:dyDescent="0.2">
      <c r="B82" s="22">
        <f t="shared" si="11"/>
        <v>46</v>
      </c>
      <c r="C82" s="8"/>
      <c r="D82" s="24"/>
      <c r="E82" s="25">
        <f t="shared" si="10"/>
        <v>0</v>
      </c>
      <c r="F82" s="51"/>
      <c r="G82" s="24"/>
      <c r="H82" s="69"/>
      <c r="I82" s="69"/>
      <c r="J82" s="69"/>
      <c r="K82" s="69"/>
      <c r="L82" s="69"/>
      <c r="M82" s="68"/>
      <c r="N82" s="68"/>
      <c r="O82" s="69"/>
      <c r="P82" s="69"/>
      <c r="Q82" s="69"/>
      <c r="R82" s="69"/>
      <c r="S82" s="69"/>
      <c r="T82" s="68"/>
      <c r="U82" s="68"/>
      <c r="V82" s="69"/>
      <c r="W82" s="69"/>
      <c r="X82" s="69"/>
      <c r="Y82" s="69"/>
      <c r="Z82" s="69"/>
      <c r="AA82" s="68"/>
      <c r="AB82" s="68"/>
      <c r="AC82" s="69"/>
      <c r="AD82" s="69"/>
      <c r="AE82" s="69"/>
      <c r="AF82" s="69"/>
      <c r="AG82" s="69"/>
      <c r="AH82" s="68"/>
      <c r="AI82" s="68"/>
      <c r="AJ82" s="69"/>
      <c r="AK82" s="69"/>
      <c r="AL82" s="69"/>
      <c r="AM82" s="69"/>
      <c r="AN82" s="69"/>
    </row>
    <row r="83" spans="2:40" ht="15.75" customHeight="1" x14ac:dyDescent="0.2">
      <c r="B83" s="22">
        <f t="shared" si="11"/>
        <v>47</v>
      </c>
      <c r="C83" s="8"/>
      <c r="D83" s="24"/>
      <c r="E83" s="25">
        <f t="shared" si="10"/>
        <v>0</v>
      </c>
      <c r="F83" s="51"/>
      <c r="G83" s="24"/>
      <c r="H83" s="69"/>
      <c r="I83" s="69"/>
      <c r="J83" s="69"/>
      <c r="K83" s="69"/>
      <c r="L83" s="69"/>
      <c r="M83" s="68"/>
      <c r="N83" s="68"/>
      <c r="O83" s="69"/>
      <c r="P83" s="69"/>
      <c r="Q83" s="69"/>
      <c r="R83" s="69"/>
      <c r="S83" s="69"/>
      <c r="T83" s="68"/>
      <c r="U83" s="68"/>
      <c r="V83" s="69"/>
      <c r="W83" s="69"/>
      <c r="X83" s="69"/>
      <c r="Y83" s="69"/>
      <c r="Z83" s="69"/>
      <c r="AA83" s="68"/>
      <c r="AB83" s="68"/>
      <c r="AC83" s="69"/>
      <c r="AD83" s="69"/>
      <c r="AE83" s="69"/>
      <c r="AF83" s="69"/>
      <c r="AG83" s="69"/>
      <c r="AH83" s="68"/>
      <c r="AI83" s="68"/>
      <c r="AJ83" s="69"/>
      <c r="AK83" s="69"/>
      <c r="AL83" s="69"/>
      <c r="AM83" s="69"/>
      <c r="AN83" s="69"/>
    </row>
    <row r="84" spans="2:40" x14ac:dyDescent="0.2">
      <c r="B84" s="22">
        <f t="shared" si="11"/>
        <v>48</v>
      </c>
      <c r="C84" s="8"/>
      <c r="D84" s="24"/>
      <c r="E84" s="25">
        <f t="shared" si="10"/>
        <v>0</v>
      </c>
      <c r="F84" s="51"/>
      <c r="G84" s="24"/>
      <c r="H84" s="69"/>
      <c r="I84" s="69"/>
      <c r="J84" s="69"/>
      <c r="K84" s="69"/>
      <c r="L84" s="69"/>
      <c r="M84" s="68"/>
      <c r="N84" s="68"/>
      <c r="O84" s="69"/>
      <c r="P84" s="69"/>
      <c r="Q84" s="69"/>
      <c r="R84" s="69"/>
      <c r="S84" s="69"/>
      <c r="T84" s="68"/>
      <c r="U84" s="68"/>
      <c r="V84" s="69"/>
      <c r="W84" s="69"/>
      <c r="X84" s="69"/>
      <c r="Y84" s="69"/>
      <c r="Z84" s="69"/>
      <c r="AA84" s="68"/>
      <c r="AB84" s="68"/>
      <c r="AC84" s="69"/>
      <c r="AD84" s="69"/>
      <c r="AE84" s="69"/>
      <c r="AF84" s="69"/>
      <c r="AG84" s="69"/>
      <c r="AH84" s="68"/>
      <c r="AI84" s="68"/>
      <c r="AJ84" s="69"/>
      <c r="AK84" s="69"/>
      <c r="AL84" s="69"/>
      <c r="AM84" s="69"/>
      <c r="AN84" s="69"/>
    </row>
    <row r="85" spans="2:40" x14ac:dyDescent="0.2">
      <c r="B85" s="22">
        <f t="shared" si="11"/>
        <v>49</v>
      </c>
      <c r="C85" s="8"/>
      <c r="D85" s="24"/>
      <c r="E85" s="25">
        <f t="shared" si="10"/>
        <v>0</v>
      </c>
      <c r="F85" s="51"/>
      <c r="G85" s="24"/>
      <c r="H85" s="69"/>
      <c r="I85" s="69"/>
      <c r="J85" s="69"/>
      <c r="K85" s="69"/>
      <c r="L85" s="69"/>
      <c r="M85" s="68"/>
      <c r="N85" s="68"/>
      <c r="O85" s="69"/>
      <c r="P85" s="69"/>
      <c r="Q85" s="69"/>
      <c r="R85" s="69"/>
      <c r="S85" s="69"/>
      <c r="T85" s="68"/>
      <c r="U85" s="68"/>
      <c r="V85" s="69"/>
      <c r="W85" s="69"/>
      <c r="X85" s="69"/>
      <c r="Y85" s="69"/>
      <c r="Z85" s="69"/>
      <c r="AA85" s="68"/>
      <c r="AB85" s="68"/>
      <c r="AC85" s="69"/>
      <c r="AD85" s="69"/>
      <c r="AE85" s="69"/>
      <c r="AF85" s="69"/>
      <c r="AG85" s="69"/>
      <c r="AH85" s="68"/>
      <c r="AI85" s="68"/>
      <c r="AJ85" s="69"/>
      <c r="AK85" s="69"/>
      <c r="AL85" s="69"/>
      <c r="AM85" s="69"/>
      <c r="AN85" s="69"/>
    </row>
    <row r="86" spans="2:40" x14ac:dyDescent="0.2">
      <c r="B86" s="22">
        <f t="shared" si="11"/>
        <v>50</v>
      </c>
      <c r="C86" s="8"/>
      <c r="D86" s="24"/>
      <c r="E86" s="25">
        <f t="shared" si="10"/>
        <v>0</v>
      </c>
      <c r="F86" s="51"/>
      <c r="G86" s="24"/>
      <c r="H86" s="69"/>
      <c r="I86" s="69"/>
      <c r="J86" s="69"/>
      <c r="K86" s="69"/>
      <c r="L86" s="69"/>
      <c r="M86" s="68"/>
      <c r="N86" s="68"/>
      <c r="O86" s="69"/>
      <c r="P86" s="69"/>
      <c r="Q86" s="69"/>
      <c r="R86" s="69"/>
      <c r="S86" s="69"/>
      <c r="T86" s="68"/>
      <c r="U86" s="68"/>
      <c r="V86" s="69"/>
      <c r="W86" s="69"/>
      <c r="X86" s="69"/>
      <c r="Y86" s="69"/>
      <c r="Z86" s="69"/>
      <c r="AA86" s="68"/>
      <c r="AB86" s="68"/>
      <c r="AC86" s="69"/>
      <c r="AD86" s="69"/>
      <c r="AE86" s="69"/>
      <c r="AF86" s="69"/>
      <c r="AG86" s="69"/>
      <c r="AH86" s="68"/>
      <c r="AI86" s="68"/>
      <c r="AJ86" s="69"/>
      <c r="AK86" s="69"/>
      <c r="AL86" s="69"/>
      <c r="AM86" s="69"/>
      <c r="AN86" s="69"/>
    </row>
    <row r="87" spans="2:40" x14ac:dyDescent="0.2">
      <c r="B87" s="22">
        <f t="shared" si="11"/>
        <v>51</v>
      </c>
      <c r="C87" s="8"/>
      <c r="D87" s="24"/>
      <c r="E87" s="25">
        <f t="shared" si="10"/>
        <v>0</v>
      </c>
      <c r="F87" s="51"/>
      <c r="G87" s="24"/>
      <c r="H87" s="69"/>
      <c r="I87" s="69"/>
      <c r="J87" s="69"/>
      <c r="K87" s="69"/>
      <c r="L87" s="69"/>
      <c r="M87" s="68"/>
      <c r="N87" s="68"/>
      <c r="O87" s="69"/>
      <c r="P87" s="69"/>
      <c r="Q87" s="69"/>
      <c r="R87" s="69"/>
      <c r="S87" s="69"/>
      <c r="T87" s="68"/>
      <c r="U87" s="68"/>
      <c r="V87" s="69"/>
      <c r="W87" s="69"/>
      <c r="X87" s="69"/>
      <c r="Y87" s="69"/>
      <c r="Z87" s="69"/>
      <c r="AA87" s="68"/>
      <c r="AB87" s="68"/>
      <c r="AC87" s="69"/>
      <c r="AD87" s="69"/>
      <c r="AE87" s="69"/>
      <c r="AF87" s="69"/>
      <c r="AG87" s="69"/>
      <c r="AH87" s="68"/>
      <c r="AI87" s="68"/>
      <c r="AJ87" s="69"/>
      <c r="AK87" s="69"/>
      <c r="AL87" s="69"/>
      <c r="AM87" s="69"/>
      <c r="AN87" s="69"/>
    </row>
    <row r="88" spans="2:40" x14ac:dyDescent="0.2">
      <c r="B88" s="22">
        <f t="shared" si="11"/>
        <v>52</v>
      </c>
      <c r="C88" s="8"/>
      <c r="D88" s="24"/>
      <c r="E88" s="25">
        <f t="shared" si="10"/>
        <v>0</v>
      </c>
      <c r="F88" s="51"/>
      <c r="G88" s="24"/>
      <c r="H88" s="69"/>
      <c r="I88" s="69"/>
      <c r="J88" s="69"/>
      <c r="K88" s="69"/>
      <c r="L88" s="69"/>
      <c r="M88" s="68"/>
      <c r="N88" s="68"/>
      <c r="O88" s="69"/>
      <c r="P88" s="69"/>
      <c r="Q88" s="69"/>
      <c r="R88" s="69"/>
      <c r="S88" s="69"/>
      <c r="T88" s="68"/>
      <c r="U88" s="68"/>
      <c r="V88" s="69"/>
      <c r="W88" s="69"/>
      <c r="X88" s="69"/>
      <c r="Y88" s="69"/>
      <c r="Z88" s="69"/>
      <c r="AA88" s="68"/>
      <c r="AB88" s="68"/>
      <c r="AC88" s="69"/>
      <c r="AD88" s="69"/>
      <c r="AE88" s="69"/>
      <c r="AF88" s="69"/>
      <c r="AG88" s="69"/>
      <c r="AH88" s="68"/>
      <c r="AI88" s="68"/>
      <c r="AJ88" s="69"/>
      <c r="AK88" s="69"/>
      <c r="AL88" s="69"/>
      <c r="AM88" s="69"/>
      <c r="AN88" s="69"/>
    </row>
    <row r="89" spans="2:40" x14ac:dyDescent="0.2">
      <c r="B89" s="22">
        <f t="shared" si="11"/>
        <v>53</v>
      </c>
      <c r="C89" s="8"/>
      <c r="D89" s="24"/>
      <c r="E89" s="25">
        <f t="shared" si="10"/>
        <v>0</v>
      </c>
      <c r="F89" s="51"/>
      <c r="G89" s="24"/>
      <c r="H89" s="69"/>
      <c r="I89" s="69"/>
      <c r="J89" s="69"/>
      <c r="K89" s="69"/>
      <c r="L89" s="69"/>
      <c r="M89" s="68"/>
      <c r="N89" s="68"/>
      <c r="O89" s="69"/>
      <c r="P89" s="69"/>
      <c r="Q89" s="69"/>
      <c r="R89" s="69"/>
      <c r="S89" s="69"/>
      <c r="T89" s="68"/>
      <c r="U89" s="68"/>
      <c r="V89" s="69"/>
      <c r="W89" s="69"/>
      <c r="X89" s="69"/>
      <c r="Y89" s="69"/>
      <c r="Z89" s="69"/>
      <c r="AA89" s="68"/>
      <c r="AB89" s="68"/>
      <c r="AC89" s="69"/>
      <c r="AD89" s="69"/>
      <c r="AE89" s="69"/>
      <c r="AF89" s="69"/>
      <c r="AG89" s="69"/>
      <c r="AH89" s="68"/>
      <c r="AI89" s="68"/>
      <c r="AJ89" s="69"/>
      <c r="AK89" s="69"/>
      <c r="AL89" s="69"/>
      <c r="AM89" s="69"/>
      <c r="AN89" s="69"/>
    </row>
    <row r="90" spans="2:40" x14ac:dyDescent="0.2">
      <c r="B90" s="22">
        <f t="shared" si="11"/>
        <v>54</v>
      </c>
      <c r="C90" s="8"/>
      <c r="D90" s="24"/>
      <c r="E90" s="25">
        <f t="shared" si="10"/>
        <v>0</v>
      </c>
      <c r="F90" s="51"/>
      <c r="G90" s="24"/>
      <c r="H90" s="69"/>
      <c r="I90" s="69"/>
      <c r="J90" s="69"/>
      <c r="K90" s="69"/>
      <c r="L90" s="69"/>
      <c r="M90" s="68"/>
      <c r="N90" s="68"/>
      <c r="O90" s="69"/>
      <c r="P90" s="69"/>
      <c r="Q90" s="69"/>
      <c r="R90" s="69"/>
      <c r="S90" s="69"/>
      <c r="T90" s="68"/>
      <c r="U90" s="68"/>
      <c r="V90" s="69"/>
      <c r="W90" s="69"/>
      <c r="X90" s="69"/>
      <c r="Y90" s="69"/>
      <c r="Z90" s="69"/>
      <c r="AA90" s="68"/>
      <c r="AB90" s="68"/>
      <c r="AC90" s="69"/>
      <c r="AD90" s="69"/>
      <c r="AE90" s="69"/>
      <c r="AF90" s="69"/>
      <c r="AG90" s="69"/>
      <c r="AH90" s="68"/>
      <c r="AI90" s="68"/>
      <c r="AJ90" s="69"/>
      <c r="AK90" s="69"/>
      <c r="AL90" s="69"/>
      <c r="AM90" s="69"/>
      <c r="AN90" s="69"/>
    </row>
    <row r="91" spans="2:40" x14ac:dyDescent="0.2">
      <c r="B91" s="22">
        <f t="shared" si="11"/>
        <v>55</v>
      </c>
      <c r="C91" s="8"/>
      <c r="D91" s="24"/>
      <c r="E91" s="25">
        <f t="shared" si="10"/>
        <v>0</v>
      </c>
      <c r="F91" s="51"/>
      <c r="G91" s="24"/>
      <c r="H91" s="69"/>
      <c r="I91" s="69"/>
      <c r="J91" s="69"/>
      <c r="K91" s="69"/>
      <c r="L91" s="69"/>
      <c r="M91" s="68"/>
      <c r="N91" s="68"/>
      <c r="O91" s="69"/>
      <c r="P91" s="69"/>
      <c r="Q91" s="69"/>
      <c r="R91" s="69"/>
      <c r="S91" s="69"/>
      <c r="T91" s="68"/>
      <c r="U91" s="68"/>
      <c r="V91" s="69"/>
      <c r="W91" s="69"/>
      <c r="X91" s="69"/>
      <c r="Y91" s="69"/>
      <c r="Z91" s="69"/>
      <c r="AA91" s="68"/>
      <c r="AB91" s="68"/>
      <c r="AC91" s="69"/>
      <c r="AD91" s="69"/>
      <c r="AE91" s="69"/>
      <c r="AF91" s="69"/>
      <c r="AG91" s="69"/>
      <c r="AH91" s="68"/>
      <c r="AI91" s="68"/>
      <c r="AJ91" s="69"/>
      <c r="AK91" s="69"/>
      <c r="AL91" s="69"/>
      <c r="AM91" s="69"/>
      <c r="AN91" s="69"/>
    </row>
    <row r="92" spans="2:40" x14ac:dyDescent="0.2">
      <c r="B92" s="22">
        <f t="shared" si="11"/>
        <v>56</v>
      </c>
      <c r="C92" s="8"/>
      <c r="D92" s="24"/>
      <c r="E92" s="25">
        <f t="shared" si="10"/>
        <v>0</v>
      </c>
      <c r="F92" s="51"/>
      <c r="G92" s="24"/>
      <c r="H92" s="69"/>
      <c r="I92" s="69"/>
      <c r="J92" s="69"/>
      <c r="K92" s="69"/>
      <c r="L92" s="69"/>
      <c r="M92" s="68"/>
      <c r="N92" s="68"/>
      <c r="O92" s="69"/>
      <c r="P92" s="69"/>
      <c r="Q92" s="69"/>
      <c r="R92" s="69"/>
      <c r="S92" s="69"/>
      <c r="T92" s="68"/>
      <c r="U92" s="68"/>
      <c r="V92" s="69"/>
      <c r="W92" s="69"/>
      <c r="X92" s="69"/>
      <c r="Y92" s="69"/>
      <c r="Z92" s="69"/>
      <c r="AA92" s="68"/>
      <c r="AB92" s="68"/>
      <c r="AC92" s="69"/>
      <c r="AD92" s="69"/>
      <c r="AE92" s="69"/>
      <c r="AF92" s="69"/>
      <c r="AG92" s="69"/>
      <c r="AH92" s="68"/>
      <c r="AI92" s="68"/>
      <c r="AJ92" s="69"/>
      <c r="AK92" s="69"/>
      <c r="AL92" s="69"/>
      <c r="AM92" s="69"/>
      <c r="AN92" s="69"/>
    </row>
    <row r="93" spans="2:40" x14ac:dyDescent="0.2">
      <c r="B93" s="22">
        <f t="shared" si="11"/>
        <v>57</v>
      </c>
      <c r="C93" s="8"/>
      <c r="D93" s="24"/>
      <c r="E93" s="25">
        <f t="shared" si="10"/>
        <v>0</v>
      </c>
      <c r="F93" s="51"/>
      <c r="G93" s="24"/>
      <c r="H93" s="69"/>
      <c r="I93" s="69"/>
      <c r="J93" s="69"/>
      <c r="K93" s="69"/>
      <c r="L93" s="69"/>
      <c r="M93" s="68"/>
      <c r="N93" s="68"/>
      <c r="O93" s="69"/>
      <c r="P93" s="69"/>
      <c r="Q93" s="69"/>
      <c r="R93" s="69"/>
      <c r="S93" s="69"/>
      <c r="T93" s="68"/>
      <c r="U93" s="68"/>
      <c r="V93" s="69"/>
      <c r="W93" s="69"/>
      <c r="X93" s="69"/>
      <c r="Y93" s="69"/>
      <c r="Z93" s="69"/>
      <c r="AA93" s="68"/>
      <c r="AB93" s="68"/>
      <c r="AC93" s="69"/>
      <c r="AD93" s="69"/>
      <c r="AE93" s="69"/>
      <c r="AF93" s="69"/>
      <c r="AG93" s="69"/>
      <c r="AH93" s="68"/>
      <c r="AI93" s="68"/>
      <c r="AJ93" s="69"/>
      <c r="AK93" s="69"/>
      <c r="AL93" s="69"/>
      <c r="AM93" s="69"/>
      <c r="AN93" s="69"/>
    </row>
    <row r="94" spans="2:40" x14ac:dyDescent="0.2">
      <c r="B94" s="22">
        <f t="shared" si="11"/>
        <v>58</v>
      </c>
      <c r="C94" s="8"/>
      <c r="D94" s="24"/>
      <c r="E94" s="25">
        <f t="shared" si="10"/>
        <v>0</v>
      </c>
      <c r="F94" s="51"/>
      <c r="G94" s="24"/>
      <c r="H94" s="69"/>
      <c r="I94" s="69"/>
      <c r="J94" s="69"/>
      <c r="K94" s="69"/>
      <c r="L94" s="69"/>
      <c r="M94" s="68"/>
      <c r="N94" s="68"/>
      <c r="O94" s="69"/>
      <c r="P94" s="69"/>
      <c r="Q94" s="69"/>
      <c r="R94" s="69"/>
      <c r="S94" s="69"/>
      <c r="T94" s="68"/>
      <c r="U94" s="68"/>
      <c r="V94" s="69"/>
      <c r="W94" s="69"/>
      <c r="X94" s="69"/>
      <c r="Y94" s="69"/>
      <c r="Z94" s="69"/>
      <c r="AA94" s="68"/>
      <c r="AB94" s="68"/>
      <c r="AC94" s="69"/>
      <c r="AD94" s="69"/>
      <c r="AE94" s="69"/>
      <c r="AF94" s="69"/>
      <c r="AG94" s="69"/>
      <c r="AH94" s="68"/>
      <c r="AI94" s="68"/>
      <c r="AJ94" s="69"/>
      <c r="AK94" s="69"/>
      <c r="AL94" s="69"/>
      <c r="AM94" s="69"/>
      <c r="AN94" s="69"/>
    </row>
    <row r="95" spans="2:40" x14ac:dyDescent="0.2">
      <c r="B95" s="22">
        <f t="shared" si="11"/>
        <v>59</v>
      </c>
      <c r="C95" s="8"/>
      <c r="D95" s="24"/>
      <c r="E95" s="25">
        <f t="shared" si="10"/>
        <v>0</v>
      </c>
      <c r="F95" s="51"/>
      <c r="G95" s="24"/>
      <c r="H95" s="69"/>
      <c r="I95" s="69"/>
      <c r="J95" s="69"/>
      <c r="K95" s="69"/>
      <c r="L95" s="69"/>
      <c r="M95" s="68"/>
      <c r="N95" s="68"/>
      <c r="O95" s="69"/>
      <c r="P95" s="69"/>
      <c r="Q95" s="69"/>
      <c r="R95" s="69"/>
      <c r="S95" s="69"/>
      <c r="T95" s="68"/>
      <c r="U95" s="68"/>
      <c r="V95" s="69"/>
      <c r="W95" s="69"/>
      <c r="X95" s="69"/>
      <c r="Y95" s="69"/>
      <c r="Z95" s="69"/>
      <c r="AA95" s="68"/>
      <c r="AB95" s="68"/>
      <c r="AC95" s="69"/>
      <c r="AD95" s="69"/>
      <c r="AE95" s="69"/>
      <c r="AF95" s="69"/>
      <c r="AG95" s="69"/>
      <c r="AH95" s="68"/>
      <c r="AI95" s="68"/>
      <c r="AJ95" s="69"/>
      <c r="AK95" s="69"/>
      <c r="AL95" s="69"/>
      <c r="AM95" s="69"/>
      <c r="AN95" s="69"/>
    </row>
    <row r="96" spans="2:40" x14ac:dyDescent="0.2">
      <c r="B96" s="22">
        <f t="shared" si="11"/>
        <v>60</v>
      </c>
      <c r="C96" s="8"/>
      <c r="D96" s="24"/>
      <c r="E96" s="25">
        <f t="shared" si="10"/>
        <v>0</v>
      </c>
      <c r="F96" s="51"/>
      <c r="G96" s="24"/>
      <c r="H96" s="69"/>
      <c r="I96" s="69"/>
      <c r="J96" s="69"/>
      <c r="K96" s="69"/>
      <c r="L96" s="69"/>
      <c r="M96" s="68"/>
      <c r="N96" s="68"/>
      <c r="O96" s="69"/>
      <c r="P96" s="69"/>
      <c r="Q96" s="69"/>
      <c r="R96" s="69"/>
      <c r="S96" s="69"/>
      <c r="T96" s="68"/>
      <c r="U96" s="68"/>
      <c r="V96" s="69"/>
      <c r="W96" s="69"/>
      <c r="X96" s="69"/>
      <c r="Y96" s="69"/>
      <c r="Z96" s="69"/>
      <c r="AA96" s="68"/>
      <c r="AB96" s="68"/>
      <c r="AC96" s="69"/>
      <c r="AD96" s="69"/>
      <c r="AE96" s="69"/>
      <c r="AF96" s="69"/>
      <c r="AG96" s="69"/>
      <c r="AH96" s="68"/>
      <c r="AI96" s="68"/>
      <c r="AJ96" s="69"/>
      <c r="AK96" s="69"/>
      <c r="AL96" s="69"/>
      <c r="AM96" s="69"/>
      <c r="AN96" s="69"/>
    </row>
    <row r="97" spans="2:40" x14ac:dyDescent="0.2">
      <c r="B97" s="22">
        <f t="shared" si="11"/>
        <v>61</v>
      </c>
      <c r="C97" s="8"/>
      <c r="D97" s="24"/>
      <c r="E97" s="25">
        <f t="shared" si="10"/>
        <v>0</v>
      </c>
      <c r="F97" s="51"/>
      <c r="G97" s="24"/>
      <c r="H97" s="69"/>
      <c r="I97" s="69"/>
      <c r="J97" s="69"/>
      <c r="K97" s="69"/>
      <c r="L97" s="69"/>
      <c r="M97" s="68"/>
      <c r="N97" s="68"/>
      <c r="O97" s="69"/>
      <c r="P97" s="69"/>
      <c r="Q97" s="69"/>
      <c r="R97" s="69"/>
      <c r="S97" s="69"/>
      <c r="T97" s="68"/>
      <c r="U97" s="68"/>
      <c r="V97" s="69"/>
      <c r="W97" s="69"/>
      <c r="X97" s="69"/>
      <c r="Y97" s="69"/>
      <c r="Z97" s="69"/>
      <c r="AA97" s="68"/>
      <c r="AB97" s="68"/>
      <c r="AC97" s="69"/>
      <c r="AD97" s="69"/>
      <c r="AE97" s="69"/>
      <c r="AF97" s="69"/>
      <c r="AG97" s="69"/>
      <c r="AH97" s="68"/>
      <c r="AI97" s="68"/>
      <c r="AJ97" s="69"/>
      <c r="AK97" s="69"/>
      <c r="AL97" s="69"/>
      <c r="AM97" s="69"/>
      <c r="AN97" s="69"/>
    </row>
    <row r="98" spans="2:40" x14ac:dyDescent="0.2">
      <c r="B98" s="22">
        <f t="shared" si="11"/>
        <v>62</v>
      </c>
      <c r="C98" s="8"/>
      <c r="D98" s="24"/>
      <c r="E98" s="25">
        <f t="shared" si="10"/>
        <v>0</v>
      </c>
      <c r="F98" s="51"/>
      <c r="G98" s="24"/>
      <c r="H98" s="69"/>
      <c r="I98" s="69"/>
      <c r="J98" s="69"/>
      <c r="K98" s="69"/>
      <c r="L98" s="69"/>
      <c r="M98" s="68"/>
      <c r="N98" s="68"/>
      <c r="O98" s="69"/>
      <c r="P98" s="69"/>
      <c r="Q98" s="69"/>
      <c r="R98" s="69"/>
      <c r="S98" s="69"/>
      <c r="T98" s="68"/>
      <c r="U98" s="68"/>
      <c r="V98" s="69"/>
      <c r="W98" s="69"/>
      <c r="X98" s="69"/>
      <c r="Y98" s="69"/>
      <c r="Z98" s="69"/>
      <c r="AA98" s="68"/>
      <c r="AB98" s="68"/>
      <c r="AC98" s="69"/>
      <c r="AD98" s="69"/>
      <c r="AE98" s="69"/>
      <c r="AF98" s="69"/>
      <c r="AG98" s="69"/>
      <c r="AH98" s="68"/>
      <c r="AI98" s="68"/>
      <c r="AJ98" s="69"/>
      <c r="AK98" s="69"/>
      <c r="AL98" s="69"/>
      <c r="AM98" s="69"/>
      <c r="AN98" s="69"/>
    </row>
    <row r="99" spans="2:40" x14ac:dyDescent="0.2">
      <c r="B99" s="22">
        <f t="shared" si="11"/>
        <v>63</v>
      </c>
      <c r="C99" s="8"/>
      <c r="D99" s="24"/>
      <c r="E99" s="25">
        <f t="shared" si="10"/>
        <v>0</v>
      </c>
      <c r="F99" s="51"/>
      <c r="G99" s="24"/>
      <c r="H99" s="69"/>
      <c r="I99" s="69"/>
      <c r="J99" s="69"/>
      <c r="K99" s="69"/>
      <c r="L99" s="69"/>
      <c r="M99" s="68"/>
      <c r="N99" s="68"/>
      <c r="O99" s="69"/>
      <c r="P99" s="69"/>
      <c r="Q99" s="69"/>
      <c r="R99" s="69"/>
      <c r="S99" s="69"/>
      <c r="T99" s="68"/>
      <c r="U99" s="68"/>
      <c r="V99" s="69"/>
      <c r="W99" s="69"/>
      <c r="X99" s="69"/>
      <c r="Y99" s="69"/>
      <c r="Z99" s="69"/>
      <c r="AA99" s="68"/>
      <c r="AB99" s="68"/>
      <c r="AC99" s="69"/>
      <c r="AD99" s="69"/>
      <c r="AE99" s="69"/>
      <c r="AF99" s="69"/>
      <c r="AG99" s="69"/>
      <c r="AH99" s="68"/>
      <c r="AI99" s="68"/>
      <c r="AJ99" s="69"/>
      <c r="AK99" s="69"/>
      <c r="AL99" s="69"/>
      <c r="AM99" s="69"/>
      <c r="AN99" s="69"/>
    </row>
    <row r="100" spans="2:40" x14ac:dyDescent="0.2">
      <c r="B100" s="22">
        <f t="shared" si="11"/>
        <v>64</v>
      </c>
      <c r="C100" s="8"/>
      <c r="D100" s="24"/>
      <c r="E100" s="25">
        <f t="shared" si="10"/>
        <v>0</v>
      </c>
      <c r="F100" s="51"/>
      <c r="G100" s="24"/>
      <c r="H100" s="69"/>
      <c r="I100" s="69"/>
      <c r="J100" s="69"/>
      <c r="K100" s="69"/>
      <c r="L100" s="69"/>
      <c r="M100" s="68"/>
      <c r="N100" s="68"/>
      <c r="O100" s="69"/>
      <c r="P100" s="69"/>
      <c r="Q100" s="69"/>
      <c r="R100" s="69"/>
      <c r="S100" s="69"/>
      <c r="T100" s="68"/>
      <c r="U100" s="68"/>
      <c r="V100" s="69"/>
      <c r="W100" s="69"/>
      <c r="X100" s="69"/>
      <c r="Y100" s="69"/>
      <c r="Z100" s="69"/>
      <c r="AA100" s="68"/>
      <c r="AB100" s="68"/>
      <c r="AC100" s="69"/>
      <c r="AD100" s="69"/>
      <c r="AE100" s="69"/>
      <c r="AF100" s="69"/>
      <c r="AG100" s="69"/>
      <c r="AH100" s="68"/>
      <c r="AI100" s="68"/>
      <c r="AJ100" s="69"/>
      <c r="AK100" s="69"/>
      <c r="AL100" s="69"/>
      <c r="AM100" s="69"/>
      <c r="AN100" s="69"/>
    </row>
    <row r="101" spans="2:40" x14ac:dyDescent="0.2">
      <c r="B101" s="22">
        <f t="shared" si="11"/>
        <v>65</v>
      </c>
      <c r="C101" s="8"/>
      <c r="D101" s="24"/>
      <c r="E101" s="25">
        <f t="shared" ref="E101:E115" si="12">SUM(H101:AN101)</f>
        <v>0</v>
      </c>
      <c r="F101" s="51"/>
      <c r="G101" s="24"/>
      <c r="H101" s="69"/>
      <c r="I101" s="69"/>
      <c r="J101" s="69"/>
      <c r="K101" s="69"/>
      <c r="L101" s="69"/>
      <c r="M101" s="68"/>
      <c r="N101" s="68"/>
      <c r="O101" s="69"/>
      <c r="P101" s="69"/>
      <c r="Q101" s="69"/>
      <c r="R101" s="69"/>
      <c r="S101" s="69"/>
      <c r="T101" s="68"/>
      <c r="U101" s="68"/>
      <c r="V101" s="69"/>
      <c r="W101" s="69"/>
      <c r="X101" s="69"/>
      <c r="Y101" s="69"/>
      <c r="Z101" s="69"/>
      <c r="AA101" s="68"/>
      <c r="AB101" s="68"/>
      <c r="AC101" s="69"/>
      <c r="AD101" s="69"/>
      <c r="AE101" s="69"/>
      <c r="AF101" s="69"/>
      <c r="AG101" s="69"/>
      <c r="AH101" s="68"/>
      <c r="AI101" s="68"/>
      <c r="AJ101" s="69"/>
      <c r="AK101" s="69"/>
      <c r="AL101" s="69"/>
      <c r="AM101" s="69"/>
      <c r="AN101" s="69"/>
    </row>
    <row r="102" spans="2:40" x14ac:dyDescent="0.2">
      <c r="B102" s="22">
        <f t="shared" ref="B102:B115" si="13">+B101+1</f>
        <v>66</v>
      </c>
      <c r="C102" s="8"/>
      <c r="D102" s="24"/>
      <c r="E102" s="25">
        <f t="shared" si="12"/>
        <v>0</v>
      </c>
      <c r="F102" s="51"/>
      <c r="G102" s="24"/>
      <c r="H102" s="69"/>
      <c r="I102" s="69"/>
      <c r="J102" s="69"/>
      <c r="K102" s="69"/>
      <c r="L102" s="69"/>
      <c r="M102" s="68"/>
      <c r="N102" s="68"/>
      <c r="O102" s="69"/>
      <c r="P102" s="69"/>
      <c r="Q102" s="69"/>
      <c r="R102" s="69"/>
      <c r="S102" s="69"/>
      <c r="T102" s="68"/>
      <c r="U102" s="68"/>
      <c r="V102" s="69"/>
      <c r="W102" s="69"/>
      <c r="X102" s="69"/>
      <c r="Y102" s="69"/>
      <c r="Z102" s="69"/>
      <c r="AA102" s="68"/>
      <c r="AB102" s="68"/>
      <c r="AC102" s="69"/>
      <c r="AD102" s="69"/>
      <c r="AE102" s="69"/>
      <c r="AF102" s="69"/>
      <c r="AG102" s="69"/>
      <c r="AH102" s="68"/>
      <c r="AI102" s="68"/>
      <c r="AJ102" s="69"/>
      <c r="AK102" s="69"/>
      <c r="AL102" s="69"/>
      <c r="AM102" s="69"/>
      <c r="AN102" s="69"/>
    </row>
    <row r="103" spans="2:40" x14ac:dyDescent="0.2">
      <c r="B103" s="22">
        <f t="shared" si="13"/>
        <v>67</v>
      </c>
      <c r="C103" s="8"/>
      <c r="D103" s="24"/>
      <c r="E103" s="25">
        <f t="shared" si="12"/>
        <v>0</v>
      </c>
      <c r="F103" s="51"/>
      <c r="G103" s="24"/>
      <c r="H103" s="69"/>
      <c r="I103" s="69"/>
      <c r="J103" s="69"/>
      <c r="K103" s="69"/>
      <c r="L103" s="69"/>
      <c r="M103" s="68"/>
      <c r="N103" s="68"/>
      <c r="O103" s="69"/>
      <c r="P103" s="69"/>
      <c r="Q103" s="69"/>
      <c r="R103" s="69"/>
      <c r="S103" s="69"/>
      <c r="T103" s="68"/>
      <c r="U103" s="68"/>
      <c r="V103" s="69"/>
      <c r="W103" s="69"/>
      <c r="X103" s="69"/>
      <c r="Y103" s="69"/>
      <c r="Z103" s="69"/>
      <c r="AA103" s="68"/>
      <c r="AB103" s="68"/>
      <c r="AC103" s="69"/>
      <c r="AD103" s="69"/>
      <c r="AE103" s="69"/>
      <c r="AF103" s="69"/>
      <c r="AG103" s="69"/>
      <c r="AH103" s="68"/>
      <c r="AI103" s="68"/>
      <c r="AJ103" s="69"/>
      <c r="AK103" s="69"/>
      <c r="AL103" s="69"/>
      <c r="AM103" s="69"/>
      <c r="AN103" s="69"/>
    </row>
    <row r="104" spans="2:40" x14ac:dyDescent="0.2">
      <c r="B104" s="22">
        <f t="shared" si="13"/>
        <v>68</v>
      </c>
      <c r="C104" s="8"/>
      <c r="D104" s="24"/>
      <c r="E104" s="25">
        <f t="shared" si="12"/>
        <v>0</v>
      </c>
      <c r="F104" s="51"/>
      <c r="G104" s="24"/>
      <c r="H104" s="69"/>
      <c r="I104" s="69"/>
      <c r="J104" s="69"/>
      <c r="K104" s="69"/>
      <c r="L104" s="69"/>
      <c r="M104" s="68"/>
      <c r="N104" s="68"/>
      <c r="O104" s="69"/>
      <c r="P104" s="69"/>
      <c r="Q104" s="69"/>
      <c r="R104" s="69"/>
      <c r="S104" s="69"/>
      <c r="T104" s="68"/>
      <c r="U104" s="68"/>
      <c r="V104" s="69"/>
      <c r="W104" s="69"/>
      <c r="X104" s="69"/>
      <c r="Y104" s="69"/>
      <c r="Z104" s="69"/>
      <c r="AA104" s="68"/>
      <c r="AB104" s="68"/>
      <c r="AC104" s="69"/>
      <c r="AD104" s="69"/>
      <c r="AE104" s="69"/>
      <c r="AF104" s="69"/>
      <c r="AG104" s="69"/>
      <c r="AH104" s="68"/>
      <c r="AI104" s="68"/>
      <c r="AJ104" s="69"/>
      <c r="AK104" s="69"/>
      <c r="AL104" s="69"/>
      <c r="AM104" s="69"/>
      <c r="AN104" s="69"/>
    </row>
    <row r="105" spans="2:40" x14ac:dyDescent="0.2">
      <c r="B105" s="22">
        <f t="shared" si="13"/>
        <v>69</v>
      </c>
      <c r="C105" s="8"/>
      <c r="D105" s="24"/>
      <c r="E105" s="25">
        <f t="shared" si="12"/>
        <v>0</v>
      </c>
      <c r="F105" s="51"/>
      <c r="G105" s="24"/>
      <c r="H105" s="69"/>
      <c r="I105" s="69"/>
      <c r="J105" s="69"/>
      <c r="K105" s="69"/>
      <c r="L105" s="69"/>
      <c r="M105" s="68"/>
      <c r="N105" s="68"/>
      <c r="O105" s="69"/>
      <c r="P105" s="69"/>
      <c r="Q105" s="69"/>
      <c r="R105" s="69"/>
      <c r="S105" s="69"/>
      <c r="T105" s="68"/>
      <c r="U105" s="68"/>
      <c r="V105" s="69"/>
      <c r="W105" s="69"/>
      <c r="X105" s="69"/>
      <c r="Y105" s="69"/>
      <c r="Z105" s="69"/>
      <c r="AA105" s="68"/>
      <c r="AB105" s="68"/>
      <c r="AC105" s="69"/>
      <c r="AD105" s="69"/>
      <c r="AE105" s="69"/>
      <c r="AF105" s="69"/>
      <c r="AG105" s="69"/>
      <c r="AH105" s="68"/>
      <c r="AI105" s="68"/>
      <c r="AJ105" s="69"/>
      <c r="AK105" s="69"/>
      <c r="AL105" s="69"/>
      <c r="AM105" s="69"/>
      <c r="AN105" s="69"/>
    </row>
    <row r="106" spans="2:40" x14ac:dyDescent="0.2">
      <c r="B106" s="22">
        <f t="shared" si="13"/>
        <v>70</v>
      </c>
      <c r="C106" s="8"/>
      <c r="D106" s="24"/>
      <c r="E106" s="25">
        <f t="shared" si="12"/>
        <v>0</v>
      </c>
      <c r="F106" s="51"/>
      <c r="G106" s="24"/>
      <c r="H106" s="69"/>
      <c r="I106" s="69"/>
      <c r="J106" s="69"/>
      <c r="K106" s="69"/>
      <c r="L106" s="69"/>
      <c r="M106" s="68"/>
      <c r="N106" s="68"/>
      <c r="O106" s="69"/>
      <c r="P106" s="69"/>
      <c r="Q106" s="69"/>
      <c r="R106" s="69"/>
      <c r="S106" s="69"/>
      <c r="T106" s="68"/>
      <c r="U106" s="68"/>
      <c r="V106" s="69"/>
      <c r="W106" s="69"/>
      <c r="X106" s="69"/>
      <c r="Y106" s="69"/>
      <c r="Z106" s="69"/>
      <c r="AA106" s="68"/>
      <c r="AB106" s="68"/>
      <c r="AC106" s="69"/>
      <c r="AD106" s="69"/>
      <c r="AE106" s="69"/>
      <c r="AF106" s="69"/>
      <c r="AG106" s="69"/>
      <c r="AH106" s="68"/>
      <c r="AI106" s="68"/>
      <c r="AJ106" s="69"/>
      <c r="AK106" s="69"/>
      <c r="AL106" s="69"/>
      <c r="AM106" s="69"/>
      <c r="AN106" s="69"/>
    </row>
    <row r="107" spans="2:40" x14ac:dyDescent="0.2">
      <c r="B107" s="22">
        <f t="shared" si="13"/>
        <v>71</v>
      </c>
      <c r="C107" s="8"/>
      <c r="D107" s="24"/>
      <c r="E107" s="25">
        <f t="shared" si="12"/>
        <v>0</v>
      </c>
      <c r="F107" s="51"/>
      <c r="G107" s="24"/>
      <c r="H107" s="69"/>
      <c r="I107" s="69"/>
      <c r="J107" s="69"/>
      <c r="K107" s="69"/>
      <c r="L107" s="69"/>
      <c r="M107" s="68"/>
      <c r="N107" s="68"/>
      <c r="O107" s="69"/>
      <c r="P107" s="69"/>
      <c r="Q107" s="69"/>
      <c r="R107" s="69"/>
      <c r="S107" s="69"/>
      <c r="T107" s="68"/>
      <c r="U107" s="68"/>
      <c r="V107" s="69"/>
      <c r="W107" s="69"/>
      <c r="X107" s="69"/>
      <c r="Y107" s="69"/>
      <c r="Z107" s="69"/>
      <c r="AA107" s="68"/>
      <c r="AB107" s="68"/>
      <c r="AC107" s="69"/>
      <c r="AD107" s="69"/>
      <c r="AE107" s="69"/>
      <c r="AF107" s="69"/>
      <c r="AG107" s="69"/>
      <c r="AH107" s="68"/>
      <c r="AI107" s="68"/>
      <c r="AJ107" s="69"/>
      <c r="AK107" s="69"/>
      <c r="AL107" s="69"/>
      <c r="AM107" s="69"/>
      <c r="AN107" s="69"/>
    </row>
    <row r="108" spans="2:40" x14ac:dyDescent="0.2">
      <c r="B108" s="22">
        <f t="shared" si="13"/>
        <v>72</v>
      </c>
      <c r="C108" s="8"/>
      <c r="D108" s="24"/>
      <c r="E108" s="25">
        <f t="shared" si="12"/>
        <v>0</v>
      </c>
      <c r="F108" s="51"/>
      <c r="G108" s="24"/>
      <c r="H108" s="69"/>
      <c r="I108" s="69"/>
      <c r="J108" s="69"/>
      <c r="K108" s="69"/>
      <c r="L108" s="69"/>
      <c r="M108" s="68"/>
      <c r="N108" s="68"/>
      <c r="O108" s="69"/>
      <c r="P108" s="69"/>
      <c r="Q108" s="69"/>
      <c r="R108" s="69"/>
      <c r="S108" s="69"/>
      <c r="T108" s="68"/>
      <c r="U108" s="68"/>
      <c r="V108" s="69"/>
      <c r="W108" s="69"/>
      <c r="X108" s="69"/>
      <c r="Y108" s="69"/>
      <c r="Z108" s="69"/>
      <c r="AA108" s="68"/>
      <c r="AB108" s="68"/>
      <c r="AC108" s="69"/>
      <c r="AD108" s="69"/>
      <c r="AE108" s="69"/>
      <c r="AF108" s="69"/>
      <c r="AG108" s="69"/>
      <c r="AH108" s="68"/>
      <c r="AI108" s="68"/>
      <c r="AJ108" s="69"/>
      <c r="AK108" s="69"/>
      <c r="AL108" s="69"/>
      <c r="AM108" s="69"/>
      <c r="AN108" s="69"/>
    </row>
    <row r="109" spans="2:40" x14ac:dyDescent="0.2">
      <c r="B109" s="22">
        <f t="shared" si="13"/>
        <v>73</v>
      </c>
      <c r="C109" s="8"/>
      <c r="D109" s="24"/>
      <c r="E109" s="25">
        <f t="shared" si="12"/>
        <v>0</v>
      </c>
      <c r="F109" s="51"/>
      <c r="G109" s="24"/>
      <c r="H109" s="69"/>
      <c r="I109" s="69"/>
      <c r="J109" s="69"/>
      <c r="K109" s="69"/>
      <c r="L109" s="69"/>
      <c r="M109" s="68"/>
      <c r="N109" s="68"/>
      <c r="O109" s="69"/>
      <c r="P109" s="69"/>
      <c r="Q109" s="69"/>
      <c r="R109" s="69"/>
      <c r="S109" s="69"/>
      <c r="T109" s="68"/>
      <c r="U109" s="68"/>
      <c r="V109" s="69"/>
      <c r="W109" s="69"/>
      <c r="X109" s="69"/>
      <c r="Y109" s="69"/>
      <c r="Z109" s="69"/>
      <c r="AA109" s="68"/>
      <c r="AB109" s="68"/>
      <c r="AC109" s="69"/>
      <c r="AD109" s="69"/>
      <c r="AE109" s="69"/>
      <c r="AF109" s="69"/>
      <c r="AG109" s="69"/>
      <c r="AH109" s="68"/>
      <c r="AI109" s="68"/>
      <c r="AJ109" s="69"/>
      <c r="AK109" s="69"/>
      <c r="AL109" s="69"/>
      <c r="AM109" s="69"/>
      <c r="AN109" s="69"/>
    </row>
    <row r="110" spans="2:40" x14ac:dyDescent="0.2">
      <c r="B110" s="22">
        <f t="shared" si="13"/>
        <v>74</v>
      </c>
      <c r="C110" s="8"/>
      <c r="D110" s="24"/>
      <c r="E110" s="25">
        <f t="shared" si="12"/>
        <v>0</v>
      </c>
      <c r="F110" s="51"/>
      <c r="G110" s="24"/>
      <c r="H110" s="69"/>
      <c r="I110" s="69"/>
      <c r="J110" s="69"/>
      <c r="K110" s="69"/>
      <c r="L110" s="69"/>
      <c r="M110" s="68"/>
      <c r="N110" s="68"/>
      <c r="O110" s="69"/>
      <c r="P110" s="69"/>
      <c r="Q110" s="69"/>
      <c r="R110" s="69"/>
      <c r="S110" s="69"/>
      <c r="T110" s="68"/>
      <c r="U110" s="68"/>
      <c r="V110" s="69"/>
      <c r="W110" s="69"/>
      <c r="X110" s="69"/>
      <c r="Y110" s="69"/>
      <c r="Z110" s="69"/>
      <c r="AA110" s="68"/>
      <c r="AB110" s="68"/>
      <c r="AC110" s="69"/>
      <c r="AD110" s="69"/>
      <c r="AE110" s="69"/>
      <c r="AF110" s="69"/>
      <c r="AG110" s="69"/>
      <c r="AH110" s="68"/>
      <c r="AI110" s="68"/>
      <c r="AJ110" s="69"/>
      <c r="AK110" s="69"/>
      <c r="AL110" s="69"/>
      <c r="AM110" s="69"/>
      <c r="AN110" s="69"/>
    </row>
    <row r="111" spans="2:40" x14ac:dyDescent="0.2">
      <c r="B111" s="22">
        <f t="shared" si="13"/>
        <v>75</v>
      </c>
      <c r="C111" s="8"/>
      <c r="D111" s="24"/>
      <c r="E111" s="25">
        <f t="shared" si="12"/>
        <v>0</v>
      </c>
      <c r="F111" s="51"/>
      <c r="G111" s="24"/>
      <c r="H111" s="69"/>
      <c r="I111" s="69"/>
      <c r="J111" s="69"/>
      <c r="K111" s="69"/>
      <c r="L111" s="69"/>
      <c r="M111" s="68"/>
      <c r="N111" s="68"/>
      <c r="O111" s="69"/>
      <c r="P111" s="69"/>
      <c r="Q111" s="69"/>
      <c r="R111" s="69"/>
      <c r="S111" s="69"/>
      <c r="T111" s="68"/>
      <c r="U111" s="68"/>
      <c r="V111" s="69"/>
      <c r="W111" s="69"/>
      <c r="X111" s="69"/>
      <c r="Y111" s="69"/>
      <c r="Z111" s="69"/>
      <c r="AA111" s="68"/>
      <c r="AB111" s="68"/>
      <c r="AC111" s="69"/>
      <c r="AD111" s="69"/>
      <c r="AE111" s="69"/>
      <c r="AF111" s="69"/>
      <c r="AG111" s="69"/>
      <c r="AH111" s="68"/>
      <c r="AI111" s="68"/>
      <c r="AJ111" s="69"/>
      <c r="AK111" s="69"/>
      <c r="AL111" s="69"/>
      <c r="AM111" s="69"/>
      <c r="AN111" s="69"/>
    </row>
    <row r="112" spans="2:40" x14ac:dyDescent="0.2">
      <c r="B112" s="22">
        <f t="shared" si="13"/>
        <v>76</v>
      </c>
      <c r="C112" s="8"/>
      <c r="D112" s="24"/>
      <c r="E112" s="25">
        <f t="shared" si="12"/>
        <v>0</v>
      </c>
      <c r="F112" s="51"/>
      <c r="G112" s="24"/>
      <c r="H112" s="69"/>
      <c r="I112" s="69"/>
      <c r="J112" s="69"/>
      <c r="K112" s="69"/>
      <c r="L112" s="69"/>
      <c r="M112" s="68"/>
      <c r="N112" s="68"/>
      <c r="O112" s="69"/>
      <c r="P112" s="69"/>
      <c r="Q112" s="69"/>
      <c r="R112" s="69"/>
      <c r="S112" s="69"/>
      <c r="T112" s="68"/>
      <c r="U112" s="68"/>
      <c r="V112" s="69"/>
      <c r="W112" s="69"/>
      <c r="X112" s="69"/>
      <c r="Y112" s="69"/>
      <c r="Z112" s="69"/>
      <c r="AA112" s="68"/>
      <c r="AB112" s="68"/>
      <c r="AC112" s="69"/>
      <c r="AD112" s="69"/>
      <c r="AE112" s="69"/>
      <c r="AF112" s="69"/>
      <c r="AG112" s="69"/>
      <c r="AH112" s="68"/>
      <c r="AI112" s="68"/>
      <c r="AJ112" s="69"/>
      <c r="AK112" s="69"/>
      <c r="AL112" s="69"/>
      <c r="AM112" s="69"/>
      <c r="AN112" s="69"/>
    </row>
    <row r="113" spans="2:40" x14ac:dyDescent="0.2">
      <c r="B113" s="22">
        <f t="shared" si="13"/>
        <v>77</v>
      </c>
      <c r="C113" s="8"/>
      <c r="D113" s="24"/>
      <c r="E113" s="25">
        <f t="shared" si="12"/>
        <v>0</v>
      </c>
      <c r="F113" s="51"/>
      <c r="G113" s="24"/>
      <c r="H113" s="69"/>
      <c r="I113" s="69"/>
      <c r="J113" s="69"/>
      <c r="K113" s="69"/>
      <c r="L113" s="69"/>
      <c r="M113" s="68"/>
      <c r="N113" s="68"/>
      <c r="O113" s="69"/>
      <c r="P113" s="69"/>
      <c r="Q113" s="69"/>
      <c r="R113" s="69"/>
      <c r="S113" s="69"/>
      <c r="T113" s="68"/>
      <c r="U113" s="68"/>
      <c r="V113" s="69"/>
      <c r="W113" s="69"/>
      <c r="X113" s="69"/>
      <c r="Y113" s="69"/>
      <c r="Z113" s="69"/>
      <c r="AA113" s="68"/>
      <c r="AB113" s="68"/>
      <c r="AC113" s="69"/>
      <c r="AD113" s="69"/>
      <c r="AE113" s="69"/>
      <c r="AF113" s="69"/>
      <c r="AG113" s="69"/>
      <c r="AH113" s="68"/>
      <c r="AI113" s="68"/>
      <c r="AJ113" s="69"/>
      <c r="AK113" s="69"/>
      <c r="AL113" s="69"/>
      <c r="AM113" s="69"/>
      <c r="AN113" s="69"/>
    </row>
    <row r="114" spans="2:40" x14ac:dyDescent="0.2">
      <c r="B114" s="22">
        <f t="shared" si="13"/>
        <v>78</v>
      </c>
      <c r="C114" s="8"/>
      <c r="D114" s="24"/>
      <c r="E114" s="25">
        <f t="shared" si="12"/>
        <v>0</v>
      </c>
      <c r="F114" s="51"/>
      <c r="G114" s="24"/>
      <c r="H114" s="69"/>
      <c r="I114" s="69"/>
      <c r="J114" s="69"/>
      <c r="K114" s="69"/>
      <c r="L114" s="69"/>
      <c r="M114" s="68"/>
      <c r="N114" s="68"/>
      <c r="O114" s="69"/>
      <c r="P114" s="69"/>
      <c r="Q114" s="69"/>
      <c r="R114" s="69"/>
      <c r="S114" s="69"/>
      <c r="T114" s="68"/>
      <c r="U114" s="68"/>
      <c r="V114" s="69"/>
      <c r="W114" s="69"/>
      <c r="X114" s="69"/>
      <c r="Y114" s="69"/>
      <c r="Z114" s="69"/>
      <c r="AA114" s="68"/>
      <c r="AB114" s="68"/>
      <c r="AC114" s="69"/>
      <c r="AD114" s="69"/>
      <c r="AE114" s="69"/>
      <c r="AF114" s="69"/>
      <c r="AG114" s="69"/>
      <c r="AH114" s="68"/>
      <c r="AI114" s="68"/>
      <c r="AJ114" s="69"/>
      <c r="AK114" s="69"/>
      <c r="AL114" s="69"/>
      <c r="AM114" s="69"/>
      <c r="AN114" s="69"/>
    </row>
    <row r="115" spans="2:40" x14ac:dyDescent="0.2">
      <c r="B115" s="22">
        <f t="shared" si="13"/>
        <v>79</v>
      </c>
      <c r="C115" s="8"/>
      <c r="D115" s="24"/>
      <c r="E115" s="25">
        <f t="shared" si="12"/>
        <v>0</v>
      </c>
      <c r="F115" s="51"/>
      <c r="G115" s="24"/>
      <c r="H115" s="69"/>
      <c r="I115" s="69"/>
      <c r="J115" s="69"/>
      <c r="K115" s="69"/>
      <c r="L115" s="69"/>
      <c r="M115" s="68"/>
      <c r="N115" s="68"/>
      <c r="O115" s="69"/>
      <c r="P115" s="69"/>
      <c r="Q115" s="69"/>
      <c r="R115" s="69"/>
      <c r="S115" s="69"/>
      <c r="T115" s="68"/>
      <c r="U115" s="68"/>
      <c r="V115" s="69"/>
      <c r="W115" s="69"/>
      <c r="X115" s="69"/>
      <c r="Y115" s="69"/>
      <c r="Z115" s="69"/>
      <c r="AA115" s="68"/>
      <c r="AB115" s="68"/>
      <c r="AC115" s="69"/>
      <c r="AD115" s="69"/>
      <c r="AE115" s="69"/>
      <c r="AF115" s="69"/>
      <c r="AG115" s="69"/>
      <c r="AH115" s="68"/>
      <c r="AI115" s="68"/>
      <c r="AJ115" s="69"/>
      <c r="AK115" s="69"/>
      <c r="AL115" s="69"/>
      <c r="AM115" s="69"/>
      <c r="AN115" s="69"/>
    </row>
    <row r="116" spans="2:40" x14ac:dyDescent="0.2">
      <c r="H116" s="69"/>
      <c r="I116" s="69"/>
      <c r="J116" s="69"/>
      <c r="K116" s="69"/>
      <c r="L116" s="69"/>
      <c r="O116" s="69"/>
      <c r="P116" s="69"/>
      <c r="Q116" s="69"/>
      <c r="R116" s="69"/>
      <c r="S116" s="69"/>
      <c r="V116" s="69"/>
      <c r="W116" s="69"/>
      <c r="X116" s="69"/>
      <c r="Y116" s="69"/>
      <c r="Z116" s="69"/>
      <c r="AC116" s="69"/>
      <c r="AD116" s="69"/>
      <c r="AE116" s="69"/>
      <c r="AF116" s="69"/>
      <c r="AG116" s="69"/>
      <c r="AJ116" s="69"/>
      <c r="AK116" s="69"/>
      <c r="AL116" s="69"/>
      <c r="AM116" s="69"/>
      <c r="AN116" s="69"/>
    </row>
    <row r="117" spans="2:40" x14ac:dyDescent="0.2">
      <c r="H117" s="69"/>
      <c r="I117" s="69"/>
      <c r="J117" s="69"/>
      <c r="K117" s="69"/>
      <c r="L117" s="69"/>
      <c r="O117" s="69"/>
      <c r="P117" s="69"/>
      <c r="Q117" s="69"/>
      <c r="R117" s="69"/>
      <c r="S117" s="69"/>
      <c r="V117" s="69"/>
      <c r="W117" s="69"/>
      <c r="X117" s="69"/>
      <c r="Y117" s="69"/>
      <c r="Z117" s="69"/>
      <c r="AC117" s="69"/>
      <c r="AD117" s="69"/>
      <c r="AE117" s="69"/>
      <c r="AF117" s="69"/>
      <c r="AG117" s="69"/>
      <c r="AJ117" s="69"/>
      <c r="AK117" s="69"/>
      <c r="AL117" s="69"/>
      <c r="AM117" s="69"/>
      <c r="AN117" s="69"/>
    </row>
    <row r="118" spans="2:40" x14ac:dyDescent="0.2">
      <c r="H118" s="69"/>
      <c r="I118" s="69"/>
      <c r="J118" s="69"/>
      <c r="K118" s="69"/>
      <c r="L118" s="69"/>
      <c r="O118" s="69"/>
      <c r="P118" s="69"/>
      <c r="Q118" s="69"/>
      <c r="R118" s="69"/>
      <c r="S118" s="69"/>
      <c r="V118" s="69"/>
      <c r="W118" s="69"/>
      <c r="X118" s="69"/>
      <c r="Y118" s="69"/>
      <c r="Z118" s="69"/>
      <c r="AC118" s="69"/>
      <c r="AD118" s="69"/>
      <c r="AE118" s="69"/>
      <c r="AF118" s="69"/>
      <c r="AG118" s="69"/>
      <c r="AJ118" s="69"/>
      <c r="AK118" s="69"/>
      <c r="AL118" s="69"/>
      <c r="AM118" s="69"/>
      <c r="AN118" s="69"/>
    </row>
    <row r="119" spans="2:40" x14ac:dyDescent="0.2">
      <c r="H119" s="69"/>
      <c r="I119" s="69"/>
      <c r="J119" s="69"/>
      <c r="K119" s="69"/>
      <c r="L119" s="69"/>
      <c r="O119" s="69"/>
      <c r="P119" s="69"/>
      <c r="Q119" s="69"/>
      <c r="R119" s="69"/>
      <c r="S119" s="69"/>
      <c r="V119" s="69"/>
      <c r="W119" s="69"/>
      <c r="X119" s="69"/>
      <c r="Y119" s="69"/>
      <c r="Z119" s="69"/>
      <c r="AC119" s="69"/>
      <c r="AD119" s="69"/>
      <c r="AE119" s="69"/>
      <c r="AF119" s="69"/>
      <c r="AG119" s="69"/>
      <c r="AJ119" s="69"/>
      <c r="AK119" s="69"/>
      <c r="AL119" s="69"/>
      <c r="AM119" s="69"/>
      <c r="AN119" s="69"/>
    </row>
    <row r="120" spans="2:40" x14ac:dyDescent="0.2">
      <c r="H120" s="69"/>
      <c r="I120" s="69"/>
      <c r="J120" s="69"/>
      <c r="K120" s="69"/>
      <c r="L120" s="69"/>
      <c r="O120" s="69"/>
      <c r="P120" s="69"/>
      <c r="Q120" s="69"/>
      <c r="R120" s="69"/>
      <c r="S120" s="69"/>
      <c r="V120" s="69"/>
      <c r="W120" s="69"/>
      <c r="X120" s="69"/>
      <c r="Y120" s="69"/>
      <c r="Z120" s="69"/>
      <c r="AC120" s="69"/>
      <c r="AD120" s="69"/>
      <c r="AE120" s="69"/>
      <c r="AF120" s="69"/>
      <c r="AG120" s="69"/>
      <c r="AJ120" s="69"/>
      <c r="AK120" s="69"/>
      <c r="AL120" s="69"/>
      <c r="AM120" s="69"/>
      <c r="AN120" s="69"/>
    </row>
    <row r="121" spans="2:40" x14ac:dyDescent="0.2">
      <c r="H121" s="69"/>
      <c r="I121" s="69"/>
      <c r="J121" s="69"/>
      <c r="K121" s="69"/>
      <c r="L121" s="69"/>
      <c r="O121" s="69"/>
      <c r="P121" s="69"/>
      <c r="Q121" s="69"/>
      <c r="R121" s="69"/>
      <c r="S121" s="69"/>
      <c r="V121" s="69"/>
      <c r="W121" s="69"/>
      <c r="X121" s="69"/>
      <c r="Y121" s="69"/>
      <c r="Z121" s="69"/>
      <c r="AC121" s="69"/>
      <c r="AD121" s="69"/>
      <c r="AE121" s="69"/>
      <c r="AF121" s="69"/>
      <c r="AG121" s="69"/>
      <c r="AJ121" s="69"/>
      <c r="AK121" s="69"/>
      <c r="AL121" s="69"/>
      <c r="AM121" s="69"/>
      <c r="AN121" s="69"/>
    </row>
    <row r="122" spans="2:40" x14ac:dyDescent="0.2">
      <c r="H122" s="69"/>
      <c r="I122" s="69"/>
      <c r="J122" s="69"/>
      <c r="K122" s="69"/>
      <c r="L122" s="69"/>
      <c r="O122" s="69"/>
      <c r="P122" s="69"/>
      <c r="Q122" s="69"/>
      <c r="R122" s="69"/>
      <c r="S122" s="69"/>
      <c r="V122" s="69"/>
      <c r="W122" s="69"/>
      <c r="X122" s="69"/>
      <c r="Y122" s="69"/>
      <c r="Z122" s="69"/>
      <c r="AC122" s="69"/>
      <c r="AD122" s="69"/>
      <c r="AE122" s="69"/>
      <c r="AF122" s="69"/>
      <c r="AG122" s="69"/>
      <c r="AJ122" s="69"/>
      <c r="AK122" s="69"/>
      <c r="AL122" s="69"/>
      <c r="AM122" s="69"/>
      <c r="AN122" s="69"/>
    </row>
    <row r="123" spans="2:40" x14ac:dyDescent="0.2">
      <c r="H123" s="69"/>
      <c r="I123" s="69"/>
      <c r="J123" s="69"/>
      <c r="K123" s="69"/>
      <c r="L123" s="69"/>
      <c r="O123" s="69"/>
      <c r="P123" s="69"/>
      <c r="Q123" s="69"/>
      <c r="R123" s="69"/>
      <c r="S123" s="69"/>
      <c r="V123" s="69"/>
      <c r="W123" s="69"/>
      <c r="X123" s="69"/>
      <c r="Y123" s="69"/>
      <c r="Z123" s="69"/>
      <c r="AC123" s="69"/>
      <c r="AD123" s="69"/>
      <c r="AE123" s="69"/>
      <c r="AF123" s="69"/>
      <c r="AG123" s="69"/>
      <c r="AJ123" s="69"/>
      <c r="AK123" s="69"/>
      <c r="AL123" s="69"/>
      <c r="AM123" s="69"/>
      <c r="AN123" s="69"/>
    </row>
    <row r="124" spans="2:40" x14ac:dyDescent="0.2">
      <c r="H124" s="69"/>
      <c r="I124" s="69"/>
      <c r="J124" s="69"/>
      <c r="K124" s="69"/>
      <c r="L124" s="69"/>
      <c r="O124" s="69"/>
      <c r="P124" s="69"/>
      <c r="Q124" s="69"/>
      <c r="R124" s="69"/>
      <c r="S124" s="69"/>
      <c r="V124" s="69"/>
      <c r="W124" s="69"/>
      <c r="X124" s="69"/>
      <c r="Y124" s="69"/>
      <c r="Z124" s="69"/>
      <c r="AC124" s="69"/>
      <c r="AD124" s="69"/>
      <c r="AE124" s="69"/>
      <c r="AF124" s="69"/>
      <c r="AG124" s="69"/>
      <c r="AJ124" s="69"/>
      <c r="AK124" s="69"/>
      <c r="AL124" s="69"/>
      <c r="AM124" s="69"/>
      <c r="AN124" s="69"/>
    </row>
    <row r="125" spans="2:40" x14ac:dyDescent="0.2">
      <c r="H125" s="69"/>
      <c r="I125" s="69"/>
      <c r="J125" s="69"/>
      <c r="K125" s="69"/>
      <c r="L125" s="69"/>
      <c r="O125" s="69"/>
      <c r="P125" s="69"/>
      <c r="Q125" s="69"/>
      <c r="R125" s="69"/>
      <c r="S125" s="69"/>
      <c r="V125" s="69"/>
      <c r="W125" s="69"/>
      <c r="X125" s="69"/>
      <c r="Y125" s="69"/>
      <c r="Z125" s="69"/>
      <c r="AC125" s="69"/>
      <c r="AD125" s="69"/>
      <c r="AE125" s="69"/>
      <c r="AF125" s="69"/>
      <c r="AG125" s="69"/>
      <c r="AJ125" s="69"/>
      <c r="AK125" s="69"/>
      <c r="AL125" s="69"/>
      <c r="AM125" s="69"/>
      <c r="AN125" s="69"/>
    </row>
    <row r="126" spans="2:40" x14ac:dyDescent="0.2">
      <c r="H126" s="69"/>
      <c r="I126" s="69"/>
      <c r="J126" s="69"/>
      <c r="K126" s="69"/>
      <c r="L126" s="69"/>
      <c r="O126" s="69"/>
      <c r="P126" s="69"/>
      <c r="Q126" s="69"/>
      <c r="R126" s="69"/>
      <c r="S126" s="69"/>
      <c r="V126" s="69"/>
      <c r="W126" s="69"/>
      <c r="X126" s="69"/>
      <c r="Y126" s="69"/>
      <c r="Z126" s="69"/>
      <c r="AC126" s="69"/>
      <c r="AD126" s="69"/>
      <c r="AE126" s="69"/>
      <c r="AF126" s="69"/>
      <c r="AG126" s="69"/>
      <c r="AJ126" s="69"/>
      <c r="AK126" s="69"/>
      <c r="AL126" s="69"/>
      <c r="AM126" s="69"/>
      <c r="AN126" s="69"/>
    </row>
    <row r="127" spans="2:40" x14ac:dyDescent="0.2">
      <c r="H127" s="69"/>
      <c r="I127" s="69"/>
      <c r="J127" s="69"/>
      <c r="K127" s="69"/>
      <c r="L127" s="69"/>
      <c r="O127" s="69"/>
      <c r="P127" s="69"/>
      <c r="Q127" s="69"/>
      <c r="R127" s="69"/>
      <c r="S127" s="69"/>
      <c r="V127" s="69"/>
      <c r="W127" s="69"/>
      <c r="X127" s="69"/>
      <c r="Y127" s="69"/>
      <c r="Z127" s="69"/>
      <c r="AC127" s="69"/>
      <c r="AD127" s="69"/>
      <c r="AE127" s="69"/>
      <c r="AF127" s="69"/>
      <c r="AG127" s="69"/>
      <c r="AJ127" s="69"/>
      <c r="AK127" s="69"/>
      <c r="AL127" s="69"/>
      <c r="AM127" s="69"/>
      <c r="AN127" s="69"/>
    </row>
    <row r="128" spans="2:40" x14ac:dyDescent="0.2">
      <c r="H128" s="69"/>
      <c r="I128" s="69"/>
      <c r="J128" s="69"/>
      <c r="K128" s="69"/>
      <c r="L128" s="69"/>
      <c r="O128" s="69"/>
      <c r="P128" s="69"/>
      <c r="Q128" s="69"/>
      <c r="R128" s="69"/>
      <c r="S128" s="69"/>
      <c r="V128" s="69"/>
      <c r="W128" s="69"/>
      <c r="X128" s="69"/>
      <c r="Y128" s="69"/>
      <c r="Z128" s="69"/>
      <c r="AC128" s="69"/>
      <c r="AD128" s="69"/>
      <c r="AE128" s="69"/>
      <c r="AF128" s="69"/>
      <c r="AG128" s="69"/>
      <c r="AJ128" s="69"/>
      <c r="AK128" s="69"/>
      <c r="AL128" s="69"/>
      <c r="AM128" s="69"/>
      <c r="AN128" s="69"/>
    </row>
    <row r="129" spans="8:40" x14ac:dyDescent="0.2">
      <c r="H129" s="69"/>
      <c r="I129" s="69"/>
      <c r="J129" s="69"/>
      <c r="K129" s="69"/>
      <c r="L129" s="69"/>
      <c r="O129" s="69"/>
      <c r="P129" s="69"/>
      <c r="Q129" s="69"/>
      <c r="R129" s="69"/>
      <c r="S129" s="69"/>
      <c r="V129" s="69"/>
      <c r="W129" s="69"/>
      <c r="X129" s="69"/>
      <c r="Y129" s="69"/>
      <c r="Z129" s="69"/>
      <c r="AC129" s="69"/>
      <c r="AD129" s="69"/>
      <c r="AE129" s="69"/>
      <c r="AF129" s="69"/>
      <c r="AG129" s="69"/>
      <c r="AJ129" s="69"/>
      <c r="AK129" s="69"/>
      <c r="AL129" s="69"/>
      <c r="AM129" s="69"/>
      <c r="AN129" s="69"/>
    </row>
    <row r="130" spans="8:40" x14ac:dyDescent="0.2">
      <c r="H130" s="69"/>
      <c r="I130" s="69"/>
      <c r="J130" s="69"/>
      <c r="K130" s="69"/>
      <c r="L130" s="69"/>
      <c r="O130" s="69"/>
      <c r="P130" s="69"/>
      <c r="Q130" s="69"/>
      <c r="R130" s="69"/>
      <c r="S130" s="69"/>
      <c r="V130" s="69"/>
      <c r="W130" s="69"/>
      <c r="X130" s="69"/>
      <c r="Y130" s="69"/>
      <c r="Z130" s="69"/>
      <c r="AC130" s="69"/>
      <c r="AD130" s="69"/>
      <c r="AE130" s="69"/>
      <c r="AF130" s="69"/>
      <c r="AG130" s="69"/>
      <c r="AJ130" s="69"/>
      <c r="AK130" s="69"/>
      <c r="AL130" s="69"/>
      <c r="AM130" s="69"/>
      <c r="AN130" s="69"/>
    </row>
    <row r="131" spans="8:40" x14ac:dyDescent="0.2">
      <c r="H131" s="69"/>
      <c r="I131" s="69"/>
      <c r="J131" s="69"/>
      <c r="K131" s="69"/>
      <c r="L131" s="69"/>
      <c r="O131" s="69"/>
      <c r="P131" s="69"/>
      <c r="Q131" s="69"/>
      <c r="R131" s="69"/>
      <c r="S131" s="69"/>
      <c r="V131" s="69"/>
      <c r="W131" s="69"/>
      <c r="X131" s="69"/>
      <c r="Y131" s="69"/>
      <c r="Z131" s="69"/>
      <c r="AC131" s="69"/>
      <c r="AD131" s="69"/>
      <c r="AE131" s="69"/>
      <c r="AF131" s="69"/>
      <c r="AG131" s="69"/>
      <c r="AJ131" s="69"/>
      <c r="AK131" s="69"/>
      <c r="AL131" s="69"/>
      <c r="AM131" s="69"/>
      <c r="AN131" s="69"/>
    </row>
    <row r="132" spans="8:40" x14ac:dyDescent="0.2">
      <c r="H132" s="69"/>
      <c r="I132" s="69"/>
      <c r="J132" s="69"/>
      <c r="K132" s="69"/>
      <c r="L132" s="69"/>
      <c r="O132" s="69"/>
      <c r="P132" s="69"/>
      <c r="Q132" s="69"/>
      <c r="R132" s="69"/>
      <c r="S132" s="69"/>
      <c r="V132" s="69"/>
      <c r="W132" s="69"/>
      <c r="X132" s="69"/>
      <c r="Y132" s="69"/>
      <c r="Z132" s="69"/>
      <c r="AC132" s="69"/>
      <c r="AD132" s="69"/>
      <c r="AE132" s="69"/>
      <c r="AF132" s="69"/>
      <c r="AG132" s="69"/>
      <c r="AJ132" s="69"/>
      <c r="AK132" s="69"/>
      <c r="AL132" s="69"/>
      <c r="AM132" s="69"/>
      <c r="AN132" s="69"/>
    </row>
    <row r="133" spans="8:40" x14ac:dyDescent="0.2">
      <c r="H133" s="69"/>
      <c r="I133" s="69"/>
      <c r="J133" s="69"/>
      <c r="K133" s="69"/>
      <c r="L133" s="69"/>
      <c r="O133" s="69"/>
      <c r="P133" s="69"/>
      <c r="Q133" s="69"/>
      <c r="R133" s="69"/>
      <c r="S133" s="69"/>
      <c r="V133" s="69"/>
      <c r="W133" s="69"/>
      <c r="X133" s="69"/>
      <c r="Y133" s="69"/>
      <c r="Z133" s="69"/>
      <c r="AC133" s="69"/>
      <c r="AD133" s="69"/>
      <c r="AE133" s="69"/>
      <c r="AF133" s="69"/>
      <c r="AG133" s="69"/>
      <c r="AJ133" s="69"/>
      <c r="AK133" s="69"/>
      <c r="AL133" s="69"/>
      <c r="AM133" s="69"/>
      <c r="AN133" s="69"/>
    </row>
    <row r="134" spans="8:40" x14ac:dyDescent="0.2">
      <c r="H134" s="69"/>
      <c r="I134" s="69"/>
      <c r="J134" s="69"/>
      <c r="K134" s="69"/>
      <c r="L134" s="69"/>
      <c r="O134" s="69"/>
      <c r="P134" s="69"/>
      <c r="Q134" s="69"/>
      <c r="R134" s="69"/>
      <c r="S134" s="69"/>
      <c r="V134" s="69"/>
      <c r="W134" s="69"/>
      <c r="X134" s="69"/>
      <c r="Y134" s="69"/>
      <c r="Z134" s="69"/>
      <c r="AC134" s="69"/>
      <c r="AD134" s="69"/>
      <c r="AE134" s="69"/>
      <c r="AF134" s="69"/>
      <c r="AG134" s="69"/>
      <c r="AJ134" s="69"/>
      <c r="AK134" s="69"/>
      <c r="AL134" s="69"/>
      <c r="AM134" s="69"/>
      <c r="AN134" s="69"/>
    </row>
    <row r="135" spans="8:40" x14ac:dyDescent="0.2">
      <c r="H135" s="69"/>
      <c r="I135" s="69"/>
      <c r="J135" s="69"/>
      <c r="K135" s="69"/>
      <c r="L135" s="69"/>
      <c r="O135" s="69"/>
      <c r="P135" s="69"/>
      <c r="Q135" s="69"/>
      <c r="R135" s="69"/>
      <c r="S135" s="69"/>
      <c r="V135" s="69"/>
      <c r="W135" s="69"/>
      <c r="X135" s="69"/>
      <c r="Y135" s="69"/>
      <c r="Z135" s="69"/>
      <c r="AC135" s="69"/>
      <c r="AD135" s="69"/>
      <c r="AE135" s="69"/>
      <c r="AF135" s="69"/>
      <c r="AG135" s="69"/>
      <c r="AJ135" s="69"/>
      <c r="AK135" s="69"/>
      <c r="AL135" s="69"/>
      <c r="AM135" s="69"/>
      <c r="AN135" s="69"/>
    </row>
    <row r="136" spans="8:40" x14ac:dyDescent="0.2">
      <c r="H136" s="69"/>
      <c r="I136" s="69"/>
      <c r="J136" s="69"/>
      <c r="K136" s="69"/>
      <c r="L136" s="69"/>
      <c r="O136" s="69"/>
      <c r="P136" s="69"/>
      <c r="Q136" s="69"/>
      <c r="R136" s="69"/>
      <c r="S136" s="69"/>
      <c r="V136" s="69"/>
      <c r="W136" s="69"/>
      <c r="X136" s="69"/>
      <c r="Y136" s="69"/>
      <c r="Z136" s="69"/>
      <c r="AC136" s="69"/>
      <c r="AD136" s="69"/>
      <c r="AE136" s="69"/>
      <c r="AF136" s="69"/>
      <c r="AG136" s="69"/>
      <c r="AJ136" s="69"/>
      <c r="AK136" s="69"/>
      <c r="AL136" s="69"/>
      <c r="AM136" s="69"/>
      <c r="AN136" s="69"/>
    </row>
    <row r="137" spans="8:40" x14ac:dyDescent="0.2">
      <c r="H137" s="69"/>
      <c r="I137" s="69"/>
      <c r="J137" s="69"/>
      <c r="K137" s="69"/>
      <c r="L137" s="69"/>
      <c r="O137" s="69"/>
      <c r="P137" s="69"/>
      <c r="Q137" s="69"/>
      <c r="R137" s="69"/>
      <c r="S137" s="69"/>
      <c r="V137" s="69"/>
      <c r="W137" s="69"/>
      <c r="X137" s="69"/>
      <c r="Y137" s="69"/>
      <c r="Z137" s="69"/>
      <c r="AC137" s="69"/>
      <c r="AD137" s="69"/>
      <c r="AE137" s="69"/>
      <c r="AF137" s="69"/>
      <c r="AG137" s="69"/>
      <c r="AJ137" s="69"/>
      <c r="AK137" s="69"/>
      <c r="AL137" s="69"/>
      <c r="AM137" s="69"/>
      <c r="AN137" s="69"/>
    </row>
    <row r="138" spans="8:40" x14ac:dyDescent="0.2">
      <c r="H138" s="69"/>
      <c r="I138" s="69"/>
      <c r="J138" s="69"/>
      <c r="K138" s="69"/>
      <c r="L138" s="69"/>
      <c r="O138" s="69"/>
      <c r="P138" s="69"/>
      <c r="Q138" s="69"/>
      <c r="R138" s="69"/>
      <c r="S138" s="69"/>
      <c r="V138" s="69"/>
      <c r="W138" s="69"/>
      <c r="X138" s="69"/>
      <c r="Y138" s="69"/>
      <c r="Z138" s="69"/>
      <c r="AC138" s="69"/>
      <c r="AD138" s="69"/>
      <c r="AE138" s="69"/>
      <c r="AF138" s="69"/>
      <c r="AG138" s="69"/>
      <c r="AJ138" s="69"/>
      <c r="AK138" s="69"/>
      <c r="AL138" s="69"/>
      <c r="AM138" s="69"/>
      <c r="AN138" s="69"/>
    </row>
    <row r="139" spans="8:40" x14ac:dyDescent="0.2">
      <c r="H139" s="69"/>
      <c r="I139" s="69"/>
      <c r="J139" s="69"/>
      <c r="K139" s="69"/>
      <c r="L139" s="69"/>
      <c r="O139" s="69"/>
      <c r="P139" s="69"/>
      <c r="Q139" s="69"/>
      <c r="R139" s="69"/>
      <c r="S139" s="69"/>
      <c r="V139" s="69"/>
      <c r="W139" s="69"/>
      <c r="X139" s="69"/>
      <c r="Y139" s="69"/>
      <c r="Z139" s="69"/>
      <c r="AC139" s="69"/>
      <c r="AD139" s="69"/>
      <c r="AE139" s="69"/>
      <c r="AF139" s="69"/>
      <c r="AG139" s="69"/>
      <c r="AJ139" s="69"/>
      <c r="AK139" s="69"/>
      <c r="AL139" s="69"/>
      <c r="AM139" s="69"/>
      <c r="AN139" s="69"/>
    </row>
    <row r="140" spans="8:40" x14ac:dyDescent="0.2">
      <c r="H140" s="69"/>
      <c r="I140" s="69"/>
      <c r="J140" s="69"/>
      <c r="K140" s="69"/>
      <c r="L140" s="69"/>
      <c r="O140" s="69"/>
      <c r="P140" s="69"/>
      <c r="Q140" s="69"/>
      <c r="R140" s="69"/>
      <c r="S140" s="69"/>
      <c r="V140" s="69"/>
      <c r="W140" s="69"/>
      <c r="X140" s="69"/>
      <c r="Y140" s="69"/>
      <c r="Z140" s="69"/>
      <c r="AC140" s="69"/>
      <c r="AD140" s="69"/>
      <c r="AE140" s="69"/>
      <c r="AF140" s="69"/>
      <c r="AG140" s="69"/>
      <c r="AJ140" s="69"/>
      <c r="AK140" s="69"/>
      <c r="AL140" s="69"/>
      <c r="AM140" s="69"/>
      <c r="AN140" s="69"/>
    </row>
    <row r="141" spans="8:40" x14ac:dyDescent="0.2">
      <c r="H141" s="69"/>
      <c r="I141" s="69"/>
      <c r="J141" s="69"/>
      <c r="K141" s="69"/>
      <c r="L141" s="69"/>
      <c r="O141" s="69"/>
      <c r="P141" s="69"/>
      <c r="Q141" s="69"/>
      <c r="R141" s="69"/>
      <c r="S141" s="69"/>
      <c r="V141" s="69"/>
      <c r="W141" s="69"/>
      <c r="X141" s="69"/>
      <c r="Y141" s="69"/>
      <c r="Z141" s="69"/>
      <c r="AC141" s="69"/>
      <c r="AD141" s="69"/>
      <c r="AE141" s="69"/>
      <c r="AF141" s="69"/>
      <c r="AG141" s="69"/>
      <c r="AJ141" s="69"/>
      <c r="AK141" s="69"/>
      <c r="AL141" s="69"/>
      <c r="AM141" s="69"/>
      <c r="AN141" s="69"/>
    </row>
    <row r="142" spans="8:40" x14ac:dyDescent="0.2">
      <c r="H142" s="69"/>
      <c r="I142" s="69"/>
      <c r="J142" s="69"/>
      <c r="K142" s="69"/>
      <c r="L142" s="69"/>
      <c r="O142" s="69"/>
      <c r="P142" s="69"/>
      <c r="Q142" s="69"/>
      <c r="R142" s="69"/>
      <c r="S142" s="69"/>
      <c r="V142" s="69"/>
      <c r="W142" s="69"/>
      <c r="X142" s="69"/>
      <c r="Y142" s="69"/>
      <c r="Z142" s="69"/>
      <c r="AC142" s="69"/>
      <c r="AD142" s="69"/>
      <c r="AE142" s="69"/>
      <c r="AF142" s="69"/>
      <c r="AG142" s="69"/>
      <c r="AJ142" s="69"/>
      <c r="AK142" s="69"/>
      <c r="AL142" s="69"/>
      <c r="AM142" s="69"/>
      <c r="AN142" s="69"/>
    </row>
    <row r="143" spans="8:40" x14ac:dyDescent="0.2">
      <c r="H143" s="69"/>
      <c r="I143" s="69"/>
      <c r="J143" s="69"/>
      <c r="K143" s="69"/>
      <c r="L143" s="69"/>
      <c r="O143" s="69"/>
      <c r="P143" s="69"/>
      <c r="Q143" s="69"/>
      <c r="R143" s="69"/>
      <c r="S143" s="69"/>
      <c r="V143" s="69"/>
      <c r="W143" s="69"/>
      <c r="X143" s="69"/>
      <c r="Y143" s="69"/>
      <c r="Z143" s="69"/>
      <c r="AC143" s="69"/>
      <c r="AD143" s="69"/>
      <c r="AE143" s="69"/>
      <c r="AF143" s="69"/>
      <c r="AG143" s="69"/>
      <c r="AJ143" s="69"/>
      <c r="AK143" s="69"/>
      <c r="AL143" s="69"/>
      <c r="AM143" s="69"/>
      <c r="AN143" s="69"/>
    </row>
    <row r="144" spans="8:40" x14ac:dyDescent="0.2">
      <c r="H144" s="69"/>
      <c r="I144" s="69"/>
      <c r="J144" s="69"/>
      <c r="K144" s="69"/>
      <c r="L144" s="69"/>
      <c r="O144" s="69"/>
      <c r="P144" s="69"/>
      <c r="Q144" s="69"/>
      <c r="R144" s="69"/>
      <c r="S144" s="69"/>
      <c r="V144" s="69"/>
      <c r="W144" s="69"/>
      <c r="X144" s="69"/>
      <c r="Y144" s="69"/>
      <c r="Z144" s="69"/>
      <c r="AC144" s="69"/>
      <c r="AD144" s="69"/>
      <c r="AE144" s="69"/>
      <c r="AF144" s="69"/>
      <c r="AG144" s="69"/>
      <c r="AJ144" s="69"/>
      <c r="AK144" s="69"/>
      <c r="AL144" s="69"/>
      <c r="AM144" s="69"/>
      <c r="AN144" s="69"/>
    </row>
  </sheetData>
  <conditionalFormatting sqref="D37:D115">
    <cfRule type="expression" dxfId="35" priority="30">
      <formula>AND(D37&lt;&gt;"",COUNTIF($F$16:$F$28,D37)=0)</formula>
    </cfRule>
  </conditionalFormatting>
  <conditionalFormatting sqref="H16:L28">
    <cfRule type="expression" dxfId="34" priority="13" stopIfTrue="1">
      <formula>H16&gt;$H$8</formula>
    </cfRule>
  </conditionalFormatting>
  <conditionalFormatting sqref="H37:L144">
    <cfRule type="cellIs" dxfId="31" priority="25" operator="greaterThan">
      <formula>6</formula>
    </cfRule>
    <cfRule type="cellIs" dxfId="30" priority="24" operator="greaterThan">
      <formula>0</formula>
    </cfRule>
  </conditionalFormatting>
  <conditionalFormatting sqref="H16:N28">
    <cfRule type="cellIs" dxfId="29" priority="15" operator="greaterThan">
      <formula>0</formula>
    </cfRule>
  </conditionalFormatting>
  <conditionalFormatting sqref="M10:N11">
    <cfRule type="cellIs" dxfId="28" priority="29" operator="greaterThan">
      <formula>0</formula>
    </cfRule>
  </conditionalFormatting>
  <conditionalFormatting sqref="M58:N115 T58:U115 AA58:AB115">
    <cfRule type="cellIs" dxfId="27" priority="32" operator="greaterThan">
      <formula>0</formula>
    </cfRule>
  </conditionalFormatting>
  <conditionalFormatting sqref="O16:S28">
    <cfRule type="expression" dxfId="26" priority="10" stopIfTrue="1">
      <formula>O16&gt;$H$8</formula>
    </cfRule>
  </conditionalFormatting>
  <conditionalFormatting sqref="O37:S144">
    <cfRule type="cellIs" dxfId="24" priority="22" operator="greaterThan">
      <formula>0</formula>
    </cfRule>
    <cfRule type="cellIs" dxfId="23" priority="23" operator="greaterThan">
      <formula>6</formula>
    </cfRule>
  </conditionalFormatting>
  <conditionalFormatting sqref="O16:U28">
    <cfRule type="cellIs" dxfId="22" priority="12" operator="greaterThan">
      <formula>0</formula>
    </cfRule>
  </conditionalFormatting>
  <conditionalFormatting sqref="T10:U11">
    <cfRule type="cellIs" dxfId="21" priority="28" operator="greaterThan">
      <formula>0</formula>
    </cfRule>
  </conditionalFormatting>
  <conditionalFormatting sqref="V16:Z28">
    <cfRule type="expression" dxfId="19" priority="7" stopIfTrue="1">
      <formula>V16&gt;$H$8</formula>
    </cfRule>
  </conditionalFormatting>
  <conditionalFormatting sqref="V37:Z144">
    <cfRule type="cellIs" dxfId="18" priority="20" operator="greaterThan">
      <formula>0</formula>
    </cfRule>
    <cfRule type="cellIs" dxfId="17" priority="21" operator="greaterThan">
      <formula>6</formula>
    </cfRule>
  </conditionalFormatting>
  <conditionalFormatting sqref="V16:AB28">
    <cfRule type="cellIs" dxfId="16" priority="9" operator="greaterThan">
      <formula>0</formula>
    </cfRule>
  </conditionalFormatting>
  <conditionalFormatting sqref="AA10:AB11">
    <cfRule type="cellIs" dxfId="15" priority="27" operator="greaterThan">
      <formula>0</formula>
    </cfRule>
  </conditionalFormatting>
  <conditionalFormatting sqref="AC16:AG28">
    <cfRule type="cellIs" dxfId="14" priority="6" operator="greaterThan">
      <formula>0</formula>
    </cfRule>
    <cfRule type="expression" dxfId="12" priority="4" stopIfTrue="1">
      <formula>AC16&gt;$H$8</formula>
    </cfRule>
  </conditionalFormatting>
  <conditionalFormatting sqref="AC37:AG144">
    <cfRule type="cellIs" dxfId="11" priority="18" operator="greaterThan">
      <formula>0</formula>
    </cfRule>
    <cfRule type="cellIs" dxfId="10" priority="19" operator="greaterThan">
      <formula>6</formula>
    </cfRule>
  </conditionalFormatting>
  <conditionalFormatting sqref="AH10:AI11">
    <cfRule type="cellIs" dxfId="9" priority="26" operator="greaterThan">
      <formula>0</formula>
    </cfRule>
  </conditionalFormatting>
  <conditionalFormatting sqref="AJ16:AN28">
    <cfRule type="expression" dxfId="8" priority="1" stopIfTrue="1">
      <formula>AJ16&gt;$H$8</formula>
    </cfRule>
    <cfRule type="cellIs" dxfId="7" priority="3" operator="greaterThan">
      <formula>0</formula>
    </cfRule>
  </conditionalFormatting>
  <conditionalFormatting sqref="AJ37:AN144">
    <cfRule type="cellIs" dxfId="5" priority="16" operator="greaterThan">
      <formula>0</formula>
    </cfRule>
    <cfRule type="cellIs" dxfId="4" priority="17" operator="greaterThan">
      <formula>6</formula>
    </cfRule>
  </conditionalFormatting>
  <dataValidations count="3">
    <dataValidation type="decimal" operator="lessThanOrEqual" allowBlank="1" showInputMessage="1" showErrorMessage="1" sqref="H37:L144 O37:S144 V37:Z144 AC37:AG144 AJ37:AN144" xr:uid="{3603B34C-5747-463A-945A-A12DBE838119}">
      <formula1>H$8</formula1>
    </dataValidation>
    <dataValidation type="list" showInputMessage="1" showErrorMessage="1" sqref="D37:D115" xr:uid="{E1D84623-9EE1-43F4-957A-84CBCE299F4F}">
      <formula1>$F$16:$F$29</formula1>
    </dataValidation>
    <dataValidation type="list" showInputMessage="1" showErrorMessage="1" sqref="F16:F28" xr:uid="{70A159FA-C9A8-4678-8A87-FDA0CB75DE60}">
      <formula1>NombresProfesionales</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expression" priority="31" id="{ABC2DECD-4918-4F9C-98C3-FD369FDFC3EB}">
            <xm:f>OR(D9="",COUNTIF('Listado Proyectos'!$A:$A,D9)=0)</xm:f>
            <x14:dxf>
              <font>
                <color auto="1"/>
              </font>
              <fill>
                <patternFill>
                  <bgColor rgb="FFFF6969"/>
                </patternFill>
              </fill>
            </x14:dxf>
          </x14:cfRule>
          <xm:sqref>D9</xm:sqref>
        </x14:conditionalFormatting>
        <x14:conditionalFormatting xmlns:xm="http://schemas.microsoft.com/office/excel/2006/main">
          <x14:cfRule type="expression" priority="14" stopIfTrue="1" id="{7AF88D90-D2C1-4977-ACB1-4CECAE06A726}">
            <xm:f>OR(H$15&lt;Calendario!$F$2,H$15&gt;Calendario!$F$3)</xm:f>
            <x14:dxf>
              <fill>
                <patternFill>
                  <bgColor theme="0" tint="-0.24994659260841701"/>
                </patternFill>
              </fill>
            </x14:dxf>
          </x14:cfRule>
          <xm:sqref>H16:L28</xm:sqref>
        </x14:conditionalFormatting>
        <x14:conditionalFormatting xmlns:xm="http://schemas.microsoft.com/office/excel/2006/main">
          <x14:cfRule type="expression" priority="33" stopIfTrue="1" id="{2A00D8A5-382D-4978-A99F-A26E17815D9E}">
            <xm:f>OR(H$36&lt;Calendario!$F$2,H$36&gt;Calendario!$F$3)</xm:f>
            <x14:dxf>
              <fill>
                <patternFill>
                  <bgColor theme="0" tint="-0.24994659260841701"/>
                </patternFill>
              </fill>
            </x14:dxf>
          </x14:cfRule>
          <xm:sqref>H37:L144 O37:S144 V37:Z144 AC37:AG144 AJ37:AN144</xm:sqref>
        </x14:conditionalFormatting>
        <x14:conditionalFormatting xmlns:xm="http://schemas.microsoft.com/office/excel/2006/main">
          <x14:cfRule type="expression" priority="11" stopIfTrue="1" id="{F84CC5C1-DBA7-4EE4-A648-A35234A90433}">
            <xm:f>OR(O$15&lt;Calendario!$F$2,O$15&gt;Calendario!$F$3)</xm:f>
            <x14:dxf>
              <fill>
                <patternFill>
                  <bgColor theme="0" tint="-0.24994659260841701"/>
                </patternFill>
              </fill>
            </x14:dxf>
          </x14:cfRule>
          <xm:sqref>O16:S28</xm:sqref>
        </x14:conditionalFormatting>
        <x14:conditionalFormatting xmlns:xm="http://schemas.microsoft.com/office/excel/2006/main">
          <x14:cfRule type="expression" priority="8" stopIfTrue="1" id="{9908EEB1-9ADB-4C28-A726-66AD5654C8A3}">
            <xm:f>OR(V$15&lt;Calendario!$F$2,V$15&gt;Calendario!$F$3)</xm:f>
            <x14:dxf>
              <fill>
                <patternFill>
                  <bgColor theme="0" tint="-0.24994659260841701"/>
                </patternFill>
              </fill>
            </x14:dxf>
          </x14:cfRule>
          <xm:sqref>V16:Z28</xm:sqref>
        </x14:conditionalFormatting>
        <x14:conditionalFormatting xmlns:xm="http://schemas.microsoft.com/office/excel/2006/main">
          <x14:cfRule type="expression" priority="5" stopIfTrue="1" id="{94D49377-E441-40EB-B998-94AA0E29DB0D}">
            <xm:f>OR(AC$15&lt;Calendario!$F$2,AC$15&gt;Calendario!$F$3)</xm:f>
            <x14:dxf>
              <fill>
                <patternFill>
                  <bgColor theme="0" tint="-0.24994659260841701"/>
                </patternFill>
              </fill>
            </x14:dxf>
          </x14:cfRule>
          <xm:sqref>AC16:AG28</xm:sqref>
        </x14:conditionalFormatting>
        <x14:conditionalFormatting xmlns:xm="http://schemas.microsoft.com/office/excel/2006/main">
          <x14:cfRule type="expression" priority="2" stopIfTrue="1" id="{B5D985B3-D477-4BFB-A1C7-A3FCCE433DE5}">
            <xm:f>OR(AJ$15&lt;Calendario!$F$2,AJ$15&gt;Calendario!$F$3)</xm:f>
            <x14:dxf>
              <fill>
                <patternFill>
                  <bgColor theme="0" tint="-0.24994659260841701"/>
                </patternFill>
              </fill>
            </x14:dxf>
          </x14:cfRule>
          <xm:sqref>AJ16:AN28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093F28C-0C55-4DD9-86E0-CC8F04DA9B6A}">
          <x14:formula1>
            <xm:f>'Listado Proyectos'!$A:$A</xm:f>
          </x14:formula1>
          <xm:sqref>D9</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C51B-9C34-4A92-BD0C-9F28A794FB37}">
  <sheetPr codeName="Hoja70"/>
  <dimension ref="C7:H73"/>
  <sheetViews>
    <sheetView topLeftCell="A7" zoomScaleNormal="100" workbookViewId="0">
      <selection activeCell="I5" sqref="I5"/>
    </sheetView>
  </sheetViews>
  <sheetFormatPr baseColWidth="10" defaultColWidth="11.5" defaultRowHeight="15" x14ac:dyDescent="0.2"/>
  <cols>
    <col min="2" max="2" width="4.5" customWidth="1"/>
    <col min="3" max="3" width="8.5" customWidth="1"/>
    <col min="4" max="4" width="39.5" bestFit="1" customWidth="1"/>
    <col min="5" max="5" width="16.5" style="18" bestFit="1" customWidth="1"/>
    <col min="6" max="6" width="41.5" bestFit="1" customWidth="1"/>
    <col min="7" max="7" width="14" bestFit="1" customWidth="1"/>
    <col min="8" max="8" width="13.5" customWidth="1"/>
    <col min="12" max="12" width="19.5" bestFit="1" customWidth="1"/>
  </cols>
  <sheetData>
    <row r="7" spans="3:8" x14ac:dyDescent="0.2">
      <c r="C7" s="54" t="s">
        <v>496</v>
      </c>
      <c r="D7" s="76" t="s">
        <v>719</v>
      </c>
      <c r="E7" s="54" t="s">
        <v>720</v>
      </c>
      <c r="F7" s="76" t="s">
        <v>721</v>
      </c>
      <c r="G7" s="76" t="s">
        <v>722</v>
      </c>
      <c r="H7" s="54" t="s">
        <v>723</v>
      </c>
    </row>
    <row r="8" spans="3:8" x14ac:dyDescent="0.2">
      <c r="C8" s="76">
        <v>1</v>
      </c>
      <c r="D8" s="76" t="s">
        <v>724</v>
      </c>
      <c r="E8" s="54">
        <v>0</v>
      </c>
      <c r="F8" s="76" cm="1">
        <f t="array" aca="1" ref="F8" ca="1">INDIRECT("'"&amp;D8&amp;"'!D9",TRUE)</f>
        <v>0</v>
      </c>
      <c r="G8" s="76">
        <f t="shared" ref="G8:G40" ca="1" si="0">IFERROR(_xlfn.XMATCH("#",INDIRECT("'"&amp;$D8&amp;"'!B:B",TRUE),0,1),0)</f>
        <v>0</v>
      </c>
      <c r="H8" s="54" cm="1">
        <f t="array" aca="1" ref="H8" ca="1">IF(E8&lt;&gt;0,IFERROR(IF(INT(INDIRECT("'"&amp;D8&amp;"'!B"&amp;G8)="#"),1,IF(D8="",0,-1)),IF(D8="",0,-1)),0)</f>
        <v>0</v>
      </c>
    </row>
    <row r="9" spans="3:8" x14ac:dyDescent="0.2">
      <c r="C9" s="76">
        <v>2</v>
      </c>
      <c r="D9" s="76" t="s">
        <v>725</v>
      </c>
      <c r="E9" s="54">
        <v>0</v>
      </c>
      <c r="F9" s="76" cm="1">
        <f t="array" aca="1" ref="F9" ca="1">INDIRECT("'"&amp;D9&amp;"'!D9",TRUE)</f>
        <v>0</v>
      </c>
      <c r="G9" s="76">
        <f t="shared" ca="1" si="0"/>
        <v>0</v>
      </c>
      <c r="H9" s="54" cm="1">
        <f t="array" aca="1" ref="H9" ca="1">IF(E9&lt;&gt;0,IFERROR(IF(INT(INDIRECT("'"&amp;D9&amp;"'!B"&amp;G9)="#"),1,IF(D9="",0,-1)),IF(D9="",0,-1)),0)</f>
        <v>0</v>
      </c>
    </row>
    <row r="10" spans="3:8" x14ac:dyDescent="0.2">
      <c r="C10" s="76">
        <v>3</v>
      </c>
      <c r="D10" s="76" t="s">
        <v>726</v>
      </c>
      <c r="E10" s="54">
        <v>0</v>
      </c>
      <c r="F10" s="76" t="str" cm="1">
        <f t="array" aca="1" ref="F10" ca="1">INDIRECT("'"&amp;D10&amp;"'!D9",TRUE)</f>
        <v>ARNOLD ISAIAS</v>
      </c>
      <c r="G10" s="76">
        <f t="shared" ca="1" si="0"/>
        <v>0</v>
      </c>
      <c r="H10" s="54" cm="1">
        <f t="array" aca="1" ref="H10" ca="1">IF(E10&lt;&gt;0,IFERROR(IF(INT(INDIRECT("'"&amp;D10&amp;"'!B"&amp;G10)="#"),1,IF(D10="",0,-1)),IF(D10="",0,-1)),0)</f>
        <v>0</v>
      </c>
    </row>
    <row r="11" spans="3:8" x14ac:dyDescent="0.2">
      <c r="C11" s="76">
        <v>4</v>
      </c>
      <c r="D11" s="76" t="s">
        <v>727</v>
      </c>
      <c r="E11" s="54">
        <v>0</v>
      </c>
      <c r="F11" s="76" cm="1">
        <f t="array" aca="1" ref="F11" ca="1">INDIRECT("'"&amp;D11&amp;"'!D9",TRUE)</f>
        <v>0</v>
      </c>
      <c r="G11" s="76">
        <f t="shared" ca="1" si="0"/>
        <v>0</v>
      </c>
      <c r="H11" s="54" cm="1">
        <f t="array" aca="1" ref="H11" ca="1">IF(E11&lt;&gt;0,IFERROR(IF(INT(INDIRECT("'"&amp;D11&amp;"'!B"&amp;G11)="#"),1,IF(D11="",0,-1)),IF(D11="",0,-1)),0)</f>
        <v>0</v>
      </c>
    </row>
    <row r="12" spans="3:8" x14ac:dyDescent="0.2">
      <c r="C12" s="76">
        <v>5</v>
      </c>
      <c r="D12" s="76" t="s">
        <v>728</v>
      </c>
      <c r="E12" s="54">
        <v>0</v>
      </c>
      <c r="F12" s="76" t="str" cm="1">
        <f t="array" aca="1" ref="F12" ca="1">INDIRECT("'"&amp;D12&amp;"'!D9",TRUE)</f>
        <v>AuraMinerals_Proyecto Paiol PFS UG</v>
      </c>
      <c r="G12" s="76">
        <f t="shared" ca="1" si="0"/>
        <v>48</v>
      </c>
      <c r="H12" s="54" cm="1">
        <f t="array" aca="1" ref="H12" ca="1">IF(E12&lt;&gt;0,IFERROR(IF(INT(INDIRECT("'"&amp;D12&amp;"'!B"&amp;G12)="#"),1,IF(D12="",0,-1)),IF(D12="",0,-1)),0)</f>
        <v>0</v>
      </c>
    </row>
    <row r="13" spans="3:8" x14ac:dyDescent="0.2">
      <c r="C13" s="76">
        <v>6</v>
      </c>
      <c r="D13" s="76" t="s">
        <v>729</v>
      </c>
      <c r="E13" s="54">
        <v>0</v>
      </c>
      <c r="F13" s="76" cm="1">
        <f t="array" aca="1" ref="F13" ca="1">INDIRECT("'"&amp;D13&amp;"'!D9",TRUE)</f>
        <v>0</v>
      </c>
      <c r="G13" s="76">
        <f t="shared" ca="1" si="0"/>
        <v>0</v>
      </c>
      <c r="H13" s="54" cm="1">
        <f t="array" aca="1" ref="H13" ca="1">IF(E13&lt;&gt;0,IFERROR(IF(INT(INDIRECT("'"&amp;D13&amp;"'!B"&amp;G13)="#"),1,IF(D13="",0,-1)),IF(D13="",0,-1)),0)</f>
        <v>0</v>
      </c>
    </row>
    <row r="14" spans="3:8" x14ac:dyDescent="0.2">
      <c r="C14" s="76">
        <v>7</v>
      </c>
      <c r="D14" s="76" t="s">
        <v>730</v>
      </c>
      <c r="E14" s="54">
        <v>0</v>
      </c>
      <c r="F14" s="76" t="str" cm="1">
        <f t="array" aca="1" ref="F14" ca="1">INDIRECT("'"&amp;D14&amp;"'!D9",TRUE)</f>
        <v>EroCopper_Scoping Proyecto Furnas</v>
      </c>
      <c r="G14" s="76">
        <f t="shared" ca="1" si="0"/>
        <v>48</v>
      </c>
      <c r="H14" s="54" cm="1">
        <f t="array" aca="1" ref="H14" ca="1">IF(E14&lt;&gt;0,IFERROR(IF(INT(INDIRECT("'"&amp;D14&amp;"'!B"&amp;G14)="#"),1,IF(D14="",0,-1)),IF(D14="",0,-1)),0)</f>
        <v>0</v>
      </c>
    </row>
    <row r="15" spans="3:8" x14ac:dyDescent="0.2">
      <c r="C15" s="76">
        <v>8</v>
      </c>
      <c r="D15" s="110" t="s">
        <v>101</v>
      </c>
      <c r="E15" s="54">
        <v>0</v>
      </c>
      <c r="F15" s="110" t="str" cm="1">
        <f t="array" aca="1" ref="F15" ca="1">INDIRECT("'"&amp;D15&amp;"'!D9",TRUE)</f>
        <v>Alpayana_Estudio de Sismicidad</v>
      </c>
      <c r="G15" s="76">
        <f t="shared" ca="1" si="0"/>
        <v>39</v>
      </c>
      <c r="H15" s="111" cm="1">
        <f t="array" aca="1" ref="H15" ca="1">IF(E15&lt;&gt;0,IFERROR(IF(INT(INDIRECT("'"&amp;D15&amp;"'!B"&amp;G15)="#"),1,IF(D15="",0,-1)),IF(D15="",0,-1)),0)</f>
        <v>0</v>
      </c>
    </row>
    <row r="16" spans="3:8" x14ac:dyDescent="0.2">
      <c r="C16" s="76">
        <v>9</v>
      </c>
      <c r="D16" s="110" t="s">
        <v>93</v>
      </c>
      <c r="E16" s="54">
        <v>0</v>
      </c>
      <c r="F16" s="110" t="str" cm="1">
        <f t="array" aca="1" ref="F16" ca="1">INDIRECT("'"&amp;D16&amp;"'!D9",TRUE)</f>
        <v>Seligdar_Kyuchus</v>
      </c>
      <c r="G16" s="76">
        <f t="shared" ca="1" si="0"/>
        <v>39</v>
      </c>
      <c r="H16" s="111" cm="1">
        <f t="array" aca="1" ref="H16" ca="1">IF(E16&lt;&gt;0,IFERROR(IF(INT(INDIRECT("'"&amp;D16&amp;"'!B"&amp;G16)="#"),1,IF(D16="",0,-1)),IF(D16="",0,-1)),0)</f>
        <v>0</v>
      </c>
    </row>
    <row r="17" spans="3:8" x14ac:dyDescent="0.2">
      <c r="C17" s="76">
        <v>10</v>
      </c>
      <c r="D17" s="110" t="s">
        <v>731</v>
      </c>
      <c r="E17" s="54">
        <v>0</v>
      </c>
      <c r="F17" s="110" t="str" cm="1">
        <f t="array" aca="1" ref="F17" ca="1">INDIRECT("'"&amp;D17&amp;"'!D9",TRUE)</f>
        <v>Polyus_Evaluacion talud mina Blagodatny</v>
      </c>
      <c r="G17" s="76">
        <f t="shared" ca="1" si="0"/>
        <v>39</v>
      </c>
      <c r="H17" s="111" cm="1">
        <f t="array" aca="1" ref="H17" ca="1">IF(E17&lt;&gt;0,IFERROR(IF(INT(INDIRECT("'"&amp;D17&amp;"'!B"&amp;G17)="#"),1,IF(D17="",0,-1)),IF(D17="",0,-1)),0)</f>
        <v>0</v>
      </c>
    </row>
    <row r="18" spans="3:8" x14ac:dyDescent="0.2">
      <c r="C18" s="76">
        <v>11</v>
      </c>
      <c r="D18" s="110" t="s">
        <v>732</v>
      </c>
      <c r="E18" s="54">
        <v>0</v>
      </c>
      <c r="F18" s="110" t="str" cm="1">
        <f t="array" aca="1" ref="F18" ca="1">INDIRECT("'"&amp;D18&amp;"'!D9",TRUE)</f>
        <v>Polyus_Olimpiada Cutback 5&amp;6</v>
      </c>
      <c r="G18" s="76">
        <f t="shared" ca="1" si="0"/>
        <v>36</v>
      </c>
      <c r="H18" s="111" cm="1">
        <f t="array" aca="1" ref="H18" ca="1">IF(E18&lt;&gt;0,IFERROR(IF(INT(INDIRECT("'"&amp;D18&amp;"'!B"&amp;G18)="#"),1,IF(D18="",0,-1)),IF(D18="",0,-1)),0)</f>
        <v>0</v>
      </c>
    </row>
    <row r="19" spans="3:8" x14ac:dyDescent="0.2">
      <c r="C19" s="76">
        <v>12</v>
      </c>
      <c r="D19" s="110" t="s">
        <v>733</v>
      </c>
      <c r="E19" s="54">
        <v>0</v>
      </c>
      <c r="F19" s="110" t="str" cm="1">
        <f t="array" aca="1" ref="F19" ca="1">INDIRECT("'"&amp;D19&amp;"'!D9",TRUE)</f>
        <v>AtlasMining_Ley de corte optima Malomyr</v>
      </c>
      <c r="G19" s="76">
        <f t="shared" ca="1" si="0"/>
        <v>36</v>
      </c>
      <c r="H19" s="111" cm="1">
        <f t="array" aca="1" ref="H19" ca="1">IF(E19&lt;&gt;0,IFERROR(IF(INT(INDIRECT("'"&amp;D19&amp;"'!B"&amp;G19)="#"),1,IF(D19="",0,-1)),IF(D19="",0,-1)),0)</f>
        <v>0</v>
      </c>
    </row>
    <row r="20" spans="3:8" x14ac:dyDescent="0.2">
      <c r="C20" s="76">
        <v>13</v>
      </c>
      <c r="D20" s="110" t="s">
        <v>122</v>
      </c>
      <c r="E20" s="54">
        <v>1</v>
      </c>
      <c r="F20" s="110" t="str" cm="1">
        <f t="array" aca="1" ref="F20" ca="1">INDIRECT("'"&amp;D20&amp;"'!D9",TRUE)</f>
        <v>Resolution_General Review</v>
      </c>
      <c r="G20" s="76">
        <f t="shared" ca="1" si="0"/>
        <v>36</v>
      </c>
      <c r="H20" s="111" cm="1">
        <f t="array" aca="1" ref="H20" ca="1">IF(E20&lt;&gt;0,IFERROR(IF(INT(INDIRECT("'"&amp;D20&amp;"'!B"&amp;G20)="#"),1,IF(D20="",0,-1)),IF(D20="",0,-1)),0)</f>
        <v>1</v>
      </c>
    </row>
    <row r="21" spans="3:8" x14ac:dyDescent="0.2">
      <c r="C21" s="76">
        <v>14</v>
      </c>
      <c r="D21" s="110" t="s">
        <v>734</v>
      </c>
      <c r="E21" s="54">
        <v>0</v>
      </c>
      <c r="F21" s="110" t="str" cm="1">
        <f t="array" aca="1" ref="F21" ca="1">INDIRECT("'"&amp;D21&amp;"'!D9",TRUE)</f>
        <v>Glencore_Estrategia de Propiedades CMLB</v>
      </c>
      <c r="G21" s="76">
        <f t="shared" ca="1" si="0"/>
        <v>36</v>
      </c>
      <c r="H21" s="111" cm="1">
        <f t="array" aca="1" ref="H21" ca="1">IF(E21&lt;&gt;0,IFERROR(IF(INT(INDIRECT("'"&amp;D21&amp;"'!B"&amp;G21)="#"),1,IF(D21="",0,-1)),IF(D21="",0,-1)),0)</f>
        <v>0</v>
      </c>
    </row>
    <row r="22" spans="3:8" x14ac:dyDescent="0.2">
      <c r="C22" s="76">
        <v>15</v>
      </c>
      <c r="D22" s="110" t="s">
        <v>735</v>
      </c>
      <c r="E22" s="54">
        <v>0</v>
      </c>
      <c r="F22" s="110" t="str" cm="1">
        <f t="array" aca="1" ref="F22" ca="1">INDIRECT("'"&amp;D22&amp;"'!D9",TRUE)</f>
        <v>Miskimayo_Evaluación Transporte en Mina</v>
      </c>
      <c r="G22" s="76">
        <f t="shared" ca="1" si="0"/>
        <v>36</v>
      </c>
      <c r="H22" s="111" cm="1">
        <f t="array" aca="1" ref="H22" ca="1">IF(E22&lt;&gt;0,IFERROR(IF(INT(INDIRECT("'"&amp;D22&amp;"'!B"&amp;G22)="#"),1,IF(D22="",0,-1)),IF(D22="",0,-1)),0)</f>
        <v>0</v>
      </c>
    </row>
    <row r="23" spans="3:8" x14ac:dyDescent="0.2">
      <c r="C23" s="76">
        <v>16</v>
      </c>
      <c r="D23" s="110" t="s">
        <v>736</v>
      </c>
      <c r="E23" s="54">
        <v>0</v>
      </c>
      <c r="F23" s="110" t="str" cm="1">
        <f t="array" aca="1" ref="F23" ca="1">INDIRECT("'"&amp;D23&amp;"'!D9",TRUE)</f>
        <v>Collahuasi_Valor Incorporación Chx.03</v>
      </c>
      <c r="G23" s="76">
        <f t="shared" ca="1" si="0"/>
        <v>36</v>
      </c>
      <c r="H23" s="111" cm="1">
        <f t="array" aca="1" ref="H23" ca="1">IF(E23&lt;&gt;0,IFERROR(IF(INT(INDIRECT("'"&amp;D23&amp;"'!B"&amp;G23)="#"),1,IF(D23="",0,-1)),IF(D23="",0,-1)),0)</f>
        <v>0</v>
      </c>
    </row>
    <row r="24" spans="3:8" x14ac:dyDescent="0.2">
      <c r="C24" s="76">
        <v>17</v>
      </c>
      <c r="D24" s="110" t="s">
        <v>737</v>
      </c>
      <c r="E24" s="54">
        <v>1</v>
      </c>
      <c r="F24" s="110" t="str" cm="1">
        <f t="array" aca="1" ref="F24" ca="1">INDIRECT("'"&amp;D24&amp;"'!D9",TRUE)</f>
        <v>ERG_Parámetros estabilidad taludes</v>
      </c>
      <c r="G24" s="76">
        <f t="shared" ca="1" si="0"/>
        <v>36</v>
      </c>
      <c r="H24" s="111" cm="1">
        <f t="array" aca="1" ref="H24" ca="1">IF(E24&lt;&gt;0,IFERROR(IF(INT(INDIRECT("'"&amp;D24&amp;"'!B"&amp;G24)="#"),1,IF(D24="",0,-1)),IF(D24="",0,-1)),0)</f>
        <v>1</v>
      </c>
    </row>
    <row r="25" spans="3:8" x14ac:dyDescent="0.2">
      <c r="C25" s="76">
        <v>18</v>
      </c>
      <c r="D25" s="110" t="s">
        <v>738</v>
      </c>
      <c r="E25" s="54">
        <v>0</v>
      </c>
      <c r="F25" s="110" t="str" cm="1">
        <f t="array" aca="1" ref="F25" ca="1">INDIRECT("'"&amp;D25&amp;"'!D9",TRUE)</f>
        <v>ERG_Parámetros estabilidad taludes</v>
      </c>
      <c r="G25" s="76">
        <f t="shared" ca="1" si="0"/>
        <v>36</v>
      </c>
      <c r="H25" s="111" cm="1">
        <f t="array" aca="1" ref="H25" ca="1">IF(E25&lt;&gt;0,IFERROR(IF(INT(INDIRECT("'"&amp;D25&amp;"'!B"&amp;G25)="#"),1,IF(D25="",0,-1)),IF(D25="",0,-1)),0)</f>
        <v>0</v>
      </c>
    </row>
    <row r="26" spans="3:8" x14ac:dyDescent="0.2">
      <c r="C26" s="76">
        <v>19</v>
      </c>
      <c r="D26" s="110" t="s">
        <v>739</v>
      </c>
      <c r="E26" s="54">
        <v>0</v>
      </c>
      <c r="F26" s="110" t="str" cm="1">
        <f t="array" aca="1" ref="F26" ca="1">INDIRECT("'"&amp;D26&amp;"'!D9",TRUE)</f>
        <v>SPM_FS Labores Subterraneas 2da MEIA</v>
      </c>
      <c r="G26" s="76">
        <f t="shared" ca="1" si="0"/>
        <v>36</v>
      </c>
      <c r="H26" s="111" cm="1">
        <f t="array" aca="1" ref="H26" ca="1">IF(E26&lt;&gt;0,IFERROR(IF(INT(INDIRECT("'"&amp;D26&amp;"'!B"&amp;G26)="#"),1,IF(D26="",0,-1)),IF(D26="",0,-1)),0)</f>
        <v>0</v>
      </c>
    </row>
    <row r="27" spans="3:8" x14ac:dyDescent="0.2">
      <c r="C27" s="76">
        <v>20</v>
      </c>
      <c r="D27" s="110" t="s">
        <v>740</v>
      </c>
      <c r="E27" s="54">
        <v>0</v>
      </c>
      <c r="F27" s="110" t="str" cm="1">
        <f t="array" aca="1" ref="F27" ca="1">INDIRECT("'"&amp;D27&amp;"'!D9",TRUE)</f>
        <v>Hochschild_FS Metodos de Minado Tesoro</v>
      </c>
      <c r="G27" s="76">
        <f t="shared" ca="1" si="0"/>
        <v>36</v>
      </c>
      <c r="H27" s="111" cm="1">
        <f t="array" aca="1" ref="H27" ca="1">IF(E27&lt;&gt;0,IFERROR(IF(INT(INDIRECT("'"&amp;D27&amp;"'!B"&amp;G27)="#"),1,IF(D27="",0,-1)),IF(D27="",0,-1)),0)</f>
        <v>0</v>
      </c>
    </row>
    <row r="28" spans="3:8" x14ac:dyDescent="0.2">
      <c r="C28" s="76">
        <v>21</v>
      </c>
      <c r="D28" s="110" t="s">
        <v>741</v>
      </c>
      <c r="E28" s="54">
        <v>1</v>
      </c>
      <c r="F28" s="110" t="str" cm="1">
        <f t="array" aca="1" ref="F28" ca="1">INDIRECT("'"&amp;D28&amp;"'!D9",TRUE)</f>
        <v>Minsur_LOM Integrado San Rafael 2026</v>
      </c>
      <c r="G28" s="76">
        <f t="shared" ca="1" si="0"/>
        <v>36</v>
      </c>
      <c r="H28" s="111" cm="1">
        <f t="array" aca="1" ref="H28" ca="1">IF(E28&lt;&gt;0,IFERROR(IF(INT(INDIRECT("'"&amp;D28&amp;"'!B"&amp;G28)="#"),1,IF(D28="",0,-1)),IF(D28="",0,-1)),0)</f>
        <v>1</v>
      </c>
    </row>
    <row r="29" spans="3:8" x14ac:dyDescent="0.2">
      <c r="C29" s="76">
        <v>22</v>
      </c>
      <c r="D29" s="110" t="s">
        <v>132</v>
      </c>
      <c r="E29" s="54">
        <v>0</v>
      </c>
      <c r="F29" s="110" t="str" cm="1">
        <f t="array" aca="1" ref="F29" ca="1">INDIRECT("'"&amp;D29&amp;"'!D9",TRUE)</f>
        <v>Emincar_Los Castellanos_UG</v>
      </c>
      <c r="G29" s="76">
        <f t="shared" ca="1" si="0"/>
        <v>33</v>
      </c>
      <c r="H29" s="111" cm="1">
        <f t="array" aca="1" ref="H29" ca="1">IF(E29&lt;&gt;0,IFERROR(IF(INT(INDIRECT("'"&amp;D29&amp;"'!B"&amp;G29)="#"),1,IF(D29="",0,-1)),IF(D29="",0,-1)),0)</f>
        <v>0</v>
      </c>
    </row>
    <row r="30" spans="3:8" x14ac:dyDescent="0.2">
      <c r="C30" s="76">
        <v>23</v>
      </c>
      <c r="D30" s="110" t="s">
        <v>742</v>
      </c>
      <c r="E30" s="54">
        <v>0</v>
      </c>
      <c r="F30" s="110" t="str" cm="1">
        <f t="array" aca="1" ref="F30" ca="1">INDIRECT("'"&amp;D30&amp;"'!D9",TRUE)</f>
        <v>Los Calatos_DD-Support</v>
      </c>
      <c r="G30" s="76">
        <f t="shared" ca="1" si="0"/>
        <v>36</v>
      </c>
      <c r="H30" s="111" cm="1">
        <f t="array" aca="1" ref="H30" ca="1">IF(E30&lt;&gt;0,IFERROR(IF(INT(INDIRECT("'"&amp;D30&amp;"'!B"&amp;G30)="#"),1,IF(D30="",0,-1)),IF(D30="",0,-1)),0)</f>
        <v>0</v>
      </c>
    </row>
    <row r="31" spans="3:8" x14ac:dyDescent="0.2">
      <c r="C31" s="76">
        <v>24</v>
      </c>
      <c r="D31" s="110" t="s">
        <v>743</v>
      </c>
      <c r="E31" s="54">
        <v>0</v>
      </c>
      <c r="F31" s="110" t="str" cm="1">
        <f t="array" aca="1" ref="F31" ca="1">INDIRECT("'"&amp;D31&amp;"'!D9",TRUE)</f>
        <v>Los Calatos_Resource Development Plan</v>
      </c>
      <c r="G31" s="76">
        <f t="shared" ca="1" si="0"/>
        <v>36</v>
      </c>
      <c r="H31" s="111" cm="1">
        <f t="array" aca="1" ref="H31" ca="1">IF(E31&lt;&gt;0,IFERROR(IF(INT(INDIRECT("'"&amp;D31&amp;"'!B"&amp;G31)="#"),1,IF(D31="",0,-1)),IF(D31="",0,-1)),0)</f>
        <v>0</v>
      </c>
    </row>
    <row r="32" spans="3:8" x14ac:dyDescent="0.2">
      <c r="C32" s="76">
        <v>25</v>
      </c>
      <c r="D32" s="110" t="s">
        <v>744</v>
      </c>
      <c r="E32" s="54">
        <v>1</v>
      </c>
      <c r="F32" s="110" t="str" cm="1">
        <f t="array" aca="1" ref="F32" ca="1">INDIRECT("'"&amp;D32&amp;"'!D9",TRUE)</f>
        <v>ElBrocal_Estudio Geomecanico Estabilidad</v>
      </c>
      <c r="G32" s="76">
        <f t="shared" ca="1" si="0"/>
        <v>36</v>
      </c>
      <c r="H32" s="111" cm="1">
        <f t="array" aca="1" ref="H32" ca="1">IF(E32&lt;&gt;0,IFERROR(IF(INT(INDIRECT("'"&amp;D32&amp;"'!B"&amp;G32)="#"),1,IF(D32="",0,-1)),IF(D32="",0,-1)),0)</f>
        <v>1</v>
      </c>
    </row>
    <row r="33" spans="3:8" x14ac:dyDescent="0.2">
      <c r="C33" s="76">
        <v>26</v>
      </c>
      <c r="D33" s="110" t="s">
        <v>745</v>
      </c>
      <c r="E33" s="54">
        <v>1</v>
      </c>
      <c r="F33" s="110" t="str" cm="1">
        <f t="array" aca="1" ref="F33" ca="1">INDIRECT("'"&amp;D33&amp;"'!D9",TRUE)</f>
        <v>Freeport_GBC Restart Strategy Services</v>
      </c>
      <c r="G33" s="76">
        <f t="shared" ca="1" si="0"/>
        <v>36</v>
      </c>
      <c r="H33" s="111" cm="1">
        <f t="array" aca="1" ref="H33" ca="1">IF(E33&lt;&gt;0,IFERROR(IF(INT(INDIRECT("'"&amp;D33&amp;"'!B"&amp;G33)="#"),1,IF(D33="",0,-1)),IF(D33="",0,-1)),0)</f>
        <v>1</v>
      </c>
    </row>
    <row r="34" spans="3:8" x14ac:dyDescent="0.2">
      <c r="C34" s="76">
        <v>27</v>
      </c>
      <c r="D34" s="110" t="s">
        <v>746</v>
      </c>
      <c r="E34" s="54">
        <v>0</v>
      </c>
      <c r="F34" s="110" t="str" cm="1">
        <f t="array" aca="1" ref="F34" ca="1">INDIRECT("'"&amp;D34&amp;"'!D9",TRUE)</f>
        <v>Codelco_Auditoria Recursos y Reservas</v>
      </c>
      <c r="G34" s="76">
        <f t="shared" ca="1" si="0"/>
        <v>36</v>
      </c>
      <c r="H34" s="111" cm="1">
        <f t="array" aca="1" ref="H34" ca="1">IF(E34&lt;&gt;0,IFERROR(IF(INT(INDIRECT("'"&amp;D34&amp;"'!B"&amp;G34)="#"),1,IF(D34="",0,-1)),IF(D34="",0,-1)),0)</f>
        <v>0</v>
      </c>
    </row>
    <row r="35" spans="3:8" x14ac:dyDescent="0.2">
      <c r="C35" s="76">
        <v>28</v>
      </c>
      <c r="D35" s="110" t="s">
        <v>138</v>
      </c>
      <c r="E35" s="54">
        <v>0</v>
      </c>
      <c r="F35" s="110" t="str" cm="1">
        <f t="array" aca="1" ref="F35" ca="1">INDIRECT("'"&amp;D35&amp;"'!D9",TRUE)</f>
        <v>Collahuasi_Mine Compliance 2026</v>
      </c>
      <c r="G35" s="76">
        <f t="shared" ca="1" si="0"/>
        <v>36</v>
      </c>
      <c r="H35" s="111" cm="1">
        <f t="array" aca="1" ref="H35" ca="1">IF(E35&lt;&gt;0,IFERROR(IF(INT(INDIRECT("'"&amp;D35&amp;"'!B"&amp;G35)="#"),1,IF(D35="",0,-1)),IF(D35="",0,-1)),0)</f>
        <v>0</v>
      </c>
    </row>
    <row r="36" spans="3:8" x14ac:dyDescent="0.2">
      <c r="C36" s="76">
        <v>29</v>
      </c>
      <c r="D36" s="110" t="s">
        <v>747</v>
      </c>
      <c r="E36" s="54">
        <v>0</v>
      </c>
      <c r="F36" s="110" t="str" cm="1">
        <f t="array" aca="1" ref="F36" ca="1">INDIRECT("'"&amp;D36&amp;"'!D9",TRUE)</f>
        <v>Barrick_Production at Risk Veladero</v>
      </c>
      <c r="G36" s="76">
        <f t="shared" ca="1" si="0"/>
        <v>36</v>
      </c>
      <c r="H36" s="111" cm="1">
        <f t="array" aca="1" ref="H36" ca="1">IF(E36&lt;&gt;0,IFERROR(IF(INT(INDIRECT("'"&amp;D36&amp;"'!B"&amp;G36)="#"),1,IF(D36="",0,-1)),IF(D36="",0,-1)),0)</f>
        <v>0</v>
      </c>
    </row>
    <row r="37" spans="3:8" x14ac:dyDescent="0.2">
      <c r="C37" s="76">
        <v>30</v>
      </c>
      <c r="D37" s="110" t="s">
        <v>142</v>
      </c>
      <c r="E37" s="54">
        <v>1</v>
      </c>
      <c r="F37" s="110" t="str" cm="1">
        <f t="array" aca="1" ref="F37" ca="1">INDIRECT("'"&amp;D37&amp;"'!D9",TRUE)</f>
        <v>Mosaic_Cajati LOM Open Pit</v>
      </c>
      <c r="G37" s="76">
        <f t="shared" ca="1" si="0"/>
        <v>36</v>
      </c>
      <c r="H37" s="111" cm="1">
        <f t="array" aca="1" ref="H37" ca="1">IF(E37&lt;&gt;0,IFERROR(IF(INT(INDIRECT("'"&amp;D37&amp;"'!B"&amp;G37)="#"),1,IF(D37="",0,-1)),IF(D37="",0,-1)),0)</f>
        <v>1</v>
      </c>
    </row>
    <row r="38" spans="3:8" x14ac:dyDescent="0.2">
      <c r="C38" s="76">
        <v>31</v>
      </c>
      <c r="D38" s="110" t="s">
        <v>143</v>
      </c>
      <c r="E38" s="54">
        <v>0</v>
      </c>
      <c r="F38" s="110" t="str" cm="1">
        <f t="array" aca="1" ref="F38" ca="1">INDIRECT("'"&amp;D38&amp;"'!D9",TRUE)</f>
        <v>Glencore_Mining Simulation Mara</v>
      </c>
      <c r="G38" s="76">
        <f t="shared" ca="1" si="0"/>
        <v>36</v>
      </c>
      <c r="H38" s="111" cm="1">
        <f t="array" aca="1" ref="H38" ca="1">IF(E38&lt;&gt;0,IFERROR(IF(INT(INDIRECT("'"&amp;D38&amp;"'!B"&amp;G38)="#"),1,IF(D38="",0,-1)),IF(D38="",0,-1)),0)</f>
        <v>0</v>
      </c>
    </row>
    <row r="39" spans="3:8" x14ac:dyDescent="0.2">
      <c r="C39" s="76">
        <v>32</v>
      </c>
      <c r="D39" s="110" t="s">
        <v>146</v>
      </c>
      <c r="E39" s="54">
        <v>1</v>
      </c>
      <c r="F39" s="110" t="str" cm="1">
        <f t="array" aca="1" ref="F39" ca="1">INDIRECT("'"&amp;D39&amp;"'!D9",TRUE)</f>
        <v>South32_Clark Project</v>
      </c>
      <c r="G39" s="76">
        <f t="shared" ca="1" si="0"/>
        <v>36</v>
      </c>
      <c r="H39" s="111" cm="1">
        <f t="array" aca="1" ref="H39" ca="1">IF(E39&lt;&gt;0,IFERROR(IF(INT(INDIRECT("'"&amp;D39&amp;"'!B"&amp;G39)="#"),1,IF(D39="",0,-1)),IF(D39="",0,-1)),0)</f>
        <v>1</v>
      </c>
    </row>
    <row r="40" spans="3:8" x14ac:dyDescent="0.2">
      <c r="C40" s="76">
        <v>33</v>
      </c>
      <c r="D40" s="110" t="s">
        <v>147</v>
      </c>
      <c r="E40" s="54">
        <v>0</v>
      </c>
      <c r="F40" s="110" t="str" cm="1">
        <f t="array" aca="1" ref="F40" ca="1">INDIRECT("'"&amp;D40&amp;"'!D9",TRUE)</f>
        <v>Hecla_Lucky Friday Mine</v>
      </c>
      <c r="G40" s="76">
        <f t="shared" ca="1" si="0"/>
        <v>36</v>
      </c>
      <c r="H40" s="111" cm="1">
        <f t="array" aca="1" ref="H40" ca="1">IF(E40&lt;&gt;0,IFERROR(IF(INT(INDIRECT("'"&amp;D40&amp;"'!B"&amp;G40)="#"),1,IF(D40="",0,-1)),IF(D40="",0,-1)),0)</f>
        <v>0</v>
      </c>
    </row>
    <row r="41" spans="3:8" x14ac:dyDescent="0.2">
      <c r="C41" s="76">
        <v>34</v>
      </c>
      <c r="D41" s="110" t="s">
        <v>748</v>
      </c>
      <c r="E41" s="54">
        <v>1</v>
      </c>
      <c r="F41" s="110" t="str" cm="1">
        <f t="array" aca="1" ref="F41" ca="1">INDIRECT("'"&amp;D41&amp;"'!D9",TRUE)</f>
        <v>Miskimayo_Actualizacion R&amp;R Mina Bayovar</v>
      </c>
      <c r="G41" s="76">
        <f t="shared" ref="G41:G51" ca="1" si="1">IFERROR(_xlfn.XMATCH("#",INDIRECT("'"&amp;$D41&amp;"'!B:B",TRUE),0,1),0)</f>
        <v>36</v>
      </c>
      <c r="H41" s="111" cm="1">
        <f t="array" aca="1" ref="H41" ca="1">IF(E41&lt;&gt;0,IFERROR(IF(INT(INDIRECT("'"&amp;D41&amp;"'!B"&amp;G41)="#"),1,IF(D41="",0,-1)),IF(D41="",0,-1)),0)</f>
        <v>1</v>
      </c>
    </row>
    <row r="42" spans="3:8" x14ac:dyDescent="0.2">
      <c r="C42" s="76">
        <v>35</v>
      </c>
      <c r="D42" s="110" t="s">
        <v>749</v>
      </c>
      <c r="E42" s="54">
        <v>0</v>
      </c>
      <c r="F42" s="110" t="str" cm="1">
        <f t="array" aca="1" ref="F42" ca="1">INDIRECT("'"&amp;D42&amp;"'!D9",TRUE)</f>
        <v>Hudbay_Ampliacion Peligro Sísmico</v>
      </c>
      <c r="G42" s="76">
        <f t="shared" ca="1" si="1"/>
        <v>36</v>
      </c>
      <c r="H42" s="111" cm="1">
        <f t="array" aca="1" ref="H42" ca="1">IF(E42&lt;&gt;0,IFERROR(IF(INT(INDIRECT("'"&amp;D42&amp;"'!B"&amp;G42)="#"),1,IF(D42="",0,-1)),IF(D42="",0,-1)),0)</f>
        <v>0</v>
      </c>
    </row>
    <row r="43" spans="3:8" x14ac:dyDescent="0.2">
      <c r="C43" s="76">
        <v>36</v>
      </c>
      <c r="D43" s="110" t="s">
        <v>150</v>
      </c>
      <c r="E43" s="54">
        <v>0</v>
      </c>
      <c r="F43" s="110" t="str" cm="1">
        <f t="array" aca="1" ref="F43" ca="1">INDIRECT("'"&amp;D43&amp;"'!D9",TRUE)</f>
        <v>Mosaic_Análisis de Estabilidad</v>
      </c>
      <c r="G43" s="76">
        <f t="shared" ca="1" si="1"/>
        <v>36</v>
      </c>
      <c r="H43" s="111" cm="1">
        <f t="array" aca="1" ref="H43" ca="1">IF(E43&lt;&gt;0,IFERROR(IF(INT(INDIRECT("'"&amp;D43&amp;"'!B"&amp;G43)="#"),1,IF(D43="",0,-1)),IF(D43="",0,-1)),0)</f>
        <v>0</v>
      </c>
    </row>
    <row r="44" spans="3:8" x14ac:dyDescent="0.2">
      <c r="C44" s="76">
        <v>37</v>
      </c>
      <c r="D44" s="110" t="s">
        <v>151</v>
      </c>
      <c r="E44" s="54">
        <v>1</v>
      </c>
      <c r="F44" s="110" t="str" cm="1">
        <f t="array" aca="1" ref="F44" ca="1">INDIRECT("'"&amp;D44&amp;"'!D9",TRUE)</f>
        <v>EroCopper_Surubim OP Mine</v>
      </c>
      <c r="G44" s="76">
        <f t="shared" ca="1" si="1"/>
        <v>36</v>
      </c>
      <c r="H44" s="111" cm="1">
        <f t="array" aca="1" ref="H44" ca="1">IF(E44&lt;&gt;0,IFERROR(IF(INT(INDIRECT("'"&amp;D44&amp;"'!B"&amp;G44)="#"),1,IF(D44="",0,-1)),IF(D44="",0,-1)),0)</f>
        <v>1</v>
      </c>
    </row>
    <row r="45" spans="3:8" x14ac:dyDescent="0.2">
      <c r="C45" s="76">
        <v>38</v>
      </c>
      <c r="D45" s="110" t="s">
        <v>750</v>
      </c>
      <c r="E45" s="54">
        <v>0</v>
      </c>
      <c r="F45" s="110" t="str" cm="1">
        <f t="array" aca="1" ref="F45" ca="1">INDIRECT("'"&amp;D45&amp;"'!D9",TRUE)</f>
        <v>AESA_Construccion Rampas Mina Justa</v>
      </c>
      <c r="G45" s="76">
        <f t="shared" ca="1" si="1"/>
        <v>36</v>
      </c>
      <c r="H45" s="111" cm="1">
        <f t="array" aca="1" ref="H45" ca="1">IF(E45&lt;&gt;0,IFERROR(IF(INT(INDIRECT("'"&amp;D45&amp;"'!B"&amp;G45)="#"),1,IF(D45="",0,-1)),IF(D45="",0,-1)),0)</f>
        <v>0</v>
      </c>
    </row>
    <row r="46" spans="3:8" x14ac:dyDescent="0.2">
      <c r="C46" s="76">
        <v>39</v>
      </c>
      <c r="D46" s="110" t="s">
        <v>751</v>
      </c>
      <c r="E46" s="54">
        <v>0</v>
      </c>
      <c r="F46" s="110" t="str" cm="1">
        <f t="array" aca="1" ref="F46" ca="1">INDIRECT("'"&amp;D46&amp;"'!D9",TRUE)</f>
        <v>SPM_FS Labores Subterraneas 2da MEIA</v>
      </c>
      <c r="G46" s="76">
        <f t="shared" ca="1" si="1"/>
        <v>36</v>
      </c>
      <c r="H46" s="111" cm="1">
        <f t="array" aca="1" ref="H46" ca="1">IF(E46&lt;&gt;0,IFERROR(IF(INT(INDIRECT("'"&amp;D46&amp;"'!B"&amp;G46)="#"),1,IF(D46="",0,-1)),IF(D46="",0,-1)),0)</f>
        <v>0</v>
      </c>
    </row>
    <row r="47" spans="3:8" x14ac:dyDescent="0.2">
      <c r="C47" s="76">
        <v>40</v>
      </c>
      <c r="D47" s="110" t="s">
        <v>154</v>
      </c>
      <c r="E47" s="54">
        <v>1</v>
      </c>
      <c r="F47" s="110" t="str" cm="1">
        <f t="array" aca="1" ref="F47" ca="1">INDIRECT("'"&amp;D47&amp;"'!D9",TRUE)</f>
        <v>MineriaIman_PEA Proyecto Iman</v>
      </c>
      <c r="G47" s="76">
        <f t="shared" ca="1" si="1"/>
        <v>36</v>
      </c>
      <c r="H47" s="111" cm="1">
        <f t="array" aca="1" ref="H47" ca="1">IF(E47&lt;&gt;0,IFERROR(IF(INT(INDIRECT("'"&amp;D47&amp;"'!B"&amp;G47)="#"),1,IF(D47="",0,-1)),IF(D47="",0,-1)),0)</f>
        <v>1</v>
      </c>
    </row>
    <row r="48" spans="3:8" x14ac:dyDescent="0.2">
      <c r="C48" s="76">
        <v>41</v>
      </c>
      <c r="D48" s="110" t="s">
        <v>155</v>
      </c>
      <c r="E48" s="54">
        <v>1</v>
      </c>
      <c r="F48" s="110" t="str" cm="1">
        <f t="array" aca="1" ref="F48" ca="1">INDIRECT("'"&amp;D48&amp;"'!D9",TRUE)</f>
        <v>Stantec_I80 Archimedes UG FS</v>
      </c>
      <c r="G48" s="76">
        <f t="shared" ca="1" si="1"/>
        <v>36</v>
      </c>
      <c r="H48" s="111" cm="1">
        <f t="array" aca="1" ref="H48" ca="1">IF(E48&lt;&gt;0,IFERROR(IF(INT(INDIRECT("'"&amp;D48&amp;"'!B"&amp;G48)="#"),1,IF(D48="",0,-1)),IF(D48="",0,-1)),0)</f>
        <v>1</v>
      </c>
    </row>
    <row r="49" spans="3:8" x14ac:dyDescent="0.2">
      <c r="C49" s="76">
        <v>42</v>
      </c>
      <c r="D49" s="110" t="s">
        <v>156</v>
      </c>
      <c r="E49" s="54">
        <v>1</v>
      </c>
      <c r="F49" s="110" t="str" cm="1">
        <f t="array" aca="1" ref="F49" ca="1">INDIRECT("'"&amp;D49&amp;"'!D9",TRUE)</f>
        <v>Codelco_DET Rajo Sur</v>
      </c>
      <c r="G49" s="76">
        <f t="shared" ca="1" si="1"/>
        <v>36</v>
      </c>
      <c r="H49" s="111" cm="1">
        <f t="array" aca="1" ref="H49" ca="1">IF(E49&lt;&gt;0,IFERROR(IF(INT(INDIRECT("'"&amp;D49&amp;"'!B"&amp;G49)="#"),1,IF(D49="",0,-1)),IF(D49="",0,-1)),0)</f>
        <v>1</v>
      </c>
    </row>
    <row r="50" spans="3:8" x14ac:dyDescent="0.2">
      <c r="C50" s="76">
        <v>43</v>
      </c>
      <c r="D50" s="110" t="s">
        <v>752</v>
      </c>
      <c r="E50" s="54">
        <v>0</v>
      </c>
      <c r="F50" s="110" t="str" cm="1">
        <f t="array" aca="1" ref="F50" ca="1">INDIRECT("'"&amp;D50&amp;"'!D9",TRUE)</f>
        <v>Collahuasi_Mining Simulation Study</v>
      </c>
      <c r="G50" s="76">
        <f t="shared" ca="1" si="1"/>
        <v>36</v>
      </c>
      <c r="H50" s="111" cm="1">
        <f t="array" aca="1" ref="H50" ca="1">IF(E50&lt;&gt;0,IFERROR(IF(INT(INDIRECT("'"&amp;D50&amp;"'!B"&amp;G50)="#"),1,IF(D50="",0,-1)),IF(D50="",0,-1)),0)</f>
        <v>0</v>
      </c>
    </row>
    <row r="51" spans="3:8" x14ac:dyDescent="0.2">
      <c r="C51" s="76">
        <v>44</v>
      </c>
      <c r="D51" s="110" t="s">
        <v>753</v>
      </c>
      <c r="E51" s="54">
        <v>0</v>
      </c>
      <c r="F51" s="110" t="str" cm="1">
        <f t="array" aca="1" ref="F51" ca="1">INDIRECT("'"&amp;D51&amp;"'!D9",TRUE)</f>
        <v>REDCO_Otras Actividades de Ingenieria</v>
      </c>
      <c r="G51" s="76">
        <f t="shared" ca="1" si="1"/>
        <v>36</v>
      </c>
      <c r="H51" s="111" cm="1">
        <f t="array" aca="1" ref="H51" ca="1">IF(E51&lt;&gt;0,IFERROR(IF(INT(INDIRECT("'"&amp;D51&amp;"'!B"&amp;G51)="#"),1,IF(D51="",0,-1)),IF(D51="",0,-1)),0)</f>
        <v>0</v>
      </c>
    </row>
    <row r="52" spans="3:8" x14ac:dyDescent="0.2">
      <c r="C52" s="76">
        <v>45</v>
      </c>
      <c r="D52" s="110" t="s">
        <v>754</v>
      </c>
      <c r="E52" s="54">
        <v>1</v>
      </c>
      <c r="F52" s="110" t="str" cm="1">
        <f t="array" aca="1" ref="F52" ca="1">INDIRECT("'"&amp;D52&amp;"'!D9",TRUE)</f>
        <v>SeabridgeGold_HoV analysis for the KSM</v>
      </c>
      <c r="G52" s="76">
        <f t="shared" ref="G52:G57" ca="1" si="2">IFERROR(_xlfn.XMATCH("#",INDIRECT("'"&amp;$D52&amp;"'!B:B",TRUE),0,1),0)</f>
        <v>36</v>
      </c>
      <c r="H52" s="111" cm="1">
        <f t="array" aca="1" ref="H52" ca="1">IF(E52&lt;&gt;0,IFERROR(IF(INT(INDIRECT("'"&amp;D52&amp;"'!B"&amp;G52)="#"),1,IF(D52="",0,-1)),IF(D52="",0,-1)),0)</f>
        <v>1</v>
      </c>
    </row>
    <row r="53" spans="3:8" x14ac:dyDescent="0.2">
      <c r="C53" s="76">
        <v>46</v>
      </c>
      <c r="D53" s="110" t="s">
        <v>755</v>
      </c>
      <c r="E53" s="54">
        <v>1</v>
      </c>
      <c r="F53" s="110" t="str" cm="1">
        <f t="array" aca="1" ref="F53" ca="1">INDIRECT("'"&amp;D53&amp;"'!D9",TRUE)</f>
        <v>EroCopper_Análisis Expansión Xavantina</v>
      </c>
      <c r="G53" s="76">
        <f t="shared" ca="1" si="2"/>
        <v>36</v>
      </c>
      <c r="H53" s="111" cm="1">
        <f t="array" aca="1" ref="H53" ca="1">IF(E53&lt;&gt;0,IFERROR(IF(INT(INDIRECT("'"&amp;D53&amp;"'!B"&amp;G53)="#"),1,IF(D53="",0,-1)),IF(D53="",0,-1)),0)</f>
        <v>1</v>
      </c>
    </row>
    <row r="54" spans="3:8" x14ac:dyDescent="0.2">
      <c r="C54" s="76">
        <v>47</v>
      </c>
      <c r="D54" s="110" t="s">
        <v>756</v>
      </c>
      <c r="E54" s="54">
        <v>1</v>
      </c>
      <c r="F54" s="110" t="str" cm="1">
        <f t="array" aca="1" ref="F54" ca="1">INDIRECT("'"&amp;D54&amp;"'!D9",TRUE)</f>
        <v>Codelco_Peritaje División El Teniente</v>
      </c>
      <c r="G54" s="76">
        <f t="shared" ca="1" si="2"/>
        <v>36</v>
      </c>
      <c r="H54" s="111" cm="1">
        <f t="array" aca="1" ref="H54" ca="1">IF(E54&lt;&gt;0,IFERROR(IF(INT(INDIRECT("'"&amp;D54&amp;"'!B"&amp;G54)="#"),1,IF(D54="",0,-1)),IF(D54="",0,-1)),0)</f>
        <v>1</v>
      </c>
    </row>
    <row r="55" spans="3:8" x14ac:dyDescent="0.2">
      <c r="C55" s="76">
        <v>48</v>
      </c>
      <c r="D55" s="110" t="s">
        <v>757</v>
      </c>
      <c r="E55" s="54">
        <v>1</v>
      </c>
      <c r="F55" s="110" t="str" cm="1">
        <f t="array" aca="1" ref="F55" ca="1">INDIRECT("'"&amp;D55&amp;"'!D9",TRUE)</f>
        <v>EroCopper_PEA Update Furnas Project</v>
      </c>
      <c r="G55" s="76">
        <f t="shared" ca="1" si="2"/>
        <v>36</v>
      </c>
      <c r="H55" s="111" cm="1">
        <f t="array" aca="1" ref="H55" ca="1">IF(E55&lt;&gt;0,IFERROR(IF(INT(INDIRECT("'"&amp;D55&amp;"'!B"&amp;G55)="#"),1,IF(D55="",0,-1)),IF(D55="",0,-1)),0)</f>
        <v>1</v>
      </c>
    </row>
    <row r="56" spans="3:8" x14ac:dyDescent="0.2">
      <c r="C56" s="76">
        <v>49</v>
      </c>
      <c r="D56" s="110" t="s">
        <v>758</v>
      </c>
      <c r="E56" s="54">
        <v>1</v>
      </c>
      <c r="F56" s="110" t="str" cm="1">
        <f t="array" aca="1" ref="F56" ca="1">INDIRECT("'"&amp;D56&amp;"'!D9",TRUE)</f>
        <v>Highlander_Diagnóstico Geomecánico</v>
      </c>
      <c r="G56" s="76">
        <f t="shared" ca="1" si="2"/>
        <v>36</v>
      </c>
      <c r="H56" s="111" cm="1">
        <f t="array" aca="1" ref="H56" ca="1">IF(E56&lt;&gt;0,IFERROR(IF(INT(INDIRECT("'"&amp;D56&amp;"'!B"&amp;G56)="#"),1,IF(D56="",0,-1)),IF(D56="",0,-1)),0)</f>
        <v>1</v>
      </c>
    </row>
    <row r="57" spans="3:8" x14ac:dyDescent="0.2">
      <c r="C57" s="76">
        <v>50</v>
      </c>
      <c r="D57" s="110" t="s">
        <v>759</v>
      </c>
      <c r="E57" s="54">
        <v>1</v>
      </c>
      <c r="F57" s="110" t="str" cm="1">
        <f t="array" aca="1" ref="F57" ca="1">INDIRECT("'"&amp;D57&amp;"'!D9",TRUE)</f>
        <v>FortunaMining_Sismicidad inducida Bateas</v>
      </c>
      <c r="G57" s="76">
        <f t="shared" ca="1" si="2"/>
        <v>36</v>
      </c>
      <c r="H57" s="111" cm="1">
        <f t="array" aca="1" ref="H57" ca="1">IF(E57&lt;&gt;0,IFERROR(IF(INT(INDIRECT("'"&amp;D57&amp;"'!B"&amp;G57)="#"),1,IF(D57="",0,-1)),IF(D57="",0,-1)),0)</f>
        <v>1</v>
      </c>
    </row>
    <row r="58" spans="3:8" x14ac:dyDescent="0.2">
      <c r="C58" s="76">
        <v>51</v>
      </c>
      <c r="D58" s="110" t="s">
        <v>760</v>
      </c>
      <c r="E58" s="54">
        <v>1</v>
      </c>
      <c r="F58" s="110" t="str" cm="1">
        <f t="array" aca="1" ref="F58" ca="1">INDIRECT("'"&amp;D58&amp;"'!D9",TRUE)</f>
        <v>Volcan_Simulación sistema de transporte</v>
      </c>
      <c r="G58" s="76">
        <f ca="1">IFERROR(_xlfn.XMATCH("#",INDIRECT("'"&amp;$D58&amp;"'!B:B",TRUE),0,1),0)</f>
        <v>36</v>
      </c>
      <c r="H58" s="111" cm="1">
        <f t="array" aca="1" ref="H58" ca="1">IF(E58&lt;&gt;0,IFERROR(IF(INT(INDIRECT("'"&amp;D58&amp;"'!B"&amp;G58)="#"),1,IF(D58="",0,-1)),IF(D58="",0,-1)),0)</f>
        <v>1</v>
      </c>
    </row>
    <row r="59" spans="3:8" x14ac:dyDescent="0.2">
      <c r="C59" s="76">
        <v>52</v>
      </c>
      <c r="D59" s="110" t="s">
        <v>761</v>
      </c>
      <c r="E59" s="54">
        <v>1</v>
      </c>
      <c r="F59" s="110" t="str" cm="1">
        <f t="array" aca="1" ref="F59" ca="1">INDIRECT("'"&amp;D59&amp;"'!D9",TRUE)</f>
        <v xml:space="preserve">Minsur_Proceso adherencia Quenamari - SR </v>
      </c>
      <c r="G59" s="76">
        <f ca="1">IFERROR(_xlfn.XMATCH("#",INDIRECT("'"&amp;$D59&amp;"'!B:B",TRUE),0,1),0)</f>
        <v>36</v>
      </c>
      <c r="H59" s="111" cm="1">
        <f t="array" aca="1" ref="H59" ca="1">IF(E59&lt;&gt;0,IFERROR(IF(INT(INDIRECT("'"&amp;D59&amp;"'!B"&amp;G59)="#"),1,IF(D59="",0,-1)),IF(D59="",0,-1)),0)</f>
        <v>1</v>
      </c>
    </row>
    <row r="60" spans="3:8" x14ac:dyDescent="0.2">
      <c r="C60" s="76">
        <v>53</v>
      </c>
      <c r="D60" s="110" t="s">
        <v>762</v>
      </c>
      <c r="E60" s="54">
        <v>1</v>
      </c>
      <c r="F60" s="110" t="str" cm="1">
        <f t="array" aca="1" ref="F60" ca="1">INDIRECT("'"&amp;D60&amp;"'!D9",TRUE)</f>
        <v>South32_HoV and optimized cut-off grade</v>
      </c>
      <c r="G60" s="76">
        <f ca="1">IFERROR(_xlfn.XMATCH("#",INDIRECT("'"&amp;$D60&amp;"'!B:B",TRUE),0,1),0)</f>
        <v>36</v>
      </c>
      <c r="H60" s="111" cm="1">
        <f t="array" aca="1" ref="H60" ca="1">IF(E60&lt;&gt;0,IFERROR(IF(INT(INDIRECT("'"&amp;D60&amp;"'!B"&amp;G60)="#"),1,IF(D60="",0,-1)),IF(D60="",0,-1)),0)</f>
        <v>1</v>
      </c>
    </row>
    <row r="61" spans="3:8" x14ac:dyDescent="0.2">
      <c r="C61" s="76">
        <v>54</v>
      </c>
      <c r="D61" s="110" t="s">
        <v>763</v>
      </c>
      <c r="E61" s="54"/>
      <c r="F61" s="76"/>
      <c r="G61" s="76"/>
      <c r="H61" s="111" cm="1">
        <f t="array" aca="1" ref="H61" ca="1">IF(E61&lt;&gt;0,IFERROR(IF(INT(INDIRECT("'"&amp;D61&amp;"'!B"&amp;G61)="#"),1,IF(D61="",0,-1)),IF(D61="",0,-1)),0)</f>
        <v>0</v>
      </c>
    </row>
    <row r="62" spans="3:8" x14ac:dyDescent="0.2">
      <c r="C62" s="76">
        <v>55</v>
      </c>
      <c r="D62" s="110" t="s">
        <v>764</v>
      </c>
      <c r="E62" s="54"/>
      <c r="F62" s="76"/>
      <c r="G62" s="76"/>
      <c r="H62" s="111" cm="1">
        <f t="array" aca="1" ref="H62" ca="1">IF(E62&lt;&gt;0,IFERROR(IF(INT(INDIRECT("'"&amp;D62&amp;"'!B"&amp;G62)="#"),1,IF(D62="",0,-1)),IF(D62="",0,-1)),0)</f>
        <v>0</v>
      </c>
    </row>
    <row r="63" spans="3:8" x14ac:dyDescent="0.2">
      <c r="C63" s="76">
        <v>56</v>
      </c>
      <c r="D63" s="110" t="s">
        <v>765</v>
      </c>
      <c r="E63" s="54"/>
      <c r="F63" s="76"/>
      <c r="G63" s="76"/>
      <c r="H63" s="111" cm="1">
        <f t="array" aca="1" ref="H63" ca="1">IF(E63&lt;&gt;0,IFERROR(IF(INT(INDIRECT("'"&amp;D63&amp;"'!B"&amp;G63)="#"),1,IF(D63="",0,-1)),IF(D63="",0,-1)),0)</f>
        <v>0</v>
      </c>
    </row>
    <row r="64" spans="3:8" x14ac:dyDescent="0.2">
      <c r="C64" s="76">
        <v>57</v>
      </c>
      <c r="D64" s="110" t="s">
        <v>766</v>
      </c>
      <c r="E64" s="54"/>
      <c r="F64" s="76"/>
      <c r="G64" s="76"/>
      <c r="H64" s="111" cm="1">
        <f t="array" aca="1" ref="H64" ca="1">IF(E64&lt;&gt;0,IFERROR(IF(INT(INDIRECT("'"&amp;D64&amp;"'!B"&amp;G64)="#"),1,IF(D64="",0,-1)),IF(D64="",0,-1)),0)</f>
        <v>0</v>
      </c>
    </row>
    <row r="65" spans="3:8" x14ac:dyDescent="0.2">
      <c r="C65" s="76">
        <v>58</v>
      </c>
      <c r="D65" s="110" t="s">
        <v>767</v>
      </c>
      <c r="E65" s="54"/>
      <c r="F65" s="76"/>
      <c r="G65" s="76"/>
      <c r="H65" s="111" cm="1">
        <f t="array" aca="1" ref="H65" ca="1">IF(E65&lt;&gt;0,IFERROR(IF(INT(INDIRECT("'"&amp;D65&amp;"'!B"&amp;G65)="#"),1,IF(D65="",0,-1)),IF(D65="",0,-1)),0)</f>
        <v>0</v>
      </c>
    </row>
    <row r="66" spans="3:8" x14ac:dyDescent="0.2">
      <c r="C66" s="76">
        <v>59</v>
      </c>
      <c r="D66" s="110" t="s">
        <v>768</v>
      </c>
      <c r="E66" s="54"/>
      <c r="F66" s="76"/>
      <c r="G66" s="76"/>
      <c r="H66" s="111" cm="1">
        <f t="array" aca="1" ref="H66" ca="1">IF(E66&lt;&gt;0,IFERROR(IF(INT(INDIRECT("'"&amp;D66&amp;"'!B"&amp;G66)="#"),1,IF(D66="",0,-1)),IF(D66="",0,-1)),0)</f>
        <v>0</v>
      </c>
    </row>
    <row r="67" spans="3:8" x14ac:dyDescent="0.2">
      <c r="C67" s="76">
        <v>60</v>
      </c>
      <c r="D67" s="110" t="s">
        <v>769</v>
      </c>
      <c r="E67" s="54"/>
      <c r="F67" s="76"/>
      <c r="G67" s="76"/>
      <c r="H67" s="111" cm="1">
        <f t="array" aca="1" ref="H67" ca="1">IF(E67&lt;&gt;0,IFERROR(IF(INT(INDIRECT("'"&amp;D67&amp;"'!B"&amp;G67)="#"),1,IF(D67="",0,-1)),IF(D67="",0,-1)),0)</f>
        <v>0</v>
      </c>
    </row>
    <row r="68" spans="3:8" x14ac:dyDescent="0.2">
      <c r="C68" s="76">
        <v>61</v>
      </c>
      <c r="D68" s="110" t="s">
        <v>770</v>
      </c>
      <c r="E68" s="54"/>
      <c r="F68" s="76"/>
      <c r="G68" s="76"/>
      <c r="H68" s="111" cm="1">
        <f t="array" aca="1" ref="H68" ca="1">IF(E68&lt;&gt;0,IFERROR(IF(INT(INDIRECT("'"&amp;D68&amp;"'!B"&amp;G68)="#"),1,IF(D68="",0,-1)),IF(D68="",0,-1)),0)</f>
        <v>0</v>
      </c>
    </row>
    <row r="69" spans="3:8" x14ac:dyDescent="0.2">
      <c r="C69" s="76">
        <v>62</v>
      </c>
      <c r="D69" s="110" t="s">
        <v>771</v>
      </c>
      <c r="E69" s="54"/>
      <c r="F69" s="76"/>
      <c r="G69" s="76"/>
      <c r="H69" s="111" cm="1">
        <f t="array" aca="1" ref="H69" ca="1">IF(E69&lt;&gt;0,IFERROR(IF(INT(INDIRECT("'"&amp;D69&amp;"'!B"&amp;G69)="#"),1,IF(D69="",0,-1)),IF(D69="",0,-1)),0)</f>
        <v>0</v>
      </c>
    </row>
    <row r="70" spans="3:8" x14ac:dyDescent="0.2">
      <c r="C70" s="76">
        <v>63</v>
      </c>
      <c r="D70" s="110" t="s">
        <v>772</v>
      </c>
      <c r="E70" s="54"/>
      <c r="F70" s="76"/>
      <c r="G70" s="76"/>
      <c r="H70" s="111" cm="1">
        <f t="array" aca="1" ref="H70" ca="1">IF(E70&lt;&gt;0,IFERROR(IF(INT(INDIRECT("'"&amp;D70&amp;"'!B"&amp;G70)="#"),1,IF(D70="",0,-1)),IF(D70="",0,-1)),0)</f>
        <v>0</v>
      </c>
    </row>
    <row r="71" spans="3:8" x14ac:dyDescent="0.2">
      <c r="C71" s="76">
        <v>64</v>
      </c>
      <c r="D71" s="110" t="s">
        <v>773</v>
      </c>
      <c r="E71" s="54"/>
      <c r="F71" s="76"/>
      <c r="G71" s="76"/>
      <c r="H71" s="111" cm="1">
        <f t="array" aca="1" ref="H71" ca="1">IF(E71&lt;&gt;0,IFERROR(IF(INT(INDIRECT("'"&amp;D71&amp;"'!B"&amp;G71)="#"),1,IF(D71="",0,-1)),IF(D71="",0,-1)),0)</f>
        <v>0</v>
      </c>
    </row>
    <row r="72" spans="3:8" x14ac:dyDescent="0.2">
      <c r="C72" s="76">
        <v>65</v>
      </c>
      <c r="D72" s="110" t="s">
        <v>774</v>
      </c>
      <c r="E72" s="54"/>
      <c r="F72" s="76"/>
      <c r="G72" s="76"/>
      <c r="H72" s="111" cm="1">
        <f t="array" aca="1" ref="H72" ca="1">IF(E72&lt;&gt;0,IFERROR(IF(INT(INDIRECT("'"&amp;D72&amp;"'!B"&amp;G72)="#"),1,IF(D72="",0,-1)),IF(D72="",0,-1)),0)</f>
        <v>0</v>
      </c>
    </row>
    <row r="73" spans="3:8" x14ac:dyDescent="0.2">
      <c r="C73" s="76">
        <v>66</v>
      </c>
      <c r="D73" s="110" t="s">
        <v>775</v>
      </c>
      <c r="E73" s="54"/>
      <c r="F73" s="76"/>
      <c r="G73" s="76"/>
      <c r="H73" s="111" cm="1">
        <f t="array" aca="1" ref="H73" ca="1">IF(E73&lt;&gt;0,IFERROR(IF(INT(INDIRECT("'"&amp;D73&amp;"'!B"&amp;G73)="#"),1,IF(D73="",0,-1)),IF(D73="",0,-1)),0)</f>
        <v>0</v>
      </c>
    </row>
  </sheetData>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 id="{5A95DA1B-2B58-4DF4-A8AC-D6ABF2040948}">
            <x14:iconSet showValue="0" custom="1">
              <x14:cfvo type="percent">
                <xm:f>0</xm:f>
              </x14:cfvo>
              <x14:cfvo type="num">
                <xm:f>0</xm:f>
              </x14:cfvo>
              <x14:cfvo type="num">
                <xm:f>1</xm:f>
              </x14:cfvo>
              <x14:cfIcon iconSet="3TrafficLights1" iconId="0"/>
              <x14:cfIcon iconSet="5Quarters" iconId="0"/>
              <x14:cfIcon iconSet="3TrafficLights1" iconId="2"/>
            </x14:iconSet>
          </x14:cfRule>
          <xm:sqref>H8:H73</xm:sqref>
        </x14:conditionalFormatting>
      </x14:conditionalFormatting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2072-CEE4-473F-A23E-723A7B234149}">
  <sheetPr codeName="Hoja92"/>
  <dimension ref="A1:L34"/>
  <sheetViews>
    <sheetView zoomScale="80" zoomScaleNormal="80" workbookViewId="0">
      <selection activeCell="E4" sqref="E4"/>
    </sheetView>
  </sheetViews>
  <sheetFormatPr baseColWidth="10" defaultColWidth="10.5" defaultRowHeight="13" x14ac:dyDescent="0.2"/>
  <cols>
    <col min="1" max="1" width="5.1640625" style="387" bestFit="1" customWidth="1"/>
    <col min="2" max="2" width="11.33203125" style="387" bestFit="1" customWidth="1"/>
    <col min="3" max="3" width="18.5" style="387" bestFit="1" customWidth="1"/>
    <col min="4" max="4" width="8" style="387" bestFit="1" customWidth="1"/>
    <col min="5" max="5" width="40.83203125" style="387" bestFit="1" customWidth="1"/>
    <col min="6" max="6" width="11.5" style="387" bestFit="1" customWidth="1"/>
    <col min="7" max="10" width="20.5" style="387" customWidth="1"/>
    <col min="11" max="11" width="14.5" style="387" bestFit="1" customWidth="1"/>
    <col min="12" max="12" width="14" style="387" customWidth="1"/>
    <col min="13" max="13" width="17.5" style="387" customWidth="1"/>
    <col min="14" max="14" width="19.5" style="387" customWidth="1"/>
    <col min="15" max="15" width="10" style="387" bestFit="1" customWidth="1"/>
    <col min="16" max="16384" width="10.5" style="387"/>
  </cols>
  <sheetData>
    <row r="1" spans="1:12" s="396" customFormat="1" ht="29" customHeight="1" x14ac:dyDescent="0.2">
      <c r="A1" s="395" t="s">
        <v>496</v>
      </c>
      <c r="B1" s="395" t="s">
        <v>776</v>
      </c>
      <c r="C1" s="395" t="s">
        <v>777</v>
      </c>
      <c r="D1" s="395" t="s">
        <v>168</v>
      </c>
      <c r="E1" s="395" t="s">
        <v>1</v>
      </c>
      <c r="F1" s="395" t="s">
        <v>778</v>
      </c>
      <c r="G1" s="395" t="s">
        <v>779</v>
      </c>
      <c r="H1" s="395" t="s">
        <v>780</v>
      </c>
      <c r="I1" s="395" t="s">
        <v>781</v>
      </c>
      <c r="J1" s="395" t="s">
        <v>782</v>
      </c>
      <c r="K1" s="395" t="s">
        <v>783</v>
      </c>
      <c r="L1" s="387"/>
    </row>
    <row r="2" spans="1:12" ht="16.5" customHeight="1" x14ac:dyDescent="0.2">
      <c r="A2" s="397">
        <v>1</v>
      </c>
      <c r="B2" s="397" t="str">
        <f ca="1">_xlfn.XLOOKUP(E2,'[3]POM 2025'!$B:$B,'[3]POM 2025'!$G:$G,"!",0,1)</f>
        <v>AF</v>
      </c>
      <c r="C2" s="397" t="str">
        <f>'EroCopper_PEA Update Furnas'!D10</f>
        <v>Alex Figueroa</v>
      </c>
      <c r="D2" s="397" t="str">
        <f ca="1">_xlfn.XLOOKUP(E2,'[3]POM 2025'!$B:$B,'[3]POM 2025'!$C:$C,"!",0,1)</f>
        <v>Brasil</v>
      </c>
      <c r="E2" s="397" t="str">
        <f ca="1">'Hojas y Proyectos'!F55</f>
        <v>EroCopper_PEA Update Furnas Project</v>
      </c>
      <c r="F2" s="397">
        <f>'EroCopper_PEA Update Furnas'!D12</f>
        <v>502</v>
      </c>
      <c r="G2" s="398">
        <f ca="1">_xlfn.XLOOKUP(E2,'[3]POM 2025'!$B:$B,'[3]POM 2025'!$I:$I,"!",0,1)</f>
        <v>151500</v>
      </c>
      <c r="H2" s="398">
        <f ca="1">_xlfn.XLOOKUP(E2,'[3]POM 2025'!$B:$B,'[3]POM 2025'!$L:$L,"!",0,1)</f>
        <v>151500</v>
      </c>
      <c r="I2" s="399">
        <f>'EroCopper_PEA Update Furnas'!D15</f>
        <v>88713.496435282927</v>
      </c>
      <c r="J2" s="398">
        <f ca="1">IFERROR(H2-I2,0)</f>
        <v>62786.503564717073</v>
      </c>
      <c r="K2" s="397"/>
    </row>
    <row r="3" spans="1:12" ht="16.5" customHeight="1" x14ac:dyDescent="0.2">
      <c r="A3" s="397">
        <v>2</v>
      </c>
      <c r="B3" s="397" t="str">
        <f ca="1">_xlfn.XLOOKUP(E3,'[3]POM 2025'!$B:$B,'[3]POM 2025'!$G:$G,"!",0,1)</f>
        <v>GD</v>
      </c>
      <c r="C3" s="397" t="str">
        <f>'SeabridgeGold_HoV KSM'!D10</f>
        <v>Gonzalo Díaz</v>
      </c>
      <c r="D3" s="397" t="str">
        <f ca="1">_xlfn.XLOOKUP(E3,'[3]POM 2025'!$B:$B,'[3]POM 2025'!$C:$C,"!",0,1)</f>
        <v>Canadá</v>
      </c>
      <c r="E3" s="397" t="str">
        <f ca="1">'Hojas y Proyectos'!F52</f>
        <v>SeabridgeGold_HoV analysis for the KSM</v>
      </c>
      <c r="F3" s="397">
        <f>'SeabridgeGold_HoV KSM'!D12</f>
        <v>245</v>
      </c>
      <c r="G3" s="398">
        <f ca="1">_xlfn.XLOOKUP(E3,'[3]POM 2025'!$B:$B,'[3]POM 2025'!$I:$I,"!",0,1)</f>
        <v>133713</v>
      </c>
      <c r="H3" s="398">
        <f ca="1">_xlfn.XLOOKUP(E3,'[3]POM 2025'!$B:$B,'[3]POM 2025'!$L:$L,"!",0,1)</f>
        <v>86592</v>
      </c>
      <c r="I3" s="399">
        <f>'SeabridgeGold_HoV KSM'!D15</f>
        <v>86592</v>
      </c>
      <c r="J3" s="398">
        <f t="shared" ref="J3:J22" ca="1" si="0">IFERROR(H3-I3,0)</f>
        <v>0</v>
      </c>
      <c r="K3" s="397"/>
    </row>
    <row r="4" spans="1:12" ht="16.5" customHeight="1" x14ac:dyDescent="0.2">
      <c r="A4" s="397">
        <v>3</v>
      </c>
      <c r="B4" s="397" t="str">
        <f ca="1">_xlfn.XLOOKUP(E4,'[3]POM 2025'!$B:$B,'[3]POM 2025'!$G:$G,"!",0,1)</f>
        <v>MF</v>
      </c>
      <c r="C4" s="397" t="str">
        <f>'Minsur_LOM Integrado SR 2026'!D10</f>
        <v>Matias Fuentes</v>
      </c>
      <c r="D4" s="397" t="str">
        <f ca="1">_xlfn.XLOOKUP(E4,'[3]POM 2025'!$B:$B,'[3]POM 2025'!$C:$C,"!",0,1)</f>
        <v>Perú</v>
      </c>
      <c r="E4" s="397" t="str">
        <f ca="1">'Hojas y Proyectos'!F28</f>
        <v>Minsur_LOM Integrado San Rafael 2026</v>
      </c>
      <c r="F4" s="397">
        <f>'Minsur_LOM Integrado SR 2026'!D12</f>
        <v>470</v>
      </c>
      <c r="G4" s="398">
        <f ca="1">_xlfn.XLOOKUP(E4,'[3]POM 2025'!$B:$B,'[3]POM 2025'!$I:$I,"!",0,1)</f>
        <v>149120</v>
      </c>
      <c r="H4" s="398">
        <f ca="1">_xlfn.XLOOKUP(E4,'[3]POM 2025'!$B:$B,'[3]POM 2025'!$L:$L,"!",0,1)</f>
        <v>108849</v>
      </c>
      <c r="I4" s="399">
        <f>'Minsur_LOM Integrado SR 2026'!D15</f>
        <v>69522.8</v>
      </c>
      <c r="J4" s="398">
        <f t="shared" ca="1" si="0"/>
        <v>39326.199999999997</v>
      </c>
      <c r="K4" s="397"/>
    </row>
    <row r="5" spans="1:12" ht="16.5" customHeight="1" x14ac:dyDescent="0.2">
      <c r="A5" s="397">
        <v>4</v>
      </c>
      <c r="B5" s="397" t="str">
        <f ca="1">_xlfn.XLOOKUP(E5,'[3]POM 2025'!$B:$B,'[3]POM 2025'!$G:$G,"!",0,1)</f>
        <v>MF</v>
      </c>
      <c r="C5" s="397" t="str">
        <f>'Volcan_Simulación Transporte'!D10</f>
        <v>Matias Fuentes</v>
      </c>
      <c r="D5" s="397" t="str">
        <f ca="1">_xlfn.XLOOKUP(E5,'[3]POM 2025'!$B:$B,'[3]POM 2025'!$C:$C,"!",0,1)</f>
        <v>Perú</v>
      </c>
      <c r="E5" s="397" t="str">
        <f ca="1">'Hojas y Proyectos'!F58</f>
        <v>Volcan_Simulación sistema de transporte</v>
      </c>
      <c r="F5" s="397">
        <f>'Volcan_Simulación Transporte'!D12</f>
        <v>321.5</v>
      </c>
      <c r="G5" s="398">
        <f ca="1">_xlfn.XLOOKUP(E5,'[3]POM 2025'!$B:$B,'[3]POM 2025'!$I:$I,"!",0,1)</f>
        <v>58440</v>
      </c>
      <c r="H5" s="398">
        <f ca="1">_xlfn.XLOOKUP(E5,'[3]POM 2025'!$B:$B,'[3]POM 2025'!$L:$L,"!",0,1)</f>
        <v>58440</v>
      </c>
      <c r="I5" s="399">
        <f>'Volcan_Simulación Transporte'!D15</f>
        <v>58440</v>
      </c>
      <c r="J5" s="398">
        <f t="shared" ca="1" si="0"/>
        <v>0</v>
      </c>
      <c r="K5" s="397"/>
    </row>
    <row r="6" spans="1:12" ht="16.5" customHeight="1" x14ac:dyDescent="0.2">
      <c r="A6" s="397">
        <v>5</v>
      </c>
      <c r="B6" s="397" t="str">
        <f ca="1">_xlfn.XLOOKUP(E6,'[3]POM 2025'!$B:$B,'[3]POM 2025'!$G:$G,"!",0,1)</f>
        <v>AF</v>
      </c>
      <c r="C6" s="397" t="str">
        <f>'EroCopper_Expansión Xavantina'!D10</f>
        <v>Alex Figueroa</v>
      </c>
      <c r="D6" s="397" t="str">
        <f ca="1">_xlfn.XLOOKUP(E6,'[3]POM 2025'!$B:$B,'[3]POM 2025'!$C:$C,"!",0,1)</f>
        <v>Brasil</v>
      </c>
      <c r="E6" s="397" t="str">
        <f ca="1">'Hojas y Proyectos'!F53</f>
        <v>EroCopper_Análisis Expansión Xavantina</v>
      </c>
      <c r="F6" s="397">
        <f>'EroCopper_Expansión Xavantina'!D12</f>
        <v>876</v>
      </c>
      <c r="G6" s="398">
        <f ca="1">_xlfn.XLOOKUP(E6,'[3]POM 2025'!$B:$B,'[3]POM 2025'!$I:$I,"!",0,1)</f>
        <v>372552</v>
      </c>
      <c r="H6" s="398">
        <f ca="1">_xlfn.XLOOKUP(E6,'[3]POM 2025'!$B:$B,'[3]POM 2025'!$L:$L,"!",0,1)</f>
        <v>372552</v>
      </c>
      <c r="I6" s="399">
        <f>'EroCopper_Expansión Xavantina'!D15</f>
        <v>55068.541524708387</v>
      </c>
      <c r="J6" s="398">
        <f t="shared" ca="1" si="0"/>
        <v>317483.45847529161</v>
      </c>
      <c r="K6" s="397"/>
    </row>
    <row r="7" spans="1:12" ht="16.5" customHeight="1" x14ac:dyDescent="0.2">
      <c r="A7" s="397">
        <v>6</v>
      </c>
      <c r="B7" s="397" t="str">
        <f ca="1">_xlfn.XLOOKUP(E7,'[3]POM 2025'!$B:$B,'[3]POM 2025'!$G:$G,"!",0,1)</f>
        <v>MF</v>
      </c>
      <c r="C7" s="397" t="str">
        <f>'Codelco_Peritaje DET'!D10</f>
        <v>Matias Fuentes</v>
      </c>
      <c r="D7" s="397" t="str">
        <f ca="1">_xlfn.XLOOKUP(E7,'[3]POM 2025'!$B:$B,'[3]POM 2025'!$C:$C,"!",0,1)</f>
        <v>Chile</v>
      </c>
      <c r="E7" s="397" t="str">
        <f ca="1">'Hojas y Proyectos'!F54</f>
        <v>Codelco_Peritaje División El Teniente</v>
      </c>
      <c r="F7" s="397">
        <f>'Codelco_Peritaje DET'!D12</f>
        <v>0</v>
      </c>
      <c r="G7" s="398">
        <f ca="1">_xlfn.XLOOKUP(E7,'[3]POM 2025'!$B:$B,'[3]POM 2025'!$I:$I,"!",0,1)</f>
        <v>55000</v>
      </c>
      <c r="H7" s="398">
        <f ca="1">_xlfn.XLOOKUP(E7,'[3]POM 2025'!$B:$B,'[3]POM 2025'!$L:$L,"!",0,1)</f>
        <v>55000</v>
      </c>
      <c r="I7" s="399">
        <f>'Codelco_Peritaje DET'!D15</f>
        <v>55000</v>
      </c>
      <c r="J7" s="398">
        <f t="shared" ca="1" si="0"/>
        <v>0</v>
      </c>
      <c r="K7" s="397"/>
    </row>
    <row r="8" spans="1:12" ht="16.5" customHeight="1" x14ac:dyDescent="0.2">
      <c r="A8" s="397">
        <v>7</v>
      </c>
      <c r="B8" s="397" t="str">
        <f ca="1">_xlfn.XLOOKUP(E8,'[3]POM 2025'!$B:$B,'[3]POM 2025'!$G:$G,"!",0,1)</f>
        <v>MF</v>
      </c>
      <c r="C8" s="397" t="str">
        <f>'South32_Clark Project'!D10</f>
        <v>Matias Fuentes</v>
      </c>
      <c r="D8" s="397" t="str">
        <f ca="1">_xlfn.XLOOKUP(E8,'[3]POM 2025'!$B:$B,'[3]POM 2025'!$C:$C,"!",0,1)</f>
        <v>Otros</v>
      </c>
      <c r="E8" s="397" t="str">
        <f ca="1">'Hojas y Proyectos'!F39</f>
        <v>South32_Clark Project</v>
      </c>
      <c r="F8" s="397">
        <f>'South32_Clark Project'!D12</f>
        <v>0</v>
      </c>
      <c r="G8" s="398">
        <f ca="1">_xlfn.XLOOKUP(E8,'[3]POM 2025'!$B:$B,'[3]POM 2025'!$I:$I,"!",0,1)</f>
        <v>165650</v>
      </c>
      <c r="H8" s="398">
        <f ca="1">_xlfn.XLOOKUP(E8,'[3]POM 2025'!$B:$B,'[3]POM 2025'!$L:$L,"!",0,1)</f>
        <v>56414</v>
      </c>
      <c r="I8" s="399">
        <f>'South32_Clark Project'!D15</f>
        <v>50000</v>
      </c>
      <c r="J8" s="398">
        <f t="shared" ca="1" si="0"/>
        <v>6414</v>
      </c>
      <c r="K8" s="397"/>
    </row>
    <row r="9" spans="1:12" ht="16.5" customHeight="1" x14ac:dyDescent="0.2">
      <c r="A9" s="397">
        <v>8</v>
      </c>
      <c r="B9" s="397" t="str">
        <f ca="1">_xlfn.XLOOKUP(E9,'[3]POM 2025'!$B:$B,'[3]POM 2025'!$G:$G,"!",0,1)</f>
        <v>MF</v>
      </c>
      <c r="C9" s="397" t="str">
        <f>'South32_HoV and optimized CoG'!D10</f>
        <v>Matias Fuentes</v>
      </c>
      <c r="D9" s="397" t="str">
        <f ca="1">_xlfn.XLOOKUP(E9,'[3]POM 2025'!$B:$B,'[3]POM 2025'!$C:$C,"!",0,1)</f>
        <v>Otros</v>
      </c>
      <c r="E9" s="397" t="str">
        <f ca="1">'Hojas y Proyectos'!F60</f>
        <v>South32_HoV and optimized cut-off grade</v>
      </c>
      <c r="F9" s="397">
        <f>'South32_HoV and optimized CoG'!D12</f>
        <v>0</v>
      </c>
      <c r="G9" s="398">
        <f ca="1">_xlfn.XLOOKUP(E9,'[3]POM 2025'!$B:$B,'[3]POM 2025'!$I:$I,"!",0,1)</f>
        <v>70200</v>
      </c>
      <c r="H9" s="398">
        <f ca="1">_xlfn.XLOOKUP(E9,'[3]POM 2025'!$B:$B,'[3]POM 2025'!$L:$L,"!",0,1)</f>
        <v>70200</v>
      </c>
      <c r="I9" s="399">
        <f>'South32_HoV and optimized CoG'!D15</f>
        <v>50000</v>
      </c>
      <c r="J9" s="398">
        <f t="shared" ca="1" si="0"/>
        <v>20200</v>
      </c>
      <c r="K9" s="397"/>
    </row>
    <row r="10" spans="1:12" ht="16.5" customHeight="1" x14ac:dyDescent="0.2">
      <c r="A10" s="397">
        <v>9</v>
      </c>
      <c r="B10" s="397" t="str">
        <f ca="1">_xlfn.XLOOKUP(E10,'[3]POM 2025'!$B:$B,'[3]POM 2025'!$G:$G,"!",0,1)</f>
        <v>AF</v>
      </c>
      <c r="C10" s="397" t="str">
        <f>'EroCopper_Surubim OP Mine'!D10</f>
        <v>Alex Figueroa</v>
      </c>
      <c r="D10" s="397" t="str">
        <f ca="1">_xlfn.XLOOKUP(E10,'[3]POM 2025'!$B:$B,'[3]POM 2025'!$C:$C,"!",0,1)</f>
        <v>Brasil</v>
      </c>
      <c r="E10" s="397" t="str">
        <f ca="1">'Hojas y Proyectos'!F44</f>
        <v>EroCopper_Surubim OP Mine</v>
      </c>
      <c r="F10" s="397">
        <f>'EroCopper_Surubim OP Mine'!D12</f>
        <v>466</v>
      </c>
      <c r="G10" s="398">
        <f ca="1">_xlfn.XLOOKUP(E10,'[3]POM 2025'!$B:$B,'[3]POM 2025'!$I:$I,"!",0,1)</f>
        <v>80620</v>
      </c>
      <c r="H10" s="398">
        <f ca="1">_xlfn.XLOOKUP(E10,'[3]POM 2025'!$B:$B,'[3]POM 2025'!$L:$L,"!",0,1)</f>
        <v>76410</v>
      </c>
      <c r="I10" s="399">
        <f>'EroCopper_Surubim OP Mine'!D15</f>
        <v>41600</v>
      </c>
      <c r="J10" s="398">
        <f t="shared" ca="1" si="0"/>
        <v>34810</v>
      </c>
      <c r="K10" s="397"/>
      <c r="L10" s="400"/>
    </row>
    <row r="11" spans="1:12" ht="16.5" customHeight="1" x14ac:dyDescent="0.2">
      <c r="A11" s="397">
        <v>10</v>
      </c>
      <c r="B11" s="397">
        <f ca="1">_xlfn.XLOOKUP(E11,'[3]POM 2025'!$B:$B,'[3]POM 2025'!$G:$G,"!",0,1)</f>
        <v>0</v>
      </c>
      <c r="C11" s="397" t="str">
        <f>'ElBrocal_Estudio Estabilidad'!D10</f>
        <v>Claudio Hernández</v>
      </c>
      <c r="D11" s="397" t="str">
        <f ca="1">_xlfn.XLOOKUP(E11,'[3]POM 2025'!$B:$B,'[3]POM 2025'!$C:$C,"!",0,1)</f>
        <v>Chile</v>
      </c>
      <c r="E11" s="397" t="str">
        <f ca="1">'Hojas y Proyectos'!F32</f>
        <v>ElBrocal_Estudio Geomecanico Estabilidad</v>
      </c>
      <c r="F11" s="397">
        <f>'ElBrocal_Estudio Estabilidad'!D12</f>
        <v>574</v>
      </c>
      <c r="G11" s="398">
        <f ca="1">_xlfn.XLOOKUP(E11,'[3]POM 2025'!$B:$B,'[3]POM 2025'!$I:$I,"!",0,1)</f>
        <v>52492</v>
      </c>
      <c r="H11" s="398">
        <f ca="1">_xlfn.XLOOKUP(E11,'[3]POM 2025'!$B:$B,'[3]POM 2025'!$L:$L,"!",0,1)</f>
        <v>214363</v>
      </c>
      <c r="I11" s="399">
        <f>'ElBrocal_Estudio Estabilidad'!D15</f>
        <v>37000</v>
      </c>
      <c r="J11" s="398">
        <f t="shared" ca="1" si="0"/>
        <v>177363</v>
      </c>
      <c r="K11" s="397"/>
      <c r="L11" s="400"/>
    </row>
    <row r="12" spans="1:12" ht="16.5" customHeight="1" x14ac:dyDescent="0.2">
      <c r="A12" s="397">
        <v>11</v>
      </c>
      <c r="B12" s="397" t="str">
        <f ca="1">_xlfn.XLOOKUP(E12,'[3]POM 2025'!$B:$B,'[3]POM 2025'!$G:$G,"!",0,1)</f>
        <v>MF</v>
      </c>
      <c r="C12" s="397" t="str">
        <f>'Miskimayo_R&amp;R Bayovar'!D10</f>
        <v>Matias Fuentes</v>
      </c>
      <c r="D12" s="397" t="str">
        <f ca="1">_xlfn.XLOOKUP(E12,'[3]POM 2025'!$B:$B,'[3]POM 2025'!$C:$C,"!",0,1)</f>
        <v>Perú</v>
      </c>
      <c r="E12" s="397" t="str">
        <f ca="1">'Hojas y Proyectos'!F41</f>
        <v>Miskimayo_Actualizacion R&amp;R Mina Bayovar</v>
      </c>
      <c r="F12" s="397">
        <f>'Miskimayo_R&amp;R Bayovar'!D12</f>
        <v>38</v>
      </c>
      <c r="G12" s="398">
        <f ca="1">_xlfn.XLOOKUP(E12,'[3]POM 2025'!$B:$B,'[3]POM 2025'!$I:$I,"!",0,1)</f>
        <v>77298</v>
      </c>
      <c r="H12" s="398">
        <f ca="1">_xlfn.XLOOKUP(E12,'[3]POM 2025'!$B:$B,'[3]POM 2025'!$L:$L,"!",0,1)</f>
        <v>45595</v>
      </c>
      <c r="I12" s="399">
        <f>'Miskimayo_R&amp;R Bayovar'!D15</f>
        <v>36476</v>
      </c>
      <c r="J12" s="398">
        <f t="shared" ca="1" si="0"/>
        <v>9119</v>
      </c>
      <c r="K12" s="397"/>
      <c r="L12" s="400"/>
    </row>
    <row r="13" spans="1:12" ht="16.5" customHeight="1" x14ac:dyDescent="0.2">
      <c r="A13" s="397">
        <v>12</v>
      </c>
      <c r="B13" s="397" t="str">
        <f ca="1">_xlfn.XLOOKUP(E13,'[3]POM 2025'!$B:$B,'[3]POM 2025'!$G:$G,"!",0,1)</f>
        <v>MF</v>
      </c>
      <c r="C13" s="397" t="str">
        <f>'Codelco_DET Rajo Sur'!D10</f>
        <v>Matias Fuentes</v>
      </c>
      <c r="D13" s="397" t="str">
        <f ca="1">_xlfn.XLOOKUP(E13,'[3]POM 2025'!$B:$B,'[3]POM 2025'!$C:$C,"!",0,1)</f>
        <v>Chile</v>
      </c>
      <c r="E13" s="397" t="str">
        <f ca="1">'Hojas y Proyectos'!F49</f>
        <v>Codelco_DET Rajo Sur</v>
      </c>
      <c r="F13" s="397">
        <f>'Codelco_DET Rajo Sur'!D12</f>
        <v>0</v>
      </c>
      <c r="G13" s="398">
        <f ca="1">_xlfn.XLOOKUP(E13,'[3]POM 2025'!$B:$B,'[3]POM 2025'!$I:$I,"!",0,1)</f>
        <v>228378</v>
      </c>
      <c r="H13" s="398">
        <f ca="1">_xlfn.XLOOKUP(E13,'[3]POM 2025'!$B:$B,'[3]POM 2025'!$L:$L,"!",0,1)</f>
        <v>210935</v>
      </c>
      <c r="I13" s="399">
        <f>'Codelco_DET Rajo Sur'!D15</f>
        <v>34000</v>
      </c>
      <c r="J13" s="398">
        <f t="shared" ca="1" si="0"/>
        <v>176935</v>
      </c>
      <c r="K13" s="397"/>
    </row>
    <row r="14" spans="1:12" ht="16.5" customHeight="1" x14ac:dyDescent="0.2">
      <c r="A14" s="397">
        <v>13</v>
      </c>
      <c r="B14" s="397" t="str">
        <f ca="1">_xlfn.XLOOKUP(E14,'[3]POM 2025'!$B:$B,'[3]POM 2025'!$G:$G,"!",0,1)</f>
        <v>AF</v>
      </c>
      <c r="C14" s="397" t="str">
        <f>'MineriaIman_PEA Proyecto Iman'!D10</f>
        <v>Alex Figueroa</v>
      </c>
      <c r="D14" s="397" t="str">
        <f ca="1">_xlfn.XLOOKUP(E14,'[3]POM 2025'!$B:$B,'[3]POM 2025'!$C:$C,"!",0,1)</f>
        <v>Chile</v>
      </c>
      <c r="E14" s="397" t="str">
        <f ca="1">'Hojas y Proyectos'!F47</f>
        <v>MineriaIman_PEA Proyecto Iman</v>
      </c>
      <c r="F14" s="397">
        <f>'MineriaIman_PEA Proyecto Iman'!D12</f>
        <v>374</v>
      </c>
      <c r="G14" s="398">
        <f ca="1">_xlfn.XLOOKUP(E14,'[3]POM 2025'!$B:$B,'[3]POM 2025'!$I:$I,"!",0,1)</f>
        <v>194815</v>
      </c>
      <c r="H14" s="398">
        <f ca="1">_xlfn.XLOOKUP(E14,'[3]POM 2025'!$B:$B,'[3]POM 2025'!$L:$L,"!",0,1)</f>
        <v>84100.57</v>
      </c>
      <c r="I14" s="399">
        <f>'MineriaIman_PEA Proyecto Iman'!D15</f>
        <v>33000</v>
      </c>
      <c r="J14" s="398">
        <f t="shared" ca="1" si="0"/>
        <v>51100.570000000007</v>
      </c>
      <c r="K14" s="397"/>
    </row>
    <row r="15" spans="1:12" ht="16.5" customHeight="1" x14ac:dyDescent="0.2">
      <c r="A15" s="397">
        <v>14</v>
      </c>
      <c r="B15" s="397" t="str">
        <f ca="1">_xlfn.XLOOKUP(E15,'[3]POM 2025'!$B:$B,'[3]POM 2025'!$G:$G,"!",0,1)</f>
        <v>MF</v>
      </c>
      <c r="C15" s="397" t="str">
        <f>'ERG_Estabilidad taludes'!D10</f>
        <v>Claudio Hernández</v>
      </c>
      <c r="D15" s="397" t="str">
        <f ca="1">_xlfn.XLOOKUP(E15,'[3]POM 2025'!$B:$B,'[3]POM 2025'!$C:$C,"!",0,1)</f>
        <v>Chile</v>
      </c>
      <c r="E15" s="397" t="str">
        <f ca="1">'Hojas y Proyectos'!F24</f>
        <v>ERG_Parámetros estabilidad taludes</v>
      </c>
      <c r="F15" s="397">
        <f>'ERG_Estabilidad taludes'!D12</f>
        <v>376</v>
      </c>
      <c r="G15" s="398">
        <f ca="1">_xlfn.XLOOKUP(E15,'[3]POM 2025'!$B:$B,'[3]POM 2025'!$I:$I,"!",0,1)</f>
        <v>40000</v>
      </c>
      <c r="H15" s="398">
        <f ca="1">_xlfn.XLOOKUP(E15,'[3]POM 2025'!$B:$B,'[3]POM 2025'!$L:$L,"!",0,1)</f>
        <v>229330</v>
      </c>
      <c r="I15" s="399">
        <f>'ERG_Estabilidad taludes'!D15</f>
        <v>31639</v>
      </c>
      <c r="J15" s="398">
        <f t="shared" ca="1" si="0"/>
        <v>197691</v>
      </c>
      <c r="K15" s="397"/>
    </row>
    <row r="16" spans="1:12" ht="16.5" customHeight="1" x14ac:dyDescent="0.2">
      <c r="A16" s="397">
        <v>15</v>
      </c>
      <c r="B16" s="397" t="str">
        <f ca="1">_xlfn.XLOOKUP(E16,'[3]POM 2025'!$B:$B,'[3]POM 2025'!$G:$G,"!",0,1)</f>
        <v>CH</v>
      </c>
      <c r="C16" s="397" t="str">
        <f>'Stantec_I80 Archimedes UG FS'!D10</f>
        <v>Claudio Hernández</v>
      </c>
      <c r="D16" s="397" t="str">
        <f ca="1">_xlfn.XLOOKUP(E16,'[3]POM 2025'!$B:$B,'[3]POM 2025'!$C:$C,"!",0,1)</f>
        <v>Otros</v>
      </c>
      <c r="E16" s="397" t="str">
        <f ca="1">'Hojas y Proyectos'!F48</f>
        <v>Stantec_I80 Archimedes UG FS</v>
      </c>
      <c r="F16" s="397">
        <f>'Stantec_I80 Archimedes UG FS'!D12</f>
        <v>202</v>
      </c>
      <c r="G16" s="398">
        <f ca="1">_xlfn.XLOOKUP(E16,'[3]POM 2025'!$B:$B,'[3]POM 2025'!$I:$I,"!",0,1)</f>
        <v>746000</v>
      </c>
      <c r="H16" s="398">
        <f ca="1">_xlfn.XLOOKUP(E16,'[3]POM 2025'!$B:$B,'[3]POM 2025'!$L:$L,"!",0,1)</f>
        <v>708195.59</v>
      </c>
      <c r="I16" s="399">
        <f>'Stantec_I80 Archimedes UG FS'!D15</f>
        <v>30000</v>
      </c>
      <c r="J16" s="398">
        <f t="shared" ca="1" si="0"/>
        <v>678195.59</v>
      </c>
      <c r="K16" s="397"/>
    </row>
    <row r="17" spans="1:12" ht="16.5" customHeight="1" x14ac:dyDescent="0.2">
      <c r="A17" s="397">
        <v>16</v>
      </c>
      <c r="B17" s="397" t="str">
        <f ca="1">_xlfn.XLOOKUP(E17,'[3]POM 2025'!$B:$B,'[3]POM 2025'!$G:$G,"!",0,1)</f>
        <v>AF</v>
      </c>
      <c r="C17" s="397" t="str">
        <f>'Mosaic_Cajati LOM Open Pit'!D10</f>
        <v>Alex Figueroa</v>
      </c>
      <c r="D17" s="397" t="str">
        <f ca="1">_xlfn.XLOOKUP(E17,'[3]POM 2025'!$B:$B,'[3]POM 2025'!$C:$C,"!",0,1)</f>
        <v>Brasil</v>
      </c>
      <c r="E17" s="397" t="str">
        <f ca="1">'Hojas y Proyectos'!F37</f>
        <v>Mosaic_Cajati LOM Open Pit</v>
      </c>
      <c r="F17" s="397">
        <f>'Mosaic_Cajati LOM Open Pit'!D12</f>
        <v>102</v>
      </c>
      <c r="G17" s="398">
        <f ca="1">_xlfn.XLOOKUP(E17,'[3]POM 2025'!$B:$B,'[3]POM 2025'!$I:$I,"!",0,1)</f>
        <v>92135</v>
      </c>
      <c r="H17" s="398">
        <f ca="1">_xlfn.XLOOKUP(E17,'[3]POM 2025'!$B:$B,'[3]POM 2025'!$L:$L,"!",0,1)</f>
        <v>32190</v>
      </c>
      <c r="I17" s="399">
        <f>'Mosaic_Cajati LOM Open Pit'!D15</f>
        <v>29000</v>
      </c>
      <c r="J17" s="398">
        <f t="shared" ca="1" si="0"/>
        <v>3190</v>
      </c>
      <c r="K17" s="397"/>
    </row>
    <row r="18" spans="1:12" ht="16.5" customHeight="1" x14ac:dyDescent="0.2">
      <c r="A18" s="397">
        <v>17</v>
      </c>
      <c r="B18" s="397" t="str">
        <f ca="1">_xlfn.XLOOKUP(E18,'[3]POM 2025'!$B:$B,'[3]POM 2025'!$G:$G,"!",0,1)</f>
        <v>MF</v>
      </c>
      <c r="C18" s="397" t="str">
        <f>'Minsur_Proceso adherencia'!D10</f>
        <v>Matias Fuentes</v>
      </c>
      <c r="D18" s="397" t="str">
        <f ca="1">_xlfn.XLOOKUP(E18,'[3]POM 2025'!$B:$B,'[3]POM 2025'!$C:$C,"!",0,1)</f>
        <v>Perú</v>
      </c>
      <c r="E18" s="397" t="str">
        <f ca="1">'Hojas y Proyectos'!F59</f>
        <v xml:space="preserve">Minsur_Proceso adherencia Quenamari - SR </v>
      </c>
      <c r="F18" s="397">
        <f>'Minsur_Proceso adherencia'!D12</f>
        <v>340.5</v>
      </c>
      <c r="G18" s="398">
        <f ca="1">_xlfn.XLOOKUP(E18,'[3]POM 2025'!$B:$B,'[3]POM 2025'!$I:$I,"!",0,1)</f>
        <v>57683</v>
      </c>
      <c r="H18" s="398">
        <f ca="1">_xlfn.XLOOKUP(E18,'[3]POM 2025'!$B:$B,'[3]POM 2025'!$L:$L,"!",0,1)</f>
        <v>47156</v>
      </c>
      <c r="I18" s="399">
        <f>'Minsur_Proceso adherencia'!D15</f>
        <v>22929.14</v>
      </c>
      <c r="J18" s="398">
        <f t="shared" ca="1" si="0"/>
        <v>24226.86</v>
      </c>
      <c r="K18" s="397"/>
      <c r="L18" s="400"/>
    </row>
    <row r="19" spans="1:12" ht="16.5" customHeight="1" x14ac:dyDescent="0.2">
      <c r="A19" s="397">
        <v>18</v>
      </c>
      <c r="B19" s="397" t="str">
        <f ca="1">_xlfn.XLOOKUP(E19,'[3]POM 2025'!$B:$B,'[3]POM 2025'!$G:$G,"!",0,1)</f>
        <v>CH</v>
      </c>
      <c r="C19" s="397" t="str">
        <f>'Fortuna_Sismicidad Inducida'!D10</f>
        <v>Claudio Hernández</v>
      </c>
      <c r="D19" s="397" t="str">
        <f ca="1">_xlfn.XLOOKUP(E19,'[3]POM 2025'!$B:$B,'[3]POM 2025'!$C:$C,"!",0,1)</f>
        <v>Perú</v>
      </c>
      <c r="E19" s="397" t="str">
        <f ca="1">'Hojas y Proyectos'!F57</f>
        <v>FortunaMining_Sismicidad inducida Bateas</v>
      </c>
      <c r="F19" s="397">
        <f>'Fortuna_Sismicidad Inducida'!D12</f>
        <v>196</v>
      </c>
      <c r="G19" s="398">
        <f ca="1">_xlfn.XLOOKUP(E19,'[3]POM 2025'!$B:$B,'[3]POM 2025'!$I:$I,"!",0,1)</f>
        <v>146540</v>
      </c>
      <c r="H19" s="398">
        <f ca="1">_xlfn.XLOOKUP(E19,'[3]POM 2025'!$B:$B,'[3]POM 2025'!$L:$L,"!",0,1)</f>
        <v>146540</v>
      </c>
      <c r="I19" s="399">
        <f>'Fortuna_Sismicidad Inducida'!D15</f>
        <v>20000</v>
      </c>
      <c r="J19" s="398">
        <f t="shared" ca="1" si="0"/>
        <v>126540</v>
      </c>
      <c r="K19" s="397"/>
      <c r="L19" s="400"/>
    </row>
    <row r="20" spans="1:12" ht="16.5" customHeight="1" x14ac:dyDescent="0.2">
      <c r="A20" s="397">
        <v>19</v>
      </c>
      <c r="B20" s="397" t="str">
        <f ca="1">_xlfn.XLOOKUP(E20,'[3]POM 2025'!$B:$B,'[3]POM 2025'!$G:$G,"!",0,1)</f>
        <v>CH</v>
      </c>
      <c r="C20" s="397" t="str">
        <f>'Highlander_Diag Geomecánico'!D10</f>
        <v>Claudio Hernández</v>
      </c>
      <c r="D20" s="397" t="str">
        <f ca="1">_xlfn.XLOOKUP(E20,'[3]POM 2025'!$B:$B,'[3]POM 2025'!$C:$C,"!",0,1)</f>
        <v>Perú</v>
      </c>
      <c r="E20" s="397" t="str">
        <f ca="1">'Hojas y Proyectos'!F56</f>
        <v>Highlander_Diagnóstico Geomecánico</v>
      </c>
      <c r="F20" s="397">
        <f>'Highlander_Diag Geomecánico'!D12</f>
        <v>98</v>
      </c>
      <c r="G20" s="398">
        <f ca="1">_xlfn.XLOOKUP(E20,'[3]POM 2025'!$B:$B,'[3]POM 2025'!$I:$I,"!",0,1)</f>
        <v>60740</v>
      </c>
      <c r="H20" s="398">
        <f ca="1">_xlfn.XLOOKUP(E20,'[3]POM 2025'!$B:$B,'[3]POM 2025'!$L:$L,"!",0,1)</f>
        <v>45801</v>
      </c>
      <c r="I20" s="399">
        <f>'Highlander_Diag Geomecánico'!D15</f>
        <v>15000</v>
      </c>
      <c r="J20" s="398">
        <f t="shared" ca="1" si="0"/>
        <v>30801</v>
      </c>
      <c r="K20" s="397"/>
    </row>
    <row r="21" spans="1:12" ht="16.5" customHeight="1" x14ac:dyDescent="0.2">
      <c r="A21" s="397">
        <v>20</v>
      </c>
      <c r="B21" s="397">
        <f ca="1">_xlfn.XLOOKUP(E21,'[3]POM 2025'!$B:$B,'[3]POM 2025'!$G:$G,"!",0,1)</f>
        <v>0</v>
      </c>
      <c r="C21" s="397" t="str">
        <f>'Resolution_General Review'!D10</f>
        <v>Matias Fuentes</v>
      </c>
      <c r="D21" s="397" t="str">
        <f ca="1">_xlfn.XLOOKUP(E21,'[3]POM 2025'!$B:$B,'[3]POM 2025'!$C:$C,"!",0,1)</f>
        <v>Chile</v>
      </c>
      <c r="E21" s="397" t="str">
        <f ca="1">'Hojas y Proyectos'!F20</f>
        <v>Resolution_General Review</v>
      </c>
      <c r="F21" s="398">
        <f>'Resolution_General Review'!D12</f>
        <v>0</v>
      </c>
      <c r="G21" s="398">
        <f ca="1">_xlfn.XLOOKUP(E21,'[3]POM 2025'!$B:$B,'[3]POM 2025'!$I:$I,"!",0,1)</f>
        <v>20350</v>
      </c>
      <c r="H21" s="398">
        <f ca="1">_xlfn.XLOOKUP(E21,'[3]POM 2025'!$B:$B,'[3]POM 2025'!$L:$L,"!",0,1)</f>
        <v>30994</v>
      </c>
      <c r="I21" s="399">
        <f>'Resolution_General Review'!D15</f>
        <v>0</v>
      </c>
      <c r="J21" s="398">
        <f t="shared" ca="1" si="0"/>
        <v>30994</v>
      </c>
      <c r="K21" s="397"/>
      <c r="L21" s="400"/>
    </row>
    <row r="22" spans="1:12" ht="16.5" customHeight="1" x14ac:dyDescent="0.2">
      <c r="A22" s="397">
        <v>21</v>
      </c>
      <c r="B22" s="397" t="str">
        <f ca="1">_xlfn.XLOOKUP(E22,'[3]POM 2025'!$B:$B,'[3]POM 2025'!$G:$G,"!",0,1)</f>
        <v>MF</v>
      </c>
      <c r="C22" s="397" t="str">
        <f>'Freeport_GBC Restart Strategy'!D10</f>
        <v>Matias Fuentes</v>
      </c>
      <c r="D22" s="397" t="str">
        <f ca="1">_xlfn.XLOOKUP(E22,'[3]POM 2025'!$B:$B,'[3]POM 2025'!$C:$C,"!",0,1)</f>
        <v>Otros</v>
      </c>
      <c r="E22" s="397" t="str">
        <f ca="1">'Hojas y Proyectos'!F33</f>
        <v>Freeport_GBC Restart Strategy Services</v>
      </c>
      <c r="F22" s="397">
        <f>'Freeport_GBC Restart Strategy'!D12</f>
        <v>0</v>
      </c>
      <c r="G22" s="398">
        <f ca="1">_xlfn.XLOOKUP(E22,'[3]POM 2025'!$B:$B,'[3]POM 2025'!$I:$I,"!",0,1)</f>
        <v>499350</v>
      </c>
      <c r="H22" s="398">
        <f ca="1">_xlfn.XLOOKUP(E22,'[3]POM 2025'!$B:$B,'[3]POM 2025'!$L:$L,"!",0,1)</f>
        <v>259506</v>
      </c>
      <c r="I22" s="399">
        <f>'Freeport_GBC Restart Strategy'!D15</f>
        <v>0</v>
      </c>
      <c r="J22" s="398">
        <f t="shared" ca="1" si="0"/>
        <v>259506</v>
      </c>
      <c r="K22" s="397"/>
      <c r="L22" s="400"/>
    </row>
    <row r="23" spans="1:12" ht="24" customHeight="1" x14ac:dyDescent="0.2">
      <c r="A23" s="401"/>
      <c r="B23" s="401"/>
      <c r="C23" s="401"/>
      <c r="D23" s="401"/>
      <c r="E23" s="401" t="s">
        <v>784</v>
      </c>
      <c r="F23" s="402">
        <f>SUM(F2:F22)</f>
        <v>5181</v>
      </c>
      <c r="G23" s="402">
        <f ca="1">SUM(G2:G22)</f>
        <v>3452576</v>
      </c>
      <c r="H23" s="402">
        <f ca="1">SUM(H2:H22)</f>
        <v>3090663.16</v>
      </c>
      <c r="I23" s="402">
        <f>SUM(I2:I22)</f>
        <v>843980.97795999132</v>
      </c>
      <c r="J23" s="402">
        <f ca="1">SUM(J2:J22)</f>
        <v>2246682.1820400087</v>
      </c>
      <c r="K23" s="401"/>
    </row>
    <row r="24" spans="1:12" ht="15" x14ac:dyDescent="0.2">
      <c r="A24" s="86"/>
      <c r="B24" s="86"/>
      <c r="C24" s="86"/>
      <c r="D24" s="86"/>
      <c r="E24" s="86"/>
      <c r="F24" s="86"/>
      <c r="G24" s="86"/>
      <c r="H24" s="86"/>
      <c r="I24" s="86"/>
      <c r="J24" s="86"/>
      <c r="K24" s="86"/>
    </row>
    <row r="25" spans="1:12" ht="15" x14ac:dyDescent="0.2">
      <c r="A25" s="86"/>
      <c r="B25" s="86"/>
      <c r="C25" s="86"/>
      <c r="D25" s="86"/>
      <c r="E25" s="86"/>
      <c r="F25" s="86"/>
      <c r="G25" s="86"/>
      <c r="H25" s="86"/>
      <c r="I25" s="86"/>
      <c r="J25" s="86"/>
      <c r="K25" s="86"/>
    </row>
    <row r="26" spans="1:12" ht="15" x14ac:dyDescent="0.2">
      <c r="A26" s="86"/>
      <c r="B26" s="86"/>
      <c r="C26" s="86"/>
      <c r="D26" s="86"/>
      <c r="E26" s="86"/>
      <c r="F26" s="86"/>
      <c r="G26" s="86"/>
      <c r="H26" s="86"/>
      <c r="I26" s="86"/>
      <c r="J26" s="86"/>
      <c r="K26" s="86"/>
    </row>
    <row r="27" spans="1:12" ht="15" x14ac:dyDescent="0.2">
      <c r="A27" s="86"/>
      <c r="B27" s="86"/>
      <c r="C27" s="86"/>
      <c r="D27" s="86"/>
      <c r="E27" s="86"/>
      <c r="F27" s="86"/>
      <c r="G27" s="86"/>
      <c r="H27" s="86"/>
      <c r="I27" s="86"/>
      <c r="J27" s="86"/>
      <c r="K27" s="86"/>
    </row>
    <row r="28" spans="1:12" ht="15" x14ac:dyDescent="0.2">
      <c r="A28" s="86"/>
      <c r="B28" s="86"/>
      <c r="C28" s="86"/>
      <c r="D28" s="86"/>
      <c r="E28" s="86"/>
      <c r="F28" s="86"/>
      <c r="G28" s="86"/>
      <c r="H28" s="86"/>
      <c r="I28" s="86"/>
      <c r="J28" s="86"/>
      <c r="K28" s="86"/>
    </row>
    <row r="29" spans="1:12" ht="15" x14ac:dyDescent="0.2">
      <c r="A29" s="86"/>
      <c r="B29" s="86"/>
      <c r="C29" s="86"/>
      <c r="D29" s="86"/>
      <c r="E29" s="86"/>
      <c r="F29" s="86"/>
      <c r="G29" s="86"/>
      <c r="H29" s="86"/>
      <c r="I29" s="86"/>
      <c r="J29" s="86"/>
      <c r="K29" s="86"/>
    </row>
    <row r="30" spans="1:12" ht="15" x14ac:dyDescent="0.2">
      <c r="A30" s="86"/>
      <c r="B30" s="86"/>
      <c r="C30" s="86"/>
      <c r="D30" s="86"/>
      <c r="E30" s="86"/>
      <c r="F30" s="86"/>
      <c r="G30" s="86"/>
      <c r="H30" s="86"/>
      <c r="I30" s="86"/>
      <c r="J30" s="86"/>
      <c r="K30" s="86"/>
    </row>
    <row r="31" spans="1:12" ht="15" x14ac:dyDescent="0.2">
      <c r="A31" s="86"/>
      <c r="B31" s="86"/>
      <c r="C31" s="86"/>
      <c r="D31" s="86"/>
      <c r="E31" s="86"/>
      <c r="F31" s="86"/>
      <c r="G31" s="86"/>
      <c r="H31" s="86"/>
      <c r="I31" s="86"/>
      <c r="J31" s="86"/>
      <c r="K31" s="86"/>
    </row>
    <row r="32" spans="1:12" ht="15" x14ac:dyDescent="0.2">
      <c r="A32" s="86"/>
      <c r="B32" s="86"/>
      <c r="C32" s="86"/>
      <c r="D32" s="86"/>
      <c r="E32" s="86"/>
      <c r="F32" s="86"/>
      <c r="G32" s="86"/>
      <c r="H32" s="86"/>
      <c r="I32" s="86"/>
      <c r="J32" s="86"/>
      <c r="K32" s="86"/>
    </row>
    <row r="33" spans="1:11" ht="15" x14ac:dyDescent="0.2">
      <c r="A33" s="86"/>
      <c r="B33" s="86"/>
      <c r="C33" s="86"/>
      <c r="D33" s="86"/>
      <c r="E33" s="86"/>
      <c r="F33" s="86"/>
      <c r="G33" s="86"/>
      <c r="H33" s="86"/>
      <c r="I33" s="86"/>
      <c r="J33" s="86"/>
      <c r="K33" s="86"/>
    </row>
    <row r="34" spans="1:11" ht="15" x14ac:dyDescent="0.2">
      <c r="A34" s="86"/>
      <c r="B34" s="86"/>
      <c r="C34" s="86"/>
      <c r="D34" s="86"/>
      <c r="E34" s="86"/>
      <c r="F34" s="86"/>
      <c r="G34" s="86"/>
      <c r="H34" s="86"/>
      <c r="I34" s="86"/>
      <c r="J34" s="86"/>
      <c r="K34" s="86"/>
    </row>
  </sheetData>
  <autoFilter ref="A1:K22" xr:uid="{F3CB2072-CEE4-473F-A23E-723A7B234149}">
    <sortState xmlns:xlrd2="http://schemas.microsoft.com/office/spreadsheetml/2017/richdata2" ref="A2:K22">
      <sortCondition descending="1" ref="I2:I22"/>
    </sortState>
  </autoFilter>
  <sortState xmlns:xlrd2="http://schemas.microsoft.com/office/spreadsheetml/2017/richdata2" ref="A1:K22">
    <sortCondition descending="1" ref="I1:I22"/>
  </sortState>
  <conditionalFormatting sqref="F2:F22">
    <cfRule type="iconSet" priority="1">
      <iconSet iconSet="3Symbols">
        <cfvo type="percent" val="0"/>
        <cfvo type="num" val="0.9"/>
        <cfvo type="num" val="1"/>
      </iconSet>
    </cfRule>
  </conditionalFormatting>
  <conditionalFormatting sqref="I2:I22">
    <cfRule type="cellIs" dxfId="3" priority="2" operator="equal">
      <formula>0</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0D118-989E-4501-8583-BA8CFE9A1C98}">
  <sheetPr codeName="Hoja72"/>
  <dimension ref="A1:G2"/>
  <sheetViews>
    <sheetView workbookViewId="0"/>
  </sheetViews>
  <sheetFormatPr baseColWidth="10" defaultColWidth="11.5" defaultRowHeight="15" x14ac:dyDescent="0.2"/>
  <cols>
    <col min="1" max="1" width="10.5" bestFit="1" customWidth="1"/>
    <col min="2" max="2" width="38.5" bestFit="1" customWidth="1"/>
    <col min="3" max="3" width="17.5" bestFit="1" customWidth="1"/>
    <col min="4" max="4" width="19.5" bestFit="1" customWidth="1"/>
    <col min="5" max="5" width="61.5" bestFit="1" customWidth="1"/>
    <col min="6" max="6" width="13.5" bestFit="1" customWidth="1"/>
    <col min="7" max="7" width="10.5" bestFit="1" customWidth="1"/>
  </cols>
  <sheetData>
    <row r="1" spans="1:7" x14ac:dyDescent="0.2">
      <c r="A1" t="s">
        <v>460</v>
      </c>
      <c r="B1" t="s">
        <v>1</v>
      </c>
      <c r="C1" t="s">
        <v>482</v>
      </c>
      <c r="D1" t="s">
        <v>787</v>
      </c>
      <c r="E1" t="s">
        <v>498</v>
      </c>
      <c r="F1" t="s">
        <v>493</v>
      </c>
      <c r="G1" t="s">
        <v>788</v>
      </c>
    </row>
    <row r="2" spans="1:7" x14ac:dyDescent="0.2">
      <c r="A2" s="85">
        <v>46174</v>
      </c>
      <c r="B2" t="s">
        <v>148</v>
      </c>
      <c r="C2" t="s">
        <v>504</v>
      </c>
      <c r="D2" t="s">
        <v>579</v>
      </c>
      <c r="E2" t="s">
        <v>580</v>
      </c>
      <c r="F2">
        <v>12500</v>
      </c>
      <c r="G2" s="85">
        <v>46174</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74CD-E6C3-4863-AC51-0725DD7E37B0}">
  <sheetPr codeName="Hoja95">
    <tabColor theme="0"/>
  </sheetPr>
  <dimension ref="A1:C60"/>
  <sheetViews>
    <sheetView topLeftCell="A42" workbookViewId="0">
      <selection activeCell="B14" sqref="B14"/>
    </sheetView>
  </sheetViews>
  <sheetFormatPr baseColWidth="10" defaultColWidth="11.5" defaultRowHeight="15" x14ac:dyDescent="0.2"/>
  <cols>
    <col min="1" max="1" width="23.33203125" bestFit="1" customWidth="1"/>
    <col min="2" max="2" width="13.6640625" bestFit="1" customWidth="1"/>
    <col min="3" max="3" width="19.5" bestFit="1" customWidth="1"/>
    <col min="4" max="4" width="16" bestFit="1" customWidth="1"/>
    <col min="5" max="5" width="17.5" bestFit="1" customWidth="1"/>
    <col min="16" max="16" width="11.5" customWidth="1"/>
  </cols>
  <sheetData>
    <row r="1" spans="1:3" x14ac:dyDescent="0.2">
      <c r="A1" s="126" t="s">
        <v>789</v>
      </c>
      <c r="B1" t="s">
        <v>790</v>
      </c>
      <c r="C1" t="s">
        <v>791</v>
      </c>
    </row>
    <row r="2" spans="1:3" x14ac:dyDescent="0.2">
      <c r="A2" s="127" t="s">
        <v>368</v>
      </c>
      <c r="B2">
        <v>330</v>
      </c>
      <c r="C2">
        <v>177</v>
      </c>
    </row>
    <row r="3" spans="1:3" x14ac:dyDescent="0.2">
      <c r="A3" s="127" t="s">
        <v>219</v>
      </c>
      <c r="B3">
        <v>263</v>
      </c>
      <c r="C3">
        <v>177</v>
      </c>
    </row>
    <row r="4" spans="1:3" x14ac:dyDescent="0.2">
      <c r="A4" s="127" t="s">
        <v>285</v>
      </c>
      <c r="B4">
        <v>249</v>
      </c>
      <c r="C4">
        <v>177</v>
      </c>
    </row>
    <row r="5" spans="1:3" x14ac:dyDescent="0.2">
      <c r="A5" s="127" t="s">
        <v>275</v>
      </c>
      <c r="B5">
        <v>225</v>
      </c>
      <c r="C5">
        <v>177</v>
      </c>
    </row>
    <row r="6" spans="1:3" x14ac:dyDescent="0.2">
      <c r="A6" s="127" t="s">
        <v>302</v>
      </c>
      <c r="B6">
        <v>222</v>
      </c>
      <c r="C6">
        <v>177</v>
      </c>
    </row>
    <row r="7" spans="1:3" x14ac:dyDescent="0.2">
      <c r="A7" s="127" t="s">
        <v>402</v>
      </c>
      <c r="B7">
        <v>208</v>
      </c>
      <c r="C7">
        <v>177</v>
      </c>
    </row>
    <row r="8" spans="1:3" x14ac:dyDescent="0.2">
      <c r="A8" s="127" t="s">
        <v>215</v>
      </c>
      <c r="B8">
        <v>190</v>
      </c>
      <c r="C8">
        <v>177</v>
      </c>
    </row>
    <row r="9" spans="1:3" x14ac:dyDescent="0.2">
      <c r="A9" s="127" t="s">
        <v>204</v>
      </c>
      <c r="B9">
        <v>188</v>
      </c>
      <c r="C9">
        <v>177</v>
      </c>
    </row>
    <row r="10" spans="1:3" x14ac:dyDescent="0.2">
      <c r="A10" s="127" t="s">
        <v>335</v>
      </c>
      <c r="B10">
        <v>186</v>
      </c>
      <c r="C10">
        <v>177</v>
      </c>
    </row>
    <row r="11" spans="1:3" x14ac:dyDescent="0.2">
      <c r="A11" s="127" t="s">
        <v>210</v>
      </c>
      <c r="B11">
        <v>186</v>
      </c>
      <c r="C11">
        <v>177</v>
      </c>
    </row>
    <row r="12" spans="1:3" x14ac:dyDescent="0.2">
      <c r="A12" s="127" t="s">
        <v>256</v>
      </c>
      <c r="B12">
        <v>186</v>
      </c>
      <c r="C12">
        <v>177</v>
      </c>
    </row>
    <row r="13" spans="1:3" x14ac:dyDescent="0.2">
      <c r="A13" s="127" t="s">
        <v>377</v>
      </c>
      <c r="B13">
        <v>186</v>
      </c>
      <c r="C13">
        <v>177</v>
      </c>
    </row>
    <row r="14" spans="1:3" x14ac:dyDescent="0.2">
      <c r="A14" s="127" t="s">
        <v>280</v>
      </c>
      <c r="B14">
        <v>186</v>
      </c>
      <c r="C14">
        <v>177</v>
      </c>
    </row>
    <row r="15" spans="1:3" x14ac:dyDescent="0.2">
      <c r="A15" s="127" t="s">
        <v>246</v>
      </c>
      <c r="B15">
        <v>177</v>
      </c>
      <c r="C15">
        <v>177</v>
      </c>
    </row>
    <row r="16" spans="1:3" x14ac:dyDescent="0.2">
      <c r="A16" s="127" t="s">
        <v>397</v>
      </c>
      <c r="B16">
        <v>168</v>
      </c>
      <c r="C16">
        <v>177</v>
      </c>
    </row>
    <row r="17" spans="1:3" x14ac:dyDescent="0.2">
      <c r="A17" s="127" t="s">
        <v>241</v>
      </c>
      <c r="B17">
        <v>168</v>
      </c>
      <c r="C17">
        <v>177</v>
      </c>
    </row>
    <row r="18" spans="1:3" x14ac:dyDescent="0.2">
      <c r="A18" s="127" t="s">
        <v>441</v>
      </c>
      <c r="B18">
        <v>165</v>
      </c>
      <c r="C18">
        <v>177</v>
      </c>
    </row>
    <row r="19" spans="1:3" x14ac:dyDescent="0.2">
      <c r="A19" s="127" t="s">
        <v>330</v>
      </c>
      <c r="B19">
        <v>162</v>
      </c>
      <c r="C19">
        <v>177</v>
      </c>
    </row>
    <row r="20" spans="1:3" x14ac:dyDescent="0.2">
      <c r="A20" s="127" t="s">
        <v>306</v>
      </c>
      <c r="B20">
        <v>159</v>
      </c>
      <c r="C20">
        <v>177</v>
      </c>
    </row>
    <row r="21" spans="1:3" x14ac:dyDescent="0.2">
      <c r="A21" s="127" t="s">
        <v>271</v>
      </c>
      <c r="B21">
        <v>153</v>
      </c>
      <c r="C21">
        <v>177</v>
      </c>
    </row>
    <row r="22" spans="1:3" x14ac:dyDescent="0.2">
      <c r="A22" s="127" t="s">
        <v>345</v>
      </c>
      <c r="B22">
        <v>135</v>
      </c>
      <c r="C22">
        <v>177</v>
      </c>
    </row>
    <row r="23" spans="1:3" x14ac:dyDescent="0.2">
      <c r="A23" s="127" t="s">
        <v>373</v>
      </c>
      <c r="B23">
        <v>135</v>
      </c>
      <c r="C23">
        <v>177</v>
      </c>
    </row>
    <row r="24" spans="1:3" x14ac:dyDescent="0.2">
      <c r="A24" s="127" t="s">
        <v>421</v>
      </c>
      <c r="B24">
        <v>125</v>
      </c>
      <c r="C24">
        <v>177</v>
      </c>
    </row>
    <row r="25" spans="1:3" x14ac:dyDescent="0.2">
      <c r="A25" s="127" t="s">
        <v>340</v>
      </c>
      <c r="B25">
        <v>124</v>
      </c>
      <c r="C25">
        <v>177</v>
      </c>
    </row>
    <row r="26" spans="1:3" x14ac:dyDescent="0.2">
      <c r="A26" s="127" t="s">
        <v>416</v>
      </c>
      <c r="B26">
        <v>107</v>
      </c>
      <c r="C26">
        <v>177</v>
      </c>
    </row>
    <row r="27" spans="1:3" x14ac:dyDescent="0.2">
      <c r="A27" s="127" t="s">
        <v>226</v>
      </c>
      <c r="B27">
        <v>103</v>
      </c>
      <c r="C27">
        <v>177</v>
      </c>
    </row>
    <row r="28" spans="1:3" x14ac:dyDescent="0.2">
      <c r="A28" s="127" t="s">
        <v>296</v>
      </c>
      <c r="B28">
        <v>96</v>
      </c>
      <c r="C28">
        <v>177</v>
      </c>
    </row>
    <row r="29" spans="1:3" x14ac:dyDescent="0.2">
      <c r="A29" s="127" t="s">
        <v>267</v>
      </c>
      <c r="B29">
        <v>94</v>
      </c>
      <c r="C29">
        <v>177</v>
      </c>
    </row>
    <row r="30" spans="1:3" x14ac:dyDescent="0.2">
      <c r="A30" s="127" t="s">
        <v>458</v>
      </c>
      <c r="B30">
        <v>76</v>
      </c>
      <c r="C30">
        <v>177</v>
      </c>
    </row>
    <row r="31" spans="1:3" x14ac:dyDescent="0.2">
      <c r="A31" s="127" t="s">
        <v>197</v>
      </c>
      <c r="B31">
        <v>42</v>
      </c>
      <c r="C31">
        <v>177</v>
      </c>
    </row>
    <row r="32" spans="1:3" x14ac:dyDescent="0.2">
      <c r="A32" s="127" t="s">
        <v>178</v>
      </c>
      <c r="B32">
        <v>36</v>
      </c>
      <c r="C32">
        <v>177</v>
      </c>
    </row>
    <row r="33" spans="1:3" x14ac:dyDescent="0.2">
      <c r="A33" s="127" t="s">
        <v>406</v>
      </c>
      <c r="B33">
        <v>35</v>
      </c>
      <c r="C33">
        <v>177</v>
      </c>
    </row>
    <row r="34" spans="1:3" x14ac:dyDescent="0.2">
      <c r="A34" s="127" t="s">
        <v>429</v>
      </c>
      <c r="B34">
        <v>24</v>
      </c>
      <c r="C34">
        <v>177</v>
      </c>
    </row>
    <row r="35" spans="1:3" x14ac:dyDescent="0.2">
      <c r="A35" s="127" t="s">
        <v>185</v>
      </c>
      <c r="B35">
        <v>0</v>
      </c>
      <c r="C35">
        <v>177</v>
      </c>
    </row>
    <row r="36" spans="1:3" x14ac:dyDescent="0.2">
      <c r="A36" s="127" t="s">
        <v>392</v>
      </c>
      <c r="B36">
        <v>0</v>
      </c>
      <c r="C36">
        <v>177</v>
      </c>
    </row>
    <row r="37" spans="1:3" x14ac:dyDescent="0.2">
      <c r="A37" s="127" t="s">
        <v>251</v>
      </c>
      <c r="B37">
        <v>0</v>
      </c>
      <c r="C37">
        <v>177</v>
      </c>
    </row>
    <row r="38" spans="1:3" x14ac:dyDescent="0.2">
      <c r="A38" s="127" t="s">
        <v>349</v>
      </c>
      <c r="B38">
        <v>0</v>
      </c>
      <c r="C38">
        <v>177</v>
      </c>
    </row>
    <row r="39" spans="1:3" x14ac:dyDescent="0.2">
      <c r="A39" s="127" t="s">
        <v>312</v>
      </c>
      <c r="B39">
        <v>0</v>
      </c>
      <c r="C39">
        <v>177</v>
      </c>
    </row>
    <row r="40" spans="1:3" x14ac:dyDescent="0.2">
      <c r="A40" s="127" t="s">
        <v>355</v>
      </c>
      <c r="B40">
        <v>0</v>
      </c>
      <c r="C40">
        <v>177</v>
      </c>
    </row>
    <row r="41" spans="1:3" x14ac:dyDescent="0.2">
      <c r="A41" s="127" t="s">
        <v>317</v>
      </c>
      <c r="B41">
        <v>0</v>
      </c>
      <c r="C41">
        <v>177</v>
      </c>
    </row>
    <row r="42" spans="1:3" x14ac:dyDescent="0.2">
      <c r="A42" s="127" t="s">
        <v>360</v>
      </c>
      <c r="B42">
        <v>0</v>
      </c>
      <c r="C42">
        <v>177</v>
      </c>
    </row>
    <row r="43" spans="1:3" x14ac:dyDescent="0.2">
      <c r="A43" s="127" t="s">
        <v>236</v>
      </c>
      <c r="B43">
        <v>0</v>
      </c>
      <c r="C43">
        <v>177</v>
      </c>
    </row>
    <row r="44" spans="1:3" x14ac:dyDescent="0.2">
      <c r="A44" s="127" t="s">
        <v>365</v>
      </c>
      <c r="B44">
        <v>0</v>
      </c>
      <c r="C44">
        <v>177</v>
      </c>
    </row>
    <row r="45" spans="1:3" x14ac:dyDescent="0.2">
      <c r="A45" s="127" t="s">
        <v>231</v>
      </c>
      <c r="B45">
        <v>0</v>
      </c>
      <c r="C45">
        <v>177</v>
      </c>
    </row>
    <row r="46" spans="1:3" x14ac:dyDescent="0.2">
      <c r="A46" s="127" t="s">
        <v>291</v>
      </c>
      <c r="B46">
        <v>0</v>
      </c>
      <c r="C46">
        <v>177</v>
      </c>
    </row>
    <row r="47" spans="1:3" x14ac:dyDescent="0.2">
      <c r="A47" s="127" t="s">
        <v>792</v>
      </c>
      <c r="B47">
        <v>0</v>
      </c>
      <c r="C47">
        <v>177</v>
      </c>
    </row>
    <row r="48" spans="1:3" x14ac:dyDescent="0.2">
      <c r="A48" s="127" t="s">
        <v>191</v>
      </c>
      <c r="B48">
        <v>0</v>
      </c>
      <c r="C48">
        <v>177</v>
      </c>
    </row>
    <row r="49" spans="1:3" x14ac:dyDescent="0.2">
      <c r="A49" s="127" t="s">
        <v>411</v>
      </c>
      <c r="B49">
        <v>0</v>
      </c>
      <c r="C49">
        <v>177</v>
      </c>
    </row>
    <row r="50" spans="1:3" x14ac:dyDescent="0.2">
      <c r="A50" s="127" t="s">
        <v>425</v>
      </c>
      <c r="B50">
        <v>0</v>
      </c>
      <c r="C50">
        <v>177</v>
      </c>
    </row>
    <row r="51" spans="1:3" x14ac:dyDescent="0.2">
      <c r="A51" s="127" t="s">
        <v>322</v>
      </c>
      <c r="B51">
        <v>0</v>
      </c>
      <c r="C51">
        <v>177</v>
      </c>
    </row>
    <row r="52" spans="1:3" x14ac:dyDescent="0.2">
      <c r="A52" s="127" t="s">
        <v>436</v>
      </c>
      <c r="B52">
        <v>0</v>
      </c>
      <c r="C52">
        <v>177</v>
      </c>
    </row>
    <row r="53" spans="1:3" x14ac:dyDescent="0.2">
      <c r="A53" s="127" t="s">
        <v>446</v>
      </c>
      <c r="B53">
        <v>0</v>
      </c>
      <c r="C53">
        <v>177</v>
      </c>
    </row>
    <row r="54" spans="1:3" x14ac:dyDescent="0.2">
      <c r="A54" s="127" t="s">
        <v>261</v>
      </c>
      <c r="B54">
        <v>0</v>
      </c>
      <c r="C54">
        <v>177</v>
      </c>
    </row>
    <row r="55" spans="1:3" x14ac:dyDescent="0.2">
      <c r="A55" s="127" t="s">
        <v>455</v>
      </c>
      <c r="B55">
        <v>0</v>
      </c>
      <c r="C55">
        <v>177</v>
      </c>
    </row>
    <row r="56" spans="1:3" x14ac:dyDescent="0.2">
      <c r="A56" s="127" t="s">
        <v>381</v>
      </c>
      <c r="B56">
        <v>0</v>
      </c>
      <c r="C56">
        <v>177</v>
      </c>
    </row>
    <row r="57" spans="1:3" x14ac:dyDescent="0.2">
      <c r="A57" s="127" t="s">
        <v>451</v>
      </c>
      <c r="B57">
        <v>0</v>
      </c>
      <c r="C57">
        <v>177</v>
      </c>
    </row>
    <row r="58" spans="1:3" x14ac:dyDescent="0.2">
      <c r="A58" s="127" t="s">
        <v>385</v>
      </c>
      <c r="B58">
        <v>0</v>
      </c>
      <c r="C58">
        <v>177</v>
      </c>
    </row>
    <row r="59" spans="1:3" x14ac:dyDescent="0.2">
      <c r="A59" s="127" t="s">
        <v>388</v>
      </c>
      <c r="B59">
        <v>0</v>
      </c>
      <c r="C59">
        <v>177</v>
      </c>
    </row>
    <row r="60" spans="1:3" x14ac:dyDescent="0.2">
      <c r="A60" s="127" t="s">
        <v>326</v>
      </c>
      <c r="B60">
        <v>0</v>
      </c>
      <c r="C60">
        <v>177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89C8-1F11-4FD1-95EB-1315CDAD66DC}">
  <sheetPr codeName="Hoja93">
    <tabColor theme="3"/>
  </sheetPr>
  <dimension ref="A1:J60"/>
  <sheetViews>
    <sheetView showGridLines="0" zoomScale="90" zoomScaleNormal="90" workbookViewId="0">
      <selection activeCell="C10" sqref="C10"/>
    </sheetView>
  </sheetViews>
  <sheetFormatPr baseColWidth="10" defaultColWidth="11.5" defaultRowHeight="14" x14ac:dyDescent="0.2"/>
  <cols>
    <col min="1" max="1" width="3" style="304" bestFit="1" customWidth="1"/>
    <col min="2" max="2" width="8.5" style="304" bestFit="1" customWidth="1"/>
    <col min="3" max="3" width="7.5" style="304" bestFit="1" customWidth="1"/>
    <col min="4" max="4" width="41.5" style="304" bestFit="1" customWidth="1"/>
    <col min="5" max="7" width="13.5" style="304" customWidth="1"/>
    <col min="8" max="9" width="11.5" style="304" customWidth="1"/>
    <col min="10" max="10" width="34" style="304" customWidth="1"/>
    <col min="11" max="16384" width="11.5" style="304"/>
  </cols>
  <sheetData>
    <row r="1" spans="1:10" ht="15" customHeight="1" x14ac:dyDescent="0.2">
      <c r="A1" s="428" t="s">
        <v>496</v>
      </c>
      <c r="B1" s="428" t="s">
        <v>776</v>
      </c>
      <c r="C1" s="428" t="s">
        <v>168</v>
      </c>
      <c r="D1" s="428" t="s">
        <v>1</v>
      </c>
      <c r="E1" s="423">
        <v>46174</v>
      </c>
      <c r="F1" s="424"/>
      <c r="G1" s="424"/>
      <c r="H1" s="424"/>
      <c r="I1" s="425"/>
      <c r="J1" s="426" t="s">
        <v>783</v>
      </c>
    </row>
    <row r="2" spans="1:10" x14ac:dyDescent="0.2">
      <c r="A2" s="428"/>
      <c r="B2" s="428"/>
      <c r="C2" s="428"/>
      <c r="D2" s="428"/>
      <c r="E2" s="403" t="s">
        <v>794</v>
      </c>
      <c r="F2" s="403" t="s">
        <v>795</v>
      </c>
      <c r="G2" s="403" t="s">
        <v>793</v>
      </c>
      <c r="H2" s="403" t="s">
        <v>796</v>
      </c>
      <c r="I2" s="403" t="s">
        <v>797</v>
      </c>
      <c r="J2" s="427"/>
    </row>
    <row r="3" spans="1:10" x14ac:dyDescent="0.2">
      <c r="A3" s="308">
        <v>1</v>
      </c>
      <c r="B3" s="305" t="str">
        <f ca="1">+_xlfn.XLOOKUP(D3,'Resumen EDP POM'!E:E,'Resumen EDP POM'!B:B,0,0,1)</f>
        <v>AF</v>
      </c>
      <c r="C3" s="305" t="str">
        <f ca="1">+_xlfn.XLOOKUP(D3,'Resumen EDP POM'!E:E,'Resumen EDP POM'!D:D,0,0,1)</f>
        <v>Brasil</v>
      </c>
      <c r="D3" s="305" t="s">
        <v>161</v>
      </c>
      <c r="E3" s="379">
        <f ca="1">+_xlfn.XLOOKUP(D3,'Resumen EDP POM'!E:E,'Resumen EDP POM'!I:I,0,0,1)</f>
        <v>88713.496435282927</v>
      </c>
      <c r="F3" s="306"/>
      <c r="G3" s="306"/>
      <c r="H3" s="306" t="str">
        <f t="shared" ref="H3:H23" ca="1" si="0">+IF(G3&lt;&gt;0,"Emitido",IF(E3=0,"No aplica","Por emitir"))</f>
        <v>Por emitir</v>
      </c>
      <c r="I3" s="306">
        <f t="shared" ref="I3:I23" ca="1" si="1">+F3-E3</f>
        <v>-88713.496435282927</v>
      </c>
      <c r="J3" s="331"/>
    </row>
    <row r="4" spans="1:10" x14ac:dyDescent="0.2">
      <c r="A4" s="308">
        <v>2</v>
      </c>
      <c r="B4" s="305" t="str">
        <f ca="1">+_xlfn.XLOOKUP(D4,'Resumen EDP POM'!E:E,'Resumen EDP POM'!B:B,0,0,1)</f>
        <v>GD</v>
      </c>
      <c r="C4" s="305" t="str">
        <f ca="1">+_xlfn.XLOOKUP(D4,'Resumen EDP POM'!E:E,'Resumen EDP POM'!D:D,0,0,1)</f>
        <v>Canadá</v>
      </c>
      <c r="D4" s="305" t="s">
        <v>158</v>
      </c>
      <c r="E4" s="379">
        <f ca="1">+_xlfn.XLOOKUP(D4,'Resumen EDP POM'!E:E,'Resumen EDP POM'!I:I,0,0,1)</f>
        <v>86592</v>
      </c>
      <c r="F4" s="306"/>
      <c r="G4" s="306"/>
      <c r="H4" s="306" t="str">
        <f t="shared" ca="1" si="0"/>
        <v>Por emitir</v>
      </c>
      <c r="I4" s="306">
        <f t="shared" ca="1" si="1"/>
        <v>-86592</v>
      </c>
      <c r="J4" s="331"/>
    </row>
    <row r="5" spans="1:10" x14ac:dyDescent="0.2">
      <c r="A5" s="308">
        <v>3</v>
      </c>
      <c r="B5" s="305" t="str">
        <f ca="1">+_xlfn.XLOOKUP(D5,'Resumen EDP POM'!E:E,'Resumen EDP POM'!B:B,0,0,1)</f>
        <v>MF</v>
      </c>
      <c r="C5" s="305" t="str">
        <f ca="1">+_xlfn.XLOOKUP(D5,'Resumen EDP POM'!E:E,'Resumen EDP POM'!D:D,0,0,1)</f>
        <v>Perú</v>
      </c>
      <c r="D5" s="305" t="s">
        <v>145</v>
      </c>
      <c r="E5" s="379">
        <f ca="1">+_xlfn.XLOOKUP(D5,'Resumen EDP POM'!E:E,'Resumen EDP POM'!I:I,0,0,1)</f>
        <v>69522.8</v>
      </c>
      <c r="F5" s="306"/>
      <c r="G5" s="306"/>
      <c r="H5" s="306" t="str">
        <f t="shared" ca="1" si="0"/>
        <v>Por emitir</v>
      </c>
      <c r="I5" s="306">
        <f t="shared" ca="1" si="1"/>
        <v>-69522.8</v>
      </c>
      <c r="J5" s="331"/>
    </row>
    <row r="6" spans="1:10" x14ac:dyDescent="0.2">
      <c r="A6" s="308">
        <v>4</v>
      </c>
      <c r="B6" s="305" t="str">
        <f ca="1">+_xlfn.XLOOKUP(D6,'Resumen EDP POM'!E:E,'Resumen EDP POM'!B:B,0,0,1)</f>
        <v>MF</v>
      </c>
      <c r="C6" s="305" t="str">
        <f ca="1">+_xlfn.XLOOKUP(D6,'Resumen EDP POM'!E:E,'Resumen EDP POM'!D:D,0,0,1)</f>
        <v>Perú</v>
      </c>
      <c r="D6" s="305" t="s">
        <v>164</v>
      </c>
      <c r="E6" s="379">
        <f ca="1">+_xlfn.XLOOKUP(D6,'Resumen EDP POM'!E:E,'Resumen EDP POM'!I:I,0,0,1)</f>
        <v>58440</v>
      </c>
      <c r="F6" s="306"/>
      <c r="G6" s="306"/>
      <c r="H6" s="306" t="str">
        <f t="shared" ca="1" si="0"/>
        <v>Por emitir</v>
      </c>
      <c r="I6" s="306">
        <f t="shared" ca="1" si="1"/>
        <v>-58440</v>
      </c>
      <c r="J6" s="331"/>
    </row>
    <row r="7" spans="1:10" x14ac:dyDescent="0.2">
      <c r="A7" s="308">
        <v>5</v>
      </c>
      <c r="B7" s="305" t="str">
        <f ca="1">+_xlfn.XLOOKUP(D7,'Resumen EDP POM'!E:E,'Resumen EDP POM'!B:B,0,0,1)</f>
        <v>AF</v>
      </c>
      <c r="C7" s="305" t="str">
        <f ca="1">+_xlfn.XLOOKUP(D7,'Resumen EDP POM'!E:E,'Resumen EDP POM'!D:D,0,0,1)</f>
        <v>Brasil</v>
      </c>
      <c r="D7" s="305" t="s">
        <v>159</v>
      </c>
      <c r="E7" s="379">
        <f ca="1">+_xlfn.XLOOKUP(D7,'Resumen EDP POM'!E:E,'Resumen EDP POM'!I:I,0,0,1)</f>
        <v>55068.541524708387</v>
      </c>
      <c r="F7" s="306"/>
      <c r="G7" s="306"/>
      <c r="H7" s="306" t="str">
        <f t="shared" ca="1" si="0"/>
        <v>Por emitir</v>
      </c>
      <c r="I7" s="306">
        <f t="shared" ca="1" si="1"/>
        <v>-55068.541524708387</v>
      </c>
      <c r="J7" s="331"/>
    </row>
    <row r="8" spans="1:10" x14ac:dyDescent="0.2">
      <c r="A8" s="308">
        <v>6</v>
      </c>
      <c r="B8" s="305" t="str">
        <f ca="1">+_xlfn.XLOOKUP(D8,'Resumen EDP POM'!E:E,'Resumen EDP POM'!B:B,0,0,1)</f>
        <v>MF</v>
      </c>
      <c r="C8" s="305" t="str">
        <f ca="1">+_xlfn.XLOOKUP(D8,'Resumen EDP POM'!E:E,'Resumen EDP POM'!D:D,0,0,1)</f>
        <v>Chile</v>
      </c>
      <c r="D8" s="305" t="s">
        <v>160</v>
      </c>
      <c r="E8" s="379">
        <f ca="1">+_xlfn.XLOOKUP(D8,'Resumen EDP POM'!E:E,'Resumen EDP POM'!I:I,0,0,1)</f>
        <v>55000</v>
      </c>
      <c r="F8" s="306"/>
      <c r="G8" s="306"/>
      <c r="H8" s="306" t="str">
        <f t="shared" ca="1" si="0"/>
        <v>Por emitir</v>
      </c>
      <c r="I8" s="306">
        <f t="shared" ca="1" si="1"/>
        <v>-55000</v>
      </c>
      <c r="J8" s="331"/>
    </row>
    <row r="9" spans="1:10" x14ac:dyDescent="0.2">
      <c r="A9" s="308">
        <v>7</v>
      </c>
      <c r="B9" s="305" t="str">
        <f ca="1">+_xlfn.XLOOKUP(D9,'Resumen EDP POM'!E:E,'Resumen EDP POM'!B:B,0,0,1)</f>
        <v>MF</v>
      </c>
      <c r="C9" s="305" t="str">
        <f ca="1">+_xlfn.XLOOKUP(D9,'Resumen EDP POM'!E:E,'Resumen EDP POM'!D:D,0,0,1)</f>
        <v>Otros</v>
      </c>
      <c r="D9" s="305" t="s">
        <v>146</v>
      </c>
      <c r="E9" s="379">
        <f ca="1">+_xlfn.XLOOKUP(D9,'Resumen EDP POM'!E:E,'Resumen EDP POM'!I:I,0,0,1)</f>
        <v>50000</v>
      </c>
      <c r="F9" s="306"/>
      <c r="G9" s="306"/>
      <c r="H9" s="306" t="str">
        <f t="shared" ca="1" si="0"/>
        <v>Por emitir</v>
      </c>
      <c r="I9" s="306">
        <f t="shared" ca="1" si="1"/>
        <v>-50000</v>
      </c>
      <c r="J9" s="331"/>
    </row>
    <row r="10" spans="1:10" x14ac:dyDescent="0.2">
      <c r="A10" s="308">
        <v>8</v>
      </c>
      <c r="B10" s="305" t="str">
        <f ca="1">+_xlfn.XLOOKUP(D10,'Resumen EDP POM'!E:E,'Resumen EDP POM'!B:B,0,0,1)</f>
        <v>MF</v>
      </c>
      <c r="C10" s="305" t="str">
        <f ca="1">+_xlfn.XLOOKUP(D10,'Resumen EDP POM'!E:E,'Resumen EDP POM'!D:D,0,0,1)</f>
        <v>Otros</v>
      </c>
      <c r="D10" s="305" t="s">
        <v>166</v>
      </c>
      <c r="E10" s="379">
        <f ca="1">+_xlfn.XLOOKUP(D10,'Resumen EDP POM'!E:E,'Resumen EDP POM'!I:I,0,0,1)</f>
        <v>50000</v>
      </c>
      <c r="F10" s="306"/>
      <c r="G10" s="306"/>
      <c r="H10" s="306" t="str">
        <f t="shared" ca="1" si="0"/>
        <v>Por emitir</v>
      </c>
      <c r="I10" s="306">
        <f t="shared" ca="1" si="1"/>
        <v>-50000</v>
      </c>
      <c r="J10" s="331"/>
    </row>
    <row r="11" spans="1:10" x14ac:dyDescent="0.2">
      <c r="A11" s="308">
        <v>9</v>
      </c>
      <c r="B11" s="305" t="str">
        <f ca="1">+_xlfn.XLOOKUP(D11,'Resumen EDP POM'!E:E,'Resumen EDP POM'!B:B,0,0,1)</f>
        <v>AF</v>
      </c>
      <c r="C11" s="305" t="str">
        <f ca="1">+_xlfn.XLOOKUP(D11,'Resumen EDP POM'!E:E,'Resumen EDP POM'!D:D,0,0,1)</f>
        <v>Brasil</v>
      </c>
      <c r="D11" s="305" t="s">
        <v>151</v>
      </c>
      <c r="E11" s="379">
        <f ca="1">+_xlfn.XLOOKUP(D11,'Resumen EDP POM'!E:E,'Resumen EDP POM'!I:I,0,0,1)</f>
        <v>41600</v>
      </c>
      <c r="F11" s="306"/>
      <c r="G11" s="306"/>
      <c r="H11" s="306" t="str">
        <f t="shared" ca="1" si="0"/>
        <v>Por emitir</v>
      </c>
      <c r="I11" s="306">
        <f t="shared" ca="1" si="1"/>
        <v>-41600</v>
      </c>
      <c r="J11" s="331"/>
    </row>
    <row r="12" spans="1:10" x14ac:dyDescent="0.2">
      <c r="A12" s="308">
        <v>10</v>
      </c>
      <c r="B12" s="305">
        <f ca="1">+_xlfn.XLOOKUP(D12,'Resumen EDP POM'!E:E,'Resumen EDP POM'!B:B,0,0,1)</f>
        <v>0</v>
      </c>
      <c r="C12" s="305" t="str">
        <f ca="1">+_xlfn.XLOOKUP(D12,'Resumen EDP POM'!E:E,'Resumen EDP POM'!D:D,0,0,1)</f>
        <v>Chile</v>
      </c>
      <c r="D12" s="305" t="s">
        <v>135</v>
      </c>
      <c r="E12" s="379">
        <f ca="1">+_xlfn.XLOOKUP(D12,'Resumen EDP POM'!E:E,'Resumen EDP POM'!I:I,0,0,1)</f>
        <v>37000</v>
      </c>
      <c r="F12" s="306"/>
      <c r="G12" s="306"/>
      <c r="H12" s="306" t="str">
        <f t="shared" ca="1" si="0"/>
        <v>Por emitir</v>
      </c>
      <c r="I12" s="306">
        <f t="shared" ca="1" si="1"/>
        <v>-37000</v>
      </c>
      <c r="J12" s="331"/>
    </row>
    <row r="13" spans="1:10" x14ac:dyDescent="0.2">
      <c r="A13" s="308">
        <v>11</v>
      </c>
      <c r="B13" s="305" t="str">
        <f ca="1">+_xlfn.XLOOKUP(D13,'Resumen EDP POM'!E:E,'Resumen EDP POM'!B:B,0,0,1)</f>
        <v>MF</v>
      </c>
      <c r="C13" s="305" t="str">
        <f ca="1">+_xlfn.XLOOKUP(D13,'Resumen EDP POM'!E:E,'Resumen EDP POM'!D:D,0,0,1)</f>
        <v>Perú</v>
      </c>
      <c r="D13" s="305" t="s">
        <v>148</v>
      </c>
      <c r="E13" s="379">
        <f ca="1">+_xlfn.XLOOKUP(D13,'Resumen EDP POM'!E:E,'Resumen EDP POM'!I:I,0,0,1)</f>
        <v>36476</v>
      </c>
      <c r="F13" s="306"/>
      <c r="G13" s="306"/>
      <c r="H13" s="306" t="str">
        <f t="shared" ca="1" si="0"/>
        <v>Por emitir</v>
      </c>
      <c r="I13" s="306">
        <f t="shared" ca="1" si="1"/>
        <v>-36476</v>
      </c>
      <c r="J13" s="331"/>
    </row>
    <row r="14" spans="1:10" x14ac:dyDescent="0.2">
      <c r="A14" s="308">
        <v>12</v>
      </c>
      <c r="B14" s="305" t="str">
        <f ca="1">+_xlfn.XLOOKUP(D14,'Resumen EDP POM'!E:E,'Resumen EDP POM'!B:B,0,0,1)</f>
        <v>MF</v>
      </c>
      <c r="C14" s="305" t="str">
        <f ca="1">+_xlfn.XLOOKUP(D14,'Resumen EDP POM'!E:E,'Resumen EDP POM'!D:D,0,0,1)</f>
        <v>Chile</v>
      </c>
      <c r="D14" s="305" t="s">
        <v>156</v>
      </c>
      <c r="E14" s="379">
        <f ca="1">+_xlfn.XLOOKUP(D14,'Resumen EDP POM'!E:E,'Resumen EDP POM'!I:I,0,0,1)</f>
        <v>34000</v>
      </c>
      <c r="F14" s="306"/>
      <c r="G14" s="306"/>
      <c r="H14" s="306" t="str">
        <f t="shared" ca="1" si="0"/>
        <v>Por emitir</v>
      </c>
      <c r="I14" s="306">
        <f t="shared" ca="1" si="1"/>
        <v>-34000</v>
      </c>
      <c r="J14" s="331"/>
    </row>
    <row r="15" spans="1:10" x14ac:dyDescent="0.2">
      <c r="A15" s="308">
        <v>13</v>
      </c>
      <c r="B15" s="305" t="str">
        <f ca="1">+_xlfn.XLOOKUP(D15,'Resumen EDP POM'!E:E,'Resumen EDP POM'!B:B,0,0,1)</f>
        <v>AF</v>
      </c>
      <c r="C15" s="305" t="str">
        <f ca="1">+_xlfn.XLOOKUP(D15,'Resumen EDP POM'!E:E,'Resumen EDP POM'!D:D,0,0,1)</f>
        <v>Chile</v>
      </c>
      <c r="D15" s="305" t="s">
        <v>154</v>
      </c>
      <c r="E15" s="379">
        <f ca="1">+_xlfn.XLOOKUP(D15,'Resumen EDP POM'!E:E,'Resumen EDP POM'!I:I,0,0,1)</f>
        <v>33000</v>
      </c>
      <c r="F15" s="306"/>
      <c r="G15" s="306"/>
      <c r="H15" s="306" t="str">
        <f t="shared" ca="1" si="0"/>
        <v>Por emitir</v>
      </c>
      <c r="I15" s="306">
        <f t="shared" ca="1" si="1"/>
        <v>-33000</v>
      </c>
      <c r="J15" s="331"/>
    </row>
    <row r="16" spans="1:10" x14ac:dyDescent="0.2">
      <c r="A16" s="308">
        <v>14</v>
      </c>
      <c r="B16" s="305" t="str">
        <f ca="1">+_xlfn.XLOOKUP(D16,'Resumen EDP POM'!E:E,'Resumen EDP POM'!B:B,0,0,1)</f>
        <v>MF</v>
      </c>
      <c r="C16" s="305" t="str">
        <f ca="1">+_xlfn.XLOOKUP(D16,'Resumen EDP POM'!E:E,'Resumen EDP POM'!D:D,0,0,1)</f>
        <v>Chile</v>
      </c>
      <c r="D16" s="305" t="s">
        <v>130</v>
      </c>
      <c r="E16" s="379">
        <f ca="1">+_xlfn.XLOOKUP(D16,'Resumen EDP POM'!E:E,'Resumen EDP POM'!I:I,0,0,1)</f>
        <v>31639</v>
      </c>
      <c r="F16" s="306"/>
      <c r="G16" s="306"/>
      <c r="H16" s="306" t="str">
        <f t="shared" ca="1" si="0"/>
        <v>Por emitir</v>
      </c>
      <c r="I16" s="306">
        <f t="shared" ca="1" si="1"/>
        <v>-31639</v>
      </c>
      <c r="J16" s="331"/>
    </row>
    <row r="17" spans="1:10" x14ac:dyDescent="0.2">
      <c r="A17" s="308">
        <v>15</v>
      </c>
      <c r="B17" s="305" t="str">
        <f ca="1">+_xlfn.XLOOKUP(D17,'Resumen EDP POM'!E:E,'Resumen EDP POM'!B:B,0,0,1)</f>
        <v>CH</v>
      </c>
      <c r="C17" s="305" t="str">
        <f ca="1">+_xlfn.XLOOKUP(D17,'Resumen EDP POM'!E:E,'Resumen EDP POM'!D:D,0,0,1)</f>
        <v>Otros</v>
      </c>
      <c r="D17" s="305" t="s">
        <v>155</v>
      </c>
      <c r="E17" s="379">
        <f ca="1">+_xlfn.XLOOKUP(D17,'Resumen EDP POM'!E:E,'Resumen EDP POM'!I:I,0,0,1)</f>
        <v>30000</v>
      </c>
      <c r="F17" s="306"/>
      <c r="G17" s="306"/>
      <c r="H17" s="306" t="str">
        <f t="shared" ca="1" si="0"/>
        <v>Por emitir</v>
      </c>
      <c r="I17" s="306">
        <f t="shared" ca="1" si="1"/>
        <v>-30000</v>
      </c>
      <c r="J17" s="331"/>
    </row>
    <row r="18" spans="1:10" x14ac:dyDescent="0.2">
      <c r="A18" s="308">
        <v>16</v>
      </c>
      <c r="B18" s="305" t="str">
        <f ca="1">+_xlfn.XLOOKUP(D18,'Resumen EDP POM'!E:E,'Resumen EDP POM'!B:B,0,0,1)</f>
        <v>AF</v>
      </c>
      <c r="C18" s="305" t="str">
        <f ca="1">+_xlfn.XLOOKUP(D18,'Resumen EDP POM'!E:E,'Resumen EDP POM'!D:D,0,0,1)</f>
        <v>Brasil</v>
      </c>
      <c r="D18" s="305" t="s">
        <v>142</v>
      </c>
      <c r="E18" s="379">
        <f ca="1">+_xlfn.XLOOKUP(D18,'Resumen EDP POM'!E:E,'Resumen EDP POM'!I:I,0,0,1)</f>
        <v>29000</v>
      </c>
      <c r="F18" s="306"/>
      <c r="G18" s="306"/>
      <c r="H18" s="306" t="str">
        <f t="shared" ca="1" si="0"/>
        <v>Por emitir</v>
      </c>
      <c r="I18" s="306">
        <f t="shared" ca="1" si="1"/>
        <v>-29000</v>
      </c>
      <c r="J18" s="331"/>
    </row>
    <row r="19" spans="1:10" x14ac:dyDescent="0.2">
      <c r="A19" s="308">
        <v>17</v>
      </c>
      <c r="B19" s="305" t="str">
        <f ca="1">+_xlfn.XLOOKUP(D19,'Resumen EDP POM'!E:E,'Resumen EDP POM'!B:B,0,0,1)</f>
        <v>MF</v>
      </c>
      <c r="C19" s="305" t="str">
        <f ca="1">+_xlfn.XLOOKUP(D19,'Resumen EDP POM'!E:E,'Resumen EDP POM'!D:D,0,0,1)</f>
        <v>Perú</v>
      </c>
      <c r="D19" s="305" t="s">
        <v>165</v>
      </c>
      <c r="E19" s="379">
        <f ca="1">+_xlfn.XLOOKUP(D19,'Resumen EDP POM'!E:E,'Resumen EDP POM'!I:I,0,0,1)</f>
        <v>22929.14</v>
      </c>
      <c r="F19" s="306"/>
      <c r="G19" s="306"/>
      <c r="H19" s="306" t="str">
        <f t="shared" ca="1" si="0"/>
        <v>Por emitir</v>
      </c>
      <c r="I19" s="306">
        <f t="shared" ca="1" si="1"/>
        <v>-22929.14</v>
      </c>
      <c r="J19" s="331"/>
    </row>
    <row r="20" spans="1:10" x14ac:dyDescent="0.2">
      <c r="A20" s="308">
        <v>18</v>
      </c>
      <c r="B20" s="305" t="str">
        <f ca="1">+_xlfn.XLOOKUP(D20,'Resumen EDP POM'!E:E,'Resumen EDP POM'!B:B,0,0,1)</f>
        <v>CH</v>
      </c>
      <c r="C20" s="305" t="str">
        <f ca="1">+_xlfn.XLOOKUP(D20,'Resumen EDP POM'!E:E,'Resumen EDP POM'!D:D,0,0,1)</f>
        <v>Perú</v>
      </c>
      <c r="D20" s="305" t="s">
        <v>163</v>
      </c>
      <c r="E20" s="379">
        <f ca="1">+_xlfn.XLOOKUP(D20,'Resumen EDP POM'!E:E,'Resumen EDP POM'!I:I,0,0,1)</f>
        <v>20000</v>
      </c>
      <c r="F20" s="306"/>
      <c r="G20" s="306"/>
      <c r="H20" s="306" t="str">
        <f t="shared" ca="1" si="0"/>
        <v>Por emitir</v>
      </c>
      <c r="I20" s="306">
        <f t="shared" ca="1" si="1"/>
        <v>-20000</v>
      </c>
      <c r="J20" s="331"/>
    </row>
    <row r="21" spans="1:10" x14ac:dyDescent="0.2">
      <c r="A21" s="308">
        <v>19</v>
      </c>
      <c r="B21" s="305" t="str">
        <f ca="1">+_xlfn.XLOOKUP(D21,'Resumen EDP POM'!E:E,'Resumen EDP POM'!B:B,0,0,1)</f>
        <v>CH</v>
      </c>
      <c r="C21" s="305" t="str">
        <f ca="1">+_xlfn.XLOOKUP(D21,'Resumen EDP POM'!E:E,'Resumen EDP POM'!D:D,0,0,1)</f>
        <v>Perú</v>
      </c>
      <c r="D21" s="305" t="s">
        <v>162</v>
      </c>
      <c r="E21" s="379">
        <f ca="1">+_xlfn.XLOOKUP(D21,'Resumen EDP POM'!E:E,'Resumen EDP POM'!I:I,0,0,1)</f>
        <v>15000</v>
      </c>
      <c r="F21" s="306"/>
      <c r="G21" s="306"/>
      <c r="H21" s="306" t="str">
        <f t="shared" ca="1" si="0"/>
        <v>Por emitir</v>
      </c>
      <c r="I21" s="306">
        <f t="shared" ca="1" si="1"/>
        <v>-15000</v>
      </c>
      <c r="J21" s="331"/>
    </row>
    <row r="22" spans="1:10" x14ac:dyDescent="0.2">
      <c r="A22" s="308">
        <v>20</v>
      </c>
      <c r="B22" s="305" t="str">
        <f ca="1">+_xlfn.XLOOKUP(D22,'Resumen EDP POM'!E:E,'Resumen EDP POM'!B:B,0,0,1)</f>
        <v>MF</v>
      </c>
      <c r="C22" s="305" t="str">
        <f ca="1">+_xlfn.XLOOKUP(D22,'Resumen EDP POM'!E:E,'Resumen EDP POM'!D:D,0,0,1)</f>
        <v>Otros</v>
      </c>
      <c r="D22" s="305" t="s">
        <v>139</v>
      </c>
      <c r="E22" s="379">
        <f ca="1">+_xlfn.XLOOKUP(D22,'Resumen EDP POM'!E:E,'Resumen EDP POM'!I:I,0,0,1)</f>
        <v>0</v>
      </c>
      <c r="F22" s="306"/>
      <c r="G22" s="306"/>
      <c r="H22" s="306" t="str">
        <f t="shared" ca="1" si="0"/>
        <v>No aplica</v>
      </c>
      <c r="I22" s="306">
        <f t="shared" ca="1" si="1"/>
        <v>0</v>
      </c>
      <c r="J22" s="331"/>
    </row>
    <row r="23" spans="1:10" x14ac:dyDescent="0.2">
      <c r="A23" s="308">
        <v>21</v>
      </c>
      <c r="B23" s="305">
        <f ca="1">+_xlfn.XLOOKUP(D23,'Resumen EDP POM'!E:E,'Resumen EDP POM'!B:B,0,0,1)</f>
        <v>0</v>
      </c>
      <c r="C23" s="305" t="str">
        <f ca="1">+_xlfn.XLOOKUP(D23,'Resumen EDP POM'!E:E,'Resumen EDP POM'!D:D,0,0,1)</f>
        <v>Chile</v>
      </c>
      <c r="D23" s="305" t="s">
        <v>122</v>
      </c>
      <c r="E23" s="379">
        <f ca="1">+_xlfn.XLOOKUP(D23,'Resumen EDP POM'!E:E,'Resumen EDP POM'!I:I,0,0,1)</f>
        <v>0</v>
      </c>
      <c r="F23" s="306"/>
      <c r="G23" s="306"/>
      <c r="H23" s="306" t="str">
        <f t="shared" ca="1" si="0"/>
        <v>No aplica</v>
      </c>
      <c r="I23" s="306">
        <f t="shared" ca="1" si="1"/>
        <v>0</v>
      </c>
      <c r="J23" s="331"/>
    </row>
    <row r="24" spans="1:10" x14ac:dyDescent="0.2">
      <c r="A24" s="420" t="s">
        <v>802</v>
      </c>
      <c r="B24" s="421"/>
      <c r="C24" s="421"/>
      <c r="D24" s="422"/>
      <c r="E24" s="307">
        <f ca="1">SUM(E3:E23)</f>
        <v>843980.97795999132</v>
      </c>
      <c r="F24" s="307">
        <f>SUM(F3:F23)</f>
        <v>0</v>
      </c>
      <c r="G24" s="307">
        <f>SUM(G3:G23)</f>
        <v>0</v>
      </c>
      <c r="H24" s="307"/>
      <c r="I24" s="307">
        <f ca="1">SUM(I3:I23)</f>
        <v>-843980.97795999132</v>
      </c>
      <c r="J24" s="307"/>
    </row>
    <row r="25" spans="1:10" x14ac:dyDescent="0.2">
      <c r="J25" s="330"/>
    </row>
    <row r="28" spans="1:10" ht="24" customHeight="1" x14ac:dyDescent="0.2">
      <c r="D28" s="429" t="s">
        <v>933</v>
      </c>
      <c r="E28" s="429"/>
      <c r="F28" s="429"/>
      <c r="G28" s="429"/>
      <c r="H28" s="429"/>
    </row>
    <row r="29" spans="1:10" ht="18" customHeight="1" x14ac:dyDescent="0.2">
      <c r="D29" s="430" t="s">
        <v>934</v>
      </c>
      <c r="E29" s="430"/>
      <c r="F29" s="430"/>
      <c r="G29" s="430"/>
      <c r="H29" s="430"/>
    </row>
    <row r="30" spans="1:10" x14ac:dyDescent="0.2">
      <c r="D30" s="404" t="s">
        <v>935</v>
      </c>
      <c r="E30" s="405">
        <f ca="1">SUM($E$3:$E$23)</f>
        <v>843980.97795999132</v>
      </c>
      <c r="F30" s="419"/>
      <c r="G30" s="419"/>
      <c r="H30" s="419"/>
    </row>
    <row r="31" spans="1:10" ht="22.25" customHeight="1" x14ac:dyDescent="0.2">
      <c r="D31" s="404" t="s">
        <v>936</v>
      </c>
      <c r="E31" s="405">
        <f>SUM($G$3:$G$23)</f>
        <v>0</v>
      </c>
      <c r="F31" s="419"/>
      <c r="G31" s="419"/>
      <c r="H31" s="419"/>
    </row>
    <row r="32" spans="1:10" x14ac:dyDescent="0.2">
      <c r="D32" s="404" t="s">
        <v>937</v>
      </c>
      <c r="E32" s="406">
        <f ca="1">IFERROR(SUM($G$3:$G$23)/SUM($E$3:$E$23),0)</f>
        <v>0</v>
      </c>
      <c r="F32" s="419"/>
      <c r="G32" s="419"/>
      <c r="H32" s="419"/>
    </row>
    <row r="33" spans="4:8" x14ac:dyDescent="0.2">
      <c r="D33" s="404" t="s">
        <v>938</v>
      </c>
      <c r="E33" s="407">
        <f>COUNTA($D$3:$D$23)</f>
        <v>21</v>
      </c>
      <c r="F33" s="419"/>
      <c r="G33" s="419"/>
      <c r="H33" s="419"/>
    </row>
    <row r="34" spans="4:8" x14ac:dyDescent="0.2">
      <c r="D34" s="404" t="s">
        <v>939</v>
      </c>
      <c r="E34" s="407">
        <f ca="1">COUNTIF($H$3:$H$23,"Emitido")</f>
        <v>0</v>
      </c>
      <c r="F34" s="419"/>
      <c r="G34" s="419"/>
      <c r="H34" s="419"/>
    </row>
    <row r="35" spans="4:8" x14ac:dyDescent="0.2">
      <c r="D35" s="404" t="s">
        <v>940</v>
      </c>
      <c r="E35" s="407">
        <f ca="1">COUNTIF($H$3:$H$23,"Por emitir")</f>
        <v>19</v>
      </c>
      <c r="F35" s="419"/>
      <c r="G35" s="419"/>
      <c r="H35" s="419"/>
    </row>
    <row r="37" spans="4:8" ht="15" x14ac:dyDescent="0.2">
      <c r="D37" s="430" t="s">
        <v>941</v>
      </c>
      <c r="E37" s="430"/>
      <c r="F37" s="430"/>
      <c r="G37" s="430"/>
      <c r="H37" s="430"/>
    </row>
    <row r="38" spans="4:8" x14ac:dyDescent="0.2">
      <c r="D38" s="408" t="s">
        <v>776</v>
      </c>
      <c r="E38" s="408" t="s">
        <v>942</v>
      </c>
      <c r="F38" s="408" t="s">
        <v>943</v>
      </c>
      <c r="G38" s="408" t="s">
        <v>944</v>
      </c>
      <c r="H38" s="408" t="s">
        <v>945</v>
      </c>
    </row>
    <row r="39" spans="4:8" x14ac:dyDescent="0.2">
      <c r="D39" s="409" t="s">
        <v>786</v>
      </c>
      <c r="E39" s="410">
        <f ca="1">SUMIFS($E$3:$E$23,$B$3:$B$23,$D39)</f>
        <v>408006.94</v>
      </c>
      <c r="F39" s="410">
        <f ca="1">SUMIFS($G$3:$G$23,$B$3:$B$23,$D39)</f>
        <v>0</v>
      </c>
      <c r="G39" s="417">
        <f ca="1">IFERROR(F39/E39,0)</f>
        <v>0</v>
      </c>
      <c r="H39" s="411">
        <f ca="1">COUNTIFS($B$3:$B$23,$D39)</f>
        <v>10</v>
      </c>
    </row>
    <row r="40" spans="4:8" x14ac:dyDescent="0.2">
      <c r="D40" s="409" t="s">
        <v>785</v>
      </c>
      <c r="E40" s="410">
        <f t="shared" ref="E40:E43" ca="1" si="2">SUMIFS($E$3:$E$23,$B$3:$B$23,$D40)</f>
        <v>65000</v>
      </c>
      <c r="F40" s="410">
        <f t="shared" ref="F40:F43" ca="1" si="3">SUMIFS($G$3:$G$23,$B$3:$B$23,$D40)</f>
        <v>0</v>
      </c>
      <c r="G40" s="417">
        <f t="shared" ref="G40:G43" ca="1" si="4">IFERROR(F40/E40,0)</f>
        <v>0</v>
      </c>
      <c r="H40" s="411">
        <f t="shared" ref="H40:H43" ca="1" si="5">COUNTIFS($B$3:$B$23,$D40)</f>
        <v>3</v>
      </c>
    </row>
    <row r="41" spans="4:8" x14ac:dyDescent="0.2">
      <c r="D41" s="409" t="s">
        <v>501</v>
      </c>
      <c r="E41" s="410">
        <f t="shared" ca="1" si="2"/>
        <v>0</v>
      </c>
      <c r="F41" s="410">
        <f t="shared" ca="1" si="3"/>
        <v>0</v>
      </c>
      <c r="G41" s="417">
        <f t="shared" ca="1" si="4"/>
        <v>0</v>
      </c>
      <c r="H41" s="411">
        <f t="shared" ca="1" si="5"/>
        <v>0</v>
      </c>
    </row>
    <row r="42" spans="4:8" x14ac:dyDescent="0.2">
      <c r="D42" s="409" t="s">
        <v>930</v>
      </c>
      <c r="E42" s="410">
        <f t="shared" ca="1" si="2"/>
        <v>247382.03795999131</v>
      </c>
      <c r="F42" s="410">
        <f t="shared" ca="1" si="3"/>
        <v>0</v>
      </c>
      <c r="G42" s="417">
        <f t="shared" ca="1" si="4"/>
        <v>0</v>
      </c>
      <c r="H42" s="411">
        <f t="shared" ca="1" si="5"/>
        <v>5</v>
      </c>
    </row>
    <row r="43" spans="4:8" x14ac:dyDescent="0.2">
      <c r="D43" s="409" t="s">
        <v>931</v>
      </c>
      <c r="E43" s="410">
        <f t="shared" ca="1" si="2"/>
        <v>86592</v>
      </c>
      <c r="F43" s="410">
        <f t="shared" ca="1" si="3"/>
        <v>0</v>
      </c>
      <c r="G43" s="417">
        <f t="shared" ca="1" si="4"/>
        <v>0</v>
      </c>
      <c r="H43" s="411">
        <f t="shared" ca="1" si="5"/>
        <v>1</v>
      </c>
    </row>
    <row r="44" spans="4:8" x14ac:dyDescent="0.2">
      <c r="D44" s="412" t="s">
        <v>494</v>
      </c>
      <c r="E44" s="413">
        <f ca="1">SUM(E39:E43)</f>
        <v>806980.97795999132</v>
      </c>
      <c r="F44" s="413">
        <f ca="1">SUM(F39:F43)</f>
        <v>0</v>
      </c>
      <c r="G44" s="418">
        <f ca="1">IFERROR(F44/E44,0)</f>
        <v>0</v>
      </c>
      <c r="H44" s="414">
        <f ca="1">SUM(H39:H43)</f>
        <v>19</v>
      </c>
    </row>
    <row r="46" spans="4:8" ht="15" x14ac:dyDescent="0.2">
      <c r="D46" s="430" t="s">
        <v>946</v>
      </c>
      <c r="E46" s="430"/>
      <c r="F46" s="430"/>
      <c r="G46" s="430"/>
      <c r="H46" s="430"/>
    </row>
    <row r="47" spans="4:8" x14ac:dyDescent="0.2">
      <c r="D47" s="408" t="s">
        <v>168</v>
      </c>
      <c r="E47" s="408" t="s">
        <v>942</v>
      </c>
      <c r="F47" s="408" t="s">
        <v>943</v>
      </c>
      <c r="G47" s="408" t="s">
        <v>944</v>
      </c>
      <c r="H47" s="408" t="s">
        <v>945</v>
      </c>
    </row>
    <row r="48" spans="4:8" x14ac:dyDescent="0.2">
      <c r="D48" s="409" t="s">
        <v>203</v>
      </c>
      <c r="E48" s="410">
        <f ca="1">SUMIFS($E$3:$E$23,$C$3:$C$23,$D48)</f>
        <v>222367.94</v>
      </c>
      <c r="F48" s="410">
        <f ca="1">SUMIFS($G$3:$G$23,$C$3:$C$23,$D48)</f>
        <v>0</v>
      </c>
      <c r="G48" s="417">
        <f ca="1">IFERROR(F48/E48,0)</f>
        <v>0</v>
      </c>
      <c r="H48" s="411">
        <f ca="1">COUNTIFS($C$3:$C$23,$D48)</f>
        <v>6</v>
      </c>
    </row>
    <row r="49" spans="4:8" x14ac:dyDescent="0.2">
      <c r="D49" s="409" t="s">
        <v>177</v>
      </c>
      <c r="E49" s="410">
        <f t="shared" ref="E49:E52" ca="1" si="6">SUMIFS($E$3:$E$23,$C$3:$C$23,$D49)</f>
        <v>190639</v>
      </c>
      <c r="F49" s="410">
        <f t="shared" ref="F49:F52" ca="1" si="7">SUMIFS($G$3:$G$23,$C$3:$C$23,$D49)</f>
        <v>0</v>
      </c>
      <c r="G49" s="417">
        <f t="shared" ref="G49:G52" ca="1" si="8">IFERROR(F49/E49,0)</f>
        <v>0</v>
      </c>
      <c r="H49" s="411">
        <f t="shared" ref="H49:H52" ca="1" si="9">COUNTIFS($C$3:$C$23,$D49)</f>
        <v>6</v>
      </c>
    </row>
    <row r="50" spans="4:8" x14ac:dyDescent="0.2">
      <c r="D50" s="409" t="s">
        <v>801</v>
      </c>
      <c r="E50" s="410">
        <f t="shared" ca="1" si="6"/>
        <v>214382.03795999131</v>
      </c>
      <c r="F50" s="410">
        <f t="shared" ca="1" si="7"/>
        <v>0</v>
      </c>
      <c r="G50" s="417">
        <f t="shared" ca="1" si="8"/>
        <v>0</v>
      </c>
      <c r="H50" s="411">
        <f t="shared" ca="1" si="9"/>
        <v>4</v>
      </c>
    </row>
    <row r="51" spans="4:8" x14ac:dyDescent="0.2">
      <c r="D51" s="409" t="s">
        <v>800</v>
      </c>
      <c r="E51" s="410">
        <f t="shared" ca="1" si="6"/>
        <v>130000</v>
      </c>
      <c r="F51" s="410">
        <f t="shared" ca="1" si="7"/>
        <v>0</v>
      </c>
      <c r="G51" s="417">
        <f t="shared" ca="1" si="8"/>
        <v>0</v>
      </c>
      <c r="H51" s="411">
        <f t="shared" ca="1" si="9"/>
        <v>4</v>
      </c>
    </row>
    <row r="52" spans="4:8" x14ac:dyDescent="0.2">
      <c r="D52" s="409" t="s">
        <v>932</v>
      </c>
      <c r="E52" s="410">
        <f t="shared" ca="1" si="6"/>
        <v>86592</v>
      </c>
      <c r="F52" s="410">
        <f t="shared" ca="1" si="7"/>
        <v>0</v>
      </c>
      <c r="G52" s="417">
        <f t="shared" ca="1" si="8"/>
        <v>0</v>
      </c>
      <c r="H52" s="411">
        <f t="shared" ca="1" si="9"/>
        <v>1</v>
      </c>
    </row>
    <row r="53" spans="4:8" x14ac:dyDescent="0.2">
      <c r="D53" s="412" t="s">
        <v>494</v>
      </c>
      <c r="E53" s="413">
        <f ca="1">SUM(E48:E52)</f>
        <v>843980.97795999132</v>
      </c>
      <c r="F53" s="413">
        <f ca="1">SUM(F48:F52)</f>
        <v>0</v>
      </c>
      <c r="G53" s="418">
        <f ca="1">IFERROR(F53/E53,0)</f>
        <v>0</v>
      </c>
      <c r="H53" s="414">
        <f ca="1">SUM(H48:H52)</f>
        <v>21</v>
      </c>
    </row>
    <row r="55" spans="4:8" ht="15" x14ac:dyDescent="0.2">
      <c r="D55" s="430" t="s">
        <v>947</v>
      </c>
      <c r="E55" s="430"/>
      <c r="F55" s="430"/>
      <c r="G55" s="430"/>
      <c r="H55" s="430"/>
    </row>
    <row r="56" spans="4:8" x14ac:dyDescent="0.2">
      <c r="D56" s="408" t="s">
        <v>796</v>
      </c>
      <c r="E56" s="408" t="s">
        <v>945</v>
      </c>
      <c r="F56" s="408" t="s">
        <v>942</v>
      </c>
      <c r="G56" s="408" t="s">
        <v>943</v>
      </c>
      <c r="H56" s="408" t="s">
        <v>944</v>
      </c>
    </row>
    <row r="57" spans="4:8" x14ac:dyDescent="0.2">
      <c r="D57" s="409" t="s">
        <v>799</v>
      </c>
      <c r="E57" s="411">
        <f ca="1">COUNTIF($H$3:$H$23,$D57)</f>
        <v>0</v>
      </c>
      <c r="F57" s="410">
        <f ca="1">SUMIFS($E$3:$E$23,$H$3:$H$23,$D57)</f>
        <v>0</v>
      </c>
      <c r="G57" s="410">
        <f ca="1">SUMIFS($G$3:$G$23,$H$3:$H$23,$D57)</f>
        <v>0</v>
      </c>
      <c r="H57" s="415">
        <f ca="1">IFERROR(G57/F57,0)</f>
        <v>0</v>
      </c>
    </row>
    <row r="58" spans="4:8" x14ac:dyDescent="0.2">
      <c r="D58" s="409" t="s">
        <v>798</v>
      </c>
      <c r="E58" s="411">
        <f t="shared" ref="E58:E59" ca="1" si="10">COUNTIF($H$3:$H$23,$D58)</f>
        <v>19</v>
      </c>
      <c r="F58" s="410">
        <f t="shared" ref="F58:F59" ca="1" si="11">SUMIFS($E$3:$E$23,$H$3:$H$23,$D58)</f>
        <v>843980.97795999132</v>
      </c>
      <c r="G58" s="410">
        <f t="shared" ref="G58:G59" ca="1" si="12">SUMIFS($G$3:$G$23,$H$3:$H$23,$D58)</f>
        <v>0</v>
      </c>
      <c r="H58" s="415">
        <f t="shared" ref="H58:H60" ca="1" si="13">IFERROR(G58/F58,0)</f>
        <v>0</v>
      </c>
    </row>
    <row r="59" spans="4:8" x14ac:dyDescent="0.2">
      <c r="D59" s="409" t="s">
        <v>948</v>
      </c>
      <c r="E59" s="411">
        <f t="shared" ca="1" si="10"/>
        <v>2</v>
      </c>
      <c r="F59" s="410">
        <f t="shared" ca="1" si="11"/>
        <v>0</v>
      </c>
      <c r="G59" s="410">
        <f t="shared" ca="1" si="12"/>
        <v>0</v>
      </c>
      <c r="H59" s="415">
        <f t="shared" ca="1" si="13"/>
        <v>0</v>
      </c>
    </row>
    <row r="60" spans="4:8" x14ac:dyDescent="0.2">
      <c r="D60" s="412" t="s">
        <v>494</v>
      </c>
      <c r="E60" s="414">
        <f ca="1">SUM(E57:E59)</f>
        <v>21</v>
      </c>
      <c r="F60" s="413">
        <f ca="1">SUM(F57:F59)</f>
        <v>843980.97795999132</v>
      </c>
      <c r="G60" s="413">
        <f ca="1">SUM(G57:G59)</f>
        <v>0</v>
      </c>
      <c r="H60" s="416">
        <f t="shared" ca="1" si="13"/>
        <v>0</v>
      </c>
    </row>
  </sheetData>
  <sortState xmlns:xlrd2="http://schemas.microsoft.com/office/spreadsheetml/2017/richdata2" ref="A3:J23">
    <sortCondition descending="1" ref="E3:E23"/>
  </sortState>
  <mergeCells count="12">
    <mergeCell ref="D28:H28"/>
    <mergeCell ref="D29:H29"/>
    <mergeCell ref="D37:H37"/>
    <mergeCell ref="D46:H46"/>
    <mergeCell ref="D55:H55"/>
    <mergeCell ref="A24:D24"/>
    <mergeCell ref="E1:I1"/>
    <mergeCell ref="J1:J2"/>
    <mergeCell ref="D1:D2"/>
    <mergeCell ref="C1:C2"/>
    <mergeCell ref="B1:B2"/>
    <mergeCell ref="A1:A2"/>
  </mergeCells>
  <conditionalFormatting sqref="H2:H23 H25:H27 H30:H36 H38:H45 H47:H54 H61:H1048576">
    <cfRule type="cellIs" dxfId="2" priority="3" operator="equal">
      <formula>"Emitido"</formula>
    </cfRule>
  </conditionalFormatting>
  <conditionalFormatting sqref="H2:I2 H3:H23 H25 H26:J27 H30:J36 H38:J45 H47:J54 H61:J1048576 J1 I28:J29 I37:J37 I46:J46 I55:J60">
    <cfRule type="containsText" dxfId="1" priority="4" operator="containsText" text="Por emitir">
      <formula>NOT(ISERROR(SEARCH("Por emitir",H1)))</formula>
    </cfRule>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DA94-D218-473E-B56A-DD7A112ECAD5}">
  <sheetPr codeName="Hoja73">
    <tabColor theme="0"/>
  </sheetPr>
  <dimension ref="A2:I46"/>
  <sheetViews>
    <sheetView workbookViewId="0"/>
  </sheetViews>
  <sheetFormatPr baseColWidth="10" defaultColWidth="11.5" defaultRowHeight="15" x14ac:dyDescent="0.2"/>
  <cols>
    <col min="1" max="1" width="42.33203125" bestFit="1" customWidth="1"/>
    <col min="2" max="2" width="24.5" style="18" bestFit="1" customWidth="1"/>
    <col min="3" max="3" width="9.5" style="18" customWidth="1"/>
  </cols>
  <sheetData>
    <row r="2" spans="1:9" x14ac:dyDescent="0.2">
      <c r="A2" s="265" t="s">
        <v>789</v>
      </c>
      <c r="B2" s="18" t="s">
        <v>803</v>
      </c>
      <c r="C2" s="266" t="s">
        <v>804</v>
      </c>
      <c r="H2" s="268">
        <v>186</v>
      </c>
      <c r="I2" t="s">
        <v>805</v>
      </c>
    </row>
    <row r="3" spans="1:9" x14ac:dyDescent="0.2">
      <c r="A3" s="18" t="s">
        <v>135</v>
      </c>
      <c r="B3" s="267">
        <v>0</v>
      </c>
      <c r="C3" s="284">
        <f t="shared" ref="C3:C18" si="0">+B3/60</f>
        <v>0</v>
      </c>
      <c r="H3" s="268"/>
      <c r="I3" t="s">
        <v>806</v>
      </c>
    </row>
    <row r="4" spans="1:9" x14ac:dyDescent="0.2">
      <c r="A4" s="18" t="s">
        <v>154</v>
      </c>
      <c r="B4" s="267">
        <v>0</v>
      </c>
      <c r="C4" s="284">
        <f t="shared" si="0"/>
        <v>0</v>
      </c>
      <c r="H4" s="268">
        <f>+H2*H3</f>
        <v>0</v>
      </c>
    </row>
    <row r="5" spans="1:9" x14ac:dyDescent="0.2">
      <c r="A5" s="18" t="s">
        <v>148</v>
      </c>
      <c r="B5" s="267">
        <v>0</v>
      </c>
      <c r="C5" s="284">
        <f t="shared" si="0"/>
        <v>0</v>
      </c>
    </row>
    <row r="6" spans="1:9" x14ac:dyDescent="0.2">
      <c r="A6" s="18" t="s">
        <v>130</v>
      </c>
      <c r="B6" s="267">
        <v>0</v>
      </c>
      <c r="C6" s="284">
        <f t="shared" si="0"/>
        <v>0</v>
      </c>
    </row>
    <row r="7" spans="1:9" x14ac:dyDescent="0.2">
      <c r="A7" s="18" t="s">
        <v>156</v>
      </c>
      <c r="B7" s="267">
        <v>0</v>
      </c>
      <c r="C7" s="284">
        <f t="shared" si="0"/>
        <v>0</v>
      </c>
    </row>
    <row r="8" spans="1:9" x14ac:dyDescent="0.2">
      <c r="A8" s="18" t="s">
        <v>145</v>
      </c>
      <c r="B8" s="267">
        <v>0</v>
      </c>
      <c r="C8" s="284">
        <f t="shared" si="0"/>
        <v>0</v>
      </c>
    </row>
    <row r="9" spans="1:9" x14ac:dyDescent="0.2">
      <c r="A9" s="18" t="s">
        <v>147</v>
      </c>
      <c r="B9" s="267">
        <v>0</v>
      </c>
      <c r="C9" s="284">
        <f t="shared" si="0"/>
        <v>0</v>
      </c>
    </row>
    <row r="10" spans="1:9" x14ac:dyDescent="0.2">
      <c r="A10" s="18" t="s">
        <v>139</v>
      </c>
      <c r="B10" s="267">
        <v>0</v>
      </c>
      <c r="C10" s="284">
        <f t="shared" si="0"/>
        <v>0</v>
      </c>
    </row>
    <row r="11" spans="1:9" x14ac:dyDescent="0.2">
      <c r="A11" s="18" t="s">
        <v>151</v>
      </c>
      <c r="B11" s="267">
        <v>0</v>
      </c>
      <c r="C11" s="284">
        <f t="shared" si="0"/>
        <v>0</v>
      </c>
    </row>
    <row r="12" spans="1:9" x14ac:dyDescent="0.2">
      <c r="A12" s="18" t="s">
        <v>138</v>
      </c>
      <c r="B12" s="267">
        <v>0</v>
      </c>
      <c r="C12" s="284">
        <f t="shared" si="0"/>
        <v>0</v>
      </c>
    </row>
    <row r="13" spans="1:9" x14ac:dyDescent="0.2">
      <c r="A13" s="18" t="s">
        <v>155</v>
      </c>
      <c r="B13" s="267">
        <v>0</v>
      </c>
      <c r="C13" s="284">
        <f t="shared" si="0"/>
        <v>0</v>
      </c>
    </row>
    <row r="14" spans="1:9" x14ac:dyDescent="0.2">
      <c r="A14" s="18" t="s">
        <v>140</v>
      </c>
      <c r="B14" s="267">
        <v>0</v>
      </c>
      <c r="C14" s="284">
        <f t="shared" si="0"/>
        <v>0</v>
      </c>
    </row>
    <row r="15" spans="1:9" x14ac:dyDescent="0.2">
      <c r="A15" s="18" t="s">
        <v>157</v>
      </c>
      <c r="B15" s="267">
        <v>0</v>
      </c>
      <c r="C15" s="284">
        <f t="shared" si="0"/>
        <v>0</v>
      </c>
    </row>
    <row r="16" spans="1:9" x14ac:dyDescent="0.2">
      <c r="A16" s="18" t="s">
        <v>142</v>
      </c>
      <c r="B16" s="267">
        <v>0</v>
      </c>
      <c r="C16" s="284">
        <f t="shared" si="0"/>
        <v>0</v>
      </c>
    </row>
    <row r="17" spans="1:3" x14ac:dyDescent="0.2">
      <c r="A17" s="18" t="s">
        <v>146</v>
      </c>
      <c r="B17" s="267">
        <v>0</v>
      </c>
      <c r="C17" s="284">
        <f t="shared" si="0"/>
        <v>0</v>
      </c>
    </row>
    <row r="18" spans="1:3" x14ac:dyDescent="0.2">
      <c r="A18" s="18" t="s">
        <v>807</v>
      </c>
      <c r="B18" s="267">
        <v>0</v>
      </c>
      <c r="C18" s="284">
        <f t="shared" si="0"/>
        <v>0</v>
      </c>
    </row>
    <row r="19" spans="1:3" x14ac:dyDescent="0.2">
      <c r="B19"/>
    </row>
    <row r="20" spans="1:3" x14ac:dyDescent="0.2">
      <c r="B20"/>
      <c r="C20" s="268"/>
    </row>
    <row r="21" spans="1:3" x14ac:dyDescent="0.2">
      <c r="B21"/>
    </row>
    <row r="22" spans="1:3" x14ac:dyDescent="0.2">
      <c r="B22"/>
    </row>
    <row r="23" spans="1:3" x14ac:dyDescent="0.2">
      <c r="B23"/>
    </row>
    <row r="24" spans="1:3" x14ac:dyDescent="0.2">
      <c r="B24"/>
      <c r="C24" s="268"/>
    </row>
    <row r="25" spans="1:3" x14ac:dyDescent="0.2">
      <c r="B25"/>
      <c r="C25" s="268"/>
    </row>
    <row r="26" spans="1:3" x14ac:dyDescent="0.2">
      <c r="B26"/>
      <c r="C26" s="268"/>
    </row>
    <row r="27" spans="1:3" x14ac:dyDescent="0.2">
      <c r="B27"/>
      <c r="C27" s="268"/>
    </row>
    <row r="28" spans="1:3" x14ac:dyDescent="0.2">
      <c r="B28"/>
      <c r="C28" s="268"/>
    </row>
    <row r="29" spans="1:3" x14ac:dyDescent="0.2">
      <c r="B29"/>
      <c r="C29" s="268"/>
    </row>
    <row r="30" spans="1:3" x14ac:dyDescent="0.2">
      <c r="B30"/>
      <c r="C30" s="268"/>
    </row>
    <row r="31" spans="1:3" x14ac:dyDescent="0.2">
      <c r="B31"/>
      <c r="C31" s="268"/>
    </row>
    <row r="32" spans="1:3" x14ac:dyDescent="0.2">
      <c r="B32"/>
      <c r="C32" s="268"/>
    </row>
    <row r="33" spans="2:3" x14ac:dyDescent="0.2">
      <c r="B33"/>
      <c r="C33" s="268"/>
    </row>
    <row r="34" spans="2:3" x14ac:dyDescent="0.2">
      <c r="B34"/>
      <c r="C34" s="268"/>
    </row>
    <row r="35" spans="2:3" x14ac:dyDescent="0.2">
      <c r="B35"/>
      <c r="C35" s="268"/>
    </row>
    <row r="36" spans="2:3" x14ac:dyDescent="0.2">
      <c r="B36"/>
      <c r="C36" s="268"/>
    </row>
    <row r="37" spans="2:3" x14ac:dyDescent="0.2">
      <c r="B37"/>
      <c r="C37" s="268"/>
    </row>
    <row r="38" spans="2:3" x14ac:dyDescent="0.2">
      <c r="B38"/>
      <c r="C38" s="268"/>
    </row>
    <row r="39" spans="2:3" x14ac:dyDescent="0.2">
      <c r="B39"/>
      <c r="C39" s="268"/>
    </row>
    <row r="40" spans="2:3" x14ac:dyDescent="0.2">
      <c r="B40"/>
      <c r="C40" s="268"/>
    </row>
    <row r="41" spans="2:3" x14ac:dyDescent="0.2">
      <c r="B41"/>
      <c r="C41" s="268"/>
    </row>
    <row r="42" spans="2:3" x14ac:dyDescent="0.2">
      <c r="B42"/>
      <c r="C42" s="268"/>
    </row>
    <row r="43" spans="2:3" x14ac:dyDescent="0.2">
      <c r="B43"/>
      <c r="C43" s="268"/>
    </row>
    <row r="44" spans="2:3" x14ac:dyDescent="0.2">
      <c r="B44"/>
      <c r="C44" s="267"/>
    </row>
    <row r="45" spans="2:3" x14ac:dyDescent="0.2">
      <c r="B45"/>
    </row>
    <row r="46" spans="2:3" x14ac:dyDescent="0.2">
      <c r="B46"/>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BF2D5-D1A8-4EB7-A208-82E3F06B8D3B}">
  <sheetPr codeName="Hoja74"/>
  <dimension ref="A3:M131"/>
  <sheetViews>
    <sheetView workbookViewId="0"/>
  </sheetViews>
  <sheetFormatPr baseColWidth="10" defaultColWidth="11.5" defaultRowHeight="15" x14ac:dyDescent="0.2"/>
  <cols>
    <col min="1" max="1" width="39.5" bestFit="1" customWidth="1"/>
    <col min="2" max="2" width="23.5" bestFit="1" customWidth="1"/>
    <col min="9" max="9" width="35.5" bestFit="1" customWidth="1"/>
    <col min="10" max="10" width="23.5" bestFit="1" customWidth="1"/>
  </cols>
  <sheetData>
    <row r="3" spans="1:13" x14ac:dyDescent="0.2">
      <c r="A3" s="126" t="s">
        <v>808</v>
      </c>
      <c r="B3" t="s">
        <v>803</v>
      </c>
      <c r="I3" s="126" t="s">
        <v>808</v>
      </c>
      <c r="J3" t="s">
        <v>803</v>
      </c>
    </row>
    <row r="4" spans="1:13" x14ac:dyDescent="0.2">
      <c r="A4" s="127" t="s">
        <v>191</v>
      </c>
      <c r="B4">
        <v>2700</v>
      </c>
      <c r="D4">
        <v>7680</v>
      </c>
      <c r="E4">
        <f t="shared" ref="E4:E35" si="0">D4/60</f>
        <v>128</v>
      </c>
      <c r="I4" s="127" t="s">
        <v>101</v>
      </c>
      <c r="J4">
        <v>15960</v>
      </c>
      <c r="L4">
        <v>3480</v>
      </c>
      <c r="M4">
        <f t="shared" ref="M4:M26" si="1">L4/60</f>
        <v>58</v>
      </c>
    </row>
    <row r="5" spans="1:13" x14ac:dyDescent="0.2">
      <c r="A5" s="131" t="s">
        <v>98</v>
      </c>
      <c r="B5">
        <v>2700</v>
      </c>
      <c r="D5">
        <v>7740</v>
      </c>
      <c r="E5">
        <f t="shared" si="0"/>
        <v>129</v>
      </c>
      <c r="I5" s="127" t="s">
        <v>117</v>
      </c>
      <c r="J5">
        <v>0</v>
      </c>
      <c r="L5">
        <v>8340</v>
      </c>
      <c r="M5">
        <f t="shared" si="1"/>
        <v>139</v>
      </c>
    </row>
    <row r="6" spans="1:13" x14ac:dyDescent="0.2">
      <c r="A6" s="127" t="s">
        <v>500</v>
      </c>
      <c r="B6">
        <v>2880</v>
      </c>
      <c r="D6">
        <v>10980</v>
      </c>
      <c r="E6">
        <f t="shared" si="0"/>
        <v>183</v>
      </c>
      <c r="I6" s="127" t="s">
        <v>118</v>
      </c>
      <c r="J6">
        <v>0</v>
      </c>
      <c r="L6">
        <v>0</v>
      </c>
      <c r="M6">
        <f t="shared" si="1"/>
        <v>0</v>
      </c>
    </row>
    <row r="7" spans="1:13" x14ac:dyDescent="0.2">
      <c r="A7" s="131" t="s">
        <v>98</v>
      </c>
      <c r="B7">
        <v>2880</v>
      </c>
      <c r="D7">
        <v>25920</v>
      </c>
      <c r="E7">
        <f t="shared" si="0"/>
        <v>432</v>
      </c>
      <c r="I7" s="127" t="s">
        <v>125</v>
      </c>
      <c r="J7">
        <v>35820</v>
      </c>
      <c r="L7">
        <v>0</v>
      </c>
      <c r="M7">
        <f t="shared" si="1"/>
        <v>0</v>
      </c>
    </row>
    <row r="8" spans="1:13" x14ac:dyDescent="0.2">
      <c r="A8" s="127" t="s">
        <v>204</v>
      </c>
      <c r="B8">
        <v>5100</v>
      </c>
      <c r="D8">
        <v>10080</v>
      </c>
      <c r="E8">
        <f t="shared" si="0"/>
        <v>168</v>
      </c>
      <c r="I8" s="127" t="s">
        <v>115</v>
      </c>
      <c r="J8">
        <v>5040</v>
      </c>
      <c r="L8">
        <v>0</v>
      </c>
      <c r="M8">
        <f t="shared" si="1"/>
        <v>0</v>
      </c>
    </row>
    <row r="9" spans="1:13" x14ac:dyDescent="0.2">
      <c r="A9" s="131" t="s">
        <v>125</v>
      </c>
      <c r="B9">
        <v>2520</v>
      </c>
      <c r="D9">
        <v>4320</v>
      </c>
      <c r="E9">
        <f t="shared" si="0"/>
        <v>72</v>
      </c>
      <c r="I9" s="127" t="s">
        <v>98</v>
      </c>
      <c r="J9">
        <v>32820</v>
      </c>
      <c r="L9">
        <v>37980</v>
      </c>
      <c r="M9">
        <f t="shared" si="1"/>
        <v>633</v>
      </c>
    </row>
    <row r="10" spans="1:13" x14ac:dyDescent="0.2">
      <c r="A10" s="131" t="s">
        <v>115</v>
      </c>
      <c r="B10">
        <v>1620</v>
      </c>
      <c r="D10">
        <v>3840</v>
      </c>
      <c r="E10">
        <f t="shared" si="0"/>
        <v>64</v>
      </c>
      <c r="I10" s="127" t="s">
        <v>127</v>
      </c>
      <c r="J10">
        <v>0</v>
      </c>
      <c r="L10">
        <v>9000</v>
      </c>
      <c r="M10">
        <f t="shared" si="1"/>
        <v>150</v>
      </c>
    </row>
    <row r="11" spans="1:13" x14ac:dyDescent="0.2">
      <c r="A11" s="131" t="s">
        <v>136</v>
      </c>
      <c r="B11">
        <v>960</v>
      </c>
      <c r="D11">
        <v>2280</v>
      </c>
      <c r="E11">
        <f t="shared" si="0"/>
        <v>38</v>
      </c>
      <c r="I11" s="127" t="s">
        <v>126</v>
      </c>
      <c r="J11">
        <v>25440</v>
      </c>
      <c r="L11">
        <v>35160</v>
      </c>
      <c r="M11">
        <f t="shared" si="1"/>
        <v>586</v>
      </c>
    </row>
    <row r="12" spans="1:13" x14ac:dyDescent="0.2">
      <c r="A12" s="127" t="s">
        <v>210</v>
      </c>
      <c r="B12">
        <v>7680</v>
      </c>
      <c r="D12">
        <v>2700</v>
      </c>
      <c r="E12">
        <f t="shared" si="0"/>
        <v>45</v>
      </c>
      <c r="I12" s="127" t="s">
        <v>110</v>
      </c>
      <c r="J12">
        <v>6360</v>
      </c>
      <c r="L12">
        <v>0</v>
      </c>
      <c r="M12">
        <f t="shared" si="1"/>
        <v>0</v>
      </c>
    </row>
    <row r="13" spans="1:13" x14ac:dyDescent="0.2">
      <c r="A13" s="131" t="s">
        <v>125</v>
      </c>
      <c r="B13">
        <v>7680</v>
      </c>
      <c r="D13">
        <v>11520</v>
      </c>
      <c r="E13">
        <f t="shared" si="0"/>
        <v>192</v>
      </c>
      <c r="I13" s="127" t="s">
        <v>119</v>
      </c>
      <c r="J13">
        <v>9180</v>
      </c>
      <c r="L13">
        <v>11100</v>
      </c>
      <c r="M13">
        <f t="shared" si="1"/>
        <v>185</v>
      </c>
    </row>
    <row r="14" spans="1:13" x14ac:dyDescent="0.2">
      <c r="A14" s="127" t="s">
        <v>215</v>
      </c>
      <c r="B14">
        <v>1860</v>
      </c>
      <c r="D14">
        <v>2640</v>
      </c>
      <c r="E14">
        <f t="shared" si="0"/>
        <v>44</v>
      </c>
      <c r="I14" s="127" t="s">
        <v>120</v>
      </c>
      <c r="J14">
        <v>22200</v>
      </c>
      <c r="L14">
        <v>55800</v>
      </c>
      <c r="M14">
        <f t="shared" si="1"/>
        <v>930</v>
      </c>
    </row>
    <row r="15" spans="1:13" x14ac:dyDescent="0.2">
      <c r="A15" s="131" t="s">
        <v>122</v>
      </c>
      <c r="B15">
        <v>1860</v>
      </c>
      <c r="D15">
        <v>10080</v>
      </c>
      <c r="E15">
        <f t="shared" si="0"/>
        <v>168</v>
      </c>
      <c r="I15" s="127" t="s">
        <v>122</v>
      </c>
      <c r="J15">
        <v>24120</v>
      </c>
      <c r="L15">
        <v>85860</v>
      </c>
      <c r="M15">
        <f t="shared" si="1"/>
        <v>1431</v>
      </c>
    </row>
    <row r="16" spans="1:13" x14ac:dyDescent="0.2">
      <c r="A16" s="127" t="s">
        <v>809</v>
      </c>
      <c r="B16">
        <v>4320</v>
      </c>
      <c r="D16">
        <v>11280</v>
      </c>
      <c r="E16">
        <f t="shared" si="0"/>
        <v>188</v>
      </c>
      <c r="I16" s="127" t="s">
        <v>93</v>
      </c>
      <c r="J16">
        <v>0</v>
      </c>
      <c r="L16">
        <v>0</v>
      </c>
      <c r="M16">
        <f t="shared" si="1"/>
        <v>0</v>
      </c>
    </row>
    <row r="17" spans="1:13" x14ac:dyDescent="0.2">
      <c r="A17" s="131" t="s">
        <v>122</v>
      </c>
      <c r="B17">
        <v>4320</v>
      </c>
      <c r="D17">
        <v>10080</v>
      </c>
      <c r="E17">
        <f t="shared" si="0"/>
        <v>168</v>
      </c>
      <c r="I17" s="127" t="s">
        <v>105</v>
      </c>
      <c r="J17">
        <v>0</v>
      </c>
      <c r="L17">
        <v>0</v>
      </c>
      <c r="M17">
        <f t="shared" si="1"/>
        <v>0</v>
      </c>
    </row>
    <row r="18" spans="1:13" x14ac:dyDescent="0.2">
      <c r="A18" s="127" t="s">
        <v>226</v>
      </c>
      <c r="B18">
        <v>3600</v>
      </c>
      <c r="D18">
        <v>4380</v>
      </c>
      <c r="E18">
        <f t="shared" si="0"/>
        <v>73</v>
      </c>
      <c r="I18" s="127" t="s">
        <v>129</v>
      </c>
      <c r="J18">
        <v>16740</v>
      </c>
      <c r="L18">
        <v>0</v>
      </c>
      <c r="M18">
        <f t="shared" si="1"/>
        <v>0</v>
      </c>
    </row>
    <row r="19" spans="1:13" x14ac:dyDescent="0.2">
      <c r="A19" s="131" t="s">
        <v>101</v>
      </c>
      <c r="B19">
        <v>2640</v>
      </c>
      <c r="D19">
        <v>10320</v>
      </c>
      <c r="E19">
        <f t="shared" si="0"/>
        <v>172</v>
      </c>
      <c r="I19" s="127" t="s">
        <v>810</v>
      </c>
      <c r="J19">
        <v>0</v>
      </c>
      <c r="L19">
        <v>5280</v>
      </c>
      <c r="M19">
        <f t="shared" si="1"/>
        <v>88</v>
      </c>
    </row>
    <row r="20" spans="1:13" x14ac:dyDescent="0.2">
      <c r="A20" s="131" t="s">
        <v>135</v>
      </c>
      <c r="B20">
        <v>960</v>
      </c>
      <c r="D20">
        <v>2400</v>
      </c>
      <c r="E20">
        <f t="shared" si="0"/>
        <v>40</v>
      </c>
      <c r="I20" s="127" t="s">
        <v>132</v>
      </c>
      <c r="J20">
        <v>0</v>
      </c>
      <c r="L20">
        <v>0</v>
      </c>
      <c r="M20">
        <f t="shared" si="1"/>
        <v>0</v>
      </c>
    </row>
    <row r="21" spans="1:13" x14ac:dyDescent="0.2">
      <c r="A21" s="127" t="s">
        <v>236</v>
      </c>
      <c r="B21">
        <v>4440</v>
      </c>
      <c r="D21">
        <v>10080</v>
      </c>
      <c r="E21">
        <f t="shared" si="0"/>
        <v>168</v>
      </c>
      <c r="I21" s="127" t="s">
        <v>133</v>
      </c>
      <c r="J21">
        <v>0</v>
      </c>
      <c r="L21">
        <v>30720</v>
      </c>
      <c r="M21">
        <f t="shared" si="1"/>
        <v>512</v>
      </c>
    </row>
    <row r="22" spans="1:13" x14ac:dyDescent="0.2">
      <c r="A22" s="131" t="s">
        <v>98</v>
      </c>
      <c r="B22">
        <v>3960</v>
      </c>
      <c r="D22">
        <v>480</v>
      </c>
      <c r="E22">
        <f t="shared" si="0"/>
        <v>8</v>
      </c>
      <c r="I22" s="127" t="s">
        <v>134</v>
      </c>
      <c r="J22">
        <v>0</v>
      </c>
      <c r="L22">
        <v>29340</v>
      </c>
      <c r="M22">
        <f t="shared" si="1"/>
        <v>489</v>
      </c>
    </row>
    <row r="23" spans="1:13" x14ac:dyDescent="0.2">
      <c r="A23" s="131" t="s">
        <v>136</v>
      </c>
      <c r="B23">
        <v>480</v>
      </c>
      <c r="D23">
        <v>6600</v>
      </c>
      <c r="E23">
        <f t="shared" si="0"/>
        <v>110</v>
      </c>
      <c r="I23" s="127" t="s">
        <v>135</v>
      </c>
      <c r="J23">
        <v>29280</v>
      </c>
      <c r="L23">
        <v>28320</v>
      </c>
      <c r="M23">
        <f t="shared" si="1"/>
        <v>472</v>
      </c>
    </row>
    <row r="24" spans="1:13" x14ac:dyDescent="0.2">
      <c r="A24" s="127" t="s">
        <v>241</v>
      </c>
      <c r="B24">
        <v>1440</v>
      </c>
      <c r="D24">
        <v>10080</v>
      </c>
      <c r="E24">
        <f t="shared" si="0"/>
        <v>168</v>
      </c>
      <c r="I24" s="127" t="s">
        <v>136</v>
      </c>
      <c r="J24">
        <v>13200</v>
      </c>
      <c r="L24">
        <v>34980</v>
      </c>
      <c r="M24">
        <f t="shared" si="1"/>
        <v>583</v>
      </c>
    </row>
    <row r="25" spans="1:13" x14ac:dyDescent="0.2">
      <c r="A25" s="131" t="s">
        <v>98</v>
      </c>
      <c r="B25">
        <v>1440</v>
      </c>
      <c r="D25">
        <v>8460</v>
      </c>
      <c r="E25">
        <f t="shared" si="0"/>
        <v>141</v>
      </c>
      <c r="I25" s="127" t="s">
        <v>137</v>
      </c>
      <c r="J25">
        <v>13200</v>
      </c>
      <c r="L25">
        <v>71100</v>
      </c>
      <c r="M25">
        <f t="shared" si="1"/>
        <v>1185</v>
      </c>
    </row>
    <row r="26" spans="1:13" x14ac:dyDescent="0.2">
      <c r="A26" s="127" t="s">
        <v>256</v>
      </c>
      <c r="B26">
        <v>12180</v>
      </c>
      <c r="D26">
        <v>8580</v>
      </c>
      <c r="E26">
        <f t="shared" si="0"/>
        <v>143</v>
      </c>
      <c r="I26" s="127" t="s">
        <v>138</v>
      </c>
      <c r="J26">
        <v>0</v>
      </c>
      <c r="L26">
        <v>0</v>
      </c>
      <c r="M26">
        <f t="shared" si="1"/>
        <v>0</v>
      </c>
    </row>
    <row r="27" spans="1:13" x14ac:dyDescent="0.2">
      <c r="A27" s="131" t="s">
        <v>125</v>
      </c>
      <c r="B27">
        <v>6480</v>
      </c>
      <c r="D27">
        <v>10080</v>
      </c>
      <c r="E27">
        <f t="shared" si="0"/>
        <v>168</v>
      </c>
      <c r="I27" s="127" t="s">
        <v>811</v>
      </c>
    </row>
    <row r="28" spans="1:13" x14ac:dyDescent="0.2">
      <c r="A28" s="131" t="s">
        <v>120</v>
      </c>
      <c r="B28">
        <v>5700</v>
      </c>
      <c r="D28">
        <v>10080</v>
      </c>
      <c r="E28">
        <f t="shared" si="0"/>
        <v>168</v>
      </c>
      <c r="I28" s="127" t="s">
        <v>812</v>
      </c>
      <c r="J28">
        <v>249360</v>
      </c>
    </row>
    <row r="29" spans="1:13" x14ac:dyDescent="0.2">
      <c r="A29" s="127" t="s">
        <v>267</v>
      </c>
      <c r="B29">
        <v>11160</v>
      </c>
      <c r="D29">
        <v>10500</v>
      </c>
      <c r="E29">
        <f t="shared" si="0"/>
        <v>175</v>
      </c>
    </row>
    <row r="30" spans="1:13" x14ac:dyDescent="0.2">
      <c r="A30" s="131" t="s">
        <v>125</v>
      </c>
      <c r="B30">
        <v>3660</v>
      </c>
      <c r="D30">
        <v>4500</v>
      </c>
      <c r="E30">
        <f t="shared" si="0"/>
        <v>75</v>
      </c>
    </row>
    <row r="31" spans="1:13" x14ac:dyDescent="0.2">
      <c r="A31" s="131" t="s">
        <v>119</v>
      </c>
      <c r="B31">
        <v>3240</v>
      </c>
      <c r="D31">
        <v>10080</v>
      </c>
      <c r="E31">
        <f t="shared" si="0"/>
        <v>168</v>
      </c>
    </row>
    <row r="32" spans="1:13" x14ac:dyDescent="0.2">
      <c r="A32" s="131" t="s">
        <v>120</v>
      </c>
      <c r="B32">
        <v>4260</v>
      </c>
      <c r="D32">
        <v>10080</v>
      </c>
      <c r="E32">
        <f t="shared" si="0"/>
        <v>168</v>
      </c>
    </row>
    <row r="33" spans="1:5" x14ac:dyDescent="0.2">
      <c r="A33" s="127" t="s">
        <v>271</v>
      </c>
      <c r="B33">
        <v>3600</v>
      </c>
      <c r="D33">
        <v>2400</v>
      </c>
      <c r="E33">
        <f t="shared" si="0"/>
        <v>40</v>
      </c>
    </row>
    <row r="34" spans="1:5" x14ac:dyDescent="0.2">
      <c r="A34" s="131" t="s">
        <v>110</v>
      </c>
      <c r="B34">
        <v>1440</v>
      </c>
      <c r="D34">
        <v>9030</v>
      </c>
      <c r="E34">
        <f t="shared" si="0"/>
        <v>150.5</v>
      </c>
    </row>
    <row r="35" spans="1:5" x14ac:dyDescent="0.2">
      <c r="A35" s="131" t="s">
        <v>135</v>
      </c>
      <c r="B35">
        <v>2160</v>
      </c>
      <c r="D35">
        <v>16020</v>
      </c>
      <c r="E35">
        <f t="shared" si="0"/>
        <v>267</v>
      </c>
    </row>
    <row r="36" spans="1:5" x14ac:dyDescent="0.2">
      <c r="A36" s="127" t="s">
        <v>813</v>
      </c>
      <c r="B36">
        <v>1920</v>
      </c>
      <c r="D36">
        <v>1560</v>
      </c>
      <c r="E36">
        <f t="shared" ref="E36:E58" si="2">D36/60</f>
        <v>26</v>
      </c>
    </row>
    <row r="37" spans="1:5" x14ac:dyDescent="0.2">
      <c r="A37" s="131" t="s">
        <v>98</v>
      </c>
      <c r="B37">
        <v>1440</v>
      </c>
      <c r="D37">
        <v>360</v>
      </c>
      <c r="E37">
        <f t="shared" si="2"/>
        <v>6</v>
      </c>
    </row>
    <row r="38" spans="1:5" x14ac:dyDescent="0.2">
      <c r="A38" s="131" t="s">
        <v>136</v>
      </c>
      <c r="B38">
        <v>480</v>
      </c>
      <c r="D38">
        <v>10080</v>
      </c>
      <c r="E38">
        <f t="shared" si="2"/>
        <v>168</v>
      </c>
    </row>
    <row r="39" spans="1:5" x14ac:dyDescent="0.2">
      <c r="A39" s="127" t="s">
        <v>275</v>
      </c>
      <c r="B39">
        <v>5160</v>
      </c>
      <c r="D39">
        <v>3360</v>
      </c>
      <c r="E39">
        <f t="shared" si="2"/>
        <v>56</v>
      </c>
    </row>
    <row r="40" spans="1:5" x14ac:dyDescent="0.2">
      <c r="A40" s="131" t="s">
        <v>125</v>
      </c>
      <c r="B40">
        <v>1380</v>
      </c>
      <c r="D40">
        <v>10140</v>
      </c>
      <c r="E40">
        <f t="shared" si="2"/>
        <v>169</v>
      </c>
    </row>
    <row r="41" spans="1:5" x14ac:dyDescent="0.2">
      <c r="A41" s="131" t="s">
        <v>98</v>
      </c>
      <c r="B41">
        <v>3780</v>
      </c>
      <c r="D41">
        <v>1920</v>
      </c>
      <c r="E41">
        <f t="shared" si="2"/>
        <v>32</v>
      </c>
    </row>
    <row r="42" spans="1:5" x14ac:dyDescent="0.2">
      <c r="A42" s="127" t="s">
        <v>814</v>
      </c>
      <c r="B42">
        <v>2880</v>
      </c>
      <c r="D42">
        <v>9420</v>
      </c>
      <c r="E42">
        <f t="shared" si="2"/>
        <v>157</v>
      </c>
    </row>
    <row r="43" spans="1:5" x14ac:dyDescent="0.2">
      <c r="A43" s="131" t="s">
        <v>98</v>
      </c>
      <c r="B43">
        <v>2880</v>
      </c>
      <c r="D43">
        <v>10080</v>
      </c>
      <c r="E43">
        <f t="shared" si="2"/>
        <v>168</v>
      </c>
    </row>
    <row r="44" spans="1:5" x14ac:dyDescent="0.2">
      <c r="A44" s="127" t="s">
        <v>302</v>
      </c>
      <c r="B44">
        <v>900</v>
      </c>
      <c r="D44">
        <v>10080</v>
      </c>
      <c r="E44">
        <f t="shared" si="2"/>
        <v>168</v>
      </c>
    </row>
    <row r="45" spans="1:5" x14ac:dyDescent="0.2">
      <c r="A45" s="131" t="s">
        <v>115</v>
      </c>
      <c r="B45">
        <v>900</v>
      </c>
      <c r="D45">
        <v>12120</v>
      </c>
      <c r="E45">
        <f t="shared" si="2"/>
        <v>202</v>
      </c>
    </row>
    <row r="46" spans="1:5" x14ac:dyDescent="0.2">
      <c r="A46" s="127" t="s">
        <v>317</v>
      </c>
      <c r="B46">
        <v>5220</v>
      </c>
      <c r="D46">
        <v>6780</v>
      </c>
      <c r="E46">
        <f t="shared" si="2"/>
        <v>113</v>
      </c>
    </row>
    <row r="47" spans="1:5" x14ac:dyDescent="0.2">
      <c r="A47" s="131" t="s">
        <v>122</v>
      </c>
      <c r="B47">
        <v>5220</v>
      </c>
      <c r="D47">
        <v>10080</v>
      </c>
      <c r="E47">
        <f t="shared" si="2"/>
        <v>168</v>
      </c>
    </row>
    <row r="48" spans="1:5" x14ac:dyDescent="0.2">
      <c r="A48" s="127" t="s">
        <v>322</v>
      </c>
      <c r="B48">
        <v>9300</v>
      </c>
      <c r="D48">
        <v>0</v>
      </c>
      <c r="E48">
        <f t="shared" si="2"/>
        <v>0</v>
      </c>
    </row>
    <row r="49" spans="1:5" x14ac:dyDescent="0.2">
      <c r="A49" s="131" t="s">
        <v>129</v>
      </c>
      <c r="B49">
        <v>9300</v>
      </c>
      <c r="D49">
        <v>30780</v>
      </c>
      <c r="E49">
        <f t="shared" si="2"/>
        <v>513</v>
      </c>
    </row>
    <row r="50" spans="1:5" x14ac:dyDescent="0.2">
      <c r="A50" s="127" t="s">
        <v>330</v>
      </c>
      <c r="B50">
        <v>2640</v>
      </c>
      <c r="D50">
        <v>13800</v>
      </c>
      <c r="E50">
        <f t="shared" si="2"/>
        <v>230</v>
      </c>
    </row>
    <row r="51" spans="1:5" x14ac:dyDescent="0.2">
      <c r="A51" s="131" t="s">
        <v>110</v>
      </c>
      <c r="B51">
        <v>2640</v>
      </c>
      <c r="D51">
        <v>14730</v>
      </c>
      <c r="E51">
        <f t="shared" si="2"/>
        <v>245.5</v>
      </c>
    </row>
    <row r="52" spans="1:5" x14ac:dyDescent="0.2">
      <c r="A52" s="127" t="s">
        <v>335</v>
      </c>
      <c r="B52">
        <v>7260</v>
      </c>
      <c r="D52">
        <v>2820</v>
      </c>
      <c r="E52">
        <f t="shared" si="2"/>
        <v>47</v>
      </c>
    </row>
    <row r="53" spans="1:5" x14ac:dyDescent="0.2">
      <c r="A53" s="131" t="s">
        <v>136</v>
      </c>
      <c r="B53">
        <v>7260</v>
      </c>
      <c r="D53">
        <v>840</v>
      </c>
      <c r="E53">
        <f t="shared" si="2"/>
        <v>14</v>
      </c>
    </row>
    <row r="54" spans="1:5" x14ac:dyDescent="0.2">
      <c r="A54" s="127" t="s">
        <v>340</v>
      </c>
      <c r="B54">
        <v>4620</v>
      </c>
      <c r="D54">
        <v>3960</v>
      </c>
      <c r="E54">
        <f t="shared" si="2"/>
        <v>66</v>
      </c>
    </row>
    <row r="55" spans="1:5" x14ac:dyDescent="0.2">
      <c r="A55" s="131" t="s">
        <v>115</v>
      </c>
      <c r="B55">
        <v>780</v>
      </c>
      <c r="D55">
        <v>1380</v>
      </c>
      <c r="E55">
        <f t="shared" si="2"/>
        <v>23</v>
      </c>
    </row>
    <row r="56" spans="1:5" x14ac:dyDescent="0.2">
      <c r="A56" s="131" t="s">
        <v>98</v>
      </c>
      <c r="B56">
        <v>300</v>
      </c>
      <c r="D56">
        <v>18900</v>
      </c>
      <c r="E56">
        <f t="shared" si="2"/>
        <v>315</v>
      </c>
    </row>
    <row r="57" spans="1:5" x14ac:dyDescent="0.2">
      <c r="A57" s="131" t="s">
        <v>136</v>
      </c>
      <c r="B57">
        <v>3540</v>
      </c>
      <c r="D57">
        <v>7980</v>
      </c>
      <c r="E57">
        <f t="shared" si="2"/>
        <v>133</v>
      </c>
    </row>
    <row r="58" spans="1:5" x14ac:dyDescent="0.2">
      <c r="A58" s="127" t="s">
        <v>815</v>
      </c>
      <c r="B58">
        <v>4680</v>
      </c>
      <c r="D58">
        <v>446460</v>
      </c>
      <c r="E58">
        <f t="shared" si="2"/>
        <v>7441</v>
      </c>
    </row>
    <row r="59" spans="1:5" x14ac:dyDescent="0.2">
      <c r="A59" s="131" t="s">
        <v>98</v>
      </c>
      <c r="B59">
        <v>4680</v>
      </c>
    </row>
    <row r="60" spans="1:5" x14ac:dyDescent="0.2">
      <c r="A60" s="127" t="s">
        <v>345</v>
      </c>
      <c r="B60">
        <v>7800</v>
      </c>
    </row>
    <row r="61" spans="1:5" x14ac:dyDescent="0.2">
      <c r="A61" s="131" t="s">
        <v>101</v>
      </c>
      <c r="B61">
        <v>7680</v>
      </c>
    </row>
    <row r="62" spans="1:5" x14ac:dyDescent="0.2">
      <c r="A62" s="131" t="s">
        <v>115</v>
      </c>
      <c r="B62">
        <v>120</v>
      </c>
    </row>
    <row r="63" spans="1:5" x14ac:dyDescent="0.2">
      <c r="A63" s="127" t="s">
        <v>365</v>
      </c>
      <c r="B63">
        <v>5280</v>
      </c>
    </row>
    <row r="64" spans="1:5" x14ac:dyDescent="0.2">
      <c r="A64" s="131" t="s">
        <v>137</v>
      </c>
      <c r="B64">
        <v>5280</v>
      </c>
    </row>
    <row r="65" spans="1:2" x14ac:dyDescent="0.2">
      <c r="A65" s="127" t="s">
        <v>368</v>
      </c>
      <c r="B65">
        <v>11220</v>
      </c>
    </row>
    <row r="66" spans="1:2" x14ac:dyDescent="0.2">
      <c r="A66" s="131" t="s">
        <v>125</v>
      </c>
      <c r="B66">
        <v>6480</v>
      </c>
    </row>
    <row r="67" spans="1:2" x14ac:dyDescent="0.2">
      <c r="A67" s="131" t="s">
        <v>119</v>
      </c>
      <c r="B67">
        <v>4740</v>
      </c>
    </row>
    <row r="68" spans="1:2" x14ac:dyDescent="0.2">
      <c r="A68" s="127" t="s">
        <v>373</v>
      </c>
      <c r="B68">
        <v>5640</v>
      </c>
    </row>
    <row r="69" spans="1:2" x14ac:dyDescent="0.2">
      <c r="A69" s="131" t="s">
        <v>101</v>
      </c>
      <c r="B69">
        <v>5640</v>
      </c>
    </row>
    <row r="70" spans="1:2" x14ac:dyDescent="0.2">
      <c r="A70" s="127" t="s">
        <v>816</v>
      </c>
      <c r="B70">
        <v>660</v>
      </c>
    </row>
    <row r="71" spans="1:2" x14ac:dyDescent="0.2">
      <c r="A71" s="131" t="s">
        <v>98</v>
      </c>
      <c r="B71">
        <v>180</v>
      </c>
    </row>
    <row r="72" spans="1:2" x14ac:dyDescent="0.2">
      <c r="A72" s="131" t="s">
        <v>136</v>
      </c>
      <c r="B72">
        <v>480</v>
      </c>
    </row>
    <row r="73" spans="1:2" x14ac:dyDescent="0.2">
      <c r="A73" s="127" t="s">
        <v>377</v>
      </c>
      <c r="B73">
        <v>6840</v>
      </c>
    </row>
    <row r="74" spans="1:2" x14ac:dyDescent="0.2">
      <c r="A74" s="131" t="s">
        <v>135</v>
      </c>
      <c r="B74">
        <v>6840</v>
      </c>
    </row>
    <row r="75" spans="1:2" x14ac:dyDescent="0.2">
      <c r="A75" s="127" t="s">
        <v>385</v>
      </c>
      <c r="B75">
        <v>6840</v>
      </c>
    </row>
    <row r="76" spans="1:2" x14ac:dyDescent="0.2">
      <c r="A76" s="131" t="s">
        <v>135</v>
      </c>
      <c r="B76">
        <v>6840</v>
      </c>
    </row>
    <row r="77" spans="1:2" x14ac:dyDescent="0.2">
      <c r="A77" s="127" t="s">
        <v>388</v>
      </c>
      <c r="B77">
        <v>4740</v>
      </c>
    </row>
    <row r="78" spans="1:2" x14ac:dyDescent="0.2">
      <c r="A78" s="131" t="s">
        <v>115</v>
      </c>
      <c r="B78">
        <v>1620</v>
      </c>
    </row>
    <row r="79" spans="1:2" x14ac:dyDescent="0.2">
      <c r="A79" s="131" t="s">
        <v>122</v>
      </c>
      <c r="B79">
        <v>3120</v>
      </c>
    </row>
    <row r="80" spans="1:2" x14ac:dyDescent="0.2">
      <c r="A80" s="127" t="s">
        <v>397</v>
      </c>
      <c r="B80">
        <v>4800</v>
      </c>
    </row>
    <row r="81" spans="1:2" x14ac:dyDescent="0.2">
      <c r="A81" s="131" t="s">
        <v>98</v>
      </c>
      <c r="B81">
        <v>4800</v>
      </c>
    </row>
    <row r="82" spans="1:2" x14ac:dyDescent="0.2">
      <c r="A82" s="127" t="s">
        <v>402</v>
      </c>
      <c r="B82">
        <v>6720</v>
      </c>
    </row>
    <row r="83" spans="1:2" x14ac:dyDescent="0.2">
      <c r="A83" s="131" t="s">
        <v>110</v>
      </c>
      <c r="B83">
        <v>1800</v>
      </c>
    </row>
    <row r="84" spans="1:2" x14ac:dyDescent="0.2">
      <c r="A84" s="131" t="s">
        <v>135</v>
      </c>
      <c r="B84">
        <v>4920</v>
      </c>
    </row>
    <row r="85" spans="1:2" x14ac:dyDescent="0.2">
      <c r="A85" s="127" t="s">
        <v>792</v>
      </c>
      <c r="B85">
        <v>0</v>
      </c>
    </row>
    <row r="86" spans="1:2" x14ac:dyDescent="0.2">
      <c r="A86" s="131" t="s">
        <v>117</v>
      </c>
      <c r="B86">
        <v>0</v>
      </c>
    </row>
    <row r="87" spans="1:2" x14ac:dyDescent="0.2">
      <c r="A87" s="131" t="s">
        <v>118</v>
      </c>
      <c r="B87">
        <v>0</v>
      </c>
    </row>
    <row r="88" spans="1:2" x14ac:dyDescent="0.2">
      <c r="A88" s="131" t="s">
        <v>127</v>
      </c>
      <c r="B88">
        <v>0</v>
      </c>
    </row>
    <row r="89" spans="1:2" x14ac:dyDescent="0.2">
      <c r="A89" s="131" t="s">
        <v>93</v>
      </c>
      <c r="B89">
        <v>0</v>
      </c>
    </row>
    <row r="90" spans="1:2" x14ac:dyDescent="0.2">
      <c r="A90" s="131" t="s">
        <v>105</v>
      </c>
      <c r="B90">
        <v>0</v>
      </c>
    </row>
    <row r="91" spans="1:2" x14ac:dyDescent="0.2">
      <c r="A91" s="131" t="s">
        <v>810</v>
      </c>
      <c r="B91">
        <v>0</v>
      </c>
    </row>
    <row r="92" spans="1:2" x14ac:dyDescent="0.2">
      <c r="A92" s="131" t="s">
        <v>132</v>
      </c>
      <c r="B92">
        <v>0</v>
      </c>
    </row>
    <row r="93" spans="1:2" x14ac:dyDescent="0.2">
      <c r="A93" s="131" t="s">
        <v>133</v>
      </c>
      <c r="B93">
        <v>0</v>
      </c>
    </row>
    <row r="94" spans="1:2" x14ac:dyDescent="0.2">
      <c r="A94" s="131" t="s">
        <v>134</v>
      </c>
      <c r="B94">
        <v>0</v>
      </c>
    </row>
    <row r="95" spans="1:2" x14ac:dyDescent="0.2">
      <c r="A95" s="131" t="s">
        <v>138</v>
      </c>
      <c r="B95">
        <v>0</v>
      </c>
    </row>
    <row r="96" spans="1:2" x14ac:dyDescent="0.2">
      <c r="A96" s="127" t="s">
        <v>817</v>
      </c>
      <c r="B96">
        <v>7560</v>
      </c>
    </row>
    <row r="97" spans="1:2" x14ac:dyDescent="0.2">
      <c r="A97" s="131" t="s">
        <v>135</v>
      </c>
      <c r="B97">
        <v>7560</v>
      </c>
    </row>
    <row r="98" spans="1:2" x14ac:dyDescent="0.2">
      <c r="A98" s="127" t="s">
        <v>416</v>
      </c>
      <c r="B98">
        <v>9660</v>
      </c>
    </row>
    <row r="99" spans="1:2" x14ac:dyDescent="0.2">
      <c r="A99" s="131" t="s">
        <v>125</v>
      </c>
      <c r="B99">
        <v>7020</v>
      </c>
    </row>
    <row r="100" spans="1:2" x14ac:dyDescent="0.2">
      <c r="A100" s="131" t="s">
        <v>98</v>
      </c>
      <c r="B100">
        <v>2640</v>
      </c>
    </row>
    <row r="101" spans="1:2" x14ac:dyDescent="0.2">
      <c r="A101" s="127" t="s">
        <v>818</v>
      </c>
      <c r="B101">
        <v>3960</v>
      </c>
    </row>
    <row r="102" spans="1:2" x14ac:dyDescent="0.2">
      <c r="A102" s="131" t="s">
        <v>122</v>
      </c>
      <c r="B102">
        <v>3960</v>
      </c>
    </row>
    <row r="103" spans="1:2" x14ac:dyDescent="0.2">
      <c r="A103" s="127" t="s">
        <v>819</v>
      </c>
      <c r="B103">
        <v>5280</v>
      </c>
    </row>
    <row r="104" spans="1:2" x14ac:dyDescent="0.2">
      <c r="A104" s="131" t="s">
        <v>137</v>
      </c>
      <c r="B104">
        <v>5280</v>
      </c>
    </row>
    <row r="105" spans="1:2" x14ac:dyDescent="0.2">
      <c r="A105" s="127" t="s">
        <v>441</v>
      </c>
      <c r="B105">
        <v>1140</v>
      </c>
    </row>
    <row r="106" spans="1:2" x14ac:dyDescent="0.2">
      <c r="A106" s="131" t="s">
        <v>98</v>
      </c>
      <c r="B106">
        <v>1140</v>
      </c>
    </row>
    <row r="107" spans="1:2" x14ac:dyDescent="0.2">
      <c r="A107" s="127" t="s">
        <v>455</v>
      </c>
      <c r="B107">
        <v>2520</v>
      </c>
    </row>
    <row r="108" spans="1:2" x14ac:dyDescent="0.2">
      <c r="A108" s="131" t="s">
        <v>122</v>
      </c>
      <c r="B108">
        <v>2520</v>
      </c>
    </row>
    <row r="109" spans="1:2" x14ac:dyDescent="0.2">
      <c r="A109" s="127" t="s">
        <v>820</v>
      </c>
      <c r="B109">
        <v>600</v>
      </c>
    </row>
    <row r="110" spans="1:2" x14ac:dyDescent="0.2">
      <c r="A110" s="131" t="s">
        <v>125</v>
      </c>
      <c r="B110">
        <v>600</v>
      </c>
    </row>
    <row r="111" spans="1:2" x14ac:dyDescent="0.2">
      <c r="A111" s="127" t="s">
        <v>821</v>
      </c>
      <c r="B111">
        <v>6600</v>
      </c>
    </row>
    <row r="112" spans="1:2" x14ac:dyDescent="0.2">
      <c r="A112" s="131" t="s">
        <v>110</v>
      </c>
      <c r="B112">
        <v>480</v>
      </c>
    </row>
    <row r="113" spans="1:2" x14ac:dyDescent="0.2">
      <c r="A113" s="131" t="s">
        <v>119</v>
      </c>
      <c r="B113">
        <v>1200</v>
      </c>
    </row>
    <row r="114" spans="1:2" x14ac:dyDescent="0.2">
      <c r="A114" s="131" t="s">
        <v>120</v>
      </c>
      <c r="B114">
        <v>1800</v>
      </c>
    </row>
    <row r="115" spans="1:2" x14ac:dyDescent="0.2">
      <c r="A115" s="131" t="s">
        <v>122</v>
      </c>
      <c r="B115">
        <v>3120</v>
      </c>
    </row>
    <row r="116" spans="1:2" x14ac:dyDescent="0.2">
      <c r="A116" s="127" t="s">
        <v>296</v>
      </c>
      <c r="B116">
        <v>10440</v>
      </c>
    </row>
    <row r="117" spans="1:2" x14ac:dyDescent="0.2">
      <c r="A117" s="131" t="s">
        <v>120</v>
      </c>
      <c r="B117">
        <v>10440</v>
      </c>
    </row>
    <row r="118" spans="1:2" x14ac:dyDescent="0.2">
      <c r="A118" s="127" t="s">
        <v>381</v>
      </c>
      <c r="B118">
        <v>10320</v>
      </c>
    </row>
    <row r="119" spans="1:2" x14ac:dyDescent="0.2">
      <c r="A119" s="131" t="s">
        <v>126</v>
      </c>
      <c r="B119">
        <v>10320</v>
      </c>
    </row>
    <row r="120" spans="1:2" x14ac:dyDescent="0.2">
      <c r="A120" s="127" t="s">
        <v>406</v>
      </c>
      <c r="B120">
        <v>8400</v>
      </c>
    </row>
    <row r="121" spans="1:2" x14ac:dyDescent="0.2">
      <c r="A121" s="131" t="s">
        <v>126</v>
      </c>
      <c r="B121">
        <v>5040</v>
      </c>
    </row>
    <row r="122" spans="1:2" x14ac:dyDescent="0.2">
      <c r="A122" s="131" t="s">
        <v>129</v>
      </c>
      <c r="B122">
        <v>3360</v>
      </c>
    </row>
    <row r="123" spans="1:2" x14ac:dyDescent="0.2">
      <c r="A123" s="127" t="s">
        <v>231</v>
      </c>
      <c r="B123">
        <v>10080</v>
      </c>
    </row>
    <row r="124" spans="1:2" x14ac:dyDescent="0.2">
      <c r="A124" s="131" t="s">
        <v>126</v>
      </c>
      <c r="B124">
        <v>10080</v>
      </c>
    </row>
    <row r="125" spans="1:2" x14ac:dyDescent="0.2">
      <c r="A125" s="127" t="s">
        <v>822</v>
      </c>
      <c r="B125">
        <v>4080</v>
      </c>
    </row>
    <row r="126" spans="1:2" x14ac:dyDescent="0.2">
      <c r="A126" s="131" t="s">
        <v>129</v>
      </c>
      <c r="B126">
        <v>4080</v>
      </c>
    </row>
    <row r="127" spans="1:2" x14ac:dyDescent="0.2">
      <c r="A127" s="127" t="s">
        <v>823</v>
      </c>
      <c r="B127">
        <v>2640</v>
      </c>
    </row>
    <row r="128" spans="1:2" x14ac:dyDescent="0.2">
      <c r="A128" s="131" t="s">
        <v>137</v>
      </c>
      <c r="B128">
        <v>2640</v>
      </c>
    </row>
    <row r="129" spans="1:2" x14ac:dyDescent="0.2">
      <c r="A129" s="127" t="s">
        <v>811</v>
      </c>
    </row>
    <row r="130" spans="1:2" x14ac:dyDescent="0.2">
      <c r="A130" s="131" t="s">
        <v>811</v>
      </c>
    </row>
    <row r="131" spans="1:2" x14ac:dyDescent="0.2">
      <c r="A131" s="127" t="s">
        <v>812</v>
      </c>
      <c r="B131">
        <v>249360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F30B-A45A-4AA5-9DFC-AF7BE16F4421}">
  <sheetPr codeName="Hoja34"/>
  <dimension ref="A1:K2244"/>
  <sheetViews>
    <sheetView workbookViewId="0"/>
  </sheetViews>
  <sheetFormatPr baseColWidth="10" defaultColWidth="11.5" defaultRowHeight="15" x14ac:dyDescent="0.2"/>
  <cols>
    <col min="1" max="1" width="26.5" bestFit="1" customWidth="1"/>
    <col min="2" max="2" width="41.5" bestFit="1" customWidth="1"/>
    <col min="3" max="3" width="18.5" bestFit="1" customWidth="1"/>
    <col min="4" max="4" width="14.5" bestFit="1" customWidth="1"/>
    <col min="5" max="5" width="25.5" bestFit="1" customWidth="1"/>
    <col min="6" max="6" width="53.5" bestFit="1" customWidth="1"/>
    <col min="7" max="7" width="13.5" bestFit="1" customWidth="1"/>
    <col min="8" max="8" width="10.5" bestFit="1" customWidth="1"/>
  </cols>
  <sheetData>
    <row r="1" spans="1:11" x14ac:dyDescent="0.2">
      <c r="A1" t="s">
        <v>824</v>
      </c>
      <c r="B1" t="s">
        <v>825</v>
      </c>
      <c r="C1" t="s">
        <v>826</v>
      </c>
      <c r="D1" t="s">
        <v>827</v>
      </c>
      <c r="E1" t="s">
        <v>828</v>
      </c>
      <c r="F1" t="s">
        <v>829</v>
      </c>
      <c r="G1" t="s">
        <v>830</v>
      </c>
      <c r="H1" t="s">
        <v>788</v>
      </c>
    </row>
    <row r="2" spans="1:11" x14ac:dyDescent="0.2">
      <c r="A2" t="s">
        <v>792</v>
      </c>
      <c r="B2" t="s">
        <v>122</v>
      </c>
      <c r="C2" s="85">
        <v>46174</v>
      </c>
      <c r="D2">
        <v>0</v>
      </c>
      <c r="E2" t="s">
        <v>831</v>
      </c>
      <c r="G2" t="s">
        <v>794</v>
      </c>
      <c r="H2" s="85">
        <v>46174</v>
      </c>
      <c r="I2" s="269"/>
      <c r="J2" s="269"/>
      <c r="K2" s="269"/>
    </row>
    <row r="3" spans="1:11" x14ac:dyDescent="0.2">
      <c r="A3" t="s">
        <v>219</v>
      </c>
      <c r="B3" t="s">
        <v>130</v>
      </c>
      <c r="C3" s="85">
        <v>46174</v>
      </c>
      <c r="D3">
        <v>180</v>
      </c>
      <c r="E3" t="s">
        <v>510</v>
      </c>
      <c r="G3" t="s">
        <v>794</v>
      </c>
      <c r="H3" s="85">
        <v>46174</v>
      </c>
      <c r="I3" s="269"/>
      <c r="J3" s="269"/>
      <c r="K3" s="269"/>
    </row>
    <row r="4" spans="1:11" x14ac:dyDescent="0.2">
      <c r="A4" t="s">
        <v>219</v>
      </c>
      <c r="B4" t="s">
        <v>130</v>
      </c>
      <c r="C4" s="85">
        <v>46175</v>
      </c>
      <c r="D4">
        <v>180</v>
      </c>
      <c r="E4" t="s">
        <v>510</v>
      </c>
      <c r="G4" t="s">
        <v>794</v>
      </c>
      <c r="H4" s="85">
        <v>46174</v>
      </c>
    </row>
    <row r="5" spans="1:11" x14ac:dyDescent="0.2">
      <c r="A5" t="s">
        <v>219</v>
      </c>
      <c r="B5" t="s">
        <v>130</v>
      </c>
      <c r="C5" s="85">
        <v>46176</v>
      </c>
      <c r="D5">
        <v>180</v>
      </c>
      <c r="E5" t="s">
        <v>510</v>
      </c>
      <c r="G5" t="s">
        <v>794</v>
      </c>
      <c r="H5" s="85">
        <v>46174</v>
      </c>
    </row>
    <row r="6" spans="1:11" x14ac:dyDescent="0.2">
      <c r="A6" t="s">
        <v>219</v>
      </c>
      <c r="B6" t="s">
        <v>130</v>
      </c>
      <c r="C6" s="85">
        <v>46177</v>
      </c>
      <c r="D6">
        <v>180</v>
      </c>
      <c r="E6" t="s">
        <v>510</v>
      </c>
      <c r="G6" t="s">
        <v>794</v>
      </c>
      <c r="H6" s="85">
        <v>46174</v>
      </c>
    </row>
    <row r="7" spans="1:11" x14ac:dyDescent="0.2">
      <c r="A7" t="s">
        <v>219</v>
      </c>
      <c r="B7" t="s">
        <v>130</v>
      </c>
      <c r="C7" s="85">
        <v>46178</v>
      </c>
      <c r="D7">
        <v>120</v>
      </c>
      <c r="E7" t="s">
        <v>510</v>
      </c>
      <c r="G7" t="s">
        <v>794</v>
      </c>
      <c r="H7" s="85">
        <v>46174</v>
      </c>
    </row>
    <row r="8" spans="1:11" x14ac:dyDescent="0.2">
      <c r="A8" t="s">
        <v>219</v>
      </c>
      <c r="B8" t="s">
        <v>130</v>
      </c>
      <c r="C8" s="85">
        <v>46181</v>
      </c>
      <c r="D8">
        <v>180</v>
      </c>
      <c r="E8" t="s">
        <v>510</v>
      </c>
      <c r="G8" t="s">
        <v>794</v>
      </c>
      <c r="H8" s="85">
        <v>46174</v>
      </c>
    </row>
    <row r="9" spans="1:11" x14ac:dyDescent="0.2">
      <c r="A9" t="s">
        <v>219</v>
      </c>
      <c r="B9" t="s">
        <v>130</v>
      </c>
      <c r="C9" s="85">
        <v>46182</v>
      </c>
      <c r="D9">
        <v>180</v>
      </c>
      <c r="E9" t="s">
        <v>510</v>
      </c>
      <c r="G9" t="s">
        <v>794</v>
      </c>
      <c r="H9" s="85">
        <v>46174</v>
      </c>
    </row>
    <row r="10" spans="1:11" x14ac:dyDescent="0.2">
      <c r="A10" t="s">
        <v>219</v>
      </c>
      <c r="B10" t="s">
        <v>130</v>
      </c>
      <c r="C10" s="85">
        <v>46183</v>
      </c>
      <c r="D10">
        <v>180</v>
      </c>
      <c r="E10" t="s">
        <v>510</v>
      </c>
      <c r="G10" t="s">
        <v>794</v>
      </c>
      <c r="H10" s="85">
        <v>46174</v>
      </c>
    </row>
    <row r="11" spans="1:11" x14ac:dyDescent="0.2">
      <c r="A11" t="s">
        <v>345</v>
      </c>
      <c r="B11" t="s">
        <v>130</v>
      </c>
      <c r="C11" s="85">
        <v>46174</v>
      </c>
      <c r="D11">
        <v>300</v>
      </c>
      <c r="E11" t="s">
        <v>510</v>
      </c>
      <c r="F11" t="s">
        <v>511</v>
      </c>
      <c r="G11" t="s">
        <v>794</v>
      </c>
      <c r="H11" s="85">
        <v>46174</v>
      </c>
    </row>
    <row r="12" spans="1:11" x14ac:dyDescent="0.2">
      <c r="A12" t="s">
        <v>345</v>
      </c>
      <c r="B12" t="s">
        <v>130</v>
      </c>
      <c r="C12" s="85">
        <v>46175</v>
      </c>
      <c r="D12">
        <v>300</v>
      </c>
      <c r="E12" t="s">
        <v>510</v>
      </c>
      <c r="F12" t="s">
        <v>511</v>
      </c>
      <c r="G12" t="s">
        <v>794</v>
      </c>
      <c r="H12" s="85">
        <v>46174</v>
      </c>
    </row>
    <row r="13" spans="1:11" x14ac:dyDescent="0.2">
      <c r="A13" t="s">
        <v>345</v>
      </c>
      <c r="B13" t="s">
        <v>130</v>
      </c>
      <c r="C13" s="85">
        <v>46176</v>
      </c>
      <c r="D13">
        <v>300</v>
      </c>
      <c r="E13" t="s">
        <v>510</v>
      </c>
      <c r="F13" t="s">
        <v>511</v>
      </c>
      <c r="G13" t="s">
        <v>794</v>
      </c>
      <c r="H13" s="85">
        <v>46174</v>
      </c>
    </row>
    <row r="14" spans="1:11" x14ac:dyDescent="0.2">
      <c r="A14" t="s">
        <v>345</v>
      </c>
      <c r="B14" t="s">
        <v>130</v>
      </c>
      <c r="C14" s="85">
        <v>46177</v>
      </c>
      <c r="D14">
        <v>300</v>
      </c>
      <c r="E14" t="s">
        <v>510</v>
      </c>
      <c r="F14" t="s">
        <v>511</v>
      </c>
      <c r="G14" t="s">
        <v>794</v>
      </c>
      <c r="H14" s="85">
        <v>46174</v>
      </c>
    </row>
    <row r="15" spans="1:11" x14ac:dyDescent="0.2">
      <c r="A15" t="s">
        <v>345</v>
      </c>
      <c r="B15" t="s">
        <v>130</v>
      </c>
      <c r="C15" s="85">
        <v>46178</v>
      </c>
      <c r="D15">
        <v>180</v>
      </c>
      <c r="E15" t="s">
        <v>510</v>
      </c>
      <c r="F15" t="s">
        <v>511</v>
      </c>
      <c r="G15" t="s">
        <v>794</v>
      </c>
      <c r="H15" s="85">
        <v>46174</v>
      </c>
    </row>
    <row r="16" spans="1:11" x14ac:dyDescent="0.2">
      <c r="A16" t="s">
        <v>345</v>
      </c>
      <c r="B16" t="s">
        <v>130</v>
      </c>
      <c r="C16" s="85">
        <v>46181</v>
      </c>
      <c r="D16">
        <v>240</v>
      </c>
      <c r="E16" t="s">
        <v>510</v>
      </c>
      <c r="F16" t="s">
        <v>511</v>
      </c>
      <c r="G16" t="s">
        <v>794</v>
      </c>
      <c r="H16" s="85">
        <v>46174</v>
      </c>
    </row>
    <row r="17" spans="1:8" x14ac:dyDescent="0.2">
      <c r="A17" t="s">
        <v>345</v>
      </c>
      <c r="B17" t="s">
        <v>130</v>
      </c>
      <c r="C17" s="85">
        <v>46182</v>
      </c>
      <c r="D17">
        <v>240</v>
      </c>
      <c r="E17" t="s">
        <v>510</v>
      </c>
      <c r="F17" t="s">
        <v>511</v>
      </c>
      <c r="G17" t="s">
        <v>794</v>
      </c>
      <c r="H17" s="85">
        <v>46174</v>
      </c>
    </row>
    <row r="18" spans="1:8" x14ac:dyDescent="0.2">
      <c r="A18" t="s">
        <v>345</v>
      </c>
      <c r="B18" t="s">
        <v>130</v>
      </c>
      <c r="C18" s="85">
        <v>46183</v>
      </c>
      <c r="D18">
        <v>240</v>
      </c>
      <c r="E18" t="s">
        <v>510</v>
      </c>
      <c r="F18" t="s">
        <v>511</v>
      </c>
      <c r="G18" t="s">
        <v>794</v>
      </c>
      <c r="H18" s="85">
        <v>46174</v>
      </c>
    </row>
    <row r="19" spans="1:8" x14ac:dyDescent="0.2">
      <c r="A19" t="s">
        <v>219</v>
      </c>
      <c r="B19" t="s">
        <v>130</v>
      </c>
      <c r="C19" s="85">
        <v>46184</v>
      </c>
      <c r="D19">
        <v>180</v>
      </c>
      <c r="E19" t="s">
        <v>512</v>
      </c>
      <c r="G19" t="s">
        <v>794</v>
      </c>
      <c r="H19" s="85">
        <v>46174</v>
      </c>
    </row>
    <row r="20" spans="1:8" x14ac:dyDescent="0.2">
      <c r="A20" t="s">
        <v>219</v>
      </c>
      <c r="B20" t="s">
        <v>130</v>
      </c>
      <c r="C20" s="85">
        <v>46185</v>
      </c>
      <c r="D20">
        <v>120</v>
      </c>
      <c r="E20" t="s">
        <v>512</v>
      </c>
      <c r="G20" t="s">
        <v>794</v>
      </c>
      <c r="H20" s="85">
        <v>46174</v>
      </c>
    </row>
    <row r="21" spans="1:8" x14ac:dyDescent="0.2">
      <c r="A21" t="s">
        <v>345</v>
      </c>
      <c r="B21" t="s">
        <v>130</v>
      </c>
      <c r="C21" s="85">
        <v>46184</v>
      </c>
      <c r="D21">
        <v>300</v>
      </c>
      <c r="E21" t="s">
        <v>512</v>
      </c>
      <c r="F21" t="s">
        <v>513</v>
      </c>
      <c r="G21" t="s">
        <v>794</v>
      </c>
      <c r="H21" s="85">
        <v>46174</v>
      </c>
    </row>
    <row r="22" spans="1:8" x14ac:dyDescent="0.2">
      <c r="A22" t="s">
        <v>345</v>
      </c>
      <c r="B22" t="s">
        <v>130</v>
      </c>
      <c r="C22" s="85">
        <v>46185</v>
      </c>
      <c r="D22">
        <v>180</v>
      </c>
      <c r="E22" t="s">
        <v>512</v>
      </c>
      <c r="F22" t="s">
        <v>513</v>
      </c>
      <c r="G22" t="s">
        <v>794</v>
      </c>
      <c r="H22" s="85">
        <v>46174</v>
      </c>
    </row>
    <row r="23" spans="1:8" x14ac:dyDescent="0.2">
      <c r="A23" t="s">
        <v>219</v>
      </c>
      <c r="B23" t="s">
        <v>130</v>
      </c>
      <c r="C23" s="85">
        <v>46181</v>
      </c>
      <c r="D23">
        <v>180</v>
      </c>
      <c r="E23" t="s">
        <v>514</v>
      </c>
      <c r="G23" t="s">
        <v>794</v>
      </c>
      <c r="H23" s="85">
        <v>46174</v>
      </c>
    </row>
    <row r="24" spans="1:8" x14ac:dyDescent="0.2">
      <c r="A24" t="s">
        <v>219</v>
      </c>
      <c r="B24" t="s">
        <v>130</v>
      </c>
      <c r="C24" s="85">
        <v>46182</v>
      </c>
      <c r="D24">
        <v>180</v>
      </c>
      <c r="E24" t="s">
        <v>514</v>
      </c>
      <c r="G24" t="s">
        <v>794</v>
      </c>
      <c r="H24" s="85">
        <v>46174</v>
      </c>
    </row>
    <row r="25" spans="1:8" x14ac:dyDescent="0.2">
      <c r="A25" t="s">
        <v>219</v>
      </c>
      <c r="B25" t="s">
        <v>130</v>
      </c>
      <c r="C25" s="85">
        <v>46183</v>
      </c>
      <c r="D25">
        <v>180</v>
      </c>
      <c r="E25" t="s">
        <v>514</v>
      </c>
      <c r="G25" t="s">
        <v>794</v>
      </c>
      <c r="H25" s="85">
        <v>46174</v>
      </c>
    </row>
    <row r="26" spans="1:8" x14ac:dyDescent="0.2">
      <c r="A26" t="s">
        <v>219</v>
      </c>
      <c r="B26" t="s">
        <v>130</v>
      </c>
      <c r="C26" s="85">
        <v>46190</v>
      </c>
      <c r="D26">
        <v>120</v>
      </c>
      <c r="E26" t="s">
        <v>514</v>
      </c>
      <c r="G26" t="s">
        <v>794</v>
      </c>
      <c r="H26" s="85">
        <v>46174</v>
      </c>
    </row>
    <row r="27" spans="1:8" x14ac:dyDescent="0.2">
      <c r="A27" t="s">
        <v>345</v>
      </c>
      <c r="B27" t="s">
        <v>130</v>
      </c>
      <c r="C27" s="85">
        <v>46181</v>
      </c>
      <c r="D27">
        <v>300</v>
      </c>
      <c r="E27" t="s">
        <v>514</v>
      </c>
      <c r="F27" t="s">
        <v>515</v>
      </c>
      <c r="G27" t="s">
        <v>794</v>
      </c>
      <c r="H27" s="85">
        <v>46174</v>
      </c>
    </row>
    <row r="28" spans="1:8" x14ac:dyDescent="0.2">
      <c r="A28" t="s">
        <v>345</v>
      </c>
      <c r="B28" t="s">
        <v>130</v>
      </c>
      <c r="C28" s="85">
        <v>46182</v>
      </c>
      <c r="D28">
        <v>300</v>
      </c>
      <c r="E28" t="s">
        <v>514</v>
      </c>
      <c r="F28" t="s">
        <v>515</v>
      </c>
      <c r="G28" t="s">
        <v>794</v>
      </c>
      <c r="H28" s="85">
        <v>46174</v>
      </c>
    </row>
    <row r="29" spans="1:8" x14ac:dyDescent="0.2">
      <c r="A29" t="s">
        <v>345</v>
      </c>
      <c r="B29" t="s">
        <v>130</v>
      </c>
      <c r="C29" s="85">
        <v>46183</v>
      </c>
      <c r="D29">
        <v>300</v>
      </c>
      <c r="E29" t="s">
        <v>514</v>
      </c>
      <c r="F29" t="s">
        <v>515</v>
      </c>
      <c r="G29" t="s">
        <v>794</v>
      </c>
      <c r="H29" s="85">
        <v>46174</v>
      </c>
    </row>
    <row r="30" spans="1:8" x14ac:dyDescent="0.2">
      <c r="A30" t="s">
        <v>345</v>
      </c>
      <c r="B30" t="s">
        <v>130</v>
      </c>
      <c r="C30" s="85">
        <v>46190</v>
      </c>
      <c r="D30">
        <v>120</v>
      </c>
      <c r="E30" t="s">
        <v>514</v>
      </c>
      <c r="F30" t="s">
        <v>515</v>
      </c>
      <c r="G30" t="s">
        <v>794</v>
      </c>
      <c r="H30" s="85">
        <v>46174</v>
      </c>
    </row>
    <row r="31" spans="1:8" x14ac:dyDescent="0.2">
      <c r="A31" t="s">
        <v>219</v>
      </c>
      <c r="B31" t="s">
        <v>130</v>
      </c>
      <c r="C31" s="85">
        <v>46174</v>
      </c>
      <c r="D31">
        <v>180</v>
      </c>
      <c r="E31" t="s">
        <v>516</v>
      </c>
      <c r="G31" t="s">
        <v>794</v>
      </c>
      <c r="H31" s="85">
        <v>46174</v>
      </c>
    </row>
    <row r="32" spans="1:8" x14ac:dyDescent="0.2">
      <c r="A32" t="s">
        <v>219</v>
      </c>
      <c r="B32" t="s">
        <v>130</v>
      </c>
      <c r="C32" s="85">
        <v>46175</v>
      </c>
      <c r="D32">
        <v>180</v>
      </c>
      <c r="E32" t="s">
        <v>516</v>
      </c>
      <c r="G32" t="s">
        <v>794</v>
      </c>
      <c r="H32" s="85">
        <v>46174</v>
      </c>
    </row>
    <row r="33" spans="1:8" x14ac:dyDescent="0.2">
      <c r="A33" t="s">
        <v>219</v>
      </c>
      <c r="B33" t="s">
        <v>130</v>
      </c>
      <c r="C33" s="85">
        <v>46176</v>
      </c>
      <c r="D33">
        <v>180</v>
      </c>
      <c r="E33" t="s">
        <v>516</v>
      </c>
      <c r="G33" t="s">
        <v>794</v>
      </c>
      <c r="H33" s="85">
        <v>46174</v>
      </c>
    </row>
    <row r="34" spans="1:8" x14ac:dyDescent="0.2">
      <c r="A34" t="s">
        <v>219</v>
      </c>
      <c r="B34" t="s">
        <v>130</v>
      </c>
      <c r="C34" s="85">
        <v>46177</v>
      </c>
      <c r="D34">
        <v>180</v>
      </c>
      <c r="E34" t="s">
        <v>516</v>
      </c>
      <c r="G34" t="s">
        <v>794</v>
      </c>
      <c r="H34" s="85">
        <v>46174</v>
      </c>
    </row>
    <row r="35" spans="1:8" x14ac:dyDescent="0.2">
      <c r="A35" t="s">
        <v>219</v>
      </c>
      <c r="B35" t="s">
        <v>130</v>
      </c>
      <c r="C35" s="85">
        <v>46178</v>
      </c>
      <c r="D35">
        <v>120</v>
      </c>
      <c r="E35" t="s">
        <v>516</v>
      </c>
      <c r="G35" t="s">
        <v>794</v>
      </c>
      <c r="H35" s="85">
        <v>46174</v>
      </c>
    </row>
    <row r="36" spans="1:8" x14ac:dyDescent="0.2">
      <c r="A36" t="s">
        <v>345</v>
      </c>
      <c r="B36" t="s">
        <v>130</v>
      </c>
      <c r="C36" s="85">
        <v>46174</v>
      </c>
      <c r="D36">
        <v>240</v>
      </c>
      <c r="E36" t="s">
        <v>516</v>
      </c>
      <c r="F36" t="s">
        <v>859</v>
      </c>
      <c r="G36" t="s">
        <v>794</v>
      </c>
      <c r="H36" s="85">
        <v>46174</v>
      </c>
    </row>
    <row r="37" spans="1:8" x14ac:dyDescent="0.2">
      <c r="A37" t="s">
        <v>345</v>
      </c>
      <c r="B37" t="s">
        <v>130</v>
      </c>
      <c r="C37" s="85">
        <v>46175</v>
      </c>
      <c r="D37">
        <v>240</v>
      </c>
      <c r="E37" t="s">
        <v>516</v>
      </c>
      <c r="F37" t="s">
        <v>859</v>
      </c>
      <c r="G37" t="s">
        <v>794</v>
      </c>
      <c r="H37" s="85">
        <v>46174</v>
      </c>
    </row>
    <row r="38" spans="1:8" x14ac:dyDescent="0.2">
      <c r="A38" t="s">
        <v>345</v>
      </c>
      <c r="B38" t="s">
        <v>130</v>
      </c>
      <c r="C38" s="85">
        <v>46176</v>
      </c>
      <c r="D38">
        <v>240</v>
      </c>
      <c r="E38" t="s">
        <v>516</v>
      </c>
      <c r="F38" t="s">
        <v>859</v>
      </c>
      <c r="G38" t="s">
        <v>794</v>
      </c>
      <c r="H38" s="85">
        <v>46174</v>
      </c>
    </row>
    <row r="39" spans="1:8" x14ac:dyDescent="0.2">
      <c r="A39" t="s">
        <v>345</v>
      </c>
      <c r="B39" t="s">
        <v>130</v>
      </c>
      <c r="C39" s="85">
        <v>46177</v>
      </c>
      <c r="D39">
        <v>240</v>
      </c>
      <c r="E39" t="s">
        <v>516</v>
      </c>
      <c r="F39" t="s">
        <v>859</v>
      </c>
      <c r="G39" t="s">
        <v>794</v>
      </c>
      <c r="H39" s="85">
        <v>46174</v>
      </c>
    </row>
    <row r="40" spans="1:8" x14ac:dyDescent="0.2">
      <c r="A40" t="s">
        <v>345</v>
      </c>
      <c r="B40" t="s">
        <v>130</v>
      </c>
      <c r="C40" s="85">
        <v>46178</v>
      </c>
      <c r="D40">
        <v>180</v>
      </c>
      <c r="E40" t="s">
        <v>516</v>
      </c>
      <c r="F40" t="s">
        <v>859</v>
      </c>
      <c r="G40" t="s">
        <v>794</v>
      </c>
      <c r="H40" s="85">
        <v>46174</v>
      </c>
    </row>
    <row r="41" spans="1:8" x14ac:dyDescent="0.2">
      <c r="A41" t="s">
        <v>219</v>
      </c>
      <c r="B41" t="s">
        <v>130</v>
      </c>
      <c r="C41" s="85">
        <v>46184</v>
      </c>
      <c r="D41">
        <v>180</v>
      </c>
      <c r="E41" t="s">
        <v>517</v>
      </c>
      <c r="G41" t="s">
        <v>794</v>
      </c>
      <c r="H41" s="85">
        <v>46174</v>
      </c>
    </row>
    <row r="42" spans="1:8" x14ac:dyDescent="0.2">
      <c r="A42" t="s">
        <v>219</v>
      </c>
      <c r="B42" t="s">
        <v>130</v>
      </c>
      <c r="C42" s="85">
        <v>46185</v>
      </c>
      <c r="D42">
        <v>120</v>
      </c>
      <c r="E42" t="s">
        <v>517</v>
      </c>
      <c r="G42" t="s">
        <v>794</v>
      </c>
      <c r="H42" s="85">
        <v>46174</v>
      </c>
    </row>
    <row r="43" spans="1:8" x14ac:dyDescent="0.2">
      <c r="A43" t="s">
        <v>219</v>
      </c>
      <c r="B43" t="s">
        <v>130</v>
      </c>
      <c r="C43" s="85">
        <v>46190</v>
      </c>
      <c r="D43">
        <v>60</v>
      </c>
      <c r="E43" t="s">
        <v>517</v>
      </c>
      <c r="G43" t="s">
        <v>794</v>
      </c>
      <c r="H43" s="85">
        <v>46174</v>
      </c>
    </row>
    <row r="44" spans="1:8" x14ac:dyDescent="0.2">
      <c r="A44" t="s">
        <v>345</v>
      </c>
      <c r="B44" t="s">
        <v>130</v>
      </c>
      <c r="C44" s="85">
        <v>46184</v>
      </c>
      <c r="D44">
        <v>240</v>
      </c>
      <c r="E44" t="s">
        <v>517</v>
      </c>
      <c r="F44" t="s">
        <v>860</v>
      </c>
      <c r="G44" t="s">
        <v>794</v>
      </c>
      <c r="H44" s="85">
        <v>46174</v>
      </c>
    </row>
    <row r="45" spans="1:8" x14ac:dyDescent="0.2">
      <c r="A45" t="s">
        <v>345</v>
      </c>
      <c r="B45" t="s">
        <v>130</v>
      </c>
      <c r="C45" s="85">
        <v>46185</v>
      </c>
      <c r="D45">
        <v>180</v>
      </c>
      <c r="E45" t="s">
        <v>517</v>
      </c>
      <c r="F45" t="s">
        <v>860</v>
      </c>
      <c r="G45" t="s">
        <v>794</v>
      </c>
      <c r="H45" s="85">
        <v>46174</v>
      </c>
    </row>
    <row r="46" spans="1:8" x14ac:dyDescent="0.2">
      <c r="A46" t="s">
        <v>345</v>
      </c>
      <c r="B46" t="s">
        <v>130</v>
      </c>
      <c r="C46" s="85">
        <v>46190</v>
      </c>
      <c r="D46">
        <v>60</v>
      </c>
      <c r="E46" t="s">
        <v>517</v>
      </c>
      <c r="F46" t="s">
        <v>860</v>
      </c>
      <c r="G46" t="s">
        <v>794</v>
      </c>
      <c r="H46" s="85">
        <v>46174</v>
      </c>
    </row>
    <row r="47" spans="1:8" x14ac:dyDescent="0.2">
      <c r="A47" t="s">
        <v>219</v>
      </c>
      <c r="B47" t="s">
        <v>130</v>
      </c>
      <c r="C47" s="85">
        <v>46188</v>
      </c>
      <c r="D47">
        <v>360</v>
      </c>
      <c r="E47" t="s">
        <v>518</v>
      </c>
      <c r="G47" t="s">
        <v>794</v>
      </c>
      <c r="H47" s="85">
        <v>46174</v>
      </c>
    </row>
    <row r="48" spans="1:8" x14ac:dyDescent="0.2">
      <c r="A48" t="s">
        <v>219</v>
      </c>
      <c r="B48" t="s">
        <v>130</v>
      </c>
      <c r="C48" s="85">
        <v>46189</v>
      </c>
      <c r="D48">
        <v>360</v>
      </c>
      <c r="E48" t="s">
        <v>518</v>
      </c>
      <c r="G48" t="s">
        <v>794</v>
      </c>
      <c r="H48" s="85">
        <v>46174</v>
      </c>
    </row>
    <row r="49" spans="1:8" x14ac:dyDescent="0.2">
      <c r="A49" t="s">
        <v>219</v>
      </c>
      <c r="B49" t="s">
        <v>130</v>
      </c>
      <c r="C49" s="85">
        <v>46190</v>
      </c>
      <c r="D49">
        <v>180</v>
      </c>
      <c r="E49" t="s">
        <v>518</v>
      </c>
      <c r="G49" t="s">
        <v>794</v>
      </c>
      <c r="H49" s="85">
        <v>46174</v>
      </c>
    </row>
    <row r="50" spans="1:8" x14ac:dyDescent="0.2">
      <c r="A50" t="s">
        <v>219</v>
      </c>
      <c r="B50" t="s">
        <v>130</v>
      </c>
      <c r="C50" s="85">
        <v>46191</v>
      </c>
      <c r="D50">
        <v>180</v>
      </c>
      <c r="E50" t="s">
        <v>518</v>
      </c>
      <c r="G50" t="s">
        <v>794</v>
      </c>
      <c r="H50" s="85">
        <v>46174</v>
      </c>
    </row>
    <row r="51" spans="1:8" x14ac:dyDescent="0.2">
      <c r="A51" t="s">
        <v>219</v>
      </c>
      <c r="B51" t="s">
        <v>130</v>
      </c>
      <c r="C51" s="85">
        <v>46192</v>
      </c>
      <c r="D51">
        <v>180</v>
      </c>
      <c r="E51" t="s">
        <v>518</v>
      </c>
      <c r="G51" t="s">
        <v>794</v>
      </c>
      <c r="H51" s="85">
        <v>46174</v>
      </c>
    </row>
    <row r="52" spans="1:8" x14ac:dyDescent="0.2">
      <c r="A52" t="s">
        <v>219</v>
      </c>
      <c r="B52" t="s">
        <v>130</v>
      </c>
      <c r="C52" s="85">
        <v>46203</v>
      </c>
      <c r="D52">
        <v>180</v>
      </c>
      <c r="E52" t="s">
        <v>518</v>
      </c>
      <c r="G52" t="s">
        <v>794</v>
      </c>
      <c r="H52" s="85">
        <v>46174</v>
      </c>
    </row>
    <row r="53" spans="1:8" x14ac:dyDescent="0.2">
      <c r="A53" t="s">
        <v>345</v>
      </c>
      <c r="B53" t="s">
        <v>130</v>
      </c>
      <c r="C53" s="85">
        <v>46188</v>
      </c>
      <c r="D53">
        <v>540</v>
      </c>
      <c r="E53" t="s">
        <v>518</v>
      </c>
      <c r="F53" t="s">
        <v>518</v>
      </c>
      <c r="G53" t="s">
        <v>794</v>
      </c>
      <c r="H53" s="85">
        <v>46174</v>
      </c>
    </row>
    <row r="54" spans="1:8" x14ac:dyDescent="0.2">
      <c r="A54" t="s">
        <v>345</v>
      </c>
      <c r="B54" t="s">
        <v>130</v>
      </c>
      <c r="C54" s="85">
        <v>46189</v>
      </c>
      <c r="D54">
        <v>540</v>
      </c>
      <c r="E54" t="s">
        <v>518</v>
      </c>
      <c r="F54" t="s">
        <v>518</v>
      </c>
      <c r="G54" t="s">
        <v>794</v>
      </c>
      <c r="H54" s="85">
        <v>46174</v>
      </c>
    </row>
    <row r="55" spans="1:8" x14ac:dyDescent="0.2">
      <c r="A55" t="s">
        <v>345</v>
      </c>
      <c r="B55" t="s">
        <v>130</v>
      </c>
      <c r="C55" s="85">
        <v>46190</v>
      </c>
      <c r="D55">
        <v>360</v>
      </c>
      <c r="E55" t="s">
        <v>518</v>
      </c>
      <c r="F55" t="s">
        <v>518</v>
      </c>
      <c r="G55" t="s">
        <v>794</v>
      </c>
      <c r="H55" s="85">
        <v>46174</v>
      </c>
    </row>
    <row r="56" spans="1:8" x14ac:dyDescent="0.2">
      <c r="A56" t="s">
        <v>345</v>
      </c>
      <c r="B56" t="s">
        <v>130</v>
      </c>
      <c r="C56" s="85">
        <v>46191</v>
      </c>
      <c r="D56">
        <v>540</v>
      </c>
      <c r="E56" t="s">
        <v>518</v>
      </c>
      <c r="F56" t="s">
        <v>518</v>
      </c>
      <c r="G56" t="s">
        <v>794</v>
      </c>
      <c r="H56" s="85">
        <v>46174</v>
      </c>
    </row>
    <row r="57" spans="1:8" x14ac:dyDescent="0.2">
      <c r="A57" t="s">
        <v>345</v>
      </c>
      <c r="B57" t="s">
        <v>130</v>
      </c>
      <c r="C57" s="85">
        <v>46192</v>
      </c>
      <c r="D57">
        <v>360</v>
      </c>
      <c r="E57" t="s">
        <v>518</v>
      </c>
      <c r="F57" t="s">
        <v>518</v>
      </c>
      <c r="G57" t="s">
        <v>794</v>
      </c>
      <c r="H57" s="85">
        <v>46174</v>
      </c>
    </row>
    <row r="58" spans="1:8" x14ac:dyDescent="0.2">
      <c r="A58" t="s">
        <v>345</v>
      </c>
      <c r="B58" t="s">
        <v>130</v>
      </c>
      <c r="C58" s="85">
        <v>46203</v>
      </c>
      <c r="D58">
        <v>540</v>
      </c>
      <c r="E58" t="s">
        <v>518</v>
      </c>
      <c r="F58" t="s">
        <v>518</v>
      </c>
      <c r="G58" t="s">
        <v>794</v>
      </c>
      <c r="H58" s="85">
        <v>46174</v>
      </c>
    </row>
    <row r="59" spans="1:8" x14ac:dyDescent="0.2">
      <c r="A59" t="s">
        <v>219</v>
      </c>
      <c r="B59" t="s">
        <v>130</v>
      </c>
      <c r="C59" s="85">
        <v>46195</v>
      </c>
      <c r="D59">
        <v>360</v>
      </c>
      <c r="E59" t="s">
        <v>519</v>
      </c>
      <c r="G59" t="s">
        <v>794</v>
      </c>
      <c r="H59" s="85">
        <v>46174</v>
      </c>
    </row>
    <row r="60" spans="1:8" x14ac:dyDescent="0.2">
      <c r="A60" t="s">
        <v>219</v>
      </c>
      <c r="B60" t="s">
        <v>130</v>
      </c>
      <c r="C60" s="85">
        <v>46196</v>
      </c>
      <c r="D60">
        <v>360</v>
      </c>
      <c r="E60" t="s">
        <v>519</v>
      </c>
      <c r="G60" t="s">
        <v>794</v>
      </c>
      <c r="H60" s="85">
        <v>46174</v>
      </c>
    </row>
    <row r="61" spans="1:8" x14ac:dyDescent="0.2">
      <c r="A61" t="s">
        <v>219</v>
      </c>
      <c r="B61" t="s">
        <v>130</v>
      </c>
      <c r="C61" s="85">
        <v>46197</v>
      </c>
      <c r="D61">
        <v>360</v>
      </c>
      <c r="E61" t="s">
        <v>519</v>
      </c>
      <c r="G61" t="s">
        <v>794</v>
      </c>
      <c r="H61" s="85">
        <v>46174</v>
      </c>
    </row>
    <row r="62" spans="1:8" x14ac:dyDescent="0.2">
      <c r="A62" t="s">
        <v>219</v>
      </c>
      <c r="B62" t="s">
        <v>130</v>
      </c>
      <c r="C62" s="85">
        <v>46198</v>
      </c>
      <c r="D62">
        <v>360</v>
      </c>
      <c r="E62" t="s">
        <v>519</v>
      </c>
      <c r="G62" t="s">
        <v>794</v>
      </c>
      <c r="H62" s="85">
        <v>46174</v>
      </c>
    </row>
    <row r="63" spans="1:8" x14ac:dyDescent="0.2">
      <c r="A63" t="s">
        <v>219</v>
      </c>
      <c r="B63" t="s">
        <v>130</v>
      </c>
      <c r="C63" s="85">
        <v>46199</v>
      </c>
      <c r="D63">
        <v>180</v>
      </c>
      <c r="E63" t="s">
        <v>519</v>
      </c>
      <c r="G63" t="s">
        <v>794</v>
      </c>
      <c r="H63" s="85">
        <v>46174</v>
      </c>
    </row>
    <row r="64" spans="1:8" x14ac:dyDescent="0.2">
      <c r="A64" t="s">
        <v>219</v>
      </c>
      <c r="B64" t="s">
        <v>130</v>
      </c>
      <c r="C64" s="85">
        <v>46203</v>
      </c>
      <c r="D64">
        <v>180</v>
      </c>
      <c r="E64" t="s">
        <v>519</v>
      </c>
      <c r="G64" t="s">
        <v>794</v>
      </c>
      <c r="H64" s="85">
        <v>46174</v>
      </c>
    </row>
    <row r="65" spans="1:8" x14ac:dyDescent="0.2">
      <c r="A65" t="s">
        <v>330</v>
      </c>
      <c r="B65" t="s">
        <v>130</v>
      </c>
      <c r="C65" s="85">
        <v>46181</v>
      </c>
      <c r="D65">
        <v>180</v>
      </c>
      <c r="E65" t="s">
        <v>519</v>
      </c>
      <c r="F65" t="s">
        <v>880</v>
      </c>
      <c r="G65" t="s">
        <v>794</v>
      </c>
      <c r="H65" s="85">
        <v>46174</v>
      </c>
    </row>
    <row r="66" spans="1:8" x14ac:dyDescent="0.2">
      <c r="A66" t="s">
        <v>330</v>
      </c>
      <c r="B66" t="s">
        <v>130</v>
      </c>
      <c r="C66" s="85">
        <v>46182</v>
      </c>
      <c r="D66">
        <v>180</v>
      </c>
      <c r="E66" t="s">
        <v>519</v>
      </c>
      <c r="F66" t="s">
        <v>880</v>
      </c>
      <c r="G66" t="s">
        <v>794</v>
      </c>
      <c r="H66" s="85">
        <v>46174</v>
      </c>
    </row>
    <row r="67" spans="1:8" x14ac:dyDescent="0.2">
      <c r="A67" t="s">
        <v>330</v>
      </c>
      <c r="B67" t="s">
        <v>130</v>
      </c>
      <c r="C67" s="85">
        <v>46183</v>
      </c>
      <c r="D67">
        <v>180</v>
      </c>
      <c r="E67" t="s">
        <v>519</v>
      </c>
      <c r="F67" t="s">
        <v>880</v>
      </c>
      <c r="G67" t="s">
        <v>794</v>
      </c>
      <c r="H67" s="85">
        <v>46174</v>
      </c>
    </row>
    <row r="68" spans="1:8" x14ac:dyDescent="0.2">
      <c r="A68" t="s">
        <v>330</v>
      </c>
      <c r="B68" t="s">
        <v>130</v>
      </c>
      <c r="C68" s="85">
        <v>46184</v>
      </c>
      <c r="D68">
        <v>180</v>
      </c>
      <c r="E68" t="s">
        <v>519</v>
      </c>
      <c r="F68" t="s">
        <v>880</v>
      </c>
      <c r="G68" t="s">
        <v>794</v>
      </c>
      <c r="H68" s="85">
        <v>46174</v>
      </c>
    </row>
    <row r="69" spans="1:8" x14ac:dyDescent="0.2">
      <c r="A69" t="s">
        <v>330</v>
      </c>
      <c r="B69" t="s">
        <v>130</v>
      </c>
      <c r="C69" s="85">
        <v>46185</v>
      </c>
      <c r="D69">
        <v>180</v>
      </c>
      <c r="E69" t="s">
        <v>519</v>
      </c>
      <c r="F69" t="s">
        <v>880</v>
      </c>
      <c r="G69" t="s">
        <v>794</v>
      </c>
      <c r="H69" s="85">
        <v>46174</v>
      </c>
    </row>
    <row r="70" spans="1:8" x14ac:dyDescent="0.2">
      <c r="A70" t="s">
        <v>330</v>
      </c>
      <c r="B70" t="s">
        <v>130</v>
      </c>
      <c r="C70" s="85">
        <v>46188</v>
      </c>
      <c r="D70">
        <v>180</v>
      </c>
      <c r="E70" t="s">
        <v>519</v>
      </c>
      <c r="F70" t="s">
        <v>880</v>
      </c>
      <c r="G70" t="s">
        <v>794</v>
      </c>
      <c r="H70" s="85">
        <v>46174</v>
      </c>
    </row>
    <row r="71" spans="1:8" x14ac:dyDescent="0.2">
      <c r="A71" t="s">
        <v>330</v>
      </c>
      <c r="B71" t="s">
        <v>130</v>
      </c>
      <c r="C71" s="85">
        <v>46189</v>
      </c>
      <c r="D71">
        <v>180</v>
      </c>
      <c r="E71" t="s">
        <v>519</v>
      </c>
      <c r="F71" t="s">
        <v>880</v>
      </c>
      <c r="G71" t="s">
        <v>794</v>
      </c>
      <c r="H71" s="85">
        <v>46174</v>
      </c>
    </row>
    <row r="72" spans="1:8" x14ac:dyDescent="0.2">
      <c r="A72" t="s">
        <v>330</v>
      </c>
      <c r="B72" t="s">
        <v>130</v>
      </c>
      <c r="C72" s="85">
        <v>46190</v>
      </c>
      <c r="D72">
        <v>180</v>
      </c>
      <c r="E72" t="s">
        <v>519</v>
      </c>
      <c r="F72" t="s">
        <v>880</v>
      </c>
      <c r="G72" t="s">
        <v>794</v>
      </c>
      <c r="H72" s="85">
        <v>46174</v>
      </c>
    </row>
    <row r="73" spans="1:8" x14ac:dyDescent="0.2">
      <c r="A73" t="s">
        <v>330</v>
      </c>
      <c r="B73" t="s">
        <v>130</v>
      </c>
      <c r="C73" s="85">
        <v>46191</v>
      </c>
      <c r="D73">
        <v>180</v>
      </c>
      <c r="E73" t="s">
        <v>519</v>
      </c>
      <c r="F73" t="s">
        <v>880</v>
      </c>
      <c r="G73" t="s">
        <v>794</v>
      </c>
      <c r="H73" s="85">
        <v>46174</v>
      </c>
    </row>
    <row r="74" spans="1:8" x14ac:dyDescent="0.2">
      <c r="A74" t="s">
        <v>330</v>
      </c>
      <c r="B74" t="s">
        <v>130</v>
      </c>
      <c r="C74" s="85">
        <v>46192</v>
      </c>
      <c r="D74">
        <v>180</v>
      </c>
      <c r="E74" t="s">
        <v>519</v>
      </c>
      <c r="F74" t="s">
        <v>880</v>
      </c>
      <c r="G74" t="s">
        <v>794</v>
      </c>
      <c r="H74" s="85">
        <v>46174</v>
      </c>
    </row>
    <row r="75" spans="1:8" x14ac:dyDescent="0.2">
      <c r="A75" t="s">
        <v>330</v>
      </c>
      <c r="B75" t="s">
        <v>130</v>
      </c>
      <c r="C75" s="85">
        <v>46195</v>
      </c>
      <c r="D75">
        <v>180</v>
      </c>
      <c r="E75" t="s">
        <v>519</v>
      </c>
      <c r="F75" t="s">
        <v>880</v>
      </c>
      <c r="G75" t="s">
        <v>794</v>
      </c>
      <c r="H75" s="85">
        <v>46174</v>
      </c>
    </row>
    <row r="76" spans="1:8" x14ac:dyDescent="0.2">
      <c r="A76" t="s">
        <v>330</v>
      </c>
      <c r="B76" t="s">
        <v>130</v>
      </c>
      <c r="C76" s="85">
        <v>46196</v>
      </c>
      <c r="D76">
        <v>180</v>
      </c>
      <c r="E76" t="s">
        <v>519</v>
      </c>
      <c r="F76" t="s">
        <v>880</v>
      </c>
      <c r="G76" t="s">
        <v>794</v>
      </c>
      <c r="H76" s="85">
        <v>46174</v>
      </c>
    </row>
    <row r="77" spans="1:8" x14ac:dyDescent="0.2">
      <c r="A77" t="s">
        <v>330</v>
      </c>
      <c r="B77" t="s">
        <v>130</v>
      </c>
      <c r="C77" s="85">
        <v>46197</v>
      </c>
      <c r="D77">
        <v>180</v>
      </c>
      <c r="E77" t="s">
        <v>519</v>
      </c>
      <c r="F77" t="s">
        <v>880</v>
      </c>
      <c r="G77" t="s">
        <v>794</v>
      </c>
      <c r="H77" s="85">
        <v>46174</v>
      </c>
    </row>
    <row r="78" spans="1:8" x14ac:dyDescent="0.2">
      <c r="A78" t="s">
        <v>330</v>
      </c>
      <c r="B78" t="s">
        <v>130</v>
      </c>
      <c r="C78" s="85">
        <v>46198</v>
      </c>
      <c r="D78">
        <v>180</v>
      </c>
      <c r="E78" t="s">
        <v>519</v>
      </c>
      <c r="F78" t="s">
        <v>880</v>
      </c>
      <c r="G78" t="s">
        <v>794</v>
      </c>
      <c r="H78" s="85">
        <v>46174</v>
      </c>
    </row>
    <row r="79" spans="1:8" x14ac:dyDescent="0.2">
      <c r="A79" t="s">
        <v>330</v>
      </c>
      <c r="B79" t="s">
        <v>130</v>
      </c>
      <c r="C79" s="85">
        <v>46199</v>
      </c>
      <c r="D79">
        <v>180</v>
      </c>
      <c r="E79" t="s">
        <v>519</v>
      </c>
      <c r="F79" t="s">
        <v>880</v>
      </c>
      <c r="G79" t="s">
        <v>794</v>
      </c>
      <c r="H79" s="85">
        <v>46174</v>
      </c>
    </row>
    <row r="80" spans="1:8" x14ac:dyDescent="0.2">
      <c r="A80" t="s">
        <v>330</v>
      </c>
      <c r="B80" t="s">
        <v>130</v>
      </c>
      <c r="C80" s="85">
        <v>46203</v>
      </c>
      <c r="D80">
        <v>180</v>
      </c>
      <c r="E80" t="s">
        <v>519</v>
      </c>
      <c r="F80" t="s">
        <v>880</v>
      </c>
      <c r="G80" t="s">
        <v>794</v>
      </c>
      <c r="H80" s="85">
        <v>46174</v>
      </c>
    </row>
    <row r="81" spans="1:8" x14ac:dyDescent="0.2">
      <c r="A81" t="s">
        <v>335</v>
      </c>
      <c r="B81" t="s">
        <v>145</v>
      </c>
      <c r="C81" s="85">
        <v>46174</v>
      </c>
      <c r="D81">
        <v>540</v>
      </c>
      <c r="E81" t="s">
        <v>520</v>
      </c>
      <c r="F81" t="s">
        <v>521</v>
      </c>
      <c r="G81" t="s">
        <v>794</v>
      </c>
      <c r="H81" s="85">
        <v>46174</v>
      </c>
    </row>
    <row r="82" spans="1:8" x14ac:dyDescent="0.2">
      <c r="A82" t="s">
        <v>335</v>
      </c>
      <c r="B82" t="s">
        <v>145</v>
      </c>
      <c r="C82" s="85">
        <v>46175</v>
      </c>
      <c r="D82">
        <v>540</v>
      </c>
      <c r="E82" t="s">
        <v>520</v>
      </c>
      <c r="F82" t="s">
        <v>521</v>
      </c>
      <c r="G82" t="s">
        <v>794</v>
      </c>
      <c r="H82" s="85">
        <v>46174</v>
      </c>
    </row>
    <row r="83" spans="1:8" x14ac:dyDescent="0.2">
      <c r="A83" t="s">
        <v>335</v>
      </c>
      <c r="B83" t="s">
        <v>145</v>
      </c>
      <c r="C83" s="85">
        <v>46176</v>
      </c>
      <c r="D83">
        <v>540</v>
      </c>
      <c r="E83" t="s">
        <v>522</v>
      </c>
      <c r="F83" t="s">
        <v>521</v>
      </c>
      <c r="G83" t="s">
        <v>794</v>
      </c>
      <c r="H83" s="85">
        <v>46174</v>
      </c>
    </row>
    <row r="84" spans="1:8" x14ac:dyDescent="0.2">
      <c r="A84" t="s">
        <v>335</v>
      </c>
      <c r="B84" t="s">
        <v>145</v>
      </c>
      <c r="C84" s="85">
        <v>46177</v>
      </c>
      <c r="D84">
        <v>540</v>
      </c>
      <c r="E84" t="s">
        <v>522</v>
      </c>
      <c r="F84" t="s">
        <v>521</v>
      </c>
      <c r="G84" t="s">
        <v>794</v>
      </c>
      <c r="H84" s="85">
        <v>46174</v>
      </c>
    </row>
    <row r="85" spans="1:8" x14ac:dyDescent="0.2">
      <c r="A85" t="s">
        <v>335</v>
      </c>
      <c r="B85" t="s">
        <v>145</v>
      </c>
      <c r="C85" s="85">
        <v>46178</v>
      </c>
      <c r="D85">
        <v>360</v>
      </c>
      <c r="E85" t="s">
        <v>523</v>
      </c>
      <c r="F85" t="s">
        <v>521</v>
      </c>
      <c r="G85" t="s">
        <v>794</v>
      </c>
      <c r="H85" s="85">
        <v>46174</v>
      </c>
    </row>
    <row r="86" spans="1:8" x14ac:dyDescent="0.2">
      <c r="A86" t="s">
        <v>302</v>
      </c>
      <c r="B86" t="s">
        <v>145</v>
      </c>
      <c r="C86" s="85">
        <v>46174</v>
      </c>
      <c r="D86">
        <v>540</v>
      </c>
      <c r="E86" t="s">
        <v>524</v>
      </c>
      <c r="F86" t="s">
        <v>521</v>
      </c>
      <c r="G86" t="s">
        <v>794</v>
      </c>
      <c r="H86" s="85">
        <v>46174</v>
      </c>
    </row>
    <row r="87" spans="1:8" x14ac:dyDescent="0.2">
      <c r="A87" t="s">
        <v>302</v>
      </c>
      <c r="B87" t="s">
        <v>145</v>
      </c>
      <c r="C87" s="85">
        <v>46175</v>
      </c>
      <c r="D87">
        <v>540</v>
      </c>
      <c r="E87" t="s">
        <v>524</v>
      </c>
      <c r="F87" t="s">
        <v>521</v>
      </c>
      <c r="G87" t="s">
        <v>794</v>
      </c>
      <c r="H87" s="85">
        <v>46174</v>
      </c>
    </row>
    <row r="88" spans="1:8" x14ac:dyDescent="0.2">
      <c r="A88" t="s">
        <v>335</v>
      </c>
      <c r="B88" t="s">
        <v>145</v>
      </c>
      <c r="C88" s="85">
        <v>46181</v>
      </c>
      <c r="D88">
        <v>540</v>
      </c>
      <c r="E88" t="s">
        <v>525</v>
      </c>
      <c r="F88" t="s">
        <v>521</v>
      </c>
      <c r="G88" t="s">
        <v>794</v>
      </c>
      <c r="H88" s="85">
        <v>46174</v>
      </c>
    </row>
    <row r="89" spans="1:8" x14ac:dyDescent="0.2">
      <c r="A89" t="s">
        <v>335</v>
      </c>
      <c r="B89" t="s">
        <v>145</v>
      </c>
      <c r="C89" s="85">
        <v>46182</v>
      </c>
      <c r="D89">
        <v>540</v>
      </c>
      <c r="E89" t="s">
        <v>525</v>
      </c>
      <c r="F89" t="s">
        <v>521</v>
      </c>
      <c r="G89" t="s">
        <v>794</v>
      </c>
      <c r="H89" s="85">
        <v>46174</v>
      </c>
    </row>
    <row r="90" spans="1:8" x14ac:dyDescent="0.2">
      <c r="A90" t="s">
        <v>335</v>
      </c>
      <c r="B90" t="s">
        <v>145</v>
      </c>
      <c r="C90" s="85">
        <v>46183</v>
      </c>
      <c r="D90">
        <v>540</v>
      </c>
      <c r="E90" t="s">
        <v>526</v>
      </c>
      <c r="F90" t="s">
        <v>521</v>
      </c>
      <c r="G90" t="s">
        <v>794</v>
      </c>
      <c r="H90" s="85">
        <v>46174</v>
      </c>
    </row>
    <row r="91" spans="1:8" x14ac:dyDescent="0.2">
      <c r="A91" t="s">
        <v>335</v>
      </c>
      <c r="B91" t="s">
        <v>145</v>
      </c>
      <c r="C91" s="85">
        <v>46184</v>
      </c>
      <c r="D91">
        <v>540</v>
      </c>
      <c r="E91" t="s">
        <v>526</v>
      </c>
      <c r="F91" t="s">
        <v>521</v>
      </c>
      <c r="G91" t="s">
        <v>794</v>
      </c>
      <c r="H91" s="85">
        <v>46174</v>
      </c>
    </row>
    <row r="92" spans="1:8" x14ac:dyDescent="0.2">
      <c r="A92" t="s">
        <v>335</v>
      </c>
      <c r="B92" t="s">
        <v>145</v>
      </c>
      <c r="C92" s="85">
        <v>46185</v>
      </c>
      <c r="D92">
        <v>360</v>
      </c>
      <c r="E92" t="s">
        <v>527</v>
      </c>
      <c r="F92" t="s">
        <v>521</v>
      </c>
      <c r="G92" t="s">
        <v>794</v>
      </c>
      <c r="H92" s="85">
        <v>46174</v>
      </c>
    </row>
    <row r="93" spans="1:8" x14ac:dyDescent="0.2">
      <c r="A93" t="s">
        <v>335</v>
      </c>
      <c r="B93" t="s">
        <v>145</v>
      </c>
      <c r="C93" s="85">
        <v>46188</v>
      </c>
      <c r="D93">
        <v>540</v>
      </c>
      <c r="E93" t="s">
        <v>527</v>
      </c>
      <c r="F93" t="s">
        <v>521</v>
      </c>
      <c r="G93" t="s">
        <v>794</v>
      </c>
      <c r="H93" s="85">
        <v>46174</v>
      </c>
    </row>
    <row r="94" spans="1:8" x14ac:dyDescent="0.2">
      <c r="A94" t="s">
        <v>335</v>
      </c>
      <c r="B94" t="s">
        <v>145</v>
      </c>
      <c r="C94" s="85">
        <v>46189</v>
      </c>
      <c r="D94">
        <v>540</v>
      </c>
      <c r="E94" t="s">
        <v>528</v>
      </c>
      <c r="F94" t="s">
        <v>521</v>
      </c>
      <c r="G94" t="s">
        <v>794</v>
      </c>
      <c r="H94" s="85">
        <v>46174</v>
      </c>
    </row>
    <row r="95" spans="1:8" x14ac:dyDescent="0.2">
      <c r="A95" t="s">
        <v>335</v>
      </c>
      <c r="B95" t="s">
        <v>145</v>
      </c>
      <c r="C95" s="85">
        <v>46190</v>
      </c>
      <c r="D95">
        <v>540</v>
      </c>
      <c r="E95" t="s">
        <v>528</v>
      </c>
      <c r="F95" t="s">
        <v>521</v>
      </c>
      <c r="G95" t="s">
        <v>794</v>
      </c>
      <c r="H95" s="85">
        <v>46174</v>
      </c>
    </row>
    <row r="96" spans="1:8" x14ac:dyDescent="0.2">
      <c r="A96" t="s">
        <v>340</v>
      </c>
      <c r="B96" t="s">
        <v>145</v>
      </c>
      <c r="C96" s="85">
        <v>46184</v>
      </c>
      <c r="D96">
        <v>240</v>
      </c>
      <c r="E96" t="s">
        <v>529</v>
      </c>
      <c r="F96" t="s">
        <v>521</v>
      </c>
      <c r="G96" t="s">
        <v>794</v>
      </c>
      <c r="H96" s="85">
        <v>46174</v>
      </c>
    </row>
    <row r="97" spans="1:8" x14ac:dyDescent="0.2">
      <c r="A97" t="s">
        <v>340</v>
      </c>
      <c r="B97" t="s">
        <v>145</v>
      </c>
      <c r="C97" s="85">
        <v>46185</v>
      </c>
      <c r="D97">
        <v>120</v>
      </c>
      <c r="E97" t="s">
        <v>529</v>
      </c>
      <c r="F97" t="s">
        <v>521</v>
      </c>
      <c r="G97" t="s">
        <v>794</v>
      </c>
      <c r="H97" s="85">
        <v>46174</v>
      </c>
    </row>
    <row r="98" spans="1:8" x14ac:dyDescent="0.2">
      <c r="A98" t="s">
        <v>302</v>
      </c>
      <c r="B98" t="s">
        <v>145</v>
      </c>
      <c r="C98" s="85">
        <v>46176</v>
      </c>
      <c r="D98">
        <v>540</v>
      </c>
      <c r="E98" t="s">
        <v>530</v>
      </c>
      <c r="F98" t="s">
        <v>531</v>
      </c>
      <c r="G98" t="s">
        <v>794</v>
      </c>
      <c r="H98" s="85">
        <v>46174</v>
      </c>
    </row>
    <row r="99" spans="1:8" x14ac:dyDescent="0.2">
      <c r="A99" t="s">
        <v>302</v>
      </c>
      <c r="B99" t="s">
        <v>145</v>
      </c>
      <c r="C99" s="85">
        <v>46177</v>
      </c>
      <c r="D99">
        <v>540</v>
      </c>
      <c r="E99" t="s">
        <v>530</v>
      </c>
      <c r="F99" t="s">
        <v>531</v>
      </c>
      <c r="G99" t="s">
        <v>794</v>
      </c>
      <c r="H99" s="85">
        <v>46174</v>
      </c>
    </row>
    <row r="100" spans="1:8" x14ac:dyDescent="0.2">
      <c r="A100" t="s">
        <v>302</v>
      </c>
      <c r="B100" t="s">
        <v>145</v>
      </c>
      <c r="C100" s="85">
        <v>46178</v>
      </c>
      <c r="D100">
        <v>360</v>
      </c>
      <c r="E100" t="s">
        <v>532</v>
      </c>
      <c r="F100" t="s">
        <v>531</v>
      </c>
      <c r="G100" t="s">
        <v>794</v>
      </c>
      <c r="H100" s="85">
        <v>46174</v>
      </c>
    </row>
    <row r="101" spans="1:8" x14ac:dyDescent="0.2">
      <c r="A101" t="s">
        <v>302</v>
      </c>
      <c r="B101" t="s">
        <v>145</v>
      </c>
      <c r="C101" s="85">
        <v>46181</v>
      </c>
      <c r="D101">
        <v>540</v>
      </c>
      <c r="E101" t="s">
        <v>532</v>
      </c>
      <c r="F101" t="s">
        <v>531</v>
      </c>
      <c r="G101" t="s">
        <v>794</v>
      </c>
      <c r="H101" s="85">
        <v>46174</v>
      </c>
    </row>
    <row r="102" spans="1:8" x14ac:dyDescent="0.2">
      <c r="A102" t="s">
        <v>302</v>
      </c>
      <c r="B102" t="s">
        <v>145</v>
      </c>
      <c r="C102" s="85">
        <v>46182</v>
      </c>
      <c r="D102">
        <v>540</v>
      </c>
      <c r="E102" t="s">
        <v>533</v>
      </c>
      <c r="F102" t="s">
        <v>531</v>
      </c>
      <c r="G102" t="s">
        <v>794</v>
      </c>
      <c r="H102" s="85">
        <v>46174</v>
      </c>
    </row>
    <row r="103" spans="1:8" x14ac:dyDescent="0.2">
      <c r="A103" t="s">
        <v>302</v>
      </c>
      <c r="B103" t="s">
        <v>145</v>
      </c>
      <c r="C103" s="85">
        <v>46183</v>
      </c>
      <c r="D103">
        <v>540</v>
      </c>
      <c r="E103" t="s">
        <v>533</v>
      </c>
      <c r="F103" t="s">
        <v>531</v>
      </c>
      <c r="G103" t="s">
        <v>794</v>
      </c>
      <c r="H103" s="85">
        <v>46174</v>
      </c>
    </row>
    <row r="104" spans="1:8" x14ac:dyDescent="0.2">
      <c r="A104" t="s">
        <v>302</v>
      </c>
      <c r="B104" t="s">
        <v>145</v>
      </c>
      <c r="C104" s="85">
        <v>46184</v>
      </c>
      <c r="D104">
        <v>540</v>
      </c>
      <c r="E104" t="s">
        <v>534</v>
      </c>
      <c r="F104" t="s">
        <v>531</v>
      </c>
      <c r="G104" t="s">
        <v>794</v>
      </c>
      <c r="H104" s="85">
        <v>46174</v>
      </c>
    </row>
    <row r="105" spans="1:8" x14ac:dyDescent="0.2">
      <c r="A105" t="s">
        <v>302</v>
      </c>
      <c r="B105" t="s">
        <v>145</v>
      </c>
      <c r="C105" s="85">
        <v>46185</v>
      </c>
      <c r="D105">
        <v>360</v>
      </c>
      <c r="E105" t="s">
        <v>534</v>
      </c>
      <c r="F105" t="s">
        <v>531</v>
      </c>
      <c r="G105" t="s">
        <v>794</v>
      </c>
      <c r="H105" s="85">
        <v>46174</v>
      </c>
    </row>
    <row r="106" spans="1:8" x14ac:dyDescent="0.2">
      <c r="A106" t="s">
        <v>302</v>
      </c>
      <c r="B106" t="s">
        <v>145</v>
      </c>
      <c r="C106" s="85">
        <v>46188</v>
      </c>
      <c r="D106">
        <v>540</v>
      </c>
      <c r="E106" t="s">
        <v>535</v>
      </c>
      <c r="F106" t="s">
        <v>531</v>
      </c>
      <c r="G106" t="s">
        <v>794</v>
      </c>
      <c r="H106" s="85">
        <v>46174</v>
      </c>
    </row>
    <row r="107" spans="1:8" x14ac:dyDescent="0.2">
      <c r="A107" t="s">
        <v>302</v>
      </c>
      <c r="B107" t="s">
        <v>145</v>
      </c>
      <c r="C107" s="85">
        <v>46189</v>
      </c>
      <c r="D107">
        <v>540</v>
      </c>
      <c r="E107" t="s">
        <v>535</v>
      </c>
      <c r="F107" t="s">
        <v>531</v>
      </c>
      <c r="G107" t="s">
        <v>794</v>
      </c>
      <c r="H107" s="85">
        <v>46174</v>
      </c>
    </row>
    <row r="108" spans="1:8" x14ac:dyDescent="0.2">
      <c r="A108" t="s">
        <v>302</v>
      </c>
      <c r="B108" t="s">
        <v>145</v>
      </c>
      <c r="C108" s="85">
        <v>46190</v>
      </c>
      <c r="D108">
        <v>540</v>
      </c>
      <c r="E108" t="s">
        <v>536</v>
      </c>
      <c r="F108" t="s">
        <v>531</v>
      </c>
      <c r="G108" t="s">
        <v>794</v>
      </c>
      <c r="H108" s="85">
        <v>46174</v>
      </c>
    </row>
    <row r="109" spans="1:8" x14ac:dyDescent="0.2">
      <c r="A109" t="s">
        <v>302</v>
      </c>
      <c r="B109" t="s">
        <v>145</v>
      </c>
      <c r="C109" s="85">
        <v>46191</v>
      </c>
      <c r="D109">
        <v>540</v>
      </c>
      <c r="E109" t="s">
        <v>536</v>
      </c>
      <c r="F109" t="s">
        <v>531</v>
      </c>
      <c r="G109" t="s">
        <v>794</v>
      </c>
      <c r="H109" s="85">
        <v>46174</v>
      </c>
    </row>
    <row r="110" spans="1:8" x14ac:dyDescent="0.2">
      <c r="A110" t="s">
        <v>302</v>
      </c>
      <c r="B110" t="s">
        <v>145</v>
      </c>
      <c r="C110" s="85">
        <v>46192</v>
      </c>
      <c r="D110">
        <v>360</v>
      </c>
      <c r="E110" t="s">
        <v>537</v>
      </c>
      <c r="F110" t="s">
        <v>531</v>
      </c>
      <c r="G110" t="s">
        <v>794</v>
      </c>
      <c r="H110" s="85">
        <v>46174</v>
      </c>
    </row>
    <row r="111" spans="1:8" x14ac:dyDescent="0.2">
      <c r="A111" t="s">
        <v>302</v>
      </c>
      <c r="B111" t="s">
        <v>145</v>
      </c>
      <c r="C111" s="85">
        <v>46195</v>
      </c>
      <c r="D111">
        <v>540</v>
      </c>
      <c r="E111" t="s">
        <v>538</v>
      </c>
      <c r="F111" t="s">
        <v>531</v>
      </c>
      <c r="G111" t="s">
        <v>794</v>
      </c>
      <c r="H111" s="85">
        <v>46174</v>
      </c>
    </row>
    <row r="112" spans="1:8" x14ac:dyDescent="0.2">
      <c r="A112" t="s">
        <v>302</v>
      </c>
      <c r="B112" t="s">
        <v>145</v>
      </c>
      <c r="C112" s="85">
        <v>46196</v>
      </c>
      <c r="D112">
        <v>540</v>
      </c>
      <c r="E112" t="s">
        <v>539</v>
      </c>
      <c r="F112" t="s">
        <v>531</v>
      </c>
      <c r="G112" t="s">
        <v>794</v>
      </c>
      <c r="H112" s="85">
        <v>46174</v>
      </c>
    </row>
    <row r="113" spans="1:8" x14ac:dyDescent="0.2">
      <c r="A113" t="s">
        <v>302</v>
      </c>
      <c r="B113" t="s">
        <v>145</v>
      </c>
      <c r="C113" s="85">
        <v>46197</v>
      </c>
      <c r="D113">
        <v>540</v>
      </c>
      <c r="E113" t="s">
        <v>540</v>
      </c>
      <c r="F113" t="s">
        <v>541</v>
      </c>
      <c r="G113" t="s">
        <v>794</v>
      </c>
      <c r="H113" s="85">
        <v>46174</v>
      </c>
    </row>
    <row r="114" spans="1:8" x14ac:dyDescent="0.2">
      <c r="A114" t="s">
        <v>302</v>
      </c>
      <c r="B114" t="s">
        <v>145</v>
      </c>
      <c r="C114" s="85">
        <v>46198</v>
      </c>
      <c r="D114">
        <v>540</v>
      </c>
      <c r="E114" t="s">
        <v>542</v>
      </c>
      <c r="F114" t="s">
        <v>541</v>
      </c>
      <c r="G114" t="s">
        <v>794</v>
      </c>
      <c r="H114" s="85">
        <v>46174</v>
      </c>
    </row>
    <row r="115" spans="1:8" x14ac:dyDescent="0.2">
      <c r="A115" t="s">
        <v>302</v>
      </c>
      <c r="B115" t="s">
        <v>145</v>
      </c>
      <c r="C115" s="85">
        <v>46199</v>
      </c>
      <c r="D115">
        <v>360</v>
      </c>
      <c r="E115" t="s">
        <v>543</v>
      </c>
      <c r="F115" t="s">
        <v>541</v>
      </c>
      <c r="G115" t="s">
        <v>794</v>
      </c>
      <c r="H115" s="85">
        <v>46174</v>
      </c>
    </row>
    <row r="116" spans="1:8" x14ac:dyDescent="0.2">
      <c r="A116" t="s">
        <v>302</v>
      </c>
      <c r="B116" t="s">
        <v>145</v>
      </c>
      <c r="C116" s="85">
        <v>46202</v>
      </c>
      <c r="D116">
        <v>540</v>
      </c>
      <c r="E116" t="s">
        <v>543</v>
      </c>
      <c r="F116" t="s">
        <v>541</v>
      </c>
      <c r="G116" t="s">
        <v>794</v>
      </c>
      <c r="H116" s="85">
        <v>46174</v>
      </c>
    </row>
    <row r="117" spans="1:8" x14ac:dyDescent="0.2">
      <c r="A117" t="s">
        <v>302</v>
      </c>
      <c r="B117" t="s">
        <v>145</v>
      </c>
      <c r="C117" s="85">
        <v>46203</v>
      </c>
      <c r="D117">
        <v>540</v>
      </c>
      <c r="E117" t="s">
        <v>544</v>
      </c>
      <c r="F117" t="s">
        <v>541</v>
      </c>
      <c r="G117" t="s">
        <v>794</v>
      </c>
      <c r="H117" s="85">
        <v>46174</v>
      </c>
    </row>
    <row r="118" spans="1:8" x14ac:dyDescent="0.2">
      <c r="A118" t="s">
        <v>335</v>
      </c>
      <c r="B118" t="s">
        <v>145</v>
      </c>
      <c r="C118" s="85">
        <v>46191</v>
      </c>
      <c r="D118">
        <v>540</v>
      </c>
      <c r="E118" t="s">
        <v>545</v>
      </c>
      <c r="F118" t="s">
        <v>546</v>
      </c>
      <c r="G118" t="s">
        <v>794</v>
      </c>
      <c r="H118" s="85">
        <v>46174</v>
      </c>
    </row>
    <row r="119" spans="1:8" x14ac:dyDescent="0.2">
      <c r="A119" t="s">
        <v>335</v>
      </c>
      <c r="B119" t="s">
        <v>145</v>
      </c>
      <c r="C119" s="85">
        <v>46192</v>
      </c>
      <c r="D119">
        <v>360</v>
      </c>
      <c r="E119" t="s">
        <v>545</v>
      </c>
      <c r="F119" t="s">
        <v>546</v>
      </c>
      <c r="G119" t="s">
        <v>794</v>
      </c>
      <c r="H119" s="85">
        <v>46174</v>
      </c>
    </row>
    <row r="120" spans="1:8" x14ac:dyDescent="0.2">
      <c r="A120" t="s">
        <v>335</v>
      </c>
      <c r="B120" t="s">
        <v>145</v>
      </c>
      <c r="C120" s="85">
        <v>46195</v>
      </c>
      <c r="D120">
        <v>540</v>
      </c>
      <c r="E120" t="s">
        <v>547</v>
      </c>
      <c r="F120" t="s">
        <v>546</v>
      </c>
      <c r="G120" t="s">
        <v>794</v>
      </c>
      <c r="H120" s="85">
        <v>46174</v>
      </c>
    </row>
    <row r="121" spans="1:8" x14ac:dyDescent="0.2">
      <c r="A121" t="s">
        <v>335</v>
      </c>
      <c r="B121" t="s">
        <v>145</v>
      </c>
      <c r="C121" s="85">
        <v>46196</v>
      </c>
      <c r="D121">
        <v>540</v>
      </c>
      <c r="E121" t="s">
        <v>547</v>
      </c>
      <c r="F121" t="s">
        <v>546</v>
      </c>
      <c r="G121" t="s">
        <v>794</v>
      </c>
      <c r="H121" s="85">
        <v>46174</v>
      </c>
    </row>
    <row r="122" spans="1:8" x14ac:dyDescent="0.2">
      <c r="A122" t="s">
        <v>335</v>
      </c>
      <c r="B122" t="s">
        <v>145</v>
      </c>
      <c r="C122" s="85">
        <v>46197</v>
      </c>
      <c r="D122">
        <v>540</v>
      </c>
      <c r="E122" t="s">
        <v>547</v>
      </c>
      <c r="F122" t="s">
        <v>546</v>
      </c>
      <c r="G122" t="s">
        <v>794</v>
      </c>
      <c r="H122" s="85">
        <v>46174</v>
      </c>
    </row>
    <row r="123" spans="1:8" x14ac:dyDescent="0.2">
      <c r="A123" t="s">
        <v>335</v>
      </c>
      <c r="B123" t="s">
        <v>145</v>
      </c>
      <c r="C123" s="85">
        <v>46198</v>
      </c>
      <c r="D123">
        <v>540</v>
      </c>
      <c r="E123" t="s">
        <v>548</v>
      </c>
      <c r="F123" t="s">
        <v>546</v>
      </c>
      <c r="G123" t="s">
        <v>794</v>
      </c>
      <c r="H123" s="85">
        <v>46174</v>
      </c>
    </row>
    <row r="124" spans="1:8" x14ac:dyDescent="0.2">
      <c r="A124" t="s">
        <v>335</v>
      </c>
      <c r="B124" t="s">
        <v>145</v>
      </c>
      <c r="C124" s="85">
        <v>46199</v>
      </c>
      <c r="D124">
        <v>360</v>
      </c>
      <c r="E124" t="s">
        <v>548</v>
      </c>
      <c r="F124" t="s">
        <v>546</v>
      </c>
      <c r="G124" t="s">
        <v>794</v>
      </c>
      <c r="H124" s="85">
        <v>46174</v>
      </c>
    </row>
    <row r="125" spans="1:8" x14ac:dyDescent="0.2">
      <c r="A125" t="s">
        <v>335</v>
      </c>
      <c r="B125" t="s">
        <v>145</v>
      </c>
      <c r="C125" s="85">
        <v>46202</v>
      </c>
      <c r="D125">
        <v>540</v>
      </c>
      <c r="E125" t="s">
        <v>548</v>
      </c>
      <c r="F125" t="s">
        <v>546</v>
      </c>
      <c r="G125" t="s">
        <v>794</v>
      </c>
      <c r="H125" s="85">
        <v>46174</v>
      </c>
    </row>
    <row r="126" spans="1:8" x14ac:dyDescent="0.2">
      <c r="A126" t="s">
        <v>335</v>
      </c>
      <c r="B126" t="s">
        <v>145</v>
      </c>
      <c r="C126" s="85">
        <v>46203</v>
      </c>
      <c r="D126">
        <v>540</v>
      </c>
      <c r="E126" t="s">
        <v>548</v>
      </c>
      <c r="F126" t="s">
        <v>546</v>
      </c>
      <c r="G126" t="s">
        <v>794</v>
      </c>
      <c r="H126" s="85">
        <v>46174</v>
      </c>
    </row>
    <row r="127" spans="1:8" x14ac:dyDescent="0.2">
      <c r="A127" t="s">
        <v>340</v>
      </c>
      <c r="B127" t="s">
        <v>145</v>
      </c>
      <c r="C127" s="85">
        <v>46174</v>
      </c>
      <c r="D127">
        <v>240</v>
      </c>
      <c r="E127" t="s">
        <v>549</v>
      </c>
      <c r="F127" t="s">
        <v>550</v>
      </c>
      <c r="G127" t="s">
        <v>794</v>
      </c>
      <c r="H127" s="85">
        <v>46174</v>
      </c>
    </row>
    <row r="128" spans="1:8" x14ac:dyDescent="0.2">
      <c r="A128" t="s">
        <v>340</v>
      </c>
      <c r="B128" t="s">
        <v>145</v>
      </c>
      <c r="C128" s="85">
        <v>46175</v>
      </c>
      <c r="D128">
        <v>240</v>
      </c>
      <c r="E128" t="s">
        <v>549</v>
      </c>
      <c r="F128" t="s">
        <v>550</v>
      </c>
      <c r="G128" t="s">
        <v>794</v>
      </c>
      <c r="H128" s="85">
        <v>46174</v>
      </c>
    </row>
    <row r="129" spans="1:8" x14ac:dyDescent="0.2">
      <c r="A129" t="s">
        <v>340</v>
      </c>
      <c r="B129" t="s">
        <v>145</v>
      </c>
      <c r="C129" s="85">
        <v>46176</v>
      </c>
      <c r="D129">
        <v>240</v>
      </c>
      <c r="E129" t="s">
        <v>549</v>
      </c>
      <c r="F129" t="s">
        <v>550</v>
      </c>
      <c r="G129" t="s">
        <v>794</v>
      </c>
      <c r="H129" s="85">
        <v>46174</v>
      </c>
    </row>
    <row r="130" spans="1:8" x14ac:dyDescent="0.2">
      <c r="A130" t="s">
        <v>340</v>
      </c>
      <c r="B130" t="s">
        <v>145</v>
      </c>
      <c r="C130" s="85">
        <v>46177</v>
      </c>
      <c r="D130">
        <v>240</v>
      </c>
      <c r="E130" t="s">
        <v>549</v>
      </c>
      <c r="F130" t="s">
        <v>550</v>
      </c>
      <c r="G130" t="s">
        <v>794</v>
      </c>
      <c r="H130" s="85">
        <v>46174</v>
      </c>
    </row>
    <row r="131" spans="1:8" x14ac:dyDescent="0.2">
      <c r="A131" t="s">
        <v>340</v>
      </c>
      <c r="B131" t="s">
        <v>145</v>
      </c>
      <c r="C131" s="85">
        <v>46178</v>
      </c>
      <c r="D131">
        <v>120</v>
      </c>
      <c r="E131" t="s">
        <v>549</v>
      </c>
      <c r="F131" t="s">
        <v>550</v>
      </c>
      <c r="G131" t="s">
        <v>794</v>
      </c>
      <c r="H131" s="85">
        <v>46174</v>
      </c>
    </row>
    <row r="132" spans="1:8" x14ac:dyDescent="0.2">
      <c r="A132" t="s">
        <v>340</v>
      </c>
      <c r="B132" t="s">
        <v>145</v>
      </c>
      <c r="C132" s="85">
        <v>46181</v>
      </c>
      <c r="D132">
        <v>240</v>
      </c>
      <c r="E132" t="s">
        <v>549</v>
      </c>
      <c r="F132" t="s">
        <v>550</v>
      </c>
      <c r="G132" t="s">
        <v>794</v>
      </c>
      <c r="H132" s="85">
        <v>46174</v>
      </c>
    </row>
    <row r="133" spans="1:8" x14ac:dyDescent="0.2">
      <c r="A133" t="s">
        <v>340</v>
      </c>
      <c r="B133" t="s">
        <v>145</v>
      </c>
      <c r="C133" s="85">
        <v>46182</v>
      </c>
      <c r="D133">
        <v>240</v>
      </c>
      <c r="E133" t="s">
        <v>549</v>
      </c>
      <c r="F133" t="s">
        <v>550</v>
      </c>
      <c r="G133" t="s">
        <v>794</v>
      </c>
      <c r="H133" s="85">
        <v>46174</v>
      </c>
    </row>
    <row r="134" spans="1:8" x14ac:dyDescent="0.2">
      <c r="A134" t="s">
        <v>340</v>
      </c>
      <c r="B134" t="s">
        <v>145</v>
      </c>
      <c r="C134" s="85">
        <v>46183</v>
      </c>
      <c r="D134">
        <v>240</v>
      </c>
      <c r="E134" t="s">
        <v>549</v>
      </c>
      <c r="F134" t="s">
        <v>550</v>
      </c>
      <c r="G134" t="s">
        <v>794</v>
      </c>
      <c r="H134" s="85">
        <v>46174</v>
      </c>
    </row>
    <row r="135" spans="1:8" x14ac:dyDescent="0.2">
      <c r="A135" t="s">
        <v>340</v>
      </c>
      <c r="B135" t="s">
        <v>145</v>
      </c>
      <c r="C135" s="85">
        <v>46188</v>
      </c>
      <c r="D135">
        <v>240</v>
      </c>
      <c r="E135" t="s">
        <v>549</v>
      </c>
      <c r="F135" t="s">
        <v>550</v>
      </c>
      <c r="G135" t="s">
        <v>794</v>
      </c>
      <c r="H135" s="85">
        <v>46174</v>
      </c>
    </row>
    <row r="136" spans="1:8" x14ac:dyDescent="0.2">
      <c r="A136" t="s">
        <v>340</v>
      </c>
      <c r="B136" t="s">
        <v>145</v>
      </c>
      <c r="C136" s="85">
        <v>46189</v>
      </c>
      <c r="D136">
        <v>240</v>
      </c>
      <c r="E136" t="s">
        <v>549</v>
      </c>
      <c r="F136" t="s">
        <v>550</v>
      </c>
      <c r="G136" t="s">
        <v>794</v>
      </c>
      <c r="H136" s="85">
        <v>46174</v>
      </c>
    </row>
    <row r="137" spans="1:8" x14ac:dyDescent="0.2">
      <c r="A137" t="s">
        <v>340</v>
      </c>
      <c r="B137" t="s">
        <v>145</v>
      </c>
      <c r="C137" s="85">
        <v>46190</v>
      </c>
      <c r="D137">
        <v>240</v>
      </c>
      <c r="E137" t="s">
        <v>549</v>
      </c>
      <c r="F137" t="s">
        <v>550</v>
      </c>
      <c r="G137" t="s">
        <v>794</v>
      </c>
      <c r="H137" s="85">
        <v>46174</v>
      </c>
    </row>
    <row r="138" spans="1:8" x14ac:dyDescent="0.2">
      <c r="A138" t="s">
        <v>340</v>
      </c>
      <c r="B138" t="s">
        <v>145</v>
      </c>
      <c r="C138" s="85">
        <v>46191</v>
      </c>
      <c r="D138">
        <v>240</v>
      </c>
      <c r="E138" t="s">
        <v>549</v>
      </c>
      <c r="F138" t="s">
        <v>550</v>
      </c>
      <c r="G138" t="s">
        <v>794</v>
      </c>
      <c r="H138" s="85">
        <v>46174</v>
      </c>
    </row>
    <row r="139" spans="1:8" x14ac:dyDescent="0.2">
      <c r="A139" t="s">
        <v>340</v>
      </c>
      <c r="B139" t="s">
        <v>145</v>
      </c>
      <c r="C139" s="85">
        <v>46192</v>
      </c>
      <c r="D139">
        <v>120</v>
      </c>
      <c r="E139" t="s">
        <v>549</v>
      </c>
      <c r="F139" t="s">
        <v>550</v>
      </c>
      <c r="G139" t="s">
        <v>794</v>
      </c>
      <c r="H139" s="85">
        <v>46174</v>
      </c>
    </row>
    <row r="140" spans="1:8" x14ac:dyDescent="0.2">
      <c r="A140" t="s">
        <v>340</v>
      </c>
      <c r="B140" t="s">
        <v>145</v>
      </c>
      <c r="C140" s="85">
        <v>46195</v>
      </c>
      <c r="D140">
        <v>240</v>
      </c>
      <c r="E140" t="s">
        <v>549</v>
      </c>
      <c r="F140" t="s">
        <v>550</v>
      </c>
      <c r="G140" t="s">
        <v>794</v>
      </c>
      <c r="H140" s="85">
        <v>46174</v>
      </c>
    </row>
    <row r="141" spans="1:8" x14ac:dyDescent="0.2">
      <c r="A141" t="s">
        <v>340</v>
      </c>
      <c r="B141" t="s">
        <v>145</v>
      </c>
      <c r="C141" s="85">
        <v>46196</v>
      </c>
      <c r="D141">
        <v>240</v>
      </c>
      <c r="E141" t="s">
        <v>549</v>
      </c>
      <c r="F141" t="s">
        <v>550</v>
      </c>
      <c r="G141" t="s">
        <v>794</v>
      </c>
      <c r="H141" s="85">
        <v>46174</v>
      </c>
    </row>
    <row r="142" spans="1:8" x14ac:dyDescent="0.2">
      <c r="A142" t="s">
        <v>340</v>
      </c>
      <c r="B142" t="s">
        <v>145</v>
      </c>
      <c r="C142" s="85">
        <v>46197</v>
      </c>
      <c r="D142">
        <v>240</v>
      </c>
      <c r="E142" t="s">
        <v>549</v>
      </c>
      <c r="F142" t="s">
        <v>550</v>
      </c>
      <c r="G142" t="s">
        <v>794</v>
      </c>
      <c r="H142" s="85">
        <v>46174</v>
      </c>
    </row>
    <row r="143" spans="1:8" x14ac:dyDescent="0.2">
      <c r="A143" t="s">
        <v>340</v>
      </c>
      <c r="B143" t="s">
        <v>145</v>
      </c>
      <c r="C143" s="85">
        <v>46198</v>
      </c>
      <c r="D143">
        <v>240</v>
      </c>
      <c r="E143" t="s">
        <v>549</v>
      </c>
      <c r="F143" t="s">
        <v>550</v>
      </c>
      <c r="G143" t="s">
        <v>794</v>
      </c>
      <c r="H143" s="85">
        <v>46174</v>
      </c>
    </row>
    <row r="144" spans="1:8" x14ac:dyDescent="0.2">
      <c r="A144" t="s">
        <v>340</v>
      </c>
      <c r="B144" t="s">
        <v>145</v>
      </c>
      <c r="C144" s="85">
        <v>46199</v>
      </c>
      <c r="D144">
        <v>120</v>
      </c>
      <c r="E144" t="s">
        <v>549</v>
      </c>
      <c r="F144" t="s">
        <v>550</v>
      </c>
      <c r="G144" t="s">
        <v>794</v>
      </c>
      <c r="H144" s="85">
        <v>46174</v>
      </c>
    </row>
    <row r="145" spans="1:8" x14ac:dyDescent="0.2">
      <c r="A145" t="s">
        <v>340</v>
      </c>
      <c r="B145" t="s">
        <v>145</v>
      </c>
      <c r="C145" s="85">
        <v>46202</v>
      </c>
      <c r="D145">
        <v>240</v>
      </c>
      <c r="E145" t="s">
        <v>549</v>
      </c>
      <c r="F145" t="s">
        <v>550</v>
      </c>
      <c r="G145" t="s">
        <v>794</v>
      </c>
      <c r="H145" s="85">
        <v>46174</v>
      </c>
    </row>
    <row r="146" spans="1:8" x14ac:dyDescent="0.2">
      <c r="A146" t="s">
        <v>340</v>
      </c>
      <c r="B146" t="s">
        <v>145</v>
      </c>
      <c r="C146" s="85">
        <v>46203</v>
      </c>
      <c r="D146">
        <v>240</v>
      </c>
      <c r="E146" t="s">
        <v>549</v>
      </c>
      <c r="F146" t="s">
        <v>550</v>
      </c>
      <c r="G146" t="s">
        <v>794</v>
      </c>
      <c r="H146" s="85">
        <v>46174</v>
      </c>
    </row>
    <row r="147" spans="1:8" x14ac:dyDescent="0.2">
      <c r="A147" t="s">
        <v>421</v>
      </c>
      <c r="B147" t="s">
        <v>145</v>
      </c>
      <c r="C147" s="85">
        <v>46175</v>
      </c>
      <c r="D147">
        <v>120</v>
      </c>
      <c r="E147" t="s">
        <v>551</v>
      </c>
      <c r="F147" t="s">
        <v>550</v>
      </c>
      <c r="G147" t="s">
        <v>794</v>
      </c>
      <c r="H147" s="85">
        <v>46174</v>
      </c>
    </row>
    <row r="148" spans="1:8" x14ac:dyDescent="0.2">
      <c r="A148" t="s">
        <v>421</v>
      </c>
      <c r="B148" t="s">
        <v>145</v>
      </c>
      <c r="C148" s="85">
        <v>46177</v>
      </c>
      <c r="D148">
        <v>120</v>
      </c>
      <c r="E148" t="s">
        <v>551</v>
      </c>
      <c r="F148" t="s">
        <v>550</v>
      </c>
      <c r="G148" t="s">
        <v>794</v>
      </c>
      <c r="H148" s="85">
        <v>46174</v>
      </c>
    </row>
    <row r="149" spans="1:8" x14ac:dyDescent="0.2">
      <c r="A149" t="s">
        <v>421</v>
      </c>
      <c r="B149" t="s">
        <v>145</v>
      </c>
      <c r="C149" s="85">
        <v>46182</v>
      </c>
      <c r="D149">
        <v>120</v>
      </c>
      <c r="E149" t="s">
        <v>551</v>
      </c>
      <c r="F149" t="s">
        <v>550</v>
      </c>
      <c r="G149" t="s">
        <v>794</v>
      </c>
      <c r="H149" s="85">
        <v>46174</v>
      </c>
    </row>
    <row r="150" spans="1:8" x14ac:dyDescent="0.2">
      <c r="A150" t="s">
        <v>421</v>
      </c>
      <c r="B150" t="s">
        <v>145</v>
      </c>
      <c r="C150" s="85">
        <v>46184</v>
      </c>
      <c r="D150">
        <v>120</v>
      </c>
      <c r="E150" t="s">
        <v>551</v>
      </c>
      <c r="F150" t="s">
        <v>550</v>
      </c>
      <c r="G150" t="s">
        <v>794</v>
      </c>
      <c r="H150" s="85">
        <v>46174</v>
      </c>
    </row>
    <row r="151" spans="1:8" x14ac:dyDescent="0.2">
      <c r="A151" t="s">
        <v>421</v>
      </c>
      <c r="B151" t="s">
        <v>145</v>
      </c>
      <c r="C151" s="85">
        <v>46189</v>
      </c>
      <c r="D151">
        <v>120</v>
      </c>
      <c r="E151" t="s">
        <v>551</v>
      </c>
      <c r="F151" t="s">
        <v>550</v>
      </c>
      <c r="G151" t="s">
        <v>794</v>
      </c>
      <c r="H151" s="85">
        <v>46174</v>
      </c>
    </row>
    <row r="152" spans="1:8" x14ac:dyDescent="0.2">
      <c r="A152" t="s">
        <v>421</v>
      </c>
      <c r="B152" t="s">
        <v>145</v>
      </c>
      <c r="C152" s="85">
        <v>46191</v>
      </c>
      <c r="D152">
        <v>120</v>
      </c>
      <c r="E152" t="s">
        <v>551</v>
      </c>
      <c r="F152" t="s">
        <v>550</v>
      </c>
      <c r="G152" t="s">
        <v>794</v>
      </c>
      <c r="H152" s="85">
        <v>46174</v>
      </c>
    </row>
    <row r="153" spans="1:8" x14ac:dyDescent="0.2">
      <c r="A153" t="s">
        <v>421</v>
      </c>
      <c r="B153" t="s">
        <v>145</v>
      </c>
      <c r="C153" s="85">
        <v>46196</v>
      </c>
      <c r="D153">
        <v>120</v>
      </c>
      <c r="E153" t="s">
        <v>551</v>
      </c>
      <c r="F153" t="s">
        <v>550</v>
      </c>
      <c r="G153" t="s">
        <v>794</v>
      </c>
      <c r="H153" s="85">
        <v>46174</v>
      </c>
    </row>
    <row r="154" spans="1:8" x14ac:dyDescent="0.2">
      <c r="A154" t="s">
        <v>421</v>
      </c>
      <c r="B154" t="s">
        <v>145</v>
      </c>
      <c r="C154" s="85">
        <v>46198</v>
      </c>
      <c r="D154">
        <v>120</v>
      </c>
      <c r="E154" t="s">
        <v>551</v>
      </c>
      <c r="F154" t="s">
        <v>550</v>
      </c>
      <c r="G154" t="s">
        <v>794</v>
      </c>
      <c r="H154" s="85">
        <v>46174</v>
      </c>
    </row>
    <row r="155" spans="1:8" x14ac:dyDescent="0.2">
      <c r="A155" t="s">
        <v>421</v>
      </c>
      <c r="B155" t="s">
        <v>145</v>
      </c>
      <c r="C155" s="85">
        <v>46203</v>
      </c>
      <c r="D155">
        <v>120</v>
      </c>
      <c r="E155" t="s">
        <v>551</v>
      </c>
      <c r="F155" t="s">
        <v>550</v>
      </c>
      <c r="G155" t="s">
        <v>794</v>
      </c>
      <c r="H155" s="85">
        <v>46174</v>
      </c>
    </row>
    <row r="156" spans="1:8" x14ac:dyDescent="0.2">
      <c r="A156" t="s">
        <v>271</v>
      </c>
      <c r="B156" t="s">
        <v>135</v>
      </c>
      <c r="C156" s="85">
        <v>46174</v>
      </c>
      <c r="D156">
        <v>300</v>
      </c>
      <c r="E156" t="s">
        <v>878</v>
      </c>
      <c r="G156" t="s">
        <v>794</v>
      </c>
      <c r="H156" s="85">
        <v>46174</v>
      </c>
    </row>
    <row r="157" spans="1:8" x14ac:dyDescent="0.2">
      <c r="A157" t="s">
        <v>271</v>
      </c>
      <c r="B157" t="s">
        <v>135</v>
      </c>
      <c r="C157" s="85">
        <v>46175</v>
      </c>
      <c r="D157">
        <v>300</v>
      </c>
      <c r="E157" t="s">
        <v>878</v>
      </c>
      <c r="G157" t="s">
        <v>794</v>
      </c>
      <c r="H157" s="85">
        <v>46174</v>
      </c>
    </row>
    <row r="158" spans="1:8" x14ac:dyDescent="0.2">
      <c r="A158" t="s">
        <v>271</v>
      </c>
      <c r="B158" t="s">
        <v>135</v>
      </c>
      <c r="C158" s="85">
        <v>46176</v>
      </c>
      <c r="D158">
        <v>300</v>
      </c>
      <c r="E158" t="s">
        <v>878</v>
      </c>
      <c r="G158" t="s">
        <v>794</v>
      </c>
      <c r="H158" s="85">
        <v>46174</v>
      </c>
    </row>
    <row r="159" spans="1:8" x14ac:dyDescent="0.2">
      <c r="A159" t="s">
        <v>271</v>
      </c>
      <c r="B159" t="s">
        <v>135</v>
      </c>
      <c r="C159" s="85">
        <v>46177</v>
      </c>
      <c r="D159">
        <v>300</v>
      </c>
      <c r="E159" t="s">
        <v>878</v>
      </c>
      <c r="G159" t="s">
        <v>794</v>
      </c>
      <c r="H159" s="85">
        <v>46174</v>
      </c>
    </row>
    <row r="160" spans="1:8" x14ac:dyDescent="0.2">
      <c r="A160" t="s">
        <v>271</v>
      </c>
      <c r="B160" t="s">
        <v>135</v>
      </c>
      <c r="C160" s="85">
        <v>46178</v>
      </c>
      <c r="D160">
        <v>120</v>
      </c>
      <c r="E160" t="s">
        <v>878</v>
      </c>
      <c r="G160" t="s">
        <v>794</v>
      </c>
      <c r="H160" s="85">
        <v>46174</v>
      </c>
    </row>
    <row r="161" spans="1:8" x14ac:dyDescent="0.2">
      <c r="A161" t="s">
        <v>271</v>
      </c>
      <c r="B161" t="s">
        <v>135</v>
      </c>
      <c r="C161" s="85">
        <v>46181</v>
      </c>
      <c r="D161">
        <v>120</v>
      </c>
      <c r="E161" t="s">
        <v>878</v>
      </c>
      <c r="G161" t="s">
        <v>794</v>
      </c>
      <c r="H161" s="85">
        <v>46174</v>
      </c>
    </row>
    <row r="162" spans="1:8" x14ac:dyDescent="0.2">
      <c r="A162" t="s">
        <v>271</v>
      </c>
      <c r="B162" t="s">
        <v>135</v>
      </c>
      <c r="C162" s="85">
        <v>46182</v>
      </c>
      <c r="D162">
        <v>120</v>
      </c>
      <c r="E162" t="s">
        <v>878</v>
      </c>
      <c r="G162" t="s">
        <v>794</v>
      </c>
      <c r="H162" s="85">
        <v>46174</v>
      </c>
    </row>
    <row r="163" spans="1:8" x14ac:dyDescent="0.2">
      <c r="A163" t="s">
        <v>271</v>
      </c>
      <c r="B163" t="s">
        <v>135</v>
      </c>
      <c r="C163" s="85">
        <v>46183</v>
      </c>
      <c r="D163">
        <v>120</v>
      </c>
      <c r="E163" t="s">
        <v>878</v>
      </c>
      <c r="G163" t="s">
        <v>794</v>
      </c>
      <c r="H163" s="85">
        <v>46174</v>
      </c>
    </row>
    <row r="164" spans="1:8" x14ac:dyDescent="0.2">
      <c r="A164" t="s">
        <v>271</v>
      </c>
      <c r="B164" t="s">
        <v>135</v>
      </c>
      <c r="C164" s="85">
        <v>46184</v>
      </c>
      <c r="D164">
        <v>120</v>
      </c>
      <c r="E164" t="s">
        <v>878</v>
      </c>
      <c r="G164" t="s">
        <v>794</v>
      </c>
      <c r="H164" s="85">
        <v>46174</v>
      </c>
    </row>
    <row r="165" spans="1:8" x14ac:dyDescent="0.2">
      <c r="A165" t="s">
        <v>271</v>
      </c>
      <c r="B165" t="s">
        <v>135</v>
      </c>
      <c r="C165" s="85">
        <v>46185</v>
      </c>
      <c r="D165">
        <v>120</v>
      </c>
      <c r="E165" t="s">
        <v>878</v>
      </c>
      <c r="G165" t="s">
        <v>794</v>
      </c>
      <c r="H165" s="85">
        <v>46174</v>
      </c>
    </row>
    <row r="166" spans="1:8" x14ac:dyDescent="0.2">
      <c r="A166" t="s">
        <v>271</v>
      </c>
      <c r="B166" t="s">
        <v>135</v>
      </c>
      <c r="C166" s="85">
        <v>46188</v>
      </c>
      <c r="D166">
        <v>60</v>
      </c>
      <c r="E166" t="s">
        <v>878</v>
      </c>
      <c r="G166" t="s">
        <v>794</v>
      </c>
      <c r="H166" s="85">
        <v>46174</v>
      </c>
    </row>
    <row r="167" spans="1:8" x14ac:dyDescent="0.2">
      <c r="A167" t="s">
        <v>271</v>
      </c>
      <c r="B167" t="s">
        <v>135</v>
      </c>
      <c r="C167" s="85">
        <v>46189</v>
      </c>
      <c r="D167">
        <v>60</v>
      </c>
      <c r="E167" t="s">
        <v>878</v>
      </c>
      <c r="G167" t="s">
        <v>794</v>
      </c>
      <c r="H167" s="85">
        <v>46174</v>
      </c>
    </row>
    <row r="168" spans="1:8" x14ac:dyDescent="0.2">
      <c r="A168" t="s">
        <v>271</v>
      </c>
      <c r="B168" t="s">
        <v>135</v>
      </c>
      <c r="C168" s="85">
        <v>46190</v>
      </c>
      <c r="D168">
        <v>60</v>
      </c>
      <c r="E168" t="s">
        <v>878</v>
      </c>
      <c r="G168" t="s">
        <v>794</v>
      </c>
      <c r="H168" s="85">
        <v>46174</v>
      </c>
    </row>
    <row r="169" spans="1:8" x14ac:dyDescent="0.2">
      <c r="A169" t="s">
        <v>271</v>
      </c>
      <c r="B169" t="s">
        <v>135</v>
      </c>
      <c r="C169" s="85">
        <v>46191</v>
      </c>
      <c r="D169">
        <v>60</v>
      </c>
      <c r="E169" t="s">
        <v>878</v>
      </c>
      <c r="G169" t="s">
        <v>794</v>
      </c>
      <c r="H169" s="85">
        <v>46174</v>
      </c>
    </row>
    <row r="170" spans="1:8" x14ac:dyDescent="0.2">
      <c r="A170" t="s">
        <v>271</v>
      </c>
      <c r="B170" t="s">
        <v>135</v>
      </c>
      <c r="C170" s="85">
        <v>46192</v>
      </c>
      <c r="D170">
        <v>60</v>
      </c>
      <c r="E170" t="s">
        <v>878</v>
      </c>
      <c r="G170" t="s">
        <v>794</v>
      </c>
      <c r="H170" s="85">
        <v>46174</v>
      </c>
    </row>
    <row r="171" spans="1:8" x14ac:dyDescent="0.2">
      <c r="A171" t="s">
        <v>271</v>
      </c>
      <c r="B171" t="s">
        <v>135</v>
      </c>
      <c r="C171" s="85">
        <v>46195</v>
      </c>
      <c r="D171">
        <v>60</v>
      </c>
      <c r="E171" t="s">
        <v>878</v>
      </c>
      <c r="G171" t="s">
        <v>794</v>
      </c>
      <c r="H171" s="85">
        <v>46174</v>
      </c>
    </row>
    <row r="172" spans="1:8" x14ac:dyDescent="0.2">
      <c r="A172" t="s">
        <v>271</v>
      </c>
      <c r="B172" t="s">
        <v>135</v>
      </c>
      <c r="C172" s="85">
        <v>46196</v>
      </c>
      <c r="D172">
        <v>60</v>
      </c>
      <c r="E172" t="s">
        <v>878</v>
      </c>
      <c r="G172" t="s">
        <v>794</v>
      </c>
      <c r="H172" s="85">
        <v>46174</v>
      </c>
    </row>
    <row r="173" spans="1:8" x14ac:dyDescent="0.2">
      <c r="A173" t="s">
        <v>271</v>
      </c>
      <c r="B173" t="s">
        <v>135</v>
      </c>
      <c r="C173" s="85">
        <v>46197</v>
      </c>
      <c r="D173">
        <v>60</v>
      </c>
      <c r="E173" t="s">
        <v>878</v>
      </c>
      <c r="G173" t="s">
        <v>794</v>
      </c>
      <c r="H173" s="85">
        <v>46174</v>
      </c>
    </row>
    <row r="174" spans="1:8" x14ac:dyDescent="0.2">
      <c r="A174" t="s">
        <v>271</v>
      </c>
      <c r="B174" t="s">
        <v>135</v>
      </c>
      <c r="C174" s="85">
        <v>46198</v>
      </c>
      <c r="D174">
        <v>60</v>
      </c>
      <c r="E174" t="s">
        <v>878</v>
      </c>
      <c r="G174" t="s">
        <v>794</v>
      </c>
      <c r="H174" s="85">
        <v>46174</v>
      </c>
    </row>
    <row r="175" spans="1:8" x14ac:dyDescent="0.2">
      <c r="A175" t="s">
        <v>271</v>
      </c>
      <c r="B175" t="s">
        <v>135</v>
      </c>
      <c r="C175" s="85">
        <v>46199</v>
      </c>
      <c r="D175">
        <v>60</v>
      </c>
      <c r="E175" t="s">
        <v>878</v>
      </c>
      <c r="G175" t="s">
        <v>794</v>
      </c>
      <c r="H175" s="85">
        <v>46174</v>
      </c>
    </row>
    <row r="176" spans="1:8" x14ac:dyDescent="0.2">
      <c r="A176" t="s">
        <v>271</v>
      </c>
      <c r="B176" t="s">
        <v>135</v>
      </c>
      <c r="C176" s="85">
        <v>46203</v>
      </c>
      <c r="D176">
        <v>180</v>
      </c>
      <c r="E176" t="s">
        <v>878</v>
      </c>
      <c r="G176" t="s">
        <v>794</v>
      </c>
      <c r="H176" s="85">
        <v>46174</v>
      </c>
    </row>
    <row r="177" spans="1:8" x14ac:dyDescent="0.2">
      <c r="A177" t="s">
        <v>330</v>
      </c>
      <c r="B177" t="s">
        <v>135</v>
      </c>
      <c r="C177" s="85">
        <v>46174</v>
      </c>
      <c r="D177">
        <v>360</v>
      </c>
      <c r="E177" t="s">
        <v>878</v>
      </c>
      <c r="G177" t="s">
        <v>794</v>
      </c>
      <c r="H177" s="85">
        <v>46174</v>
      </c>
    </row>
    <row r="178" spans="1:8" x14ac:dyDescent="0.2">
      <c r="A178" t="s">
        <v>330</v>
      </c>
      <c r="B178" t="s">
        <v>135</v>
      </c>
      <c r="C178" s="85">
        <v>46175</v>
      </c>
      <c r="D178">
        <v>360</v>
      </c>
      <c r="E178" t="s">
        <v>878</v>
      </c>
      <c r="G178" t="s">
        <v>794</v>
      </c>
      <c r="H178" s="85">
        <v>46174</v>
      </c>
    </row>
    <row r="179" spans="1:8" x14ac:dyDescent="0.2">
      <c r="A179" t="s">
        <v>330</v>
      </c>
      <c r="B179" t="s">
        <v>135</v>
      </c>
      <c r="C179" s="85">
        <v>46176</v>
      </c>
      <c r="D179">
        <v>360</v>
      </c>
      <c r="E179" t="s">
        <v>878</v>
      </c>
      <c r="G179" t="s">
        <v>794</v>
      </c>
      <c r="H179" s="85">
        <v>46174</v>
      </c>
    </row>
    <row r="180" spans="1:8" x14ac:dyDescent="0.2">
      <c r="A180" t="s">
        <v>330</v>
      </c>
      <c r="B180" t="s">
        <v>135</v>
      </c>
      <c r="C180" s="85">
        <v>46177</v>
      </c>
      <c r="D180">
        <v>360</v>
      </c>
      <c r="E180" t="s">
        <v>878</v>
      </c>
      <c r="G180" t="s">
        <v>794</v>
      </c>
      <c r="H180" s="85">
        <v>46174</v>
      </c>
    </row>
    <row r="181" spans="1:8" x14ac:dyDescent="0.2">
      <c r="A181" t="s">
        <v>330</v>
      </c>
      <c r="B181" t="s">
        <v>135</v>
      </c>
      <c r="C181" s="85">
        <v>46178</v>
      </c>
      <c r="D181">
        <v>180</v>
      </c>
      <c r="E181" t="s">
        <v>878</v>
      </c>
      <c r="G181" t="s">
        <v>794</v>
      </c>
      <c r="H181" s="85">
        <v>46174</v>
      </c>
    </row>
    <row r="182" spans="1:8" x14ac:dyDescent="0.2">
      <c r="A182" t="s">
        <v>330</v>
      </c>
      <c r="B182" t="s">
        <v>135</v>
      </c>
      <c r="C182" s="85">
        <v>46181</v>
      </c>
      <c r="D182">
        <v>360</v>
      </c>
      <c r="E182" t="s">
        <v>878</v>
      </c>
      <c r="G182" t="s">
        <v>794</v>
      </c>
      <c r="H182" s="85">
        <v>46174</v>
      </c>
    </row>
    <row r="183" spans="1:8" x14ac:dyDescent="0.2">
      <c r="A183" t="s">
        <v>330</v>
      </c>
      <c r="B183" t="s">
        <v>135</v>
      </c>
      <c r="C183" s="85">
        <v>46182</v>
      </c>
      <c r="D183">
        <v>360</v>
      </c>
      <c r="E183" t="s">
        <v>878</v>
      </c>
      <c r="G183" t="s">
        <v>794</v>
      </c>
      <c r="H183" s="85">
        <v>46174</v>
      </c>
    </row>
    <row r="184" spans="1:8" x14ac:dyDescent="0.2">
      <c r="A184" t="s">
        <v>330</v>
      </c>
      <c r="B184" t="s">
        <v>135</v>
      </c>
      <c r="C184" s="85">
        <v>46183</v>
      </c>
      <c r="D184">
        <v>360</v>
      </c>
      <c r="E184" t="s">
        <v>878</v>
      </c>
      <c r="G184" t="s">
        <v>794</v>
      </c>
      <c r="H184" s="85">
        <v>46174</v>
      </c>
    </row>
    <row r="185" spans="1:8" x14ac:dyDescent="0.2">
      <c r="A185" t="s">
        <v>330</v>
      </c>
      <c r="B185" t="s">
        <v>135</v>
      </c>
      <c r="C185" s="85">
        <v>46184</v>
      </c>
      <c r="D185">
        <v>360</v>
      </c>
      <c r="E185" t="s">
        <v>878</v>
      </c>
      <c r="G185" t="s">
        <v>794</v>
      </c>
      <c r="H185" s="85">
        <v>46174</v>
      </c>
    </row>
    <row r="186" spans="1:8" x14ac:dyDescent="0.2">
      <c r="A186" t="s">
        <v>330</v>
      </c>
      <c r="B186" t="s">
        <v>135</v>
      </c>
      <c r="C186" s="85">
        <v>46185</v>
      </c>
      <c r="D186">
        <v>180</v>
      </c>
      <c r="E186" t="s">
        <v>878</v>
      </c>
      <c r="G186" t="s">
        <v>794</v>
      </c>
      <c r="H186" s="85">
        <v>46174</v>
      </c>
    </row>
    <row r="187" spans="1:8" x14ac:dyDescent="0.2">
      <c r="A187" t="s">
        <v>330</v>
      </c>
      <c r="B187" t="s">
        <v>135</v>
      </c>
      <c r="C187" s="85">
        <v>46188</v>
      </c>
      <c r="D187">
        <v>360</v>
      </c>
      <c r="E187" t="s">
        <v>878</v>
      </c>
      <c r="G187" t="s">
        <v>794</v>
      </c>
      <c r="H187" s="85">
        <v>46174</v>
      </c>
    </row>
    <row r="188" spans="1:8" x14ac:dyDescent="0.2">
      <c r="A188" t="s">
        <v>330</v>
      </c>
      <c r="B188" t="s">
        <v>135</v>
      </c>
      <c r="C188" s="85">
        <v>46189</v>
      </c>
      <c r="D188">
        <v>360</v>
      </c>
      <c r="E188" t="s">
        <v>878</v>
      </c>
      <c r="G188" t="s">
        <v>794</v>
      </c>
      <c r="H188" s="85">
        <v>46174</v>
      </c>
    </row>
    <row r="189" spans="1:8" x14ac:dyDescent="0.2">
      <c r="A189" t="s">
        <v>330</v>
      </c>
      <c r="B189" t="s">
        <v>135</v>
      </c>
      <c r="C189" s="85">
        <v>46190</v>
      </c>
      <c r="D189">
        <v>360</v>
      </c>
      <c r="E189" t="s">
        <v>878</v>
      </c>
      <c r="G189" t="s">
        <v>794</v>
      </c>
      <c r="H189" s="85">
        <v>46174</v>
      </c>
    </row>
    <row r="190" spans="1:8" x14ac:dyDescent="0.2">
      <c r="A190" t="s">
        <v>330</v>
      </c>
      <c r="B190" t="s">
        <v>135</v>
      </c>
      <c r="C190" s="85">
        <v>46191</v>
      </c>
      <c r="D190">
        <v>360</v>
      </c>
      <c r="E190" t="s">
        <v>878</v>
      </c>
      <c r="G190" t="s">
        <v>794</v>
      </c>
      <c r="H190" s="85">
        <v>46174</v>
      </c>
    </row>
    <row r="191" spans="1:8" x14ac:dyDescent="0.2">
      <c r="A191" t="s">
        <v>330</v>
      </c>
      <c r="B191" t="s">
        <v>135</v>
      </c>
      <c r="C191" s="85">
        <v>46192</v>
      </c>
      <c r="D191">
        <v>180</v>
      </c>
      <c r="E191" t="s">
        <v>878</v>
      </c>
      <c r="G191" t="s">
        <v>794</v>
      </c>
      <c r="H191" s="85">
        <v>46174</v>
      </c>
    </row>
    <row r="192" spans="1:8" x14ac:dyDescent="0.2">
      <c r="A192" t="s">
        <v>330</v>
      </c>
      <c r="B192" t="s">
        <v>135</v>
      </c>
      <c r="C192" s="85">
        <v>46195</v>
      </c>
      <c r="D192">
        <v>360</v>
      </c>
      <c r="E192" t="s">
        <v>878</v>
      </c>
      <c r="G192" t="s">
        <v>794</v>
      </c>
      <c r="H192" s="85">
        <v>46174</v>
      </c>
    </row>
    <row r="193" spans="1:8" x14ac:dyDescent="0.2">
      <c r="A193" t="s">
        <v>330</v>
      </c>
      <c r="B193" t="s">
        <v>135</v>
      </c>
      <c r="C193" s="85">
        <v>46196</v>
      </c>
      <c r="D193">
        <v>360</v>
      </c>
      <c r="E193" t="s">
        <v>878</v>
      </c>
      <c r="G193" t="s">
        <v>794</v>
      </c>
      <c r="H193" s="85">
        <v>46174</v>
      </c>
    </row>
    <row r="194" spans="1:8" x14ac:dyDescent="0.2">
      <c r="A194" t="s">
        <v>330</v>
      </c>
      <c r="B194" t="s">
        <v>135</v>
      </c>
      <c r="C194" s="85">
        <v>46197</v>
      </c>
      <c r="D194">
        <v>360</v>
      </c>
      <c r="E194" t="s">
        <v>878</v>
      </c>
      <c r="G194" t="s">
        <v>794</v>
      </c>
      <c r="H194" s="85">
        <v>46174</v>
      </c>
    </row>
    <row r="195" spans="1:8" x14ac:dyDescent="0.2">
      <c r="A195" t="s">
        <v>330</v>
      </c>
      <c r="B195" t="s">
        <v>135</v>
      </c>
      <c r="C195" s="85">
        <v>46198</v>
      </c>
      <c r="D195">
        <v>360</v>
      </c>
      <c r="E195" t="s">
        <v>878</v>
      </c>
      <c r="G195" t="s">
        <v>794</v>
      </c>
      <c r="H195" s="85">
        <v>46174</v>
      </c>
    </row>
    <row r="196" spans="1:8" x14ac:dyDescent="0.2">
      <c r="A196" t="s">
        <v>330</v>
      </c>
      <c r="B196" t="s">
        <v>135</v>
      </c>
      <c r="C196" s="85">
        <v>46199</v>
      </c>
      <c r="D196">
        <v>180</v>
      </c>
      <c r="E196" t="s">
        <v>878</v>
      </c>
      <c r="G196" t="s">
        <v>794</v>
      </c>
      <c r="H196" s="85">
        <v>46174</v>
      </c>
    </row>
    <row r="197" spans="1:8" x14ac:dyDescent="0.2">
      <c r="A197" t="s">
        <v>330</v>
      </c>
      <c r="B197" t="s">
        <v>135</v>
      </c>
      <c r="C197" s="85">
        <v>46203</v>
      </c>
      <c r="D197">
        <v>360</v>
      </c>
      <c r="E197" t="s">
        <v>878</v>
      </c>
      <c r="G197" t="s">
        <v>794</v>
      </c>
      <c r="H197" s="85">
        <v>46174</v>
      </c>
    </row>
    <row r="198" spans="1:8" x14ac:dyDescent="0.2">
      <c r="A198" t="s">
        <v>458</v>
      </c>
      <c r="B198" t="s">
        <v>135</v>
      </c>
      <c r="C198" s="85">
        <v>46176</v>
      </c>
      <c r="D198">
        <v>120</v>
      </c>
      <c r="E198" t="s">
        <v>879</v>
      </c>
      <c r="G198" t="s">
        <v>794</v>
      </c>
      <c r="H198" s="85">
        <v>46174</v>
      </c>
    </row>
    <row r="199" spans="1:8" x14ac:dyDescent="0.2">
      <c r="A199" t="s">
        <v>458</v>
      </c>
      <c r="B199" t="s">
        <v>135</v>
      </c>
      <c r="C199" s="85">
        <v>46177</v>
      </c>
      <c r="D199">
        <v>120</v>
      </c>
      <c r="E199" t="s">
        <v>879</v>
      </c>
      <c r="G199" t="s">
        <v>794</v>
      </c>
      <c r="H199" s="85">
        <v>46174</v>
      </c>
    </row>
    <row r="200" spans="1:8" x14ac:dyDescent="0.2">
      <c r="A200" t="s">
        <v>458</v>
      </c>
      <c r="B200" t="s">
        <v>135</v>
      </c>
      <c r="C200" s="85">
        <v>46181</v>
      </c>
      <c r="D200">
        <v>120</v>
      </c>
      <c r="E200" t="s">
        <v>879</v>
      </c>
      <c r="G200" t="s">
        <v>794</v>
      </c>
      <c r="H200" s="85">
        <v>46174</v>
      </c>
    </row>
    <row r="201" spans="1:8" x14ac:dyDescent="0.2">
      <c r="A201" t="s">
        <v>458</v>
      </c>
      <c r="B201" t="s">
        <v>135</v>
      </c>
      <c r="C201" s="85">
        <v>46182</v>
      </c>
      <c r="D201">
        <v>120</v>
      </c>
      <c r="E201" t="s">
        <v>879</v>
      </c>
      <c r="G201" t="s">
        <v>794</v>
      </c>
      <c r="H201" s="85">
        <v>46174</v>
      </c>
    </row>
    <row r="202" spans="1:8" x14ac:dyDescent="0.2">
      <c r="A202" t="s">
        <v>458</v>
      </c>
      <c r="B202" t="s">
        <v>135</v>
      </c>
      <c r="C202" s="85">
        <v>46183</v>
      </c>
      <c r="D202">
        <v>120</v>
      </c>
      <c r="E202" t="s">
        <v>879</v>
      </c>
      <c r="G202" t="s">
        <v>794</v>
      </c>
      <c r="H202" s="85">
        <v>46174</v>
      </c>
    </row>
    <row r="203" spans="1:8" x14ac:dyDescent="0.2">
      <c r="A203" t="s">
        <v>458</v>
      </c>
      <c r="B203" t="s">
        <v>135</v>
      </c>
      <c r="C203" s="85">
        <v>46184</v>
      </c>
      <c r="D203">
        <v>120</v>
      </c>
      <c r="E203" t="s">
        <v>879</v>
      </c>
      <c r="G203" t="s">
        <v>794</v>
      </c>
      <c r="H203" s="85">
        <v>46174</v>
      </c>
    </row>
    <row r="204" spans="1:8" x14ac:dyDescent="0.2">
      <c r="A204" t="s">
        <v>458</v>
      </c>
      <c r="B204" t="s">
        <v>135</v>
      </c>
      <c r="C204" s="85">
        <v>46185</v>
      </c>
      <c r="D204">
        <v>120</v>
      </c>
      <c r="E204" t="s">
        <v>879</v>
      </c>
      <c r="G204" t="s">
        <v>794</v>
      </c>
      <c r="H204" s="85">
        <v>46174</v>
      </c>
    </row>
    <row r="205" spans="1:8" x14ac:dyDescent="0.2">
      <c r="A205" t="s">
        <v>458</v>
      </c>
      <c r="B205" t="s">
        <v>135</v>
      </c>
      <c r="C205" s="85">
        <v>46188</v>
      </c>
      <c r="D205">
        <v>120</v>
      </c>
      <c r="E205" t="s">
        <v>879</v>
      </c>
      <c r="G205" t="s">
        <v>794</v>
      </c>
      <c r="H205" s="85">
        <v>46174</v>
      </c>
    </row>
    <row r="206" spans="1:8" x14ac:dyDescent="0.2">
      <c r="A206" t="s">
        <v>458</v>
      </c>
      <c r="B206" t="s">
        <v>135</v>
      </c>
      <c r="C206" s="85">
        <v>46189</v>
      </c>
      <c r="D206">
        <v>120</v>
      </c>
      <c r="E206" t="s">
        <v>879</v>
      </c>
      <c r="G206" t="s">
        <v>794</v>
      </c>
      <c r="H206" s="85">
        <v>46174</v>
      </c>
    </row>
    <row r="207" spans="1:8" x14ac:dyDescent="0.2">
      <c r="A207" t="s">
        <v>458</v>
      </c>
      <c r="B207" t="s">
        <v>135</v>
      </c>
      <c r="C207" s="85">
        <v>46190</v>
      </c>
      <c r="D207">
        <v>120</v>
      </c>
      <c r="E207" t="s">
        <v>879</v>
      </c>
      <c r="G207" t="s">
        <v>794</v>
      </c>
      <c r="H207" s="85">
        <v>46174</v>
      </c>
    </row>
    <row r="208" spans="1:8" x14ac:dyDescent="0.2">
      <c r="A208" t="s">
        <v>458</v>
      </c>
      <c r="B208" t="s">
        <v>135</v>
      </c>
      <c r="C208" s="85">
        <v>46191</v>
      </c>
      <c r="D208">
        <v>120</v>
      </c>
      <c r="E208" t="s">
        <v>879</v>
      </c>
      <c r="G208" t="s">
        <v>794</v>
      </c>
      <c r="H208" s="85">
        <v>46174</v>
      </c>
    </row>
    <row r="209" spans="1:8" x14ac:dyDescent="0.2">
      <c r="A209" t="s">
        <v>458</v>
      </c>
      <c r="B209" t="s">
        <v>135</v>
      </c>
      <c r="C209" s="85">
        <v>46192</v>
      </c>
      <c r="D209">
        <v>120</v>
      </c>
      <c r="E209" t="s">
        <v>879</v>
      </c>
      <c r="G209" t="s">
        <v>794</v>
      </c>
      <c r="H209" s="85">
        <v>46174</v>
      </c>
    </row>
    <row r="210" spans="1:8" x14ac:dyDescent="0.2">
      <c r="A210" t="s">
        <v>458</v>
      </c>
      <c r="B210" t="s">
        <v>135</v>
      </c>
      <c r="C210" s="85">
        <v>46195</v>
      </c>
      <c r="D210">
        <v>120</v>
      </c>
      <c r="E210" t="s">
        <v>879</v>
      </c>
      <c r="G210" t="s">
        <v>794</v>
      </c>
      <c r="H210" s="85">
        <v>46174</v>
      </c>
    </row>
    <row r="211" spans="1:8" x14ac:dyDescent="0.2">
      <c r="A211" t="s">
        <v>458</v>
      </c>
      <c r="B211" t="s">
        <v>135</v>
      </c>
      <c r="C211" s="85">
        <v>46196</v>
      </c>
      <c r="D211">
        <v>120</v>
      </c>
      <c r="E211" t="s">
        <v>879</v>
      </c>
      <c r="G211" t="s">
        <v>794</v>
      </c>
      <c r="H211" s="85">
        <v>46174</v>
      </c>
    </row>
    <row r="212" spans="1:8" x14ac:dyDescent="0.2">
      <c r="A212" t="s">
        <v>458</v>
      </c>
      <c r="B212" t="s">
        <v>135</v>
      </c>
      <c r="C212" s="85">
        <v>46197</v>
      </c>
      <c r="D212">
        <v>120</v>
      </c>
      <c r="E212" t="s">
        <v>879</v>
      </c>
      <c r="G212" t="s">
        <v>794</v>
      </c>
      <c r="H212" s="85">
        <v>46174</v>
      </c>
    </row>
    <row r="213" spans="1:8" x14ac:dyDescent="0.2">
      <c r="A213" t="s">
        <v>458</v>
      </c>
      <c r="B213" t="s">
        <v>135</v>
      </c>
      <c r="C213" s="85">
        <v>46198</v>
      </c>
      <c r="D213">
        <v>120</v>
      </c>
      <c r="E213" t="s">
        <v>879</v>
      </c>
      <c r="G213" t="s">
        <v>794</v>
      </c>
      <c r="H213" s="85">
        <v>46174</v>
      </c>
    </row>
    <row r="214" spans="1:8" x14ac:dyDescent="0.2">
      <c r="A214" t="s">
        <v>458</v>
      </c>
      <c r="B214" t="s">
        <v>135</v>
      </c>
      <c r="C214" s="85">
        <v>46199</v>
      </c>
      <c r="D214">
        <v>120</v>
      </c>
      <c r="E214" t="s">
        <v>879</v>
      </c>
      <c r="G214" t="s">
        <v>794</v>
      </c>
      <c r="H214" s="85">
        <v>46174</v>
      </c>
    </row>
    <row r="215" spans="1:8" x14ac:dyDescent="0.2">
      <c r="A215" t="s">
        <v>458</v>
      </c>
      <c r="B215" t="s">
        <v>135</v>
      </c>
      <c r="C215" s="85">
        <v>46203</v>
      </c>
      <c r="D215">
        <v>120</v>
      </c>
      <c r="E215" t="s">
        <v>879</v>
      </c>
      <c r="G215" t="s">
        <v>794</v>
      </c>
      <c r="H215" s="85">
        <v>46174</v>
      </c>
    </row>
    <row r="216" spans="1:8" x14ac:dyDescent="0.2">
      <c r="A216" t="s">
        <v>296</v>
      </c>
      <c r="B216" t="s">
        <v>135</v>
      </c>
      <c r="C216" s="85">
        <v>46176</v>
      </c>
      <c r="D216">
        <v>240</v>
      </c>
      <c r="E216" t="s">
        <v>879</v>
      </c>
      <c r="G216" t="s">
        <v>794</v>
      </c>
      <c r="H216" s="85">
        <v>46174</v>
      </c>
    </row>
    <row r="217" spans="1:8" x14ac:dyDescent="0.2">
      <c r="A217" t="s">
        <v>296</v>
      </c>
      <c r="B217" t="s">
        <v>135</v>
      </c>
      <c r="C217" s="85">
        <v>46177</v>
      </c>
      <c r="D217">
        <v>240</v>
      </c>
      <c r="E217" t="s">
        <v>879</v>
      </c>
      <c r="G217" t="s">
        <v>794</v>
      </c>
      <c r="H217" s="85">
        <v>46174</v>
      </c>
    </row>
    <row r="218" spans="1:8" x14ac:dyDescent="0.2">
      <c r="A218" t="s">
        <v>296</v>
      </c>
      <c r="B218" t="s">
        <v>135</v>
      </c>
      <c r="C218" s="85">
        <v>46178</v>
      </c>
      <c r="D218">
        <v>240</v>
      </c>
      <c r="E218" t="s">
        <v>879</v>
      </c>
      <c r="G218" t="s">
        <v>794</v>
      </c>
      <c r="H218" s="85">
        <v>46174</v>
      </c>
    </row>
    <row r="219" spans="1:8" x14ac:dyDescent="0.2">
      <c r="A219" t="s">
        <v>296</v>
      </c>
      <c r="B219" t="s">
        <v>135</v>
      </c>
      <c r="C219" s="85">
        <v>46181</v>
      </c>
      <c r="D219">
        <v>240</v>
      </c>
      <c r="E219" t="s">
        <v>879</v>
      </c>
      <c r="G219" t="s">
        <v>794</v>
      </c>
      <c r="H219" s="85">
        <v>46174</v>
      </c>
    </row>
    <row r="220" spans="1:8" x14ac:dyDescent="0.2">
      <c r="A220" t="s">
        <v>296</v>
      </c>
      <c r="B220" t="s">
        <v>135</v>
      </c>
      <c r="C220" s="85">
        <v>46182</v>
      </c>
      <c r="D220">
        <v>240</v>
      </c>
      <c r="E220" t="s">
        <v>879</v>
      </c>
      <c r="G220" t="s">
        <v>794</v>
      </c>
      <c r="H220" s="85">
        <v>46174</v>
      </c>
    </row>
    <row r="221" spans="1:8" x14ac:dyDescent="0.2">
      <c r="A221" t="s">
        <v>296</v>
      </c>
      <c r="B221" t="s">
        <v>135</v>
      </c>
      <c r="C221" s="85">
        <v>46183</v>
      </c>
      <c r="D221">
        <v>240</v>
      </c>
      <c r="E221" t="s">
        <v>879</v>
      </c>
      <c r="G221" t="s">
        <v>794</v>
      </c>
      <c r="H221" s="85">
        <v>46174</v>
      </c>
    </row>
    <row r="222" spans="1:8" x14ac:dyDescent="0.2">
      <c r="A222" t="s">
        <v>296</v>
      </c>
      <c r="B222" t="s">
        <v>135</v>
      </c>
      <c r="C222" s="85">
        <v>46184</v>
      </c>
      <c r="D222">
        <v>240</v>
      </c>
      <c r="E222" t="s">
        <v>879</v>
      </c>
      <c r="G222" t="s">
        <v>794</v>
      </c>
      <c r="H222" s="85">
        <v>46174</v>
      </c>
    </row>
    <row r="223" spans="1:8" x14ac:dyDescent="0.2">
      <c r="A223" t="s">
        <v>296</v>
      </c>
      <c r="B223" t="s">
        <v>135</v>
      </c>
      <c r="C223" s="85">
        <v>46185</v>
      </c>
      <c r="D223">
        <v>240</v>
      </c>
      <c r="E223" t="s">
        <v>879</v>
      </c>
      <c r="G223" t="s">
        <v>794</v>
      </c>
      <c r="H223" s="85">
        <v>46174</v>
      </c>
    </row>
    <row r="224" spans="1:8" x14ac:dyDescent="0.2">
      <c r="A224" t="s">
        <v>296</v>
      </c>
      <c r="B224" t="s">
        <v>135</v>
      </c>
      <c r="C224" s="85">
        <v>46188</v>
      </c>
      <c r="D224">
        <v>240</v>
      </c>
      <c r="E224" t="s">
        <v>879</v>
      </c>
      <c r="G224" t="s">
        <v>794</v>
      </c>
      <c r="H224" s="85">
        <v>46174</v>
      </c>
    </row>
    <row r="225" spans="1:8" x14ac:dyDescent="0.2">
      <c r="A225" t="s">
        <v>296</v>
      </c>
      <c r="B225" t="s">
        <v>135</v>
      </c>
      <c r="C225" s="85">
        <v>46189</v>
      </c>
      <c r="D225">
        <v>240</v>
      </c>
      <c r="E225" t="s">
        <v>879</v>
      </c>
      <c r="G225" t="s">
        <v>794</v>
      </c>
      <c r="H225" s="85">
        <v>46174</v>
      </c>
    </row>
    <row r="226" spans="1:8" x14ac:dyDescent="0.2">
      <c r="A226" t="s">
        <v>296</v>
      </c>
      <c r="B226" t="s">
        <v>135</v>
      </c>
      <c r="C226" s="85">
        <v>46190</v>
      </c>
      <c r="D226">
        <v>240</v>
      </c>
      <c r="E226" t="s">
        <v>879</v>
      </c>
      <c r="G226" t="s">
        <v>794</v>
      </c>
      <c r="H226" s="85">
        <v>46174</v>
      </c>
    </row>
    <row r="227" spans="1:8" x14ac:dyDescent="0.2">
      <c r="A227" t="s">
        <v>296</v>
      </c>
      <c r="B227" t="s">
        <v>135</v>
      </c>
      <c r="C227" s="85">
        <v>46191</v>
      </c>
      <c r="D227">
        <v>240</v>
      </c>
      <c r="E227" t="s">
        <v>879</v>
      </c>
      <c r="G227" t="s">
        <v>794</v>
      </c>
      <c r="H227" s="85">
        <v>46174</v>
      </c>
    </row>
    <row r="228" spans="1:8" x14ac:dyDescent="0.2">
      <c r="A228" t="s">
        <v>296</v>
      </c>
      <c r="B228" t="s">
        <v>135</v>
      </c>
      <c r="C228" s="85">
        <v>46192</v>
      </c>
      <c r="D228">
        <v>180</v>
      </c>
      <c r="E228" t="s">
        <v>879</v>
      </c>
      <c r="G228" t="s">
        <v>794</v>
      </c>
      <c r="H228" s="85">
        <v>46174</v>
      </c>
    </row>
    <row r="229" spans="1:8" x14ac:dyDescent="0.2">
      <c r="A229" t="s">
        <v>296</v>
      </c>
      <c r="B229" t="s">
        <v>135</v>
      </c>
      <c r="C229" s="85">
        <v>46195</v>
      </c>
      <c r="D229">
        <v>240</v>
      </c>
      <c r="E229" t="s">
        <v>879</v>
      </c>
      <c r="G229" t="s">
        <v>794</v>
      </c>
      <c r="H229" s="85">
        <v>46174</v>
      </c>
    </row>
    <row r="230" spans="1:8" x14ac:dyDescent="0.2">
      <c r="A230" t="s">
        <v>296</v>
      </c>
      <c r="B230" t="s">
        <v>135</v>
      </c>
      <c r="C230" s="85">
        <v>46196</v>
      </c>
      <c r="D230">
        <v>240</v>
      </c>
      <c r="E230" t="s">
        <v>879</v>
      </c>
      <c r="G230" t="s">
        <v>794</v>
      </c>
      <c r="H230" s="85">
        <v>46174</v>
      </c>
    </row>
    <row r="231" spans="1:8" x14ac:dyDescent="0.2">
      <c r="A231" t="s">
        <v>296</v>
      </c>
      <c r="B231" t="s">
        <v>135</v>
      </c>
      <c r="C231" s="85">
        <v>46197</v>
      </c>
      <c r="D231">
        <v>240</v>
      </c>
      <c r="E231" t="s">
        <v>879</v>
      </c>
      <c r="G231" t="s">
        <v>794</v>
      </c>
      <c r="H231" s="85">
        <v>46174</v>
      </c>
    </row>
    <row r="232" spans="1:8" x14ac:dyDescent="0.2">
      <c r="A232" t="s">
        <v>296</v>
      </c>
      <c r="B232" t="s">
        <v>135</v>
      </c>
      <c r="C232" s="85">
        <v>46198</v>
      </c>
      <c r="D232">
        <v>240</v>
      </c>
      <c r="E232" t="s">
        <v>879</v>
      </c>
      <c r="G232" t="s">
        <v>794</v>
      </c>
      <c r="H232" s="85">
        <v>46174</v>
      </c>
    </row>
    <row r="233" spans="1:8" x14ac:dyDescent="0.2">
      <c r="A233" t="s">
        <v>296</v>
      </c>
      <c r="B233" t="s">
        <v>135</v>
      </c>
      <c r="C233" s="85">
        <v>46199</v>
      </c>
      <c r="D233">
        <v>180</v>
      </c>
      <c r="E233" t="s">
        <v>879</v>
      </c>
      <c r="G233" t="s">
        <v>794</v>
      </c>
      <c r="H233" s="85">
        <v>46174</v>
      </c>
    </row>
    <row r="234" spans="1:8" x14ac:dyDescent="0.2">
      <c r="A234" t="s">
        <v>296</v>
      </c>
      <c r="B234" t="s">
        <v>135</v>
      </c>
      <c r="C234" s="85">
        <v>46203</v>
      </c>
      <c r="D234">
        <v>240</v>
      </c>
      <c r="E234" t="s">
        <v>879</v>
      </c>
      <c r="G234" t="s">
        <v>794</v>
      </c>
      <c r="H234" s="85">
        <v>46174</v>
      </c>
    </row>
    <row r="235" spans="1:8" x14ac:dyDescent="0.2">
      <c r="A235" t="s">
        <v>271</v>
      </c>
      <c r="B235" t="s">
        <v>135</v>
      </c>
      <c r="C235" s="85">
        <v>46182</v>
      </c>
      <c r="D235">
        <v>120</v>
      </c>
      <c r="E235" t="s">
        <v>552</v>
      </c>
      <c r="F235" t="s">
        <v>867</v>
      </c>
      <c r="G235" t="s">
        <v>794</v>
      </c>
      <c r="H235" s="85">
        <v>46174</v>
      </c>
    </row>
    <row r="236" spans="1:8" x14ac:dyDescent="0.2">
      <c r="A236" t="s">
        <v>271</v>
      </c>
      <c r="B236" t="s">
        <v>135</v>
      </c>
      <c r="C236" s="85">
        <v>46183</v>
      </c>
      <c r="D236">
        <v>120</v>
      </c>
      <c r="E236" t="s">
        <v>552</v>
      </c>
      <c r="F236" t="s">
        <v>867</v>
      </c>
      <c r="G236" t="s">
        <v>794</v>
      </c>
      <c r="H236" s="85">
        <v>46174</v>
      </c>
    </row>
    <row r="237" spans="1:8" x14ac:dyDescent="0.2">
      <c r="A237" t="s">
        <v>271</v>
      </c>
      <c r="B237" t="s">
        <v>135</v>
      </c>
      <c r="C237" s="85">
        <v>46184</v>
      </c>
      <c r="D237">
        <v>120</v>
      </c>
      <c r="E237" t="s">
        <v>552</v>
      </c>
      <c r="F237" t="s">
        <v>867</v>
      </c>
      <c r="G237" t="s">
        <v>794</v>
      </c>
      <c r="H237" s="85">
        <v>46174</v>
      </c>
    </row>
    <row r="238" spans="1:8" x14ac:dyDescent="0.2">
      <c r="A238" t="s">
        <v>271</v>
      </c>
      <c r="B238" t="s">
        <v>135</v>
      </c>
      <c r="C238" s="85">
        <v>46189</v>
      </c>
      <c r="D238">
        <v>120</v>
      </c>
      <c r="E238" t="s">
        <v>552</v>
      </c>
      <c r="F238" t="s">
        <v>867</v>
      </c>
      <c r="G238" t="s">
        <v>794</v>
      </c>
      <c r="H238" s="85">
        <v>46174</v>
      </c>
    </row>
    <row r="239" spans="1:8" x14ac:dyDescent="0.2">
      <c r="A239" t="s">
        <v>271</v>
      </c>
      <c r="B239" t="s">
        <v>135</v>
      </c>
      <c r="C239" s="85">
        <v>46190</v>
      </c>
      <c r="D239">
        <v>120</v>
      </c>
      <c r="E239" t="s">
        <v>552</v>
      </c>
      <c r="F239" t="s">
        <v>867</v>
      </c>
      <c r="G239" t="s">
        <v>794</v>
      </c>
      <c r="H239" s="85">
        <v>46174</v>
      </c>
    </row>
    <row r="240" spans="1:8" x14ac:dyDescent="0.2">
      <c r="A240" t="s">
        <v>271</v>
      </c>
      <c r="B240" t="s">
        <v>135</v>
      </c>
      <c r="C240" s="85">
        <v>46191</v>
      </c>
      <c r="D240">
        <v>120</v>
      </c>
      <c r="E240" t="s">
        <v>552</v>
      </c>
      <c r="F240" t="s">
        <v>867</v>
      </c>
      <c r="G240" t="s">
        <v>794</v>
      </c>
      <c r="H240" s="85">
        <v>46174</v>
      </c>
    </row>
    <row r="241" spans="1:8" x14ac:dyDescent="0.2">
      <c r="A241" t="s">
        <v>373</v>
      </c>
      <c r="B241" t="s">
        <v>135</v>
      </c>
      <c r="C241" s="85">
        <v>46181</v>
      </c>
      <c r="D241">
        <v>540</v>
      </c>
      <c r="E241" t="s">
        <v>553</v>
      </c>
      <c r="F241" t="s">
        <v>867</v>
      </c>
      <c r="G241" t="s">
        <v>794</v>
      </c>
      <c r="H241" s="85">
        <v>46174</v>
      </c>
    </row>
    <row r="242" spans="1:8" x14ac:dyDescent="0.2">
      <c r="A242" t="s">
        <v>373</v>
      </c>
      <c r="B242" t="s">
        <v>135</v>
      </c>
      <c r="C242" s="85">
        <v>46182</v>
      </c>
      <c r="D242">
        <v>540</v>
      </c>
      <c r="E242" t="s">
        <v>553</v>
      </c>
      <c r="F242" t="s">
        <v>867</v>
      </c>
      <c r="G242" t="s">
        <v>794</v>
      </c>
      <c r="H242" s="85">
        <v>46174</v>
      </c>
    </row>
    <row r="243" spans="1:8" x14ac:dyDescent="0.2">
      <c r="A243" t="s">
        <v>373</v>
      </c>
      <c r="B243" t="s">
        <v>135</v>
      </c>
      <c r="C243" s="85">
        <v>46183</v>
      </c>
      <c r="D243">
        <v>540</v>
      </c>
      <c r="E243" t="s">
        <v>553</v>
      </c>
      <c r="F243" t="s">
        <v>867</v>
      </c>
      <c r="G243" t="s">
        <v>794</v>
      </c>
      <c r="H243" s="85">
        <v>46174</v>
      </c>
    </row>
    <row r="244" spans="1:8" x14ac:dyDescent="0.2">
      <c r="A244" t="s">
        <v>373</v>
      </c>
      <c r="B244" t="s">
        <v>135</v>
      </c>
      <c r="C244" s="85">
        <v>46184</v>
      </c>
      <c r="D244">
        <v>540</v>
      </c>
      <c r="E244" t="s">
        <v>553</v>
      </c>
      <c r="F244" t="s">
        <v>867</v>
      </c>
      <c r="G244" t="s">
        <v>794</v>
      </c>
      <c r="H244" s="85">
        <v>46174</v>
      </c>
    </row>
    <row r="245" spans="1:8" x14ac:dyDescent="0.2">
      <c r="A245" t="s">
        <v>373</v>
      </c>
      <c r="B245" t="s">
        <v>135</v>
      </c>
      <c r="C245" s="85">
        <v>46185</v>
      </c>
      <c r="D245">
        <v>360</v>
      </c>
      <c r="E245" t="s">
        <v>553</v>
      </c>
      <c r="F245" t="s">
        <v>867</v>
      </c>
      <c r="G245" t="s">
        <v>794</v>
      </c>
      <c r="H245" s="85">
        <v>46174</v>
      </c>
    </row>
    <row r="246" spans="1:8" x14ac:dyDescent="0.2">
      <c r="A246" t="s">
        <v>373</v>
      </c>
      <c r="B246" t="s">
        <v>135</v>
      </c>
      <c r="C246" s="85">
        <v>46188</v>
      </c>
      <c r="D246">
        <v>540</v>
      </c>
      <c r="E246" t="s">
        <v>554</v>
      </c>
      <c r="F246" t="s">
        <v>867</v>
      </c>
      <c r="G246" t="s">
        <v>794</v>
      </c>
      <c r="H246" s="85">
        <v>46174</v>
      </c>
    </row>
    <row r="247" spans="1:8" x14ac:dyDescent="0.2">
      <c r="A247" t="s">
        <v>373</v>
      </c>
      <c r="B247" t="s">
        <v>135</v>
      </c>
      <c r="C247" s="85">
        <v>46189</v>
      </c>
      <c r="D247">
        <v>540</v>
      </c>
      <c r="E247" t="s">
        <v>554</v>
      </c>
      <c r="F247" t="s">
        <v>867</v>
      </c>
      <c r="G247" t="s">
        <v>794</v>
      </c>
      <c r="H247" s="85">
        <v>46174</v>
      </c>
    </row>
    <row r="248" spans="1:8" x14ac:dyDescent="0.2">
      <c r="A248" t="s">
        <v>271</v>
      </c>
      <c r="B248" t="s">
        <v>135</v>
      </c>
      <c r="C248" s="85">
        <v>46174</v>
      </c>
      <c r="D248">
        <v>240</v>
      </c>
      <c r="E248" t="s">
        <v>555</v>
      </c>
      <c r="F248" t="s">
        <v>867</v>
      </c>
      <c r="G248" t="s">
        <v>794</v>
      </c>
      <c r="H248" s="85">
        <v>46174</v>
      </c>
    </row>
    <row r="249" spans="1:8" x14ac:dyDescent="0.2">
      <c r="A249" t="s">
        <v>271</v>
      </c>
      <c r="B249" t="s">
        <v>135</v>
      </c>
      <c r="C249" s="85">
        <v>46175</v>
      </c>
      <c r="D249">
        <v>240</v>
      </c>
      <c r="E249" t="s">
        <v>555</v>
      </c>
      <c r="F249" t="s">
        <v>867</v>
      </c>
      <c r="G249" t="s">
        <v>794</v>
      </c>
      <c r="H249" s="85">
        <v>46174</v>
      </c>
    </row>
    <row r="250" spans="1:8" x14ac:dyDescent="0.2">
      <c r="A250" t="s">
        <v>271</v>
      </c>
      <c r="B250" t="s">
        <v>135</v>
      </c>
      <c r="C250" s="85">
        <v>46176</v>
      </c>
      <c r="D250">
        <v>240</v>
      </c>
      <c r="E250" t="s">
        <v>555</v>
      </c>
      <c r="F250" t="s">
        <v>867</v>
      </c>
      <c r="G250" t="s">
        <v>794</v>
      </c>
      <c r="H250" s="85">
        <v>46174</v>
      </c>
    </row>
    <row r="251" spans="1:8" x14ac:dyDescent="0.2">
      <c r="A251" t="s">
        <v>271</v>
      </c>
      <c r="B251" t="s">
        <v>135</v>
      </c>
      <c r="C251" s="85">
        <v>46177</v>
      </c>
      <c r="D251">
        <v>240</v>
      </c>
      <c r="E251" t="s">
        <v>555</v>
      </c>
      <c r="F251" t="s">
        <v>867</v>
      </c>
      <c r="G251" t="s">
        <v>794</v>
      </c>
      <c r="H251" s="85">
        <v>46174</v>
      </c>
    </row>
    <row r="252" spans="1:8" x14ac:dyDescent="0.2">
      <c r="A252" t="s">
        <v>271</v>
      </c>
      <c r="B252" t="s">
        <v>135</v>
      </c>
      <c r="C252" s="85">
        <v>46178</v>
      </c>
      <c r="D252">
        <v>240</v>
      </c>
      <c r="E252" t="s">
        <v>555</v>
      </c>
      <c r="F252" t="s">
        <v>867</v>
      </c>
      <c r="G252" t="s">
        <v>794</v>
      </c>
      <c r="H252" s="85">
        <v>46174</v>
      </c>
    </row>
    <row r="253" spans="1:8" x14ac:dyDescent="0.2">
      <c r="A253" t="s">
        <v>271</v>
      </c>
      <c r="B253" t="s">
        <v>135</v>
      </c>
      <c r="C253" s="85">
        <v>46181</v>
      </c>
      <c r="D253">
        <v>240</v>
      </c>
      <c r="E253" t="s">
        <v>555</v>
      </c>
      <c r="F253" t="s">
        <v>867</v>
      </c>
      <c r="G253" t="s">
        <v>794</v>
      </c>
      <c r="H253" s="85">
        <v>46174</v>
      </c>
    </row>
    <row r="254" spans="1:8" x14ac:dyDescent="0.2">
      <c r="A254" t="s">
        <v>271</v>
      </c>
      <c r="B254" t="s">
        <v>135</v>
      </c>
      <c r="C254" s="85">
        <v>46182</v>
      </c>
      <c r="D254">
        <v>240</v>
      </c>
      <c r="E254" t="s">
        <v>555</v>
      </c>
      <c r="F254" t="s">
        <v>867</v>
      </c>
      <c r="G254" t="s">
        <v>794</v>
      </c>
      <c r="H254" s="85">
        <v>46174</v>
      </c>
    </row>
    <row r="255" spans="1:8" x14ac:dyDescent="0.2">
      <c r="A255" t="s">
        <v>271</v>
      </c>
      <c r="B255" t="s">
        <v>135</v>
      </c>
      <c r="C255" s="85">
        <v>46183</v>
      </c>
      <c r="D255">
        <v>240</v>
      </c>
      <c r="E255" t="s">
        <v>555</v>
      </c>
      <c r="F255" t="s">
        <v>867</v>
      </c>
      <c r="G255" t="s">
        <v>794</v>
      </c>
      <c r="H255" s="85">
        <v>46174</v>
      </c>
    </row>
    <row r="256" spans="1:8" x14ac:dyDescent="0.2">
      <c r="A256" t="s">
        <v>271</v>
      </c>
      <c r="B256" t="s">
        <v>135</v>
      </c>
      <c r="C256" s="85">
        <v>46184</v>
      </c>
      <c r="D256">
        <v>240</v>
      </c>
      <c r="E256" t="s">
        <v>555</v>
      </c>
      <c r="F256" t="s">
        <v>867</v>
      </c>
      <c r="G256" t="s">
        <v>794</v>
      </c>
      <c r="H256" s="85">
        <v>46174</v>
      </c>
    </row>
    <row r="257" spans="1:8" x14ac:dyDescent="0.2">
      <c r="A257" t="s">
        <v>271</v>
      </c>
      <c r="B257" t="s">
        <v>135</v>
      </c>
      <c r="C257" s="85">
        <v>46185</v>
      </c>
      <c r="D257">
        <v>180</v>
      </c>
      <c r="E257" t="s">
        <v>555</v>
      </c>
      <c r="F257" t="s">
        <v>867</v>
      </c>
      <c r="G257" t="s">
        <v>794</v>
      </c>
      <c r="H257" s="85">
        <v>46174</v>
      </c>
    </row>
    <row r="258" spans="1:8" x14ac:dyDescent="0.2">
      <c r="A258" t="s">
        <v>271</v>
      </c>
      <c r="B258" t="s">
        <v>135</v>
      </c>
      <c r="C258" s="85">
        <v>46188</v>
      </c>
      <c r="D258">
        <v>240</v>
      </c>
      <c r="E258" t="s">
        <v>555</v>
      </c>
      <c r="F258" t="s">
        <v>867</v>
      </c>
      <c r="G258" t="s">
        <v>794</v>
      </c>
      <c r="H258" s="85">
        <v>46174</v>
      </c>
    </row>
    <row r="259" spans="1:8" x14ac:dyDescent="0.2">
      <c r="A259" t="s">
        <v>271</v>
      </c>
      <c r="B259" t="s">
        <v>135</v>
      </c>
      <c r="C259" s="85">
        <v>46189</v>
      </c>
      <c r="D259">
        <v>120</v>
      </c>
      <c r="E259" t="s">
        <v>555</v>
      </c>
      <c r="F259" t="s">
        <v>867</v>
      </c>
      <c r="G259" t="s">
        <v>794</v>
      </c>
      <c r="H259" s="85">
        <v>46174</v>
      </c>
    </row>
    <row r="260" spans="1:8" x14ac:dyDescent="0.2">
      <c r="A260" t="s">
        <v>271</v>
      </c>
      <c r="B260" t="s">
        <v>135</v>
      </c>
      <c r="C260" s="85">
        <v>46190</v>
      </c>
      <c r="D260">
        <v>240</v>
      </c>
      <c r="E260" t="s">
        <v>555</v>
      </c>
      <c r="F260" t="s">
        <v>867</v>
      </c>
      <c r="G260" t="s">
        <v>794</v>
      </c>
      <c r="H260" s="85">
        <v>46174</v>
      </c>
    </row>
    <row r="261" spans="1:8" x14ac:dyDescent="0.2">
      <c r="A261" t="s">
        <v>271</v>
      </c>
      <c r="B261" t="s">
        <v>135</v>
      </c>
      <c r="C261" s="85">
        <v>46191</v>
      </c>
      <c r="D261">
        <v>240</v>
      </c>
      <c r="E261" t="s">
        <v>555</v>
      </c>
      <c r="F261" t="s">
        <v>867</v>
      </c>
      <c r="G261" t="s">
        <v>794</v>
      </c>
      <c r="H261" s="85">
        <v>46174</v>
      </c>
    </row>
    <row r="262" spans="1:8" x14ac:dyDescent="0.2">
      <c r="A262" t="s">
        <v>271</v>
      </c>
      <c r="B262" t="s">
        <v>135</v>
      </c>
      <c r="C262" s="85">
        <v>46192</v>
      </c>
      <c r="D262">
        <v>180</v>
      </c>
      <c r="E262" t="s">
        <v>555</v>
      </c>
      <c r="F262" t="s">
        <v>867</v>
      </c>
      <c r="G262" t="s">
        <v>794</v>
      </c>
      <c r="H262" s="85">
        <v>46174</v>
      </c>
    </row>
    <row r="263" spans="1:8" x14ac:dyDescent="0.2">
      <c r="A263" t="s">
        <v>271</v>
      </c>
      <c r="B263" t="s">
        <v>135</v>
      </c>
      <c r="C263" s="85">
        <v>46195</v>
      </c>
      <c r="D263">
        <v>360</v>
      </c>
      <c r="E263" t="s">
        <v>555</v>
      </c>
      <c r="F263" t="s">
        <v>867</v>
      </c>
      <c r="G263" t="s">
        <v>794</v>
      </c>
      <c r="H263" s="85">
        <v>46174</v>
      </c>
    </row>
    <row r="264" spans="1:8" x14ac:dyDescent="0.2">
      <c r="A264" t="s">
        <v>271</v>
      </c>
      <c r="B264" t="s">
        <v>135</v>
      </c>
      <c r="C264" s="85">
        <v>46196</v>
      </c>
      <c r="D264">
        <v>360</v>
      </c>
      <c r="E264" t="s">
        <v>555</v>
      </c>
      <c r="F264" t="s">
        <v>867</v>
      </c>
      <c r="G264" t="s">
        <v>794</v>
      </c>
      <c r="H264" s="85">
        <v>46174</v>
      </c>
    </row>
    <row r="265" spans="1:8" x14ac:dyDescent="0.2">
      <c r="A265" t="s">
        <v>271</v>
      </c>
      <c r="B265" t="s">
        <v>135</v>
      </c>
      <c r="C265" s="85">
        <v>46197</v>
      </c>
      <c r="D265">
        <v>360</v>
      </c>
      <c r="E265" t="s">
        <v>555</v>
      </c>
      <c r="F265" t="s">
        <v>867</v>
      </c>
      <c r="G265" t="s">
        <v>794</v>
      </c>
      <c r="H265" s="85">
        <v>46174</v>
      </c>
    </row>
    <row r="266" spans="1:8" x14ac:dyDescent="0.2">
      <c r="A266" t="s">
        <v>271</v>
      </c>
      <c r="B266" t="s">
        <v>135</v>
      </c>
      <c r="C266" s="85">
        <v>46198</v>
      </c>
      <c r="D266">
        <v>360</v>
      </c>
      <c r="E266" t="s">
        <v>555</v>
      </c>
      <c r="F266" t="s">
        <v>867</v>
      </c>
      <c r="G266" t="s">
        <v>794</v>
      </c>
      <c r="H266" s="85">
        <v>46174</v>
      </c>
    </row>
    <row r="267" spans="1:8" x14ac:dyDescent="0.2">
      <c r="A267" t="s">
        <v>271</v>
      </c>
      <c r="B267" t="s">
        <v>135</v>
      </c>
      <c r="C267" s="85">
        <v>46199</v>
      </c>
      <c r="D267">
        <v>240</v>
      </c>
      <c r="E267" t="s">
        <v>555</v>
      </c>
      <c r="F267" t="s">
        <v>867</v>
      </c>
      <c r="G267" t="s">
        <v>794</v>
      </c>
      <c r="H267" s="85">
        <v>46174</v>
      </c>
    </row>
    <row r="268" spans="1:8" x14ac:dyDescent="0.2">
      <c r="A268" t="s">
        <v>271</v>
      </c>
      <c r="B268" t="s">
        <v>135</v>
      </c>
      <c r="C268" s="85">
        <v>46203</v>
      </c>
      <c r="D268">
        <v>360</v>
      </c>
      <c r="E268" t="s">
        <v>555</v>
      </c>
      <c r="F268" t="s">
        <v>867</v>
      </c>
      <c r="G268" t="s">
        <v>794</v>
      </c>
      <c r="H268" s="85">
        <v>46174</v>
      </c>
    </row>
    <row r="269" spans="1:8" x14ac:dyDescent="0.2">
      <c r="A269" t="s">
        <v>458</v>
      </c>
      <c r="B269" t="s">
        <v>135</v>
      </c>
      <c r="C269" s="85">
        <v>46181</v>
      </c>
      <c r="D269">
        <v>60</v>
      </c>
      <c r="E269" t="s">
        <v>555</v>
      </c>
      <c r="G269" t="s">
        <v>794</v>
      </c>
      <c r="H269" s="85">
        <v>46174</v>
      </c>
    </row>
    <row r="270" spans="1:8" x14ac:dyDescent="0.2">
      <c r="A270" t="s">
        <v>458</v>
      </c>
      <c r="B270" t="s">
        <v>135</v>
      </c>
      <c r="C270" s="85">
        <v>46182</v>
      </c>
      <c r="D270">
        <v>60</v>
      </c>
      <c r="E270" t="s">
        <v>555</v>
      </c>
      <c r="G270" t="s">
        <v>794</v>
      </c>
      <c r="H270" s="85">
        <v>46174</v>
      </c>
    </row>
    <row r="271" spans="1:8" x14ac:dyDescent="0.2">
      <c r="A271" t="s">
        <v>458</v>
      </c>
      <c r="B271" t="s">
        <v>135</v>
      </c>
      <c r="C271" s="85">
        <v>46183</v>
      </c>
      <c r="D271">
        <v>60</v>
      </c>
      <c r="E271" t="s">
        <v>555</v>
      </c>
      <c r="G271" t="s">
        <v>794</v>
      </c>
      <c r="H271" s="85">
        <v>46174</v>
      </c>
    </row>
    <row r="272" spans="1:8" x14ac:dyDescent="0.2">
      <c r="A272" t="s">
        <v>458</v>
      </c>
      <c r="B272" t="s">
        <v>135</v>
      </c>
      <c r="C272" s="85">
        <v>46184</v>
      </c>
      <c r="D272">
        <v>60</v>
      </c>
      <c r="E272" t="s">
        <v>555</v>
      </c>
      <c r="G272" t="s">
        <v>794</v>
      </c>
      <c r="H272" s="85">
        <v>46174</v>
      </c>
    </row>
    <row r="273" spans="1:8" x14ac:dyDescent="0.2">
      <c r="A273" t="s">
        <v>458</v>
      </c>
      <c r="B273" t="s">
        <v>135</v>
      </c>
      <c r="C273" s="85">
        <v>46188</v>
      </c>
      <c r="D273">
        <v>60</v>
      </c>
      <c r="E273" t="s">
        <v>555</v>
      </c>
      <c r="G273" t="s">
        <v>794</v>
      </c>
      <c r="H273" s="85">
        <v>46174</v>
      </c>
    </row>
    <row r="274" spans="1:8" x14ac:dyDescent="0.2">
      <c r="A274" t="s">
        <v>458</v>
      </c>
      <c r="B274" t="s">
        <v>135</v>
      </c>
      <c r="C274" s="85">
        <v>46189</v>
      </c>
      <c r="D274">
        <v>60</v>
      </c>
      <c r="E274" t="s">
        <v>555</v>
      </c>
      <c r="G274" t="s">
        <v>794</v>
      </c>
      <c r="H274" s="85">
        <v>46174</v>
      </c>
    </row>
    <row r="275" spans="1:8" x14ac:dyDescent="0.2">
      <c r="A275" t="s">
        <v>458</v>
      </c>
      <c r="B275" t="s">
        <v>135</v>
      </c>
      <c r="C275" s="85">
        <v>46190</v>
      </c>
      <c r="D275">
        <v>60</v>
      </c>
      <c r="E275" t="s">
        <v>555</v>
      </c>
      <c r="G275" t="s">
        <v>794</v>
      </c>
      <c r="H275" s="85">
        <v>46174</v>
      </c>
    </row>
    <row r="276" spans="1:8" x14ac:dyDescent="0.2">
      <c r="A276" t="s">
        <v>458</v>
      </c>
      <c r="B276" t="s">
        <v>135</v>
      </c>
      <c r="C276" s="85">
        <v>46191</v>
      </c>
      <c r="D276">
        <v>60</v>
      </c>
      <c r="E276" t="s">
        <v>555</v>
      </c>
      <c r="G276" t="s">
        <v>794</v>
      </c>
      <c r="H276" s="85">
        <v>46174</v>
      </c>
    </row>
    <row r="277" spans="1:8" x14ac:dyDescent="0.2">
      <c r="A277" t="s">
        <v>458</v>
      </c>
      <c r="B277" t="s">
        <v>135</v>
      </c>
      <c r="C277" s="85">
        <v>46195</v>
      </c>
      <c r="D277">
        <v>60</v>
      </c>
      <c r="E277" t="s">
        <v>555</v>
      </c>
      <c r="G277" t="s">
        <v>794</v>
      </c>
      <c r="H277" s="85">
        <v>46174</v>
      </c>
    </row>
    <row r="278" spans="1:8" x14ac:dyDescent="0.2">
      <c r="A278" t="s">
        <v>458</v>
      </c>
      <c r="B278" t="s">
        <v>135</v>
      </c>
      <c r="C278" s="85">
        <v>46196</v>
      </c>
      <c r="D278">
        <v>60</v>
      </c>
      <c r="E278" t="s">
        <v>555</v>
      </c>
      <c r="G278" t="s">
        <v>794</v>
      </c>
      <c r="H278" s="85">
        <v>46174</v>
      </c>
    </row>
    <row r="279" spans="1:8" x14ac:dyDescent="0.2">
      <c r="A279" t="s">
        <v>458</v>
      </c>
      <c r="B279" t="s">
        <v>135</v>
      </c>
      <c r="C279" s="85">
        <v>46197</v>
      </c>
      <c r="D279">
        <v>60</v>
      </c>
      <c r="E279" t="s">
        <v>555</v>
      </c>
      <c r="G279" t="s">
        <v>794</v>
      </c>
      <c r="H279" s="85">
        <v>46174</v>
      </c>
    </row>
    <row r="280" spans="1:8" x14ac:dyDescent="0.2">
      <c r="A280" t="s">
        <v>458</v>
      </c>
      <c r="B280" t="s">
        <v>135</v>
      </c>
      <c r="C280" s="85">
        <v>46198</v>
      </c>
      <c r="D280">
        <v>60</v>
      </c>
      <c r="E280" t="s">
        <v>555</v>
      </c>
      <c r="G280" t="s">
        <v>794</v>
      </c>
      <c r="H280" s="85">
        <v>46174</v>
      </c>
    </row>
    <row r="281" spans="1:8" x14ac:dyDescent="0.2">
      <c r="A281" t="s">
        <v>458</v>
      </c>
      <c r="B281" t="s">
        <v>135</v>
      </c>
      <c r="C281" s="85">
        <v>46199</v>
      </c>
      <c r="D281">
        <v>60</v>
      </c>
      <c r="E281" t="s">
        <v>555</v>
      </c>
      <c r="G281" t="s">
        <v>794</v>
      </c>
      <c r="H281" s="85">
        <v>46174</v>
      </c>
    </row>
    <row r="282" spans="1:8" x14ac:dyDescent="0.2">
      <c r="A282" t="s">
        <v>458</v>
      </c>
      <c r="B282" t="s">
        <v>135</v>
      </c>
      <c r="C282" s="85">
        <v>46203</v>
      </c>
      <c r="D282">
        <v>60</v>
      </c>
      <c r="E282" t="s">
        <v>555</v>
      </c>
      <c r="G282" t="s">
        <v>794</v>
      </c>
      <c r="H282" s="85">
        <v>46174</v>
      </c>
    </row>
    <row r="283" spans="1:8" x14ac:dyDescent="0.2">
      <c r="A283" t="s">
        <v>458</v>
      </c>
      <c r="B283" t="s">
        <v>135</v>
      </c>
      <c r="C283" s="85">
        <v>46174</v>
      </c>
      <c r="D283">
        <v>120</v>
      </c>
      <c r="E283" t="s">
        <v>557</v>
      </c>
      <c r="F283" t="s">
        <v>867</v>
      </c>
      <c r="G283" t="s">
        <v>794</v>
      </c>
      <c r="H283" s="85">
        <v>46174</v>
      </c>
    </row>
    <row r="284" spans="1:8" x14ac:dyDescent="0.2">
      <c r="A284" t="s">
        <v>458</v>
      </c>
      <c r="B284" t="s">
        <v>135</v>
      </c>
      <c r="C284" s="85">
        <v>46175</v>
      </c>
      <c r="D284">
        <v>120</v>
      </c>
      <c r="E284" t="s">
        <v>557</v>
      </c>
      <c r="F284" t="s">
        <v>867</v>
      </c>
      <c r="G284" t="s">
        <v>794</v>
      </c>
      <c r="H284" s="85">
        <v>46174</v>
      </c>
    </row>
    <row r="285" spans="1:8" x14ac:dyDescent="0.2">
      <c r="A285" t="s">
        <v>458</v>
      </c>
      <c r="B285" t="s">
        <v>135</v>
      </c>
      <c r="C285" s="85">
        <v>46176</v>
      </c>
      <c r="D285">
        <v>120</v>
      </c>
      <c r="E285" t="s">
        <v>557</v>
      </c>
      <c r="F285" t="s">
        <v>867</v>
      </c>
      <c r="G285" t="s">
        <v>794</v>
      </c>
      <c r="H285" s="85">
        <v>46174</v>
      </c>
    </row>
    <row r="286" spans="1:8" x14ac:dyDescent="0.2">
      <c r="A286" t="s">
        <v>458</v>
      </c>
      <c r="B286" t="s">
        <v>135</v>
      </c>
      <c r="C286" s="85">
        <v>46177</v>
      </c>
      <c r="D286">
        <v>120</v>
      </c>
      <c r="E286" t="s">
        <v>557</v>
      </c>
      <c r="F286" t="s">
        <v>867</v>
      </c>
      <c r="G286" t="s">
        <v>794</v>
      </c>
      <c r="H286" s="85">
        <v>46174</v>
      </c>
    </row>
    <row r="287" spans="1:8" x14ac:dyDescent="0.2">
      <c r="A287" t="s">
        <v>458</v>
      </c>
      <c r="B287" t="s">
        <v>135</v>
      </c>
      <c r="C287" s="85">
        <v>46178</v>
      </c>
      <c r="D287">
        <v>360</v>
      </c>
      <c r="E287" t="s">
        <v>557</v>
      </c>
      <c r="F287" t="s">
        <v>867</v>
      </c>
      <c r="G287" t="s">
        <v>794</v>
      </c>
      <c r="H287" s="85">
        <v>46174</v>
      </c>
    </row>
    <row r="288" spans="1:8" x14ac:dyDescent="0.2">
      <c r="A288" t="s">
        <v>458</v>
      </c>
      <c r="B288" t="s">
        <v>135</v>
      </c>
      <c r="C288" s="85">
        <v>46181</v>
      </c>
      <c r="D288">
        <v>120</v>
      </c>
      <c r="E288" t="s">
        <v>557</v>
      </c>
      <c r="F288" t="s">
        <v>867</v>
      </c>
      <c r="G288" t="s">
        <v>794</v>
      </c>
      <c r="H288" s="85">
        <v>46174</v>
      </c>
    </row>
    <row r="289" spans="1:8" x14ac:dyDescent="0.2">
      <c r="A289" t="s">
        <v>458</v>
      </c>
      <c r="B289" t="s">
        <v>135</v>
      </c>
      <c r="C289" s="85">
        <v>46182</v>
      </c>
      <c r="D289">
        <v>120</v>
      </c>
      <c r="E289" t="s">
        <v>557</v>
      </c>
      <c r="F289" t="s">
        <v>867</v>
      </c>
      <c r="G289" t="s">
        <v>794</v>
      </c>
      <c r="H289" s="85">
        <v>46174</v>
      </c>
    </row>
    <row r="290" spans="1:8" x14ac:dyDescent="0.2">
      <c r="A290" t="s">
        <v>458</v>
      </c>
      <c r="B290" t="s">
        <v>135</v>
      </c>
      <c r="C290" s="85">
        <v>46183</v>
      </c>
      <c r="D290">
        <v>120</v>
      </c>
      <c r="E290" t="s">
        <v>557</v>
      </c>
      <c r="F290" t="s">
        <v>867</v>
      </c>
      <c r="G290" t="s">
        <v>794</v>
      </c>
      <c r="H290" s="85">
        <v>46174</v>
      </c>
    </row>
    <row r="291" spans="1:8" x14ac:dyDescent="0.2">
      <c r="A291" t="s">
        <v>458</v>
      </c>
      <c r="B291" t="s">
        <v>135</v>
      </c>
      <c r="C291" s="85">
        <v>46184</v>
      </c>
      <c r="D291">
        <v>120</v>
      </c>
      <c r="E291" t="s">
        <v>557</v>
      </c>
      <c r="F291" t="s">
        <v>867</v>
      </c>
      <c r="G291" t="s">
        <v>794</v>
      </c>
      <c r="H291" s="85">
        <v>46174</v>
      </c>
    </row>
    <row r="292" spans="1:8" x14ac:dyDescent="0.2">
      <c r="A292" t="s">
        <v>458</v>
      </c>
      <c r="B292" t="s">
        <v>135</v>
      </c>
      <c r="C292" s="85">
        <v>46185</v>
      </c>
      <c r="D292">
        <v>240</v>
      </c>
      <c r="E292" t="s">
        <v>557</v>
      </c>
      <c r="F292" t="s">
        <v>867</v>
      </c>
      <c r="G292" t="s">
        <v>794</v>
      </c>
      <c r="H292" s="85">
        <v>46174</v>
      </c>
    </row>
    <row r="293" spans="1:8" x14ac:dyDescent="0.2">
      <c r="A293" t="s">
        <v>296</v>
      </c>
      <c r="B293" t="s">
        <v>135</v>
      </c>
      <c r="C293" s="85">
        <v>46174</v>
      </c>
      <c r="D293">
        <v>120</v>
      </c>
      <c r="E293" t="s">
        <v>557</v>
      </c>
      <c r="F293" t="s">
        <v>867</v>
      </c>
      <c r="G293" t="s">
        <v>794</v>
      </c>
      <c r="H293" s="85">
        <v>46174</v>
      </c>
    </row>
    <row r="294" spans="1:8" x14ac:dyDescent="0.2">
      <c r="A294" t="s">
        <v>296</v>
      </c>
      <c r="B294" t="s">
        <v>135</v>
      </c>
      <c r="C294" s="85">
        <v>46175</v>
      </c>
      <c r="D294">
        <v>120</v>
      </c>
      <c r="E294" t="s">
        <v>557</v>
      </c>
      <c r="F294" t="s">
        <v>867</v>
      </c>
      <c r="G294" t="s">
        <v>794</v>
      </c>
      <c r="H294" s="85">
        <v>46174</v>
      </c>
    </row>
    <row r="295" spans="1:8" x14ac:dyDescent="0.2">
      <c r="A295" t="s">
        <v>296</v>
      </c>
      <c r="B295" t="s">
        <v>135</v>
      </c>
      <c r="C295" s="85">
        <v>46176</v>
      </c>
      <c r="D295">
        <v>120</v>
      </c>
      <c r="E295" t="s">
        <v>557</v>
      </c>
      <c r="F295" t="s">
        <v>867</v>
      </c>
      <c r="G295" t="s">
        <v>794</v>
      </c>
      <c r="H295" s="85">
        <v>46174</v>
      </c>
    </row>
    <row r="296" spans="1:8" x14ac:dyDescent="0.2">
      <c r="A296" t="s">
        <v>296</v>
      </c>
      <c r="B296" t="s">
        <v>135</v>
      </c>
      <c r="C296" s="85">
        <v>46177</v>
      </c>
      <c r="D296">
        <v>120</v>
      </c>
      <c r="E296" t="s">
        <v>557</v>
      </c>
      <c r="F296" t="s">
        <v>867</v>
      </c>
      <c r="G296" t="s">
        <v>794</v>
      </c>
      <c r="H296" s="85">
        <v>46174</v>
      </c>
    </row>
    <row r="297" spans="1:8" x14ac:dyDescent="0.2">
      <c r="A297" t="s">
        <v>296</v>
      </c>
      <c r="B297" t="s">
        <v>135</v>
      </c>
      <c r="C297" s="85">
        <v>46178</v>
      </c>
      <c r="D297">
        <v>120</v>
      </c>
      <c r="E297" t="s">
        <v>557</v>
      </c>
      <c r="F297" t="s">
        <v>867</v>
      </c>
      <c r="G297" t="s">
        <v>794</v>
      </c>
      <c r="H297" s="85">
        <v>46174</v>
      </c>
    </row>
    <row r="298" spans="1:8" x14ac:dyDescent="0.2">
      <c r="A298" t="s">
        <v>296</v>
      </c>
      <c r="B298" t="s">
        <v>135</v>
      </c>
      <c r="C298" s="85">
        <v>46181</v>
      </c>
      <c r="D298">
        <v>120</v>
      </c>
      <c r="E298" t="s">
        <v>557</v>
      </c>
      <c r="F298" t="s">
        <v>867</v>
      </c>
      <c r="G298" t="s">
        <v>794</v>
      </c>
      <c r="H298" s="85">
        <v>46174</v>
      </c>
    </row>
    <row r="299" spans="1:8" x14ac:dyDescent="0.2">
      <c r="A299" t="s">
        <v>296</v>
      </c>
      <c r="B299" t="s">
        <v>135</v>
      </c>
      <c r="C299" s="85">
        <v>46182</v>
      </c>
      <c r="D299">
        <v>120</v>
      </c>
      <c r="E299" t="s">
        <v>557</v>
      </c>
      <c r="F299" t="s">
        <v>867</v>
      </c>
      <c r="G299" t="s">
        <v>794</v>
      </c>
      <c r="H299" s="85">
        <v>46174</v>
      </c>
    </row>
    <row r="300" spans="1:8" x14ac:dyDescent="0.2">
      <c r="A300" t="s">
        <v>296</v>
      </c>
      <c r="B300" t="s">
        <v>135</v>
      </c>
      <c r="C300" s="85">
        <v>46183</v>
      </c>
      <c r="D300">
        <v>120</v>
      </c>
      <c r="E300" t="s">
        <v>557</v>
      </c>
      <c r="F300" t="s">
        <v>867</v>
      </c>
      <c r="G300" t="s">
        <v>794</v>
      </c>
      <c r="H300" s="85">
        <v>46174</v>
      </c>
    </row>
    <row r="301" spans="1:8" x14ac:dyDescent="0.2">
      <c r="A301" t="s">
        <v>296</v>
      </c>
      <c r="B301" t="s">
        <v>135</v>
      </c>
      <c r="C301" s="85">
        <v>46184</v>
      </c>
      <c r="D301">
        <v>120</v>
      </c>
      <c r="E301" t="s">
        <v>557</v>
      </c>
      <c r="F301" t="s">
        <v>867</v>
      </c>
      <c r="G301" t="s">
        <v>794</v>
      </c>
      <c r="H301" s="85">
        <v>46174</v>
      </c>
    </row>
    <row r="302" spans="1:8" x14ac:dyDescent="0.2">
      <c r="A302" t="s">
        <v>296</v>
      </c>
      <c r="B302" t="s">
        <v>135</v>
      </c>
      <c r="C302" s="85">
        <v>46185</v>
      </c>
      <c r="D302">
        <v>240</v>
      </c>
      <c r="E302" t="s">
        <v>557</v>
      </c>
      <c r="F302" t="s">
        <v>867</v>
      </c>
      <c r="G302" t="s">
        <v>794</v>
      </c>
      <c r="H302" s="85">
        <v>46174</v>
      </c>
    </row>
    <row r="303" spans="1:8" x14ac:dyDescent="0.2">
      <c r="A303" t="s">
        <v>271</v>
      </c>
      <c r="B303" t="s">
        <v>135</v>
      </c>
      <c r="C303" s="85">
        <v>46188</v>
      </c>
      <c r="D303">
        <v>180</v>
      </c>
      <c r="E303" t="s">
        <v>558</v>
      </c>
      <c r="G303" t="s">
        <v>794</v>
      </c>
      <c r="H303" s="85">
        <v>46174</v>
      </c>
    </row>
    <row r="304" spans="1:8" x14ac:dyDescent="0.2">
      <c r="A304" t="s">
        <v>271</v>
      </c>
      <c r="B304" t="s">
        <v>135</v>
      </c>
      <c r="C304" s="85">
        <v>46189</v>
      </c>
      <c r="D304">
        <v>180</v>
      </c>
      <c r="E304" t="s">
        <v>558</v>
      </c>
      <c r="G304" t="s">
        <v>794</v>
      </c>
      <c r="H304" s="85">
        <v>46174</v>
      </c>
    </row>
    <row r="305" spans="1:8" x14ac:dyDescent="0.2">
      <c r="A305" t="s">
        <v>373</v>
      </c>
      <c r="B305" t="s">
        <v>135</v>
      </c>
      <c r="C305" s="85">
        <v>46190</v>
      </c>
      <c r="D305">
        <v>540</v>
      </c>
      <c r="E305" t="s">
        <v>877</v>
      </c>
      <c r="F305" t="s">
        <v>867</v>
      </c>
      <c r="G305" t="s">
        <v>794</v>
      </c>
      <c r="H305" s="85">
        <v>46174</v>
      </c>
    </row>
    <row r="306" spans="1:8" x14ac:dyDescent="0.2">
      <c r="A306" t="s">
        <v>373</v>
      </c>
      <c r="B306" t="s">
        <v>135</v>
      </c>
      <c r="C306" s="85">
        <v>46191</v>
      </c>
      <c r="D306">
        <v>540</v>
      </c>
      <c r="E306" t="s">
        <v>877</v>
      </c>
      <c r="F306" t="s">
        <v>867</v>
      </c>
      <c r="G306" t="s">
        <v>794</v>
      </c>
      <c r="H306" s="85">
        <v>46174</v>
      </c>
    </row>
    <row r="307" spans="1:8" x14ac:dyDescent="0.2">
      <c r="A307" t="s">
        <v>373</v>
      </c>
      <c r="B307" t="s">
        <v>135</v>
      </c>
      <c r="C307" s="85">
        <v>46192</v>
      </c>
      <c r="D307">
        <v>360</v>
      </c>
      <c r="E307" t="s">
        <v>877</v>
      </c>
      <c r="F307" t="s">
        <v>867</v>
      </c>
      <c r="G307" t="s">
        <v>794</v>
      </c>
      <c r="H307" s="85">
        <v>46174</v>
      </c>
    </row>
    <row r="308" spans="1:8" x14ac:dyDescent="0.2">
      <c r="A308" t="s">
        <v>373</v>
      </c>
      <c r="B308" t="s">
        <v>135</v>
      </c>
      <c r="C308" s="85">
        <v>46195</v>
      </c>
      <c r="D308">
        <v>540</v>
      </c>
      <c r="E308" t="s">
        <v>877</v>
      </c>
      <c r="F308" t="s">
        <v>867</v>
      </c>
      <c r="G308" t="s">
        <v>794</v>
      </c>
      <c r="H308" s="85">
        <v>46174</v>
      </c>
    </row>
    <row r="309" spans="1:8" x14ac:dyDescent="0.2">
      <c r="A309" t="s">
        <v>373</v>
      </c>
      <c r="B309" t="s">
        <v>135</v>
      </c>
      <c r="C309" s="85">
        <v>46196</v>
      </c>
      <c r="D309">
        <v>540</v>
      </c>
      <c r="E309" t="s">
        <v>877</v>
      </c>
      <c r="F309" t="s">
        <v>867</v>
      </c>
      <c r="G309" t="s">
        <v>794</v>
      </c>
      <c r="H309" s="85">
        <v>46174</v>
      </c>
    </row>
    <row r="310" spans="1:8" x14ac:dyDescent="0.2">
      <c r="A310" t="s">
        <v>373</v>
      </c>
      <c r="B310" t="s">
        <v>135</v>
      </c>
      <c r="C310" s="85">
        <v>46197</v>
      </c>
      <c r="D310">
        <v>540</v>
      </c>
      <c r="E310" t="s">
        <v>877</v>
      </c>
      <c r="F310" t="s">
        <v>867</v>
      </c>
      <c r="G310" t="s">
        <v>794</v>
      </c>
      <c r="H310" s="85">
        <v>46174</v>
      </c>
    </row>
    <row r="311" spans="1:8" x14ac:dyDescent="0.2">
      <c r="A311" t="s">
        <v>373</v>
      </c>
      <c r="B311" t="s">
        <v>135</v>
      </c>
      <c r="C311" s="85">
        <v>46198</v>
      </c>
      <c r="D311">
        <v>540</v>
      </c>
      <c r="E311" t="s">
        <v>877</v>
      </c>
      <c r="F311" t="s">
        <v>867</v>
      </c>
      <c r="G311" t="s">
        <v>794</v>
      </c>
      <c r="H311" s="85">
        <v>46174</v>
      </c>
    </row>
    <row r="312" spans="1:8" x14ac:dyDescent="0.2">
      <c r="A312" t="s">
        <v>373</v>
      </c>
      <c r="B312" t="s">
        <v>135</v>
      </c>
      <c r="C312" s="85">
        <v>46199</v>
      </c>
      <c r="D312">
        <v>360</v>
      </c>
      <c r="E312" t="s">
        <v>877</v>
      </c>
      <c r="F312" t="s">
        <v>867</v>
      </c>
      <c r="G312" t="s">
        <v>794</v>
      </c>
      <c r="H312" s="85">
        <v>46174</v>
      </c>
    </row>
    <row r="313" spans="1:8" x14ac:dyDescent="0.2">
      <c r="A313" t="s">
        <v>373</v>
      </c>
      <c r="B313" t="s">
        <v>135</v>
      </c>
      <c r="C313" s="85">
        <v>46203</v>
      </c>
      <c r="D313">
        <v>540</v>
      </c>
      <c r="E313" t="s">
        <v>877</v>
      </c>
      <c r="F313" t="s">
        <v>867</v>
      </c>
      <c r="G313" t="s">
        <v>794</v>
      </c>
      <c r="H313" s="85">
        <v>46174</v>
      </c>
    </row>
    <row r="314" spans="1:8" x14ac:dyDescent="0.2">
      <c r="A314" t="s">
        <v>792</v>
      </c>
      <c r="B314" t="s">
        <v>139</v>
      </c>
      <c r="C314" s="85">
        <v>46174</v>
      </c>
      <c r="D314">
        <v>0</v>
      </c>
      <c r="E314" t="s">
        <v>831</v>
      </c>
      <c r="G314" t="s">
        <v>794</v>
      </c>
      <c r="H314" s="85">
        <v>46174</v>
      </c>
    </row>
    <row r="315" spans="1:8" x14ac:dyDescent="0.2">
      <c r="A315" t="s">
        <v>280</v>
      </c>
      <c r="B315" t="s">
        <v>142</v>
      </c>
      <c r="C315" s="85">
        <v>46174</v>
      </c>
      <c r="D315">
        <v>300</v>
      </c>
      <c r="E315" t="s">
        <v>559</v>
      </c>
      <c r="G315" t="s">
        <v>794</v>
      </c>
      <c r="H315" s="85">
        <v>46174</v>
      </c>
    </row>
    <row r="316" spans="1:8" x14ac:dyDescent="0.2">
      <c r="A316" t="s">
        <v>280</v>
      </c>
      <c r="B316" t="s">
        <v>142</v>
      </c>
      <c r="C316" s="85">
        <v>46175</v>
      </c>
      <c r="D316">
        <v>300</v>
      </c>
      <c r="E316" t="s">
        <v>559</v>
      </c>
      <c r="G316" t="s">
        <v>794</v>
      </c>
      <c r="H316" s="85">
        <v>46174</v>
      </c>
    </row>
    <row r="317" spans="1:8" x14ac:dyDescent="0.2">
      <c r="A317" t="s">
        <v>280</v>
      </c>
      <c r="B317" t="s">
        <v>142</v>
      </c>
      <c r="C317" s="85">
        <v>46176</v>
      </c>
      <c r="D317">
        <v>300</v>
      </c>
      <c r="E317" t="s">
        <v>560</v>
      </c>
      <c r="G317" t="s">
        <v>794</v>
      </c>
      <c r="H317" s="85">
        <v>46174</v>
      </c>
    </row>
    <row r="318" spans="1:8" x14ac:dyDescent="0.2">
      <c r="A318" t="s">
        <v>280</v>
      </c>
      <c r="B318" t="s">
        <v>142</v>
      </c>
      <c r="C318" s="85">
        <v>46177</v>
      </c>
      <c r="D318">
        <v>300</v>
      </c>
      <c r="E318" t="s">
        <v>560</v>
      </c>
      <c r="G318" t="s">
        <v>794</v>
      </c>
      <c r="H318" s="85">
        <v>46174</v>
      </c>
    </row>
    <row r="319" spans="1:8" x14ac:dyDescent="0.2">
      <c r="A319" t="s">
        <v>280</v>
      </c>
      <c r="B319" t="s">
        <v>142</v>
      </c>
      <c r="C319" s="85">
        <v>46178</v>
      </c>
      <c r="D319">
        <v>180</v>
      </c>
      <c r="E319" t="s">
        <v>560</v>
      </c>
      <c r="G319" t="s">
        <v>794</v>
      </c>
      <c r="H319" s="85">
        <v>46174</v>
      </c>
    </row>
    <row r="320" spans="1:8" x14ac:dyDescent="0.2">
      <c r="A320" t="s">
        <v>280</v>
      </c>
      <c r="B320" t="s">
        <v>142</v>
      </c>
      <c r="C320" s="85">
        <v>46181</v>
      </c>
      <c r="D320">
        <v>300</v>
      </c>
      <c r="E320" t="s">
        <v>560</v>
      </c>
      <c r="G320" t="s">
        <v>794</v>
      </c>
      <c r="H320" s="85">
        <v>46174</v>
      </c>
    </row>
    <row r="321" spans="1:8" x14ac:dyDescent="0.2">
      <c r="A321" t="s">
        <v>280</v>
      </c>
      <c r="B321" t="s">
        <v>142</v>
      </c>
      <c r="C321" s="85">
        <v>46182</v>
      </c>
      <c r="D321">
        <v>300</v>
      </c>
      <c r="E321" t="s">
        <v>560</v>
      </c>
      <c r="G321" t="s">
        <v>794</v>
      </c>
      <c r="H321" s="85">
        <v>46174</v>
      </c>
    </row>
    <row r="322" spans="1:8" x14ac:dyDescent="0.2">
      <c r="A322" t="s">
        <v>280</v>
      </c>
      <c r="B322" t="s">
        <v>142</v>
      </c>
      <c r="C322" s="85">
        <v>46183</v>
      </c>
      <c r="D322">
        <v>300</v>
      </c>
      <c r="E322" t="s">
        <v>560</v>
      </c>
      <c r="G322" t="s">
        <v>794</v>
      </c>
      <c r="H322" s="85">
        <v>46174</v>
      </c>
    </row>
    <row r="323" spans="1:8" x14ac:dyDescent="0.2">
      <c r="A323" t="s">
        <v>280</v>
      </c>
      <c r="B323" t="s">
        <v>142</v>
      </c>
      <c r="C323" s="85">
        <v>46184</v>
      </c>
      <c r="D323">
        <v>300</v>
      </c>
      <c r="E323" t="s">
        <v>560</v>
      </c>
      <c r="G323" t="s">
        <v>794</v>
      </c>
      <c r="H323" s="85">
        <v>46174</v>
      </c>
    </row>
    <row r="324" spans="1:8" x14ac:dyDescent="0.2">
      <c r="A324" t="s">
        <v>280</v>
      </c>
      <c r="B324" t="s">
        <v>142</v>
      </c>
      <c r="C324" s="85">
        <v>46185</v>
      </c>
      <c r="D324">
        <v>180</v>
      </c>
      <c r="E324" t="s">
        <v>560</v>
      </c>
      <c r="G324" t="s">
        <v>794</v>
      </c>
      <c r="H324" s="85">
        <v>46174</v>
      </c>
    </row>
    <row r="325" spans="1:8" x14ac:dyDescent="0.2">
      <c r="A325" t="s">
        <v>280</v>
      </c>
      <c r="B325" t="s">
        <v>142</v>
      </c>
      <c r="C325" s="85">
        <v>46188</v>
      </c>
      <c r="D325">
        <v>300</v>
      </c>
      <c r="E325" t="s">
        <v>561</v>
      </c>
      <c r="G325" t="s">
        <v>794</v>
      </c>
      <c r="H325" s="85">
        <v>46174</v>
      </c>
    </row>
    <row r="326" spans="1:8" x14ac:dyDescent="0.2">
      <c r="A326" t="s">
        <v>280</v>
      </c>
      <c r="B326" t="s">
        <v>142</v>
      </c>
      <c r="C326" s="85">
        <v>46189</v>
      </c>
      <c r="D326">
        <v>300</v>
      </c>
      <c r="E326" t="s">
        <v>561</v>
      </c>
      <c r="G326" t="s">
        <v>794</v>
      </c>
      <c r="H326" s="85">
        <v>46174</v>
      </c>
    </row>
    <row r="327" spans="1:8" x14ac:dyDescent="0.2">
      <c r="A327" t="s">
        <v>280</v>
      </c>
      <c r="B327" t="s">
        <v>142</v>
      </c>
      <c r="C327" s="85">
        <v>46190</v>
      </c>
      <c r="D327">
        <v>300</v>
      </c>
      <c r="E327" t="s">
        <v>561</v>
      </c>
      <c r="G327" t="s">
        <v>794</v>
      </c>
      <c r="H327" s="85">
        <v>46174</v>
      </c>
    </row>
    <row r="328" spans="1:8" x14ac:dyDescent="0.2">
      <c r="A328" t="s">
        <v>280</v>
      </c>
      <c r="B328" t="s">
        <v>142</v>
      </c>
      <c r="C328" s="85">
        <v>46191</v>
      </c>
      <c r="D328">
        <v>300</v>
      </c>
      <c r="E328" t="s">
        <v>561</v>
      </c>
      <c r="G328" t="s">
        <v>794</v>
      </c>
      <c r="H328" s="85">
        <v>46174</v>
      </c>
    </row>
    <row r="329" spans="1:8" x14ac:dyDescent="0.2">
      <c r="A329" t="s">
        <v>280</v>
      </c>
      <c r="B329" t="s">
        <v>142</v>
      </c>
      <c r="C329" s="85">
        <v>46192</v>
      </c>
      <c r="D329">
        <v>180</v>
      </c>
      <c r="E329" t="s">
        <v>561</v>
      </c>
      <c r="G329" t="s">
        <v>794</v>
      </c>
      <c r="H329" s="85">
        <v>46174</v>
      </c>
    </row>
    <row r="330" spans="1:8" x14ac:dyDescent="0.2">
      <c r="A330" t="s">
        <v>280</v>
      </c>
      <c r="B330" t="s">
        <v>142</v>
      </c>
      <c r="C330" s="85">
        <v>46195</v>
      </c>
      <c r="D330">
        <v>300</v>
      </c>
      <c r="E330" t="s">
        <v>562</v>
      </c>
      <c r="G330" t="s">
        <v>794</v>
      </c>
      <c r="H330" s="85">
        <v>46174</v>
      </c>
    </row>
    <row r="331" spans="1:8" x14ac:dyDescent="0.2">
      <c r="A331" t="s">
        <v>280</v>
      </c>
      <c r="B331" t="s">
        <v>142</v>
      </c>
      <c r="C331" s="85">
        <v>46196</v>
      </c>
      <c r="D331">
        <v>300</v>
      </c>
      <c r="E331" t="s">
        <v>562</v>
      </c>
      <c r="G331" t="s">
        <v>794</v>
      </c>
      <c r="H331" s="85">
        <v>46174</v>
      </c>
    </row>
    <row r="332" spans="1:8" x14ac:dyDescent="0.2">
      <c r="A332" t="s">
        <v>280</v>
      </c>
      <c r="B332" t="s">
        <v>142</v>
      </c>
      <c r="C332" s="85">
        <v>46197</v>
      </c>
      <c r="D332">
        <v>300</v>
      </c>
      <c r="E332" t="s">
        <v>562</v>
      </c>
      <c r="G332" t="s">
        <v>794</v>
      </c>
      <c r="H332" s="85">
        <v>46174</v>
      </c>
    </row>
    <row r="333" spans="1:8" x14ac:dyDescent="0.2">
      <c r="A333" t="s">
        <v>280</v>
      </c>
      <c r="B333" t="s">
        <v>142</v>
      </c>
      <c r="C333" s="85">
        <v>46198</v>
      </c>
      <c r="D333">
        <v>300</v>
      </c>
      <c r="E333" t="s">
        <v>562</v>
      </c>
      <c r="G333" t="s">
        <v>794</v>
      </c>
      <c r="H333" s="85">
        <v>46174</v>
      </c>
    </row>
    <row r="334" spans="1:8" x14ac:dyDescent="0.2">
      <c r="A334" t="s">
        <v>280</v>
      </c>
      <c r="B334" t="s">
        <v>142</v>
      </c>
      <c r="C334" s="85">
        <v>46199</v>
      </c>
      <c r="D334">
        <v>180</v>
      </c>
      <c r="E334" t="s">
        <v>562</v>
      </c>
      <c r="G334" t="s">
        <v>794</v>
      </c>
      <c r="H334" s="85">
        <v>46174</v>
      </c>
    </row>
    <row r="335" spans="1:8" x14ac:dyDescent="0.2">
      <c r="A335" t="s">
        <v>280</v>
      </c>
      <c r="B335" t="s">
        <v>142</v>
      </c>
      <c r="C335" s="85">
        <v>46202</v>
      </c>
      <c r="D335">
        <v>300</v>
      </c>
      <c r="E335" t="s">
        <v>562</v>
      </c>
      <c r="G335" t="s">
        <v>794</v>
      </c>
      <c r="H335" s="85">
        <v>46174</v>
      </c>
    </row>
    <row r="336" spans="1:8" x14ac:dyDescent="0.2">
      <c r="A336" t="s">
        <v>280</v>
      </c>
      <c r="B336" t="s">
        <v>142</v>
      </c>
      <c r="C336" s="85">
        <v>46203</v>
      </c>
      <c r="D336">
        <v>300</v>
      </c>
      <c r="E336" t="s">
        <v>562</v>
      </c>
      <c r="G336" t="s">
        <v>794</v>
      </c>
      <c r="H336" s="85">
        <v>46174</v>
      </c>
    </row>
    <row r="337" spans="1:8" x14ac:dyDescent="0.2">
      <c r="A337" t="s">
        <v>792</v>
      </c>
      <c r="B337" t="s">
        <v>146</v>
      </c>
      <c r="C337" s="85">
        <v>46174</v>
      </c>
      <c r="D337">
        <v>0</v>
      </c>
      <c r="E337" t="s">
        <v>831</v>
      </c>
      <c r="G337" t="s">
        <v>794</v>
      </c>
      <c r="H337" s="85">
        <v>46174</v>
      </c>
    </row>
    <row r="338" spans="1:8" x14ac:dyDescent="0.2">
      <c r="A338" t="s">
        <v>429</v>
      </c>
      <c r="B338" t="s">
        <v>148</v>
      </c>
      <c r="C338" s="85">
        <v>46188</v>
      </c>
      <c r="D338">
        <v>120</v>
      </c>
      <c r="E338" t="s">
        <v>581</v>
      </c>
      <c r="F338" t="s">
        <v>582</v>
      </c>
      <c r="G338" t="s">
        <v>794</v>
      </c>
      <c r="H338" s="85">
        <v>46174</v>
      </c>
    </row>
    <row r="339" spans="1:8" x14ac:dyDescent="0.2">
      <c r="A339" t="s">
        <v>429</v>
      </c>
      <c r="B339" t="s">
        <v>148</v>
      </c>
      <c r="C339" s="85">
        <v>46189</v>
      </c>
      <c r="D339">
        <v>120</v>
      </c>
      <c r="E339" t="s">
        <v>581</v>
      </c>
      <c r="F339" t="s">
        <v>582</v>
      </c>
      <c r="G339" t="s">
        <v>794</v>
      </c>
      <c r="H339" s="85">
        <v>46174</v>
      </c>
    </row>
    <row r="340" spans="1:8" x14ac:dyDescent="0.2">
      <c r="A340" t="s">
        <v>429</v>
      </c>
      <c r="B340" t="s">
        <v>148</v>
      </c>
      <c r="C340" s="85">
        <v>46190</v>
      </c>
      <c r="D340">
        <v>120</v>
      </c>
      <c r="E340" t="s">
        <v>581</v>
      </c>
      <c r="F340" t="s">
        <v>582</v>
      </c>
      <c r="G340" t="s">
        <v>794</v>
      </c>
      <c r="H340" s="85">
        <v>46174</v>
      </c>
    </row>
    <row r="341" spans="1:8" x14ac:dyDescent="0.2">
      <c r="A341" t="s">
        <v>429</v>
      </c>
      <c r="B341" t="s">
        <v>148</v>
      </c>
      <c r="C341" s="85">
        <v>46191</v>
      </c>
      <c r="D341">
        <v>120</v>
      </c>
      <c r="E341" t="s">
        <v>581</v>
      </c>
      <c r="F341" t="s">
        <v>582</v>
      </c>
      <c r="G341" t="s">
        <v>794</v>
      </c>
      <c r="H341" s="85">
        <v>46174</v>
      </c>
    </row>
    <row r="342" spans="1:8" x14ac:dyDescent="0.2">
      <c r="A342" t="s">
        <v>429</v>
      </c>
      <c r="B342" t="s">
        <v>148</v>
      </c>
      <c r="C342" s="85">
        <v>46192</v>
      </c>
      <c r="D342">
        <v>120</v>
      </c>
      <c r="E342" t="s">
        <v>581</v>
      </c>
      <c r="F342" t="s">
        <v>582</v>
      </c>
      <c r="G342" t="s">
        <v>794</v>
      </c>
      <c r="H342" s="85">
        <v>46174</v>
      </c>
    </row>
    <row r="343" spans="1:8" x14ac:dyDescent="0.2">
      <c r="A343" t="s">
        <v>429</v>
      </c>
      <c r="B343" t="s">
        <v>148</v>
      </c>
      <c r="C343" s="85">
        <v>46195</v>
      </c>
      <c r="D343">
        <v>120</v>
      </c>
      <c r="E343" t="s">
        <v>581</v>
      </c>
      <c r="F343" t="s">
        <v>582</v>
      </c>
      <c r="G343" t="s">
        <v>794</v>
      </c>
      <c r="H343" s="85">
        <v>46174</v>
      </c>
    </row>
    <row r="344" spans="1:8" x14ac:dyDescent="0.2">
      <c r="A344" t="s">
        <v>429</v>
      </c>
      <c r="B344" t="s">
        <v>148</v>
      </c>
      <c r="C344" s="85">
        <v>46196</v>
      </c>
      <c r="D344">
        <v>120</v>
      </c>
      <c r="E344" t="s">
        <v>581</v>
      </c>
      <c r="F344" t="s">
        <v>582</v>
      </c>
      <c r="G344" t="s">
        <v>794</v>
      </c>
      <c r="H344" s="85">
        <v>46174</v>
      </c>
    </row>
    <row r="345" spans="1:8" x14ac:dyDescent="0.2">
      <c r="A345" t="s">
        <v>429</v>
      </c>
      <c r="B345" t="s">
        <v>148</v>
      </c>
      <c r="C345" s="85">
        <v>46197</v>
      </c>
      <c r="D345">
        <v>120</v>
      </c>
      <c r="E345" t="s">
        <v>581</v>
      </c>
      <c r="F345" t="s">
        <v>582</v>
      </c>
      <c r="G345" t="s">
        <v>794</v>
      </c>
      <c r="H345" s="85">
        <v>46174</v>
      </c>
    </row>
    <row r="346" spans="1:8" x14ac:dyDescent="0.2">
      <c r="A346" t="s">
        <v>429</v>
      </c>
      <c r="B346" t="s">
        <v>148</v>
      </c>
      <c r="C346" s="85">
        <v>46198</v>
      </c>
      <c r="D346">
        <v>120</v>
      </c>
      <c r="E346" t="s">
        <v>581</v>
      </c>
      <c r="F346" t="s">
        <v>582</v>
      </c>
      <c r="G346" t="s">
        <v>794</v>
      </c>
      <c r="H346" s="85">
        <v>46174</v>
      </c>
    </row>
    <row r="347" spans="1:8" x14ac:dyDescent="0.2">
      <c r="A347" t="s">
        <v>429</v>
      </c>
      <c r="B347" t="s">
        <v>148</v>
      </c>
      <c r="C347" s="85">
        <v>46199</v>
      </c>
      <c r="D347">
        <v>120</v>
      </c>
      <c r="E347" t="s">
        <v>581</v>
      </c>
      <c r="F347" t="s">
        <v>582</v>
      </c>
      <c r="G347" t="s">
        <v>794</v>
      </c>
      <c r="H347" s="85">
        <v>46174</v>
      </c>
    </row>
    <row r="348" spans="1:8" x14ac:dyDescent="0.2">
      <c r="A348" t="s">
        <v>429</v>
      </c>
      <c r="B348" t="s">
        <v>148</v>
      </c>
      <c r="C348" s="85">
        <v>46202</v>
      </c>
      <c r="D348">
        <v>120</v>
      </c>
      <c r="E348" t="s">
        <v>581</v>
      </c>
      <c r="F348" t="s">
        <v>582</v>
      </c>
      <c r="G348" t="s">
        <v>794</v>
      </c>
      <c r="H348" s="85">
        <v>46174</v>
      </c>
    </row>
    <row r="349" spans="1:8" x14ac:dyDescent="0.2">
      <c r="A349" t="s">
        <v>429</v>
      </c>
      <c r="B349" t="s">
        <v>148</v>
      </c>
      <c r="C349" s="85">
        <v>46203</v>
      </c>
      <c r="D349">
        <v>120</v>
      </c>
      <c r="E349" t="s">
        <v>581</v>
      </c>
      <c r="F349" t="s">
        <v>582</v>
      </c>
      <c r="G349" t="s">
        <v>794</v>
      </c>
      <c r="H349" s="85">
        <v>46174</v>
      </c>
    </row>
    <row r="350" spans="1:8" x14ac:dyDescent="0.2">
      <c r="A350" t="s">
        <v>340</v>
      </c>
      <c r="B350" t="s">
        <v>148</v>
      </c>
      <c r="C350" s="85">
        <v>46174</v>
      </c>
      <c r="D350">
        <v>60</v>
      </c>
      <c r="E350" t="s">
        <v>551</v>
      </c>
      <c r="F350" t="s">
        <v>582</v>
      </c>
      <c r="G350" t="s">
        <v>794</v>
      </c>
      <c r="H350" s="85">
        <v>46174</v>
      </c>
    </row>
    <row r="351" spans="1:8" x14ac:dyDescent="0.2">
      <c r="A351" t="s">
        <v>340</v>
      </c>
      <c r="B351" t="s">
        <v>148</v>
      </c>
      <c r="C351" s="85">
        <v>46175</v>
      </c>
      <c r="D351">
        <v>60</v>
      </c>
      <c r="E351" t="s">
        <v>551</v>
      </c>
      <c r="F351" t="s">
        <v>582</v>
      </c>
      <c r="G351" t="s">
        <v>794</v>
      </c>
      <c r="H351" s="85">
        <v>46174</v>
      </c>
    </row>
    <row r="352" spans="1:8" x14ac:dyDescent="0.2">
      <c r="A352" t="s">
        <v>340</v>
      </c>
      <c r="B352" t="s">
        <v>148</v>
      </c>
      <c r="C352" s="85">
        <v>46177</v>
      </c>
      <c r="D352">
        <v>60</v>
      </c>
      <c r="E352" t="s">
        <v>551</v>
      </c>
      <c r="F352" t="s">
        <v>582</v>
      </c>
      <c r="G352" t="s">
        <v>794</v>
      </c>
      <c r="H352" s="85">
        <v>46174</v>
      </c>
    </row>
    <row r="353" spans="1:8" x14ac:dyDescent="0.2">
      <c r="A353" t="s">
        <v>340</v>
      </c>
      <c r="B353" t="s">
        <v>148</v>
      </c>
      <c r="C353" s="85">
        <v>46181</v>
      </c>
      <c r="D353">
        <v>60</v>
      </c>
      <c r="E353" t="s">
        <v>551</v>
      </c>
      <c r="F353" t="s">
        <v>582</v>
      </c>
      <c r="G353" t="s">
        <v>794</v>
      </c>
      <c r="H353" s="85">
        <v>46174</v>
      </c>
    </row>
    <row r="354" spans="1:8" x14ac:dyDescent="0.2">
      <c r="A354" t="s">
        <v>340</v>
      </c>
      <c r="B354" t="s">
        <v>148</v>
      </c>
      <c r="C354" s="85">
        <v>46182</v>
      </c>
      <c r="D354">
        <v>60</v>
      </c>
      <c r="E354" t="s">
        <v>551</v>
      </c>
      <c r="F354" t="s">
        <v>582</v>
      </c>
      <c r="G354" t="s">
        <v>794</v>
      </c>
      <c r="H354" s="85">
        <v>46174</v>
      </c>
    </row>
    <row r="355" spans="1:8" x14ac:dyDescent="0.2">
      <c r="A355" t="s">
        <v>340</v>
      </c>
      <c r="B355" t="s">
        <v>148</v>
      </c>
      <c r="C355" s="85">
        <v>46184</v>
      </c>
      <c r="D355">
        <v>60</v>
      </c>
      <c r="E355" t="s">
        <v>551</v>
      </c>
      <c r="F355" t="s">
        <v>582</v>
      </c>
      <c r="G355" t="s">
        <v>794</v>
      </c>
      <c r="H355" s="85">
        <v>46174</v>
      </c>
    </row>
    <row r="356" spans="1:8" x14ac:dyDescent="0.2">
      <c r="A356" t="s">
        <v>340</v>
      </c>
      <c r="B356" t="s">
        <v>148</v>
      </c>
      <c r="C356" s="85">
        <v>46188</v>
      </c>
      <c r="D356">
        <v>60</v>
      </c>
      <c r="E356" t="s">
        <v>551</v>
      </c>
      <c r="F356" t="s">
        <v>582</v>
      </c>
      <c r="G356" t="s">
        <v>794</v>
      </c>
      <c r="H356" s="85">
        <v>46174</v>
      </c>
    </row>
    <row r="357" spans="1:8" x14ac:dyDescent="0.2">
      <c r="A357" t="s">
        <v>340</v>
      </c>
      <c r="B357" t="s">
        <v>148</v>
      </c>
      <c r="C357" s="85">
        <v>46189</v>
      </c>
      <c r="D357">
        <v>60</v>
      </c>
      <c r="E357" t="s">
        <v>551</v>
      </c>
      <c r="F357" t="s">
        <v>582</v>
      </c>
      <c r="G357" t="s">
        <v>794</v>
      </c>
      <c r="H357" s="85">
        <v>46174</v>
      </c>
    </row>
    <row r="358" spans="1:8" x14ac:dyDescent="0.2">
      <c r="A358" t="s">
        <v>340</v>
      </c>
      <c r="B358" t="s">
        <v>148</v>
      </c>
      <c r="C358" s="85">
        <v>46191</v>
      </c>
      <c r="D358">
        <v>60</v>
      </c>
      <c r="E358" t="s">
        <v>551</v>
      </c>
      <c r="F358" t="s">
        <v>582</v>
      </c>
      <c r="G358" t="s">
        <v>794</v>
      </c>
      <c r="H358" s="85">
        <v>46174</v>
      </c>
    </row>
    <row r="359" spans="1:8" x14ac:dyDescent="0.2">
      <c r="A359" t="s">
        <v>340</v>
      </c>
      <c r="B359" t="s">
        <v>148</v>
      </c>
      <c r="C359" s="85">
        <v>46195</v>
      </c>
      <c r="D359">
        <v>60</v>
      </c>
      <c r="E359" t="s">
        <v>551</v>
      </c>
      <c r="F359" t="s">
        <v>582</v>
      </c>
      <c r="G359" t="s">
        <v>794</v>
      </c>
      <c r="H359" s="85">
        <v>46174</v>
      </c>
    </row>
    <row r="360" spans="1:8" x14ac:dyDescent="0.2">
      <c r="A360" t="s">
        <v>340</v>
      </c>
      <c r="B360" t="s">
        <v>148</v>
      </c>
      <c r="C360" s="85">
        <v>46196</v>
      </c>
      <c r="D360">
        <v>60</v>
      </c>
      <c r="E360" t="s">
        <v>551</v>
      </c>
      <c r="F360" t="s">
        <v>582</v>
      </c>
      <c r="G360" t="s">
        <v>794</v>
      </c>
      <c r="H360" s="85">
        <v>46174</v>
      </c>
    </row>
    <row r="361" spans="1:8" x14ac:dyDescent="0.2">
      <c r="A361" t="s">
        <v>340</v>
      </c>
      <c r="B361" t="s">
        <v>148</v>
      </c>
      <c r="C361" s="85">
        <v>46198</v>
      </c>
      <c r="D361">
        <v>60</v>
      </c>
      <c r="E361" t="s">
        <v>551</v>
      </c>
      <c r="F361" t="s">
        <v>582</v>
      </c>
      <c r="G361" t="s">
        <v>794</v>
      </c>
      <c r="H361" s="85">
        <v>46174</v>
      </c>
    </row>
    <row r="362" spans="1:8" x14ac:dyDescent="0.2">
      <c r="A362" t="s">
        <v>340</v>
      </c>
      <c r="B362" t="s">
        <v>148</v>
      </c>
      <c r="C362" s="85">
        <v>46202</v>
      </c>
      <c r="D362">
        <v>60</v>
      </c>
      <c r="E362" t="s">
        <v>551</v>
      </c>
      <c r="F362" t="s">
        <v>582</v>
      </c>
      <c r="G362" t="s">
        <v>794</v>
      </c>
      <c r="H362" s="85">
        <v>46174</v>
      </c>
    </row>
    <row r="363" spans="1:8" x14ac:dyDescent="0.2">
      <c r="A363" t="s">
        <v>340</v>
      </c>
      <c r="B363" t="s">
        <v>148</v>
      </c>
      <c r="C363" s="85">
        <v>46203</v>
      </c>
      <c r="D363">
        <v>60</v>
      </c>
      <c r="E363" t="s">
        <v>551</v>
      </c>
      <c r="F363" t="s">
        <v>582</v>
      </c>
      <c r="G363" t="s">
        <v>794</v>
      </c>
      <c r="H363" s="85">
        <v>46174</v>
      </c>
    </row>
    <row r="364" spans="1:8" x14ac:dyDescent="0.2">
      <c r="A364" t="s">
        <v>267</v>
      </c>
      <c r="B364" t="s">
        <v>151</v>
      </c>
      <c r="C364" s="85">
        <v>46174</v>
      </c>
      <c r="D364">
        <v>300</v>
      </c>
      <c r="E364" t="s">
        <v>583</v>
      </c>
      <c r="G364" t="s">
        <v>794</v>
      </c>
      <c r="H364" s="85">
        <v>46174</v>
      </c>
    </row>
    <row r="365" spans="1:8" x14ac:dyDescent="0.2">
      <c r="A365" t="s">
        <v>267</v>
      </c>
      <c r="B365" t="s">
        <v>151</v>
      </c>
      <c r="C365" s="85">
        <v>46175</v>
      </c>
      <c r="D365">
        <v>300</v>
      </c>
      <c r="E365" t="s">
        <v>583</v>
      </c>
      <c r="G365" t="s">
        <v>794</v>
      </c>
      <c r="H365" s="85">
        <v>46174</v>
      </c>
    </row>
    <row r="366" spans="1:8" x14ac:dyDescent="0.2">
      <c r="A366" t="s">
        <v>267</v>
      </c>
      <c r="B366" t="s">
        <v>151</v>
      </c>
      <c r="C366" s="85">
        <v>46176</v>
      </c>
      <c r="D366">
        <v>240</v>
      </c>
      <c r="E366" t="s">
        <v>583</v>
      </c>
      <c r="G366" t="s">
        <v>794</v>
      </c>
      <c r="H366" s="85">
        <v>46174</v>
      </c>
    </row>
    <row r="367" spans="1:8" x14ac:dyDescent="0.2">
      <c r="A367" t="s">
        <v>267</v>
      </c>
      <c r="B367" t="s">
        <v>151</v>
      </c>
      <c r="C367" s="85">
        <v>46177</v>
      </c>
      <c r="D367">
        <v>240</v>
      </c>
      <c r="E367" t="s">
        <v>583</v>
      </c>
      <c r="G367" t="s">
        <v>794</v>
      </c>
      <c r="H367" s="85">
        <v>46174</v>
      </c>
    </row>
    <row r="368" spans="1:8" x14ac:dyDescent="0.2">
      <c r="A368" t="s">
        <v>267</v>
      </c>
      <c r="B368" t="s">
        <v>151</v>
      </c>
      <c r="C368" s="85">
        <v>46178</v>
      </c>
      <c r="D368">
        <v>180</v>
      </c>
      <c r="E368" t="s">
        <v>583</v>
      </c>
      <c r="G368" t="s">
        <v>794</v>
      </c>
      <c r="H368" s="85">
        <v>46174</v>
      </c>
    </row>
    <row r="369" spans="1:8" x14ac:dyDescent="0.2">
      <c r="A369" t="s">
        <v>267</v>
      </c>
      <c r="B369" t="s">
        <v>151</v>
      </c>
      <c r="C369" s="85">
        <v>46181</v>
      </c>
      <c r="D369">
        <v>300</v>
      </c>
      <c r="E369" t="s">
        <v>583</v>
      </c>
      <c r="G369" t="s">
        <v>794</v>
      </c>
      <c r="H369" s="85">
        <v>46174</v>
      </c>
    </row>
    <row r="370" spans="1:8" x14ac:dyDescent="0.2">
      <c r="A370" t="s">
        <v>267</v>
      </c>
      <c r="B370" t="s">
        <v>151</v>
      </c>
      <c r="C370" s="85">
        <v>46182</v>
      </c>
      <c r="D370">
        <v>300</v>
      </c>
      <c r="E370" t="s">
        <v>583</v>
      </c>
      <c r="G370" t="s">
        <v>794</v>
      </c>
      <c r="H370" s="85">
        <v>46174</v>
      </c>
    </row>
    <row r="371" spans="1:8" x14ac:dyDescent="0.2">
      <c r="A371" t="s">
        <v>267</v>
      </c>
      <c r="B371" t="s">
        <v>151</v>
      </c>
      <c r="C371" s="85">
        <v>46183</v>
      </c>
      <c r="D371">
        <v>240</v>
      </c>
      <c r="E371" t="s">
        <v>583</v>
      </c>
      <c r="G371" t="s">
        <v>794</v>
      </c>
      <c r="H371" s="85">
        <v>46174</v>
      </c>
    </row>
    <row r="372" spans="1:8" x14ac:dyDescent="0.2">
      <c r="A372" t="s">
        <v>267</v>
      </c>
      <c r="B372" t="s">
        <v>151</v>
      </c>
      <c r="C372" s="85">
        <v>46184</v>
      </c>
      <c r="D372">
        <v>240</v>
      </c>
      <c r="E372" t="s">
        <v>583</v>
      </c>
      <c r="G372" t="s">
        <v>794</v>
      </c>
      <c r="H372" s="85">
        <v>46174</v>
      </c>
    </row>
    <row r="373" spans="1:8" x14ac:dyDescent="0.2">
      <c r="A373" t="s">
        <v>267</v>
      </c>
      <c r="B373" t="s">
        <v>151</v>
      </c>
      <c r="C373" s="85">
        <v>46185</v>
      </c>
      <c r="D373">
        <v>180</v>
      </c>
      <c r="E373" t="s">
        <v>583</v>
      </c>
      <c r="G373" t="s">
        <v>794</v>
      </c>
      <c r="H373" s="85">
        <v>46174</v>
      </c>
    </row>
    <row r="374" spans="1:8" x14ac:dyDescent="0.2">
      <c r="A374" t="s">
        <v>377</v>
      </c>
      <c r="B374" t="s">
        <v>151</v>
      </c>
      <c r="C374" s="85">
        <v>46174</v>
      </c>
      <c r="D374">
        <v>540</v>
      </c>
      <c r="E374" t="s">
        <v>583</v>
      </c>
      <c r="G374" t="s">
        <v>794</v>
      </c>
      <c r="H374" s="85">
        <v>46174</v>
      </c>
    </row>
    <row r="375" spans="1:8" x14ac:dyDescent="0.2">
      <c r="A375" t="s">
        <v>377</v>
      </c>
      <c r="B375" t="s">
        <v>151</v>
      </c>
      <c r="C375" s="85">
        <v>46175</v>
      </c>
      <c r="D375">
        <v>540</v>
      </c>
      <c r="E375" t="s">
        <v>583</v>
      </c>
      <c r="G375" t="s">
        <v>794</v>
      </c>
      <c r="H375" s="85">
        <v>46174</v>
      </c>
    </row>
    <row r="376" spans="1:8" x14ac:dyDescent="0.2">
      <c r="A376" t="s">
        <v>377</v>
      </c>
      <c r="B376" t="s">
        <v>151</v>
      </c>
      <c r="C376" s="85">
        <v>46176</v>
      </c>
      <c r="D376">
        <v>540</v>
      </c>
      <c r="E376" t="s">
        <v>583</v>
      </c>
      <c r="G376" t="s">
        <v>794</v>
      </c>
      <c r="H376" s="85">
        <v>46174</v>
      </c>
    </row>
    <row r="377" spans="1:8" x14ac:dyDescent="0.2">
      <c r="A377" t="s">
        <v>377</v>
      </c>
      <c r="B377" t="s">
        <v>151</v>
      </c>
      <c r="C377" s="85">
        <v>46177</v>
      </c>
      <c r="D377">
        <v>540</v>
      </c>
      <c r="E377" t="s">
        <v>583</v>
      </c>
      <c r="G377" t="s">
        <v>794</v>
      </c>
      <c r="H377" s="85">
        <v>46174</v>
      </c>
    </row>
    <row r="378" spans="1:8" x14ac:dyDescent="0.2">
      <c r="A378" t="s">
        <v>377</v>
      </c>
      <c r="B378" t="s">
        <v>151</v>
      </c>
      <c r="C378" s="85">
        <v>46178</v>
      </c>
      <c r="D378">
        <v>360</v>
      </c>
      <c r="E378" t="s">
        <v>583</v>
      </c>
      <c r="G378" t="s">
        <v>794</v>
      </c>
      <c r="H378" s="85">
        <v>46174</v>
      </c>
    </row>
    <row r="379" spans="1:8" x14ac:dyDescent="0.2">
      <c r="A379" t="s">
        <v>377</v>
      </c>
      <c r="B379" t="s">
        <v>151</v>
      </c>
      <c r="C379" s="85">
        <v>46181</v>
      </c>
      <c r="D379">
        <v>540</v>
      </c>
      <c r="E379" t="s">
        <v>583</v>
      </c>
      <c r="G379" t="s">
        <v>794</v>
      </c>
      <c r="H379" s="85">
        <v>46174</v>
      </c>
    </row>
    <row r="380" spans="1:8" x14ac:dyDescent="0.2">
      <c r="A380" t="s">
        <v>377</v>
      </c>
      <c r="B380" t="s">
        <v>151</v>
      </c>
      <c r="C380" s="85">
        <v>46182</v>
      </c>
      <c r="D380">
        <v>540</v>
      </c>
      <c r="E380" t="s">
        <v>583</v>
      </c>
      <c r="G380" t="s">
        <v>794</v>
      </c>
      <c r="H380" s="85">
        <v>46174</v>
      </c>
    </row>
    <row r="381" spans="1:8" x14ac:dyDescent="0.2">
      <c r="A381" t="s">
        <v>377</v>
      </c>
      <c r="B381" t="s">
        <v>151</v>
      </c>
      <c r="C381" s="85">
        <v>46183</v>
      </c>
      <c r="D381">
        <v>540</v>
      </c>
      <c r="E381" t="s">
        <v>583</v>
      </c>
      <c r="G381" t="s">
        <v>794</v>
      </c>
      <c r="H381" s="85">
        <v>46174</v>
      </c>
    </row>
    <row r="382" spans="1:8" x14ac:dyDescent="0.2">
      <c r="A382" t="s">
        <v>377</v>
      </c>
      <c r="B382" t="s">
        <v>151</v>
      </c>
      <c r="C382" s="85">
        <v>46184</v>
      </c>
      <c r="D382">
        <v>540</v>
      </c>
      <c r="E382" t="s">
        <v>583</v>
      </c>
      <c r="G382" t="s">
        <v>794</v>
      </c>
      <c r="H382" s="85">
        <v>46174</v>
      </c>
    </row>
    <row r="383" spans="1:8" x14ac:dyDescent="0.2">
      <c r="A383" t="s">
        <v>377</v>
      </c>
      <c r="B383" t="s">
        <v>151</v>
      </c>
      <c r="C383" s="85">
        <v>46185</v>
      </c>
      <c r="D383">
        <v>360</v>
      </c>
      <c r="E383" t="s">
        <v>583</v>
      </c>
      <c r="G383" t="s">
        <v>794</v>
      </c>
      <c r="H383" s="85">
        <v>46174</v>
      </c>
    </row>
    <row r="384" spans="1:8" x14ac:dyDescent="0.2">
      <c r="A384" t="s">
        <v>256</v>
      </c>
      <c r="B384" t="s">
        <v>151</v>
      </c>
      <c r="C384" s="85">
        <v>46174</v>
      </c>
      <c r="D384">
        <v>540</v>
      </c>
      <c r="E384" t="s">
        <v>583</v>
      </c>
      <c r="G384" t="s">
        <v>794</v>
      </c>
      <c r="H384" s="85">
        <v>46174</v>
      </c>
    </row>
    <row r="385" spans="1:8" x14ac:dyDescent="0.2">
      <c r="A385" t="s">
        <v>256</v>
      </c>
      <c r="B385" t="s">
        <v>151</v>
      </c>
      <c r="C385" s="85">
        <v>46175</v>
      </c>
      <c r="D385">
        <v>540</v>
      </c>
      <c r="E385" t="s">
        <v>583</v>
      </c>
      <c r="G385" t="s">
        <v>794</v>
      </c>
      <c r="H385" s="85">
        <v>46174</v>
      </c>
    </row>
    <row r="386" spans="1:8" x14ac:dyDescent="0.2">
      <c r="A386" t="s">
        <v>256</v>
      </c>
      <c r="B386" t="s">
        <v>151</v>
      </c>
      <c r="C386" s="85">
        <v>46176</v>
      </c>
      <c r="D386">
        <v>540</v>
      </c>
      <c r="E386" t="s">
        <v>583</v>
      </c>
      <c r="G386" t="s">
        <v>794</v>
      </c>
      <c r="H386" s="85">
        <v>46174</v>
      </c>
    </row>
    <row r="387" spans="1:8" x14ac:dyDescent="0.2">
      <c r="A387" t="s">
        <v>256</v>
      </c>
      <c r="B387" t="s">
        <v>151</v>
      </c>
      <c r="C387" s="85">
        <v>46177</v>
      </c>
      <c r="D387">
        <v>540</v>
      </c>
      <c r="E387" t="s">
        <v>583</v>
      </c>
      <c r="G387" t="s">
        <v>794</v>
      </c>
      <c r="H387" s="85">
        <v>46174</v>
      </c>
    </row>
    <row r="388" spans="1:8" x14ac:dyDescent="0.2">
      <c r="A388" t="s">
        <v>256</v>
      </c>
      <c r="B388" t="s">
        <v>151</v>
      </c>
      <c r="C388" s="85">
        <v>46178</v>
      </c>
      <c r="D388">
        <v>360</v>
      </c>
      <c r="E388" t="s">
        <v>583</v>
      </c>
      <c r="G388" t="s">
        <v>794</v>
      </c>
      <c r="H388" s="85">
        <v>46174</v>
      </c>
    </row>
    <row r="389" spans="1:8" x14ac:dyDescent="0.2">
      <c r="A389" t="s">
        <v>256</v>
      </c>
      <c r="B389" t="s">
        <v>151</v>
      </c>
      <c r="C389" s="85">
        <v>46181</v>
      </c>
      <c r="D389">
        <v>540</v>
      </c>
      <c r="E389" t="s">
        <v>583</v>
      </c>
      <c r="G389" t="s">
        <v>794</v>
      </c>
      <c r="H389" s="85">
        <v>46174</v>
      </c>
    </row>
    <row r="390" spans="1:8" x14ac:dyDescent="0.2">
      <c r="A390" t="s">
        <v>256</v>
      </c>
      <c r="B390" t="s">
        <v>151</v>
      </c>
      <c r="C390" s="85">
        <v>46182</v>
      </c>
      <c r="D390">
        <v>540</v>
      </c>
      <c r="E390" t="s">
        <v>583</v>
      </c>
      <c r="G390" t="s">
        <v>794</v>
      </c>
      <c r="H390" s="85">
        <v>46174</v>
      </c>
    </row>
    <row r="391" spans="1:8" x14ac:dyDescent="0.2">
      <c r="A391" t="s">
        <v>256</v>
      </c>
      <c r="B391" t="s">
        <v>151</v>
      </c>
      <c r="C391" s="85">
        <v>46183</v>
      </c>
      <c r="D391">
        <v>540</v>
      </c>
      <c r="E391" t="s">
        <v>583</v>
      </c>
      <c r="G391" t="s">
        <v>794</v>
      </c>
      <c r="H391" s="85">
        <v>46174</v>
      </c>
    </row>
    <row r="392" spans="1:8" x14ac:dyDescent="0.2">
      <c r="A392" t="s">
        <v>256</v>
      </c>
      <c r="B392" t="s">
        <v>151</v>
      </c>
      <c r="C392" s="85">
        <v>46184</v>
      </c>
      <c r="D392">
        <v>540</v>
      </c>
      <c r="E392" t="s">
        <v>583</v>
      </c>
      <c r="G392" t="s">
        <v>794</v>
      </c>
      <c r="H392" s="85">
        <v>46174</v>
      </c>
    </row>
    <row r="393" spans="1:8" x14ac:dyDescent="0.2">
      <c r="A393" t="s">
        <v>256</v>
      </c>
      <c r="B393" t="s">
        <v>151</v>
      </c>
      <c r="C393" s="85">
        <v>46185</v>
      </c>
      <c r="D393">
        <v>360</v>
      </c>
      <c r="E393" t="s">
        <v>583</v>
      </c>
      <c r="G393" t="s">
        <v>794</v>
      </c>
      <c r="H393" s="85">
        <v>46174</v>
      </c>
    </row>
    <row r="394" spans="1:8" x14ac:dyDescent="0.2">
      <c r="A394" t="s">
        <v>267</v>
      </c>
      <c r="B394" t="s">
        <v>151</v>
      </c>
      <c r="C394" s="85">
        <v>46188</v>
      </c>
      <c r="D394">
        <v>300</v>
      </c>
      <c r="E394" t="s">
        <v>584</v>
      </c>
      <c r="G394" t="s">
        <v>794</v>
      </c>
      <c r="H394" s="85">
        <v>46174</v>
      </c>
    </row>
    <row r="395" spans="1:8" x14ac:dyDescent="0.2">
      <c r="A395" t="s">
        <v>267</v>
      </c>
      <c r="B395" t="s">
        <v>151</v>
      </c>
      <c r="C395" s="85">
        <v>46189</v>
      </c>
      <c r="D395">
        <v>300</v>
      </c>
      <c r="E395" t="s">
        <v>584</v>
      </c>
      <c r="G395" t="s">
        <v>794</v>
      </c>
      <c r="H395" s="85">
        <v>46174</v>
      </c>
    </row>
    <row r="396" spans="1:8" x14ac:dyDescent="0.2">
      <c r="A396" t="s">
        <v>267</v>
      </c>
      <c r="B396" t="s">
        <v>151</v>
      </c>
      <c r="C396" s="85">
        <v>46190</v>
      </c>
      <c r="D396">
        <v>240</v>
      </c>
      <c r="E396" t="s">
        <v>584</v>
      </c>
      <c r="G396" t="s">
        <v>794</v>
      </c>
      <c r="H396" s="85">
        <v>46174</v>
      </c>
    </row>
    <row r="397" spans="1:8" x14ac:dyDescent="0.2">
      <c r="A397" t="s">
        <v>267</v>
      </c>
      <c r="B397" t="s">
        <v>151</v>
      </c>
      <c r="C397" s="85">
        <v>46191</v>
      </c>
      <c r="D397">
        <v>240</v>
      </c>
      <c r="E397" t="s">
        <v>584</v>
      </c>
      <c r="G397" t="s">
        <v>794</v>
      </c>
      <c r="H397" s="85">
        <v>46174</v>
      </c>
    </row>
    <row r="398" spans="1:8" x14ac:dyDescent="0.2">
      <c r="A398" t="s">
        <v>267</v>
      </c>
      <c r="B398" t="s">
        <v>151</v>
      </c>
      <c r="C398" s="85">
        <v>46192</v>
      </c>
      <c r="D398">
        <v>180</v>
      </c>
      <c r="E398" t="s">
        <v>584</v>
      </c>
      <c r="G398" t="s">
        <v>794</v>
      </c>
      <c r="H398" s="85">
        <v>46174</v>
      </c>
    </row>
    <row r="399" spans="1:8" x14ac:dyDescent="0.2">
      <c r="A399" t="s">
        <v>377</v>
      </c>
      <c r="B399" t="s">
        <v>151</v>
      </c>
      <c r="C399" s="85">
        <v>46188</v>
      </c>
      <c r="D399">
        <v>540</v>
      </c>
      <c r="E399" t="s">
        <v>584</v>
      </c>
      <c r="G399" t="s">
        <v>794</v>
      </c>
      <c r="H399" s="85">
        <v>46174</v>
      </c>
    </row>
    <row r="400" spans="1:8" x14ac:dyDescent="0.2">
      <c r="A400" t="s">
        <v>377</v>
      </c>
      <c r="B400" t="s">
        <v>151</v>
      </c>
      <c r="C400" s="85">
        <v>46189</v>
      </c>
      <c r="D400">
        <v>540</v>
      </c>
      <c r="E400" t="s">
        <v>584</v>
      </c>
      <c r="G400" t="s">
        <v>794</v>
      </c>
      <c r="H400" s="85">
        <v>46174</v>
      </c>
    </row>
    <row r="401" spans="1:8" x14ac:dyDescent="0.2">
      <c r="A401" t="s">
        <v>377</v>
      </c>
      <c r="B401" t="s">
        <v>151</v>
      </c>
      <c r="C401" s="85">
        <v>46190</v>
      </c>
      <c r="D401">
        <v>540</v>
      </c>
      <c r="E401" t="s">
        <v>584</v>
      </c>
      <c r="G401" t="s">
        <v>794</v>
      </c>
      <c r="H401" s="85">
        <v>46174</v>
      </c>
    </row>
    <row r="402" spans="1:8" x14ac:dyDescent="0.2">
      <c r="A402" t="s">
        <v>377</v>
      </c>
      <c r="B402" t="s">
        <v>151</v>
      </c>
      <c r="C402" s="85">
        <v>46191</v>
      </c>
      <c r="D402">
        <v>540</v>
      </c>
      <c r="E402" t="s">
        <v>584</v>
      </c>
      <c r="G402" t="s">
        <v>794</v>
      </c>
      <c r="H402" s="85">
        <v>46174</v>
      </c>
    </row>
    <row r="403" spans="1:8" x14ac:dyDescent="0.2">
      <c r="A403" t="s">
        <v>377</v>
      </c>
      <c r="B403" t="s">
        <v>151</v>
      </c>
      <c r="C403" s="85">
        <v>46192</v>
      </c>
      <c r="D403">
        <v>360</v>
      </c>
      <c r="E403" t="s">
        <v>584</v>
      </c>
      <c r="G403" t="s">
        <v>794</v>
      </c>
      <c r="H403" s="85">
        <v>46174</v>
      </c>
    </row>
    <row r="404" spans="1:8" x14ac:dyDescent="0.2">
      <c r="A404" t="s">
        <v>256</v>
      </c>
      <c r="B404" t="s">
        <v>151</v>
      </c>
      <c r="C404" s="85">
        <v>46188</v>
      </c>
      <c r="D404">
        <v>540</v>
      </c>
      <c r="E404" t="s">
        <v>584</v>
      </c>
      <c r="G404" t="s">
        <v>794</v>
      </c>
      <c r="H404" s="85">
        <v>46174</v>
      </c>
    </row>
    <row r="405" spans="1:8" x14ac:dyDescent="0.2">
      <c r="A405" t="s">
        <v>256</v>
      </c>
      <c r="B405" t="s">
        <v>151</v>
      </c>
      <c r="C405" s="85">
        <v>46189</v>
      </c>
      <c r="D405">
        <v>540</v>
      </c>
      <c r="E405" t="s">
        <v>584</v>
      </c>
      <c r="G405" t="s">
        <v>794</v>
      </c>
      <c r="H405" s="85">
        <v>46174</v>
      </c>
    </row>
    <row r="406" spans="1:8" x14ac:dyDescent="0.2">
      <c r="A406" t="s">
        <v>256</v>
      </c>
      <c r="B406" t="s">
        <v>151</v>
      </c>
      <c r="C406" s="85">
        <v>46190</v>
      </c>
      <c r="D406">
        <v>540</v>
      </c>
      <c r="E406" t="s">
        <v>584</v>
      </c>
      <c r="G406" t="s">
        <v>794</v>
      </c>
      <c r="H406" s="85">
        <v>46174</v>
      </c>
    </row>
    <row r="407" spans="1:8" x14ac:dyDescent="0.2">
      <c r="A407" t="s">
        <v>256</v>
      </c>
      <c r="B407" t="s">
        <v>151</v>
      </c>
      <c r="C407" s="85">
        <v>46191</v>
      </c>
      <c r="D407">
        <v>540</v>
      </c>
      <c r="E407" t="s">
        <v>584</v>
      </c>
      <c r="G407" t="s">
        <v>794</v>
      </c>
      <c r="H407" s="85">
        <v>46174</v>
      </c>
    </row>
    <row r="408" spans="1:8" x14ac:dyDescent="0.2">
      <c r="A408" t="s">
        <v>256</v>
      </c>
      <c r="B408" t="s">
        <v>151</v>
      </c>
      <c r="C408" s="85">
        <v>46192</v>
      </c>
      <c r="D408">
        <v>360</v>
      </c>
      <c r="E408" t="s">
        <v>584</v>
      </c>
      <c r="G408" t="s">
        <v>794</v>
      </c>
      <c r="H408" s="85">
        <v>46174</v>
      </c>
    </row>
    <row r="409" spans="1:8" x14ac:dyDescent="0.2">
      <c r="A409" t="s">
        <v>267</v>
      </c>
      <c r="B409" t="s">
        <v>151</v>
      </c>
      <c r="C409" s="85">
        <v>46195</v>
      </c>
      <c r="D409">
        <v>300</v>
      </c>
      <c r="E409" t="s">
        <v>585</v>
      </c>
      <c r="G409" t="s">
        <v>794</v>
      </c>
      <c r="H409" s="85">
        <v>46174</v>
      </c>
    </row>
    <row r="410" spans="1:8" x14ac:dyDescent="0.2">
      <c r="A410" t="s">
        <v>267</v>
      </c>
      <c r="B410" t="s">
        <v>151</v>
      </c>
      <c r="C410" s="85">
        <v>46196</v>
      </c>
      <c r="D410">
        <v>300</v>
      </c>
      <c r="E410" t="s">
        <v>585</v>
      </c>
      <c r="G410" t="s">
        <v>794</v>
      </c>
      <c r="H410" s="85">
        <v>46174</v>
      </c>
    </row>
    <row r="411" spans="1:8" x14ac:dyDescent="0.2">
      <c r="A411" t="s">
        <v>267</v>
      </c>
      <c r="B411" t="s">
        <v>151</v>
      </c>
      <c r="C411" s="85">
        <v>46197</v>
      </c>
      <c r="D411">
        <v>240</v>
      </c>
      <c r="E411" t="s">
        <v>585</v>
      </c>
      <c r="G411" t="s">
        <v>794</v>
      </c>
      <c r="H411" s="85">
        <v>46174</v>
      </c>
    </row>
    <row r="412" spans="1:8" x14ac:dyDescent="0.2">
      <c r="A412" t="s">
        <v>267</v>
      </c>
      <c r="B412" t="s">
        <v>151</v>
      </c>
      <c r="C412" s="85">
        <v>46198</v>
      </c>
      <c r="D412">
        <v>240</v>
      </c>
      <c r="E412" t="s">
        <v>585</v>
      </c>
      <c r="G412" t="s">
        <v>794</v>
      </c>
      <c r="H412" s="85">
        <v>46174</v>
      </c>
    </row>
    <row r="413" spans="1:8" x14ac:dyDescent="0.2">
      <c r="A413" t="s">
        <v>267</v>
      </c>
      <c r="B413" t="s">
        <v>151</v>
      </c>
      <c r="C413" s="85">
        <v>46199</v>
      </c>
      <c r="D413">
        <v>180</v>
      </c>
      <c r="E413" t="s">
        <v>585</v>
      </c>
      <c r="G413" t="s">
        <v>794</v>
      </c>
      <c r="H413" s="85">
        <v>46174</v>
      </c>
    </row>
    <row r="414" spans="1:8" x14ac:dyDescent="0.2">
      <c r="A414" t="s">
        <v>267</v>
      </c>
      <c r="B414" t="s">
        <v>151</v>
      </c>
      <c r="C414" s="85">
        <v>46202</v>
      </c>
      <c r="D414">
        <v>300</v>
      </c>
      <c r="E414" t="s">
        <v>585</v>
      </c>
      <c r="G414" t="s">
        <v>794</v>
      </c>
      <c r="H414" s="85">
        <v>46174</v>
      </c>
    </row>
    <row r="415" spans="1:8" x14ac:dyDescent="0.2">
      <c r="A415" t="s">
        <v>267</v>
      </c>
      <c r="B415" t="s">
        <v>151</v>
      </c>
      <c r="C415" s="85">
        <v>46203</v>
      </c>
      <c r="D415">
        <v>300</v>
      </c>
      <c r="E415" t="s">
        <v>585</v>
      </c>
      <c r="G415" t="s">
        <v>794</v>
      </c>
      <c r="H415" s="85">
        <v>46174</v>
      </c>
    </row>
    <row r="416" spans="1:8" x14ac:dyDescent="0.2">
      <c r="A416" t="s">
        <v>377</v>
      </c>
      <c r="B416" t="s">
        <v>151</v>
      </c>
      <c r="C416" s="85">
        <v>46195</v>
      </c>
      <c r="D416">
        <v>540</v>
      </c>
      <c r="E416" t="s">
        <v>585</v>
      </c>
      <c r="G416" t="s">
        <v>794</v>
      </c>
      <c r="H416" s="85">
        <v>46174</v>
      </c>
    </row>
    <row r="417" spans="1:8" x14ac:dyDescent="0.2">
      <c r="A417" t="s">
        <v>377</v>
      </c>
      <c r="B417" t="s">
        <v>151</v>
      </c>
      <c r="C417" s="85">
        <v>46196</v>
      </c>
      <c r="D417">
        <v>540</v>
      </c>
      <c r="E417" t="s">
        <v>585</v>
      </c>
      <c r="G417" t="s">
        <v>794</v>
      </c>
      <c r="H417" s="85">
        <v>46174</v>
      </c>
    </row>
    <row r="418" spans="1:8" x14ac:dyDescent="0.2">
      <c r="A418" t="s">
        <v>377</v>
      </c>
      <c r="B418" t="s">
        <v>151</v>
      </c>
      <c r="C418" s="85">
        <v>46197</v>
      </c>
      <c r="D418">
        <v>540</v>
      </c>
      <c r="E418" t="s">
        <v>585</v>
      </c>
      <c r="G418" t="s">
        <v>794</v>
      </c>
      <c r="H418" s="85">
        <v>46174</v>
      </c>
    </row>
    <row r="419" spans="1:8" x14ac:dyDescent="0.2">
      <c r="A419" t="s">
        <v>377</v>
      </c>
      <c r="B419" t="s">
        <v>151</v>
      </c>
      <c r="C419" s="85">
        <v>46198</v>
      </c>
      <c r="D419">
        <v>540</v>
      </c>
      <c r="E419" t="s">
        <v>585</v>
      </c>
      <c r="G419" t="s">
        <v>794</v>
      </c>
      <c r="H419" s="85">
        <v>46174</v>
      </c>
    </row>
    <row r="420" spans="1:8" x14ac:dyDescent="0.2">
      <c r="A420" t="s">
        <v>377</v>
      </c>
      <c r="B420" t="s">
        <v>151</v>
      </c>
      <c r="C420" s="85">
        <v>46199</v>
      </c>
      <c r="D420">
        <v>360</v>
      </c>
      <c r="E420" t="s">
        <v>585</v>
      </c>
      <c r="G420" t="s">
        <v>794</v>
      </c>
      <c r="H420" s="85">
        <v>46174</v>
      </c>
    </row>
    <row r="421" spans="1:8" x14ac:dyDescent="0.2">
      <c r="A421" t="s">
        <v>377</v>
      </c>
      <c r="B421" t="s">
        <v>151</v>
      </c>
      <c r="C421" s="85">
        <v>46202</v>
      </c>
      <c r="D421">
        <v>540</v>
      </c>
      <c r="E421" t="s">
        <v>585</v>
      </c>
      <c r="G421" t="s">
        <v>794</v>
      </c>
      <c r="H421" s="85">
        <v>46174</v>
      </c>
    </row>
    <row r="422" spans="1:8" x14ac:dyDescent="0.2">
      <c r="A422" t="s">
        <v>377</v>
      </c>
      <c r="B422" t="s">
        <v>151</v>
      </c>
      <c r="C422" s="85">
        <v>46203</v>
      </c>
      <c r="D422">
        <v>540</v>
      </c>
      <c r="E422" t="s">
        <v>585</v>
      </c>
      <c r="G422" t="s">
        <v>794</v>
      </c>
      <c r="H422" s="85">
        <v>46174</v>
      </c>
    </row>
    <row r="423" spans="1:8" x14ac:dyDescent="0.2">
      <c r="A423" t="s">
        <v>256</v>
      </c>
      <c r="B423" t="s">
        <v>151</v>
      </c>
      <c r="C423" s="85">
        <v>46195</v>
      </c>
      <c r="D423">
        <v>540</v>
      </c>
      <c r="E423" t="s">
        <v>585</v>
      </c>
      <c r="G423" t="s">
        <v>794</v>
      </c>
      <c r="H423" s="85">
        <v>46174</v>
      </c>
    </row>
    <row r="424" spans="1:8" x14ac:dyDescent="0.2">
      <c r="A424" t="s">
        <v>256</v>
      </c>
      <c r="B424" t="s">
        <v>151</v>
      </c>
      <c r="C424" s="85">
        <v>46196</v>
      </c>
      <c r="D424">
        <v>540</v>
      </c>
      <c r="E424" t="s">
        <v>585</v>
      </c>
      <c r="G424" t="s">
        <v>794</v>
      </c>
      <c r="H424" s="85">
        <v>46174</v>
      </c>
    </row>
    <row r="425" spans="1:8" x14ac:dyDescent="0.2">
      <c r="A425" t="s">
        <v>256</v>
      </c>
      <c r="B425" t="s">
        <v>151</v>
      </c>
      <c r="C425" s="85">
        <v>46197</v>
      </c>
      <c r="D425">
        <v>540</v>
      </c>
      <c r="E425" t="s">
        <v>585</v>
      </c>
      <c r="G425" t="s">
        <v>794</v>
      </c>
      <c r="H425" s="85">
        <v>46174</v>
      </c>
    </row>
    <row r="426" spans="1:8" x14ac:dyDescent="0.2">
      <c r="A426" t="s">
        <v>256</v>
      </c>
      <c r="B426" t="s">
        <v>151</v>
      </c>
      <c r="C426" s="85">
        <v>46198</v>
      </c>
      <c r="D426">
        <v>540</v>
      </c>
      <c r="E426" t="s">
        <v>585</v>
      </c>
      <c r="G426" t="s">
        <v>794</v>
      </c>
      <c r="H426" s="85">
        <v>46174</v>
      </c>
    </row>
    <row r="427" spans="1:8" x14ac:dyDescent="0.2">
      <c r="A427" t="s">
        <v>256</v>
      </c>
      <c r="B427" t="s">
        <v>151</v>
      </c>
      <c r="C427" s="85">
        <v>46199</v>
      </c>
      <c r="D427">
        <v>360</v>
      </c>
      <c r="E427" t="s">
        <v>585</v>
      </c>
      <c r="G427" t="s">
        <v>794</v>
      </c>
      <c r="H427" s="85">
        <v>46174</v>
      </c>
    </row>
    <row r="428" spans="1:8" x14ac:dyDescent="0.2">
      <c r="A428" t="s">
        <v>256</v>
      </c>
      <c r="B428" t="s">
        <v>151</v>
      </c>
      <c r="C428" s="85">
        <v>46202</v>
      </c>
      <c r="D428">
        <v>540</v>
      </c>
      <c r="E428" t="s">
        <v>585</v>
      </c>
      <c r="G428" t="s">
        <v>794</v>
      </c>
      <c r="H428" s="85">
        <v>46174</v>
      </c>
    </row>
    <row r="429" spans="1:8" x14ac:dyDescent="0.2">
      <c r="A429" t="s">
        <v>256</v>
      </c>
      <c r="B429" t="s">
        <v>151</v>
      </c>
      <c r="C429" s="85">
        <v>46203</v>
      </c>
      <c r="D429">
        <v>540</v>
      </c>
      <c r="E429" t="s">
        <v>585</v>
      </c>
      <c r="G429" t="s">
        <v>794</v>
      </c>
      <c r="H429" s="85">
        <v>46174</v>
      </c>
    </row>
    <row r="430" spans="1:8" x14ac:dyDescent="0.2">
      <c r="A430" t="s">
        <v>397</v>
      </c>
      <c r="B430" t="s">
        <v>154</v>
      </c>
      <c r="C430" s="85">
        <v>46174</v>
      </c>
      <c r="D430">
        <v>480</v>
      </c>
      <c r="E430" t="s">
        <v>586</v>
      </c>
      <c r="G430" t="s">
        <v>794</v>
      </c>
      <c r="H430" s="85">
        <v>46174</v>
      </c>
    </row>
    <row r="431" spans="1:8" x14ac:dyDescent="0.2">
      <c r="A431" t="s">
        <v>397</v>
      </c>
      <c r="B431" t="s">
        <v>154</v>
      </c>
      <c r="C431" s="85">
        <v>46175</v>
      </c>
      <c r="D431">
        <v>480</v>
      </c>
      <c r="E431" t="s">
        <v>586</v>
      </c>
      <c r="G431" t="s">
        <v>794</v>
      </c>
      <c r="H431" s="85">
        <v>46174</v>
      </c>
    </row>
    <row r="432" spans="1:8" x14ac:dyDescent="0.2">
      <c r="A432" t="s">
        <v>280</v>
      </c>
      <c r="B432" t="s">
        <v>154</v>
      </c>
      <c r="C432" s="85">
        <v>46174</v>
      </c>
      <c r="D432">
        <v>240</v>
      </c>
      <c r="E432" t="s">
        <v>588</v>
      </c>
      <c r="G432" t="s">
        <v>794</v>
      </c>
      <c r="H432" s="85">
        <v>46174</v>
      </c>
    </row>
    <row r="433" spans="1:8" x14ac:dyDescent="0.2">
      <c r="A433" t="s">
        <v>280</v>
      </c>
      <c r="B433" t="s">
        <v>154</v>
      </c>
      <c r="C433" s="85">
        <v>46175</v>
      </c>
      <c r="D433">
        <v>240</v>
      </c>
      <c r="E433" t="s">
        <v>588</v>
      </c>
      <c r="G433" t="s">
        <v>794</v>
      </c>
      <c r="H433" s="85">
        <v>46174</v>
      </c>
    </row>
    <row r="434" spans="1:8" x14ac:dyDescent="0.2">
      <c r="A434" t="s">
        <v>280</v>
      </c>
      <c r="B434" t="s">
        <v>154</v>
      </c>
      <c r="C434" s="85">
        <v>46176</v>
      </c>
      <c r="D434">
        <v>240</v>
      </c>
      <c r="E434" t="s">
        <v>588</v>
      </c>
      <c r="G434" t="s">
        <v>794</v>
      </c>
      <c r="H434" s="85">
        <v>46174</v>
      </c>
    </row>
    <row r="435" spans="1:8" x14ac:dyDescent="0.2">
      <c r="A435" t="s">
        <v>280</v>
      </c>
      <c r="B435" t="s">
        <v>154</v>
      </c>
      <c r="C435" s="85">
        <v>46177</v>
      </c>
      <c r="D435">
        <v>240</v>
      </c>
      <c r="E435" t="s">
        <v>588</v>
      </c>
      <c r="G435" t="s">
        <v>794</v>
      </c>
      <c r="H435" s="85">
        <v>46174</v>
      </c>
    </row>
    <row r="436" spans="1:8" x14ac:dyDescent="0.2">
      <c r="A436" t="s">
        <v>280</v>
      </c>
      <c r="B436" t="s">
        <v>154</v>
      </c>
      <c r="C436" s="85">
        <v>46178</v>
      </c>
      <c r="D436">
        <v>180</v>
      </c>
      <c r="E436" t="s">
        <v>588</v>
      </c>
      <c r="G436" t="s">
        <v>794</v>
      </c>
      <c r="H436" s="85">
        <v>46174</v>
      </c>
    </row>
    <row r="437" spans="1:8" x14ac:dyDescent="0.2">
      <c r="A437" t="s">
        <v>280</v>
      </c>
      <c r="B437" t="s">
        <v>154</v>
      </c>
      <c r="C437" s="85">
        <v>46181</v>
      </c>
      <c r="D437">
        <v>240</v>
      </c>
      <c r="E437" t="s">
        <v>588</v>
      </c>
      <c r="G437" t="s">
        <v>794</v>
      </c>
      <c r="H437" s="85">
        <v>46174</v>
      </c>
    </row>
    <row r="438" spans="1:8" x14ac:dyDescent="0.2">
      <c r="A438" t="s">
        <v>280</v>
      </c>
      <c r="B438" t="s">
        <v>154</v>
      </c>
      <c r="C438" s="85">
        <v>46182</v>
      </c>
      <c r="D438">
        <v>240</v>
      </c>
      <c r="E438" t="s">
        <v>588</v>
      </c>
      <c r="G438" t="s">
        <v>794</v>
      </c>
      <c r="H438" s="85">
        <v>46174</v>
      </c>
    </row>
    <row r="439" spans="1:8" x14ac:dyDescent="0.2">
      <c r="A439" t="s">
        <v>280</v>
      </c>
      <c r="B439" t="s">
        <v>154</v>
      </c>
      <c r="C439" s="85">
        <v>46183</v>
      </c>
      <c r="D439">
        <v>240</v>
      </c>
      <c r="E439" t="s">
        <v>589</v>
      </c>
      <c r="G439" t="s">
        <v>794</v>
      </c>
      <c r="H439" s="85">
        <v>46174</v>
      </c>
    </row>
    <row r="440" spans="1:8" x14ac:dyDescent="0.2">
      <c r="A440" t="s">
        <v>280</v>
      </c>
      <c r="B440" t="s">
        <v>154</v>
      </c>
      <c r="C440" s="85">
        <v>46184</v>
      </c>
      <c r="D440">
        <v>240</v>
      </c>
      <c r="E440" t="s">
        <v>589</v>
      </c>
      <c r="G440" t="s">
        <v>794</v>
      </c>
      <c r="H440" s="85">
        <v>46174</v>
      </c>
    </row>
    <row r="441" spans="1:8" x14ac:dyDescent="0.2">
      <c r="A441" t="s">
        <v>280</v>
      </c>
      <c r="B441" t="s">
        <v>154</v>
      </c>
      <c r="C441" s="85">
        <v>46185</v>
      </c>
      <c r="D441">
        <v>180</v>
      </c>
      <c r="E441" t="s">
        <v>589</v>
      </c>
      <c r="G441" t="s">
        <v>794</v>
      </c>
      <c r="H441" s="85">
        <v>46174</v>
      </c>
    </row>
    <row r="442" spans="1:8" x14ac:dyDescent="0.2">
      <c r="A442" t="s">
        <v>280</v>
      </c>
      <c r="B442" t="s">
        <v>154</v>
      </c>
      <c r="C442" s="85">
        <v>46188</v>
      </c>
      <c r="D442">
        <v>240</v>
      </c>
      <c r="E442" t="s">
        <v>589</v>
      </c>
      <c r="G442" t="s">
        <v>794</v>
      </c>
      <c r="H442" s="85">
        <v>46174</v>
      </c>
    </row>
    <row r="443" spans="1:8" x14ac:dyDescent="0.2">
      <c r="A443" t="s">
        <v>280</v>
      </c>
      <c r="B443" t="s">
        <v>154</v>
      </c>
      <c r="C443" s="85">
        <v>46189</v>
      </c>
      <c r="D443">
        <v>240</v>
      </c>
      <c r="E443" t="s">
        <v>589</v>
      </c>
      <c r="G443" t="s">
        <v>794</v>
      </c>
      <c r="H443" s="85">
        <v>46174</v>
      </c>
    </row>
    <row r="444" spans="1:8" x14ac:dyDescent="0.2">
      <c r="A444" t="s">
        <v>280</v>
      </c>
      <c r="B444" t="s">
        <v>154</v>
      </c>
      <c r="C444" s="85">
        <v>46190</v>
      </c>
      <c r="D444">
        <v>240</v>
      </c>
      <c r="E444" t="s">
        <v>589</v>
      </c>
      <c r="G444" t="s">
        <v>794</v>
      </c>
      <c r="H444" s="85">
        <v>46174</v>
      </c>
    </row>
    <row r="445" spans="1:8" x14ac:dyDescent="0.2">
      <c r="A445" t="s">
        <v>280</v>
      </c>
      <c r="B445" t="s">
        <v>154</v>
      </c>
      <c r="C445" s="85">
        <v>46191</v>
      </c>
      <c r="D445">
        <v>240</v>
      </c>
      <c r="E445" t="s">
        <v>589</v>
      </c>
      <c r="G445" t="s">
        <v>794</v>
      </c>
      <c r="H445" s="85">
        <v>46174</v>
      </c>
    </row>
    <row r="446" spans="1:8" x14ac:dyDescent="0.2">
      <c r="A446" t="s">
        <v>280</v>
      </c>
      <c r="B446" t="s">
        <v>154</v>
      </c>
      <c r="C446" s="85">
        <v>46192</v>
      </c>
      <c r="D446">
        <v>180</v>
      </c>
      <c r="E446" t="s">
        <v>589</v>
      </c>
      <c r="G446" t="s">
        <v>794</v>
      </c>
      <c r="H446" s="85">
        <v>46174</v>
      </c>
    </row>
    <row r="447" spans="1:8" x14ac:dyDescent="0.2">
      <c r="A447" t="s">
        <v>280</v>
      </c>
      <c r="B447" t="s">
        <v>154</v>
      </c>
      <c r="C447" s="85">
        <v>46195</v>
      </c>
      <c r="D447">
        <v>240</v>
      </c>
      <c r="E447" t="s">
        <v>589</v>
      </c>
      <c r="G447" t="s">
        <v>794</v>
      </c>
      <c r="H447" s="85">
        <v>46174</v>
      </c>
    </row>
    <row r="448" spans="1:8" x14ac:dyDescent="0.2">
      <c r="A448" t="s">
        <v>280</v>
      </c>
      <c r="B448" t="s">
        <v>154</v>
      </c>
      <c r="C448" s="85">
        <v>46196</v>
      </c>
      <c r="D448">
        <v>240</v>
      </c>
      <c r="E448" t="s">
        <v>589</v>
      </c>
      <c r="G448" t="s">
        <v>794</v>
      </c>
      <c r="H448" s="85">
        <v>46174</v>
      </c>
    </row>
    <row r="449" spans="1:8" x14ac:dyDescent="0.2">
      <c r="A449" t="s">
        <v>280</v>
      </c>
      <c r="B449" t="s">
        <v>154</v>
      </c>
      <c r="C449" s="85">
        <v>46197</v>
      </c>
      <c r="D449">
        <v>240</v>
      </c>
      <c r="E449" t="s">
        <v>589</v>
      </c>
      <c r="G449" t="s">
        <v>794</v>
      </c>
      <c r="H449" s="85">
        <v>46174</v>
      </c>
    </row>
    <row r="450" spans="1:8" x14ac:dyDescent="0.2">
      <c r="A450" t="s">
        <v>280</v>
      </c>
      <c r="B450" t="s">
        <v>154</v>
      </c>
      <c r="C450" s="85">
        <v>46198</v>
      </c>
      <c r="D450">
        <v>240</v>
      </c>
      <c r="E450" t="s">
        <v>589</v>
      </c>
      <c r="G450" t="s">
        <v>794</v>
      </c>
      <c r="H450" s="85">
        <v>46174</v>
      </c>
    </row>
    <row r="451" spans="1:8" x14ac:dyDescent="0.2">
      <c r="A451" t="s">
        <v>280</v>
      </c>
      <c r="B451" t="s">
        <v>154</v>
      </c>
      <c r="C451" s="85">
        <v>46199</v>
      </c>
      <c r="D451">
        <v>180</v>
      </c>
      <c r="E451" t="s">
        <v>589</v>
      </c>
      <c r="G451" t="s">
        <v>794</v>
      </c>
      <c r="H451" s="85">
        <v>46174</v>
      </c>
    </row>
    <row r="452" spans="1:8" x14ac:dyDescent="0.2">
      <c r="A452" t="s">
        <v>280</v>
      </c>
      <c r="B452" t="s">
        <v>154</v>
      </c>
      <c r="C452" s="85">
        <v>46202</v>
      </c>
      <c r="D452">
        <v>240</v>
      </c>
      <c r="E452" t="s">
        <v>589</v>
      </c>
      <c r="G452" t="s">
        <v>794</v>
      </c>
      <c r="H452" s="85">
        <v>46174</v>
      </c>
    </row>
    <row r="453" spans="1:8" x14ac:dyDescent="0.2">
      <c r="A453" t="s">
        <v>280</v>
      </c>
      <c r="B453" t="s">
        <v>154</v>
      </c>
      <c r="C453" s="85">
        <v>46203</v>
      </c>
      <c r="D453">
        <v>240</v>
      </c>
      <c r="E453" t="s">
        <v>589</v>
      </c>
      <c r="G453" t="s">
        <v>794</v>
      </c>
      <c r="H453" s="85">
        <v>46174</v>
      </c>
    </row>
    <row r="454" spans="1:8" x14ac:dyDescent="0.2">
      <c r="A454" t="s">
        <v>397</v>
      </c>
      <c r="B454" t="s">
        <v>154</v>
      </c>
      <c r="C454" s="85">
        <v>46176</v>
      </c>
      <c r="D454">
        <v>480</v>
      </c>
      <c r="E454" t="s">
        <v>591</v>
      </c>
      <c r="G454" t="s">
        <v>794</v>
      </c>
      <c r="H454" s="85">
        <v>46174</v>
      </c>
    </row>
    <row r="455" spans="1:8" x14ac:dyDescent="0.2">
      <c r="A455" t="s">
        <v>397</v>
      </c>
      <c r="B455" t="s">
        <v>154</v>
      </c>
      <c r="C455" s="85">
        <v>46177</v>
      </c>
      <c r="D455">
        <v>480</v>
      </c>
      <c r="E455" t="s">
        <v>591</v>
      </c>
      <c r="G455" t="s">
        <v>794</v>
      </c>
      <c r="H455" s="85">
        <v>46174</v>
      </c>
    </row>
    <row r="456" spans="1:8" x14ac:dyDescent="0.2">
      <c r="A456" t="s">
        <v>397</v>
      </c>
      <c r="B456" t="s">
        <v>154</v>
      </c>
      <c r="C456" s="85">
        <v>46178</v>
      </c>
      <c r="D456">
        <v>360</v>
      </c>
      <c r="E456" t="s">
        <v>591</v>
      </c>
      <c r="G456" t="s">
        <v>794</v>
      </c>
      <c r="H456" s="85">
        <v>46174</v>
      </c>
    </row>
    <row r="457" spans="1:8" x14ac:dyDescent="0.2">
      <c r="A457" t="s">
        <v>416</v>
      </c>
      <c r="B457" t="s">
        <v>154</v>
      </c>
      <c r="C457" s="85">
        <v>46181</v>
      </c>
      <c r="D457">
        <v>480</v>
      </c>
      <c r="E457" t="s">
        <v>592</v>
      </c>
      <c r="G457" t="s">
        <v>794</v>
      </c>
      <c r="H457" s="85">
        <v>46174</v>
      </c>
    </row>
    <row r="458" spans="1:8" x14ac:dyDescent="0.2">
      <c r="A458" t="s">
        <v>416</v>
      </c>
      <c r="B458" t="s">
        <v>154</v>
      </c>
      <c r="C458" s="85">
        <v>46182</v>
      </c>
      <c r="D458">
        <v>480</v>
      </c>
      <c r="E458" t="s">
        <v>592</v>
      </c>
      <c r="G458" t="s">
        <v>794</v>
      </c>
      <c r="H458" s="85">
        <v>46174</v>
      </c>
    </row>
    <row r="459" spans="1:8" x14ac:dyDescent="0.2">
      <c r="A459" t="s">
        <v>397</v>
      </c>
      <c r="B459" t="s">
        <v>154</v>
      </c>
      <c r="C459" s="85">
        <v>46181</v>
      </c>
      <c r="D459">
        <v>480</v>
      </c>
      <c r="E459" t="s">
        <v>593</v>
      </c>
      <c r="G459" t="s">
        <v>794</v>
      </c>
      <c r="H459" s="85">
        <v>46174</v>
      </c>
    </row>
    <row r="460" spans="1:8" x14ac:dyDescent="0.2">
      <c r="A460" t="s">
        <v>397</v>
      </c>
      <c r="B460" t="s">
        <v>154</v>
      </c>
      <c r="C460" s="85">
        <v>46182</v>
      </c>
      <c r="D460">
        <v>480</v>
      </c>
      <c r="E460" t="s">
        <v>593</v>
      </c>
      <c r="G460" t="s">
        <v>794</v>
      </c>
      <c r="H460" s="85">
        <v>46174</v>
      </c>
    </row>
    <row r="461" spans="1:8" x14ac:dyDescent="0.2">
      <c r="A461" t="s">
        <v>397</v>
      </c>
      <c r="B461" t="s">
        <v>154</v>
      </c>
      <c r="C461" s="85">
        <v>46183</v>
      </c>
      <c r="D461">
        <v>480</v>
      </c>
      <c r="E461" t="s">
        <v>593</v>
      </c>
      <c r="G461" t="s">
        <v>794</v>
      </c>
      <c r="H461" s="85">
        <v>46174</v>
      </c>
    </row>
    <row r="462" spans="1:8" x14ac:dyDescent="0.2">
      <c r="A462" t="s">
        <v>397</v>
      </c>
      <c r="B462" t="s">
        <v>154</v>
      </c>
      <c r="C462" s="85">
        <v>46184</v>
      </c>
      <c r="D462">
        <v>480</v>
      </c>
      <c r="E462" t="s">
        <v>593</v>
      </c>
      <c r="G462" t="s">
        <v>794</v>
      </c>
      <c r="H462" s="85">
        <v>46174</v>
      </c>
    </row>
    <row r="463" spans="1:8" x14ac:dyDescent="0.2">
      <c r="A463" t="s">
        <v>397</v>
      </c>
      <c r="B463" t="s">
        <v>154</v>
      </c>
      <c r="C463" s="85">
        <v>46185</v>
      </c>
      <c r="D463">
        <v>360</v>
      </c>
      <c r="E463" t="s">
        <v>593</v>
      </c>
      <c r="G463" t="s">
        <v>794</v>
      </c>
      <c r="H463" s="85">
        <v>46174</v>
      </c>
    </row>
    <row r="464" spans="1:8" x14ac:dyDescent="0.2">
      <c r="A464" t="s">
        <v>397</v>
      </c>
      <c r="B464" t="s">
        <v>154</v>
      </c>
      <c r="C464" s="85">
        <v>46188</v>
      </c>
      <c r="D464">
        <v>480</v>
      </c>
      <c r="E464" t="s">
        <v>594</v>
      </c>
      <c r="G464" t="s">
        <v>794</v>
      </c>
      <c r="H464" s="85">
        <v>46174</v>
      </c>
    </row>
    <row r="465" spans="1:8" x14ac:dyDescent="0.2">
      <c r="A465" t="s">
        <v>397</v>
      </c>
      <c r="B465" t="s">
        <v>154</v>
      </c>
      <c r="C465" s="85">
        <v>46189</v>
      </c>
      <c r="D465">
        <v>480</v>
      </c>
      <c r="E465" t="s">
        <v>594</v>
      </c>
      <c r="G465" t="s">
        <v>794</v>
      </c>
      <c r="H465" s="85">
        <v>46174</v>
      </c>
    </row>
    <row r="466" spans="1:8" x14ac:dyDescent="0.2">
      <c r="A466" t="s">
        <v>397</v>
      </c>
      <c r="B466" t="s">
        <v>154</v>
      </c>
      <c r="C466" s="85">
        <v>46190</v>
      </c>
      <c r="D466">
        <v>480</v>
      </c>
      <c r="E466" t="s">
        <v>594</v>
      </c>
      <c r="G466" t="s">
        <v>794</v>
      </c>
      <c r="H466" s="85">
        <v>46174</v>
      </c>
    </row>
    <row r="467" spans="1:8" x14ac:dyDescent="0.2">
      <c r="A467" t="s">
        <v>397</v>
      </c>
      <c r="B467" t="s">
        <v>154</v>
      </c>
      <c r="C467" s="85">
        <v>46191</v>
      </c>
      <c r="D467">
        <v>480</v>
      </c>
      <c r="E467" t="s">
        <v>594</v>
      </c>
      <c r="G467" t="s">
        <v>794</v>
      </c>
      <c r="H467" s="85">
        <v>46174</v>
      </c>
    </row>
    <row r="468" spans="1:8" x14ac:dyDescent="0.2">
      <c r="A468" t="s">
        <v>397</v>
      </c>
      <c r="B468" t="s">
        <v>154</v>
      </c>
      <c r="C468" s="85">
        <v>46192</v>
      </c>
      <c r="D468">
        <v>360</v>
      </c>
      <c r="E468" t="s">
        <v>594</v>
      </c>
      <c r="G468" t="s">
        <v>794</v>
      </c>
      <c r="H468" s="85">
        <v>46174</v>
      </c>
    </row>
    <row r="469" spans="1:8" x14ac:dyDescent="0.2">
      <c r="A469" t="s">
        <v>416</v>
      </c>
      <c r="B469" t="s">
        <v>154</v>
      </c>
      <c r="C469" s="85">
        <v>46188</v>
      </c>
      <c r="D469">
        <v>480</v>
      </c>
      <c r="E469" t="s">
        <v>595</v>
      </c>
      <c r="G469" t="s">
        <v>794</v>
      </c>
      <c r="H469" s="85">
        <v>46174</v>
      </c>
    </row>
    <row r="470" spans="1:8" x14ac:dyDescent="0.2">
      <c r="A470" t="s">
        <v>416</v>
      </c>
      <c r="B470" t="s">
        <v>154</v>
      </c>
      <c r="C470" s="85">
        <v>46189</v>
      </c>
      <c r="D470">
        <v>480</v>
      </c>
      <c r="E470" t="s">
        <v>595</v>
      </c>
      <c r="G470" t="s">
        <v>794</v>
      </c>
      <c r="H470" s="85">
        <v>46174</v>
      </c>
    </row>
    <row r="471" spans="1:8" x14ac:dyDescent="0.2">
      <c r="A471" t="s">
        <v>397</v>
      </c>
      <c r="B471" t="s">
        <v>154</v>
      </c>
      <c r="C471" s="85">
        <v>46195</v>
      </c>
      <c r="D471">
        <v>480</v>
      </c>
      <c r="E471" t="s">
        <v>596</v>
      </c>
      <c r="G471" t="s">
        <v>794</v>
      </c>
      <c r="H471" s="85">
        <v>46174</v>
      </c>
    </row>
    <row r="472" spans="1:8" x14ac:dyDescent="0.2">
      <c r="A472" t="s">
        <v>397</v>
      </c>
      <c r="B472" t="s">
        <v>154</v>
      </c>
      <c r="C472" s="85">
        <v>46196</v>
      </c>
      <c r="D472">
        <v>480</v>
      </c>
      <c r="E472" t="s">
        <v>596</v>
      </c>
      <c r="G472" t="s">
        <v>794</v>
      </c>
      <c r="H472" s="85">
        <v>46174</v>
      </c>
    </row>
    <row r="473" spans="1:8" x14ac:dyDescent="0.2">
      <c r="A473" t="s">
        <v>397</v>
      </c>
      <c r="B473" t="s">
        <v>154</v>
      </c>
      <c r="C473" s="85">
        <v>46197</v>
      </c>
      <c r="D473">
        <v>480</v>
      </c>
      <c r="E473" t="s">
        <v>597</v>
      </c>
      <c r="G473" t="s">
        <v>794</v>
      </c>
      <c r="H473" s="85">
        <v>46174</v>
      </c>
    </row>
    <row r="474" spans="1:8" x14ac:dyDescent="0.2">
      <c r="A474" t="s">
        <v>397</v>
      </c>
      <c r="B474" t="s">
        <v>154</v>
      </c>
      <c r="C474" s="85">
        <v>46198</v>
      </c>
      <c r="D474">
        <v>480</v>
      </c>
      <c r="E474" t="s">
        <v>597</v>
      </c>
      <c r="G474" t="s">
        <v>794</v>
      </c>
      <c r="H474" s="85">
        <v>46174</v>
      </c>
    </row>
    <row r="475" spans="1:8" x14ac:dyDescent="0.2">
      <c r="A475" t="s">
        <v>397</v>
      </c>
      <c r="B475" t="s">
        <v>154</v>
      </c>
      <c r="C475" s="85">
        <v>46199</v>
      </c>
      <c r="D475">
        <v>360</v>
      </c>
      <c r="E475" t="s">
        <v>597</v>
      </c>
      <c r="G475" t="s">
        <v>794</v>
      </c>
      <c r="H475" s="85">
        <v>46174</v>
      </c>
    </row>
    <row r="476" spans="1:8" x14ac:dyDescent="0.2">
      <c r="A476" t="s">
        <v>397</v>
      </c>
      <c r="B476" t="s">
        <v>154</v>
      </c>
      <c r="C476" s="85">
        <v>46202</v>
      </c>
      <c r="D476">
        <v>480</v>
      </c>
      <c r="E476" t="s">
        <v>598</v>
      </c>
      <c r="G476" t="s">
        <v>794</v>
      </c>
      <c r="H476" s="85">
        <v>46174</v>
      </c>
    </row>
    <row r="477" spans="1:8" x14ac:dyDescent="0.2">
      <c r="A477" t="s">
        <v>397</v>
      </c>
      <c r="B477" t="s">
        <v>154</v>
      </c>
      <c r="C477" s="85">
        <v>46203</v>
      </c>
      <c r="D477">
        <v>480</v>
      </c>
      <c r="E477" t="s">
        <v>598</v>
      </c>
      <c r="G477" t="s">
        <v>794</v>
      </c>
      <c r="H477" s="85">
        <v>46174</v>
      </c>
    </row>
    <row r="478" spans="1:8" x14ac:dyDescent="0.2">
      <c r="A478" t="s">
        <v>275</v>
      </c>
      <c r="B478" t="s">
        <v>154</v>
      </c>
      <c r="C478" s="85">
        <v>46181</v>
      </c>
      <c r="D478">
        <v>240</v>
      </c>
      <c r="E478" t="s">
        <v>600</v>
      </c>
      <c r="G478" t="s">
        <v>794</v>
      </c>
      <c r="H478" s="85">
        <v>46174</v>
      </c>
    </row>
    <row r="479" spans="1:8" x14ac:dyDescent="0.2">
      <c r="A479" t="s">
        <v>275</v>
      </c>
      <c r="B479" t="s">
        <v>154</v>
      </c>
      <c r="C479" s="85">
        <v>46182</v>
      </c>
      <c r="D479">
        <v>240</v>
      </c>
      <c r="E479" t="s">
        <v>600</v>
      </c>
      <c r="G479" t="s">
        <v>794</v>
      </c>
      <c r="H479" s="85">
        <v>46174</v>
      </c>
    </row>
    <row r="480" spans="1:8" x14ac:dyDescent="0.2">
      <c r="A480" t="s">
        <v>275</v>
      </c>
      <c r="B480" t="s">
        <v>154</v>
      </c>
      <c r="C480" s="85">
        <v>46183</v>
      </c>
      <c r="D480">
        <v>240</v>
      </c>
      <c r="E480" t="s">
        <v>600</v>
      </c>
      <c r="G480" t="s">
        <v>794</v>
      </c>
      <c r="H480" s="85">
        <v>46174</v>
      </c>
    </row>
    <row r="481" spans="1:8" x14ac:dyDescent="0.2">
      <c r="A481" t="s">
        <v>275</v>
      </c>
      <c r="B481" t="s">
        <v>154</v>
      </c>
      <c r="C481" s="85">
        <v>46184</v>
      </c>
      <c r="D481">
        <v>240</v>
      </c>
      <c r="E481" t="s">
        <v>600</v>
      </c>
      <c r="G481" t="s">
        <v>794</v>
      </c>
      <c r="H481" s="85">
        <v>46174</v>
      </c>
    </row>
    <row r="482" spans="1:8" x14ac:dyDescent="0.2">
      <c r="A482" t="s">
        <v>275</v>
      </c>
      <c r="B482" t="s">
        <v>154</v>
      </c>
      <c r="C482" s="85">
        <v>46185</v>
      </c>
      <c r="D482">
        <v>120</v>
      </c>
      <c r="E482" t="s">
        <v>600</v>
      </c>
      <c r="G482" t="s">
        <v>794</v>
      </c>
      <c r="H482" s="85">
        <v>46174</v>
      </c>
    </row>
    <row r="483" spans="1:8" x14ac:dyDescent="0.2">
      <c r="A483" t="s">
        <v>275</v>
      </c>
      <c r="B483" t="s">
        <v>154</v>
      </c>
      <c r="C483" s="85">
        <v>46188</v>
      </c>
      <c r="D483">
        <v>240</v>
      </c>
      <c r="E483" t="s">
        <v>601</v>
      </c>
      <c r="G483" t="s">
        <v>794</v>
      </c>
      <c r="H483" s="85">
        <v>46174</v>
      </c>
    </row>
    <row r="484" spans="1:8" x14ac:dyDescent="0.2">
      <c r="A484" t="s">
        <v>275</v>
      </c>
      <c r="B484" t="s">
        <v>154</v>
      </c>
      <c r="C484" s="85">
        <v>46189</v>
      </c>
      <c r="D484">
        <v>240</v>
      </c>
      <c r="E484" t="s">
        <v>601</v>
      </c>
      <c r="G484" t="s">
        <v>794</v>
      </c>
      <c r="H484" s="85">
        <v>46174</v>
      </c>
    </row>
    <row r="485" spans="1:8" x14ac:dyDescent="0.2">
      <c r="A485" t="s">
        <v>275</v>
      </c>
      <c r="B485" t="s">
        <v>154</v>
      </c>
      <c r="C485" s="85">
        <v>46190</v>
      </c>
      <c r="D485">
        <v>240</v>
      </c>
      <c r="E485" t="s">
        <v>601</v>
      </c>
      <c r="G485" t="s">
        <v>794</v>
      </c>
      <c r="H485" s="85">
        <v>46174</v>
      </c>
    </row>
    <row r="486" spans="1:8" x14ac:dyDescent="0.2">
      <c r="A486" t="s">
        <v>275</v>
      </c>
      <c r="B486" t="s">
        <v>154</v>
      </c>
      <c r="C486" s="85">
        <v>46191</v>
      </c>
      <c r="D486">
        <v>240</v>
      </c>
      <c r="E486" t="s">
        <v>601</v>
      </c>
      <c r="G486" t="s">
        <v>794</v>
      </c>
      <c r="H486" s="85">
        <v>46174</v>
      </c>
    </row>
    <row r="487" spans="1:8" x14ac:dyDescent="0.2">
      <c r="A487" t="s">
        <v>275</v>
      </c>
      <c r="B487" t="s">
        <v>154</v>
      </c>
      <c r="C487" s="85">
        <v>46192</v>
      </c>
      <c r="D487">
        <v>120</v>
      </c>
      <c r="E487" t="s">
        <v>601</v>
      </c>
      <c r="G487" t="s">
        <v>794</v>
      </c>
      <c r="H487" s="85">
        <v>46174</v>
      </c>
    </row>
    <row r="488" spans="1:8" x14ac:dyDescent="0.2">
      <c r="A488" t="s">
        <v>275</v>
      </c>
      <c r="B488" t="s">
        <v>154</v>
      </c>
      <c r="C488" s="85">
        <v>46195</v>
      </c>
      <c r="D488">
        <v>240</v>
      </c>
      <c r="E488" t="s">
        <v>601</v>
      </c>
      <c r="G488" t="s">
        <v>794</v>
      </c>
      <c r="H488" s="85">
        <v>46174</v>
      </c>
    </row>
    <row r="489" spans="1:8" x14ac:dyDescent="0.2">
      <c r="A489" t="s">
        <v>275</v>
      </c>
      <c r="B489" t="s">
        <v>154</v>
      </c>
      <c r="C489" s="85">
        <v>46196</v>
      </c>
      <c r="D489">
        <v>240</v>
      </c>
      <c r="E489" t="s">
        <v>601</v>
      </c>
      <c r="G489" t="s">
        <v>794</v>
      </c>
      <c r="H489" s="85">
        <v>46174</v>
      </c>
    </row>
    <row r="490" spans="1:8" x14ac:dyDescent="0.2">
      <c r="A490" t="s">
        <v>275</v>
      </c>
      <c r="B490" t="s">
        <v>154</v>
      </c>
      <c r="C490" s="85">
        <v>46197</v>
      </c>
      <c r="D490">
        <v>240</v>
      </c>
      <c r="E490" t="s">
        <v>601</v>
      </c>
      <c r="G490" t="s">
        <v>794</v>
      </c>
      <c r="H490" s="85">
        <v>46174</v>
      </c>
    </row>
    <row r="491" spans="1:8" x14ac:dyDescent="0.2">
      <c r="A491" t="s">
        <v>275</v>
      </c>
      <c r="B491" t="s">
        <v>154</v>
      </c>
      <c r="C491" s="85">
        <v>46198</v>
      </c>
      <c r="D491">
        <v>240</v>
      </c>
      <c r="E491" t="s">
        <v>601</v>
      </c>
      <c r="G491" t="s">
        <v>794</v>
      </c>
      <c r="H491" s="85">
        <v>46174</v>
      </c>
    </row>
    <row r="492" spans="1:8" x14ac:dyDescent="0.2">
      <c r="A492" t="s">
        <v>275</v>
      </c>
      <c r="B492" t="s">
        <v>154</v>
      </c>
      <c r="C492" s="85">
        <v>46199</v>
      </c>
      <c r="D492">
        <v>120</v>
      </c>
      <c r="E492" t="s">
        <v>601</v>
      </c>
      <c r="G492" t="s">
        <v>794</v>
      </c>
      <c r="H492" s="85">
        <v>46174</v>
      </c>
    </row>
    <row r="493" spans="1:8" x14ac:dyDescent="0.2">
      <c r="A493" t="s">
        <v>416</v>
      </c>
      <c r="B493" t="s">
        <v>154</v>
      </c>
      <c r="C493" s="85">
        <v>46190</v>
      </c>
      <c r="D493">
        <v>240</v>
      </c>
      <c r="E493" t="s">
        <v>602</v>
      </c>
      <c r="G493" t="s">
        <v>794</v>
      </c>
      <c r="H493" s="85">
        <v>46174</v>
      </c>
    </row>
    <row r="494" spans="1:8" x14ac:dyDescent="0.2">
      <c r="A494" t="s">
        <v>416</v>
      </c>
      <c r="B494" t="s">
        <v>154</v>
      </c>
      <c r="C494" s="85">
        <v>46191</v>
      </c>
      <c r="D494">
        <v>240</v>
      </c>
      <c r="E494" t="s">
        <v>602</v>
      </c>
      <c r="G494" t="s">
        <v>794</v>
      </c>
      <c r="H494" s="85">
        <v>46174</v>
      </c>
    </row>
    <row r="495" spans="1:8" x14ac:dyDescent="0.2">
      <c r="A495" t="s">
        <v>416</v>
      </c>
      <c r="B495" t="s">
        <v>154</v>
      </c>
      <c r="C495" s="85">
        <v>46192</v>
      </c>
      <c r="D495">
        <v>120</v>
      </c>
      <c r="E495" t="s">
        <v>602</v>
      </c>
      <c r="G495" t="s">
        <v>794</v>
      </c>
      <c r="H495" s="85">
        <v>46174</v>
      </c>
    </row>
    <row r="496" spans="1:8" x14ac:dyDescent="0.2">
      <c r="A496" t="s">
        <v>416</v>
      </c>
      <c r="B496" t="s">
        <v>154</v>
      </c>
      <c r="C496" s="85">
        <v>46176</v>
      </c>
      <c r="D496">
        <v>120</v>
      </c>
      <c r="E496" t="s">
        <v>605</v>
      </c>
      <c r="G496" t="s">
        <v>794</v>
      </c>
      <c r="H496" s="85">
        <v>46174</v>
      </c>
    </row>
    <row r="497" spans="1:8" x14ac:dyDescent="0.2">
      <c r="A497" t="s">
        <v>416</v>
      </c>
      <c r="B497" t="s">
        <v>154</v>
      </c>
      <c r="C497" s="85">
        <v>46177</v>
      </c>
      <c r="D497">
        <v>120</v>
      </c>
      <c r="E497" t="s">
        <v>605</v>
      </c>
      <c r="G497" t="s">
        <v>794</v>
      </c>
      <c r="H497" s="85">
        <v>46174</v>
      </c>
    </row>
    <row r="498" spans="1:8" x14ac:dyDescent="0.2">
      <c r="A498" t="s">
        <v>416</v>
      </c>
      <c r="B498" t="s">
        <v>154</v>
      </c>
      <c r="C498" s="85">
        <v>46178</v>
      </c>
      <c r="D498">
        <v>120</v>
      </c>
      <c r="E498" t="s">
        <v>605</v>
      </c>
      <c r="G498" t="s">
        <v>794</v>
      </c>
      <c r="H498" s="85">
        <v>46174</v>
      </c>
    </row>
    <row r="499" spans="1:8" x14ac:dyDescent="0.2">
      <c r="A499" t="s">
        <v>416</v>
      </c>
      <c r="B499" t="s">
        <v>154</v>
      </c>
      <c r="C499" s="85">
        <v>46183</v>
      </c>
      <c r="D499">
        <v>120</v>
      </c>
      <c r="E499" t="s">
        <v>605</v>
      </c>
      <c r="G499" t="s">
        <v>794</v>
      </c>
      <c r="H499" s="85">
        <v>46174</v>
      </c>
    </row>
    <row r="500" spans="1:8" x14ac:dyDescent="0.2">
      <c r="A500" t="s">
        <v>416</v>
      </c>
      <c r="B500" t="s">
        <v>154</v>
      </c>
      <c r="C500" s="85">
        <v>46184</v>
      </c>
      <c r="D500">
        <v>120</v>
      </c>
      <c r="E500" t="s">
        <v>605</v>
      </c>
      <c r="G500" t="s">
        <v>794</v>
      </c>
      <c r="H500" s="85">
        <v>46174</v>
      </c>
    </row>
    <row r="501" spans="1:8" x14ac:dyDescent="0.2">
      <c r="A501" t="s">
        <v>416</v>
      </c>
      <c r="B501" t="s">
        <v>154</v>
      </c>
      <c r="C501" s="85">
        <v>46185</v>
      </c>
      <c r="D501">
        <v>120</v>
      </c>
      <c r="E501" t="s">
        <v>605</v>
      </c>
      <c r="G501" t="s">
        <v>794</v>
      </c>
      <c r="H501" s="85">
        <v>46174</v>
      </c>
    </row>
    <row r="502" spans="1:8" x14ac:dyDescent="0.2">
      <c r="A502" t="s">
        <v>416</v>
      </c>
      <c r="B502" t="s">
        <v>154</v>
      </c>
      <c r="C502" s="85">
        <v>46195</v>
      </c>
      <c r="D502">
        <v>120</v>
      </c>
      <c r="E502" t="s">
        <v>605</v>
      </c>
      <c r="G502" t="s">
        <v>794</v>
      </c>
      <c r="H502" s="85">
        <v>46174</v>
      </c>
    </row>
    <row r="503" spans="1:8" x14ac:dyDescent="0.2">
      <c r="A503" t="s">
        <v>416</v>
      </c>
      <c r="B503" t="s">
        <v>154</v>
      </c>
      <c r="C503" s="85">
        <v>46196</v>
      </c>
      <c r="D503">
        <v>120</v>
      </c>
      <c r="E503" t="s">
        <v>605</v>
      </c>
      <c r="G503" t="s">
        <v>794</v>
      </c>
      <c r="H503" s="85">
        <v>46174</v>
      </c>
    </row>
    <row r="504" spans="1:8" x14ac:dyDescent="0.2">
      <c r="A504" t="s">
        <v>416</v>
      </c>
      <c r="B504" t="s">
        <v>154</v>
      </c>
      <c r="C504" s="85">
        <v>46197</v>
      </c>
      <c r="D504">
        <v>120</v>
      </c>
      <c r="E504" t="s">
        <v>605</v>
      </c>
      <c r="G504" t="s">
        <v>794</v>
      </c>
      <c r="H504" s="85">
        <v>46174</v>
      </c>
    </row>
    <row r="505" spans="1:8" x14ac:dyDescent="0.2">
      <c r="A505" t="s">
        <v>416</v>
      </c>
      <c r="B505" t="s">
        <v>154</v>
      </c>
      <c r="C505" s="85">
        <v>46198</v>
      </c>
      <c r="D505">
        <v>120</v>
      </c>
      <c r="E505" t="s">
        <v>605</v>
      </c>
      <c r="G505" t="s">
        <v>794</v>
      </c>
      <c r="H505" s="85">
        <v>46174</v>
      </c>
    </row>
    <row r="506" spans="1:8" x14ac:dyDescent="0.2">
      <c r="A506" t="s">
        <v>416</v>
      </c>
      <c r="B506" t="s">
        <v>154</v>
      </c>
      <c r="C506" s="85">
        <v>46199</v>
      </c>
      <c r="D506">
        <v>120</v>
      </c>
      <c r="E506" t="s">
        <v>605</v>
      </c>
      <c r="G506" t="s">
        <v>794</v>
      </c>
      <c r="H506" s="85">
        <v>46174</v>
      </c>
    </row>
    <row r="507" spans="1:8" x14ac:dyDescent="0.2">
      <c r="A507" t="s">
        <v>416</v>
      </c>
      <c r="B507" t="s">
        <v>154</v>
      </c>
      <c r="C507" s="85">
        <v>46202</v>
      </c>
      <c r="D507">
        <v>120</v>
      </c>
      <c r="E507" t="s">
        <v>605</v>
      </c>
      <c r="G507" t="s">
        <v>794</v>
      </c>
      <c r="H507" s="85">
        <v>46174</v>
      </c>
    </row>
    <row r="508" spans="1:8" x14ac:dyDescent="0.2">
      <c r="A508" t="s">
        <v>416</v>
      </c>
      <c r="B508" t="s">
        <v>154</v>
      </c>
      <c r="C508" s="85">
        <v>46203</v>
      </c>
      <c r="D508">
        <v>120</v>
      </c>
      <c r="E508" t="s">
        <v>605</v>
      </c>
      <c r="G508" t="s">
        <v>794</v>
      </c>
      <c r="H508" s="85">
        <v>46174</v>
      </c>
    </row>
    <row r="509" spans="1:8" x14ac:dyDescent="0.2">
      <c r="A509" t="s">
        <v>226</v>
      </c>
      <c r="B509" t="s">
        <v>155</v>
      </c>
      <c r="C509" s="85">
        <v>46174</v>
      </c>
      <c r="D509">
        <v>60</v>
      </c>
      <c r="E509" t="s">
        <v>883</v>
      </c>
      <c r="G509" t="s">
        <v>794</v>
      </c>
      <c r="H509" s="85">
        <v>46174</v>
      </c>
    </row>
    <row r="510" spans="1:8" x14ac:dyDescent="0.2">
      <c r="A510" t="s">
        <v>226</v>
      </c>
      <c r="B510" t="s">
        <v>155</v>
      </c>
      <c r="C510" s="85">
        <v>46181</v>
      </c>
      <c r="D510">
        <v>60</v>
      </c>
      <c r="E510" t="s">
        <v>883</v>
      </c>
      <c r="G510" t="s">
        <v>794</v>
      </c>
      <c r="H510" s="85">
        <v>46174</v>
      </c>
    </row>
    <row r="511" spans="1:8" x14ac:dyDescent="0.2">
      <c r="A511" t="s">
        <v>226</v>
      </c>
      <c r="B511" t="s">
        <v>155</v>
      </c>
      <c r="C511" s="85">
        <v>46188</v>
      </c>
      <c r="D511">
        <v>60</v>
      </c>
      <c r="E511" t="s">
        <v>883</v>
      </c>
      <c r="G511" t="s">
        <v>794</v>
      </c>
      <c r="H511" s="85">
        <v>46174</v>
      </c>
    </row>
    <row r="512" spans="1:8" x14ac:dyDescent="0.2">
      <c r="A512" t="s">
        <v>226</v>
      </c>
      <c r="B512" t="s">
        <v>155</v>
      </c>
      <c r="C512" s="85">
        <v>46195</v>
      </c>
      <c r="D512">
        <v>60</v>
      </c>
      <c r="E512" t="s">
        <v>883</v>
      </c>
      <c r="G512" t="s">
        <v>794</v>
      </c>
      <c r="H512" s="85">
        <v>46174</v>
      </c>
    </row>
    <row r="513" spans="1:8" x14ac:dyDescent="0.2">
      <c r="A513" t="s">
        <v>226</v>
      </c>
      <c r="B513" t="s">
        <v>155</v>
      </c>
      <c r="C513" s="85">
        <v>46202</v>
      </c>
      <c r="D513">
        <v>60</v>
      </c>
      <c r="E513" t="s">
        <v>883</v>
      </c>
      <c r="G513" t="s">
        <v>794</v>
      </c>
      <c r="H513" s="85">
        <v>46174</v>
      </c>
    </row>
    <row r="514" spans="1:8" x14ac:dyDescent="0.2">
      <c r="A514" t="s">
        <v>226</v>
      </c>
      <c r="B514" t="s">
        <v>155</v>
      </c>
      <c r="C514" s="85">
        <v>46174</v>
      </c>
      <c r="D514">
        <v>60</v>
      </c>
      <c r="E514" t="s">
        <v>885</v>
      </c>
      <c r="G514" t="s">
        <v>794</v>
      </c>
      <c r="H514" s="85">
        <v>46174</v>
      </c>
    </row>
    <row r="515" spans="1:8" x14ac:dyDescent="0.2">
      <c r="A515" t="s">
        <v>226</v>
      </c>
      <c r="B515" t="s">
        <v>155</v>
      </c>
      <c r="C515" s="85">
        <v>46181</v>
      </c>
      <c r="D515">
        <v>60</v>
      </c>
      <c r="E515" t="s">
        <v>885</v>
      </c>
      <c r="G515" t="s">
        <v>794</v>
      </c>
      <c r="H515" s="85">
        <v>46174</v>
      </c>
    </row>
    <row r="516" spans="1:8" x14ac:dyDescent="0.2">
      <c r="A516" t="s">
        <v>226</v>
      </c>
      <c r="B516" t="s">
        <v>155</v>
      </c>
      <c r="C516" s="85">
        <v>46188</v>
      </c>
      <c r="D516">
        <v>60</v>
      </c>
      <c r="E516" t="s">
        <v>885</v>
      </c>
      <c r="G516" t="s">
        <v>794</v>
      </c>
      <c r="H516" s="85">
        <v>46174</v>
      </c>
    </row>
    <row r="517" spans="1:8" x14ac:dyDescent="0.2">
      <c r="A517" t="s">
        <v>226</v>
      </c>
      <c r="B517" t="s">
        <v>155</v>
      </c>
      <c r="C517" s="85">
        <v>46195</v>
      </c>
      <c r="D517">
        <v>60</v>
      </c>
      <c r="E517" t="s">
        <v>885</v>
      </c>
      <c r="G517" t="s">
        <v>794</v>
      </c>
      <c r="H517" s="85">
        <v>46174</v>
      </c>
    </row>
    <row r="518" spans="1:8" x14ac:dyDescent="0.2">
      <c r="A518" t="s">
        <v>226</v>
      </c>
      <c r="B518" t="s">
        <v>155</v>
      </c>
      <c r="C518" s="85">
        <v>46202</v>
      </c>
      <c r="D518">
        <v>60</v>
      </c>
      <c r="E518" t="s">
        <v>885</v>
      </c>
      <c r="G518" t="s">
        <v>794</v>
      </c>
      <c r="H518" s="85">
        <v>46174</v>
      </c>
    </row>
    <row r="519" spans="1:8" x14ac:dyDescent="0.2">
      <c r="A519" t="s">
        <v>226</v>
      </c>
      <c r="B519" t="s">
        <v>155</v>
      </c>
      <c r="C519" s="85">
        <v>46174</v>
      </c>
      <c r="D519">
        <v>60</v>
      </c>
      <c r="E519" t="s">
        <v>887</v>
      </c>
      <c r="G519" t="s">
        <v>794</v>
      </c>
      <c r="H519" s="85">
        <v>46174</v>
      </c>
    </row>
    <row r="520" spans="1:8" x14ac:dyDescent="0.2">
      <c r="A520" t="s">
        <v>226</v>
      </c>
      <c r="B520" t="s">
        <v>155</v>
      </c>
      <c r="C520" s="85">
        <v>46181</v>
      </c>
      <c r="D520">
        <v>60</v>
      </c>
      <c r="E520" t="s">
        <v>887</v>
      </c>
      <c r="G520" t="s">
        <v>794</v>
      </c>
      <c r="H520" s="85">
        <v>46174</v>
      </c>
    </row>
    <row r="521" spans="1:8" x14ac:dyDescent="0.2">
      <c r="A521" t="s">
        <v>226</v>
      </c>
      <c r="B521" t="s">
        <v>155</v>
      </c>
      <c r="C521" s="85">
        <v>46188</v>
      </c>
      <c r="D521">
        <v>60</v>
      </c>
      <c r="E521" t="s">
        <v>887</v>
      </c>
      <c r="G521" t="s">
        <v>794</v>
      </c>
      <c r="H521" s="85">
        <v>46174</v>
      </c>
    </row>
    <row r="522" spans="1:8" x14ac:dyDescent="0.2">
      <c r="A522" t="s">
        <v>226</v>
      </c>
      <c r="B522" t="s">
        <v>155</v>
      </c>
      <c r="C522" s="85">
        <v>46195</v>
      </c>
      <c r="D522">
        <v>60</v>
      </c>
      <c r="E522" t="s">
        <v>887</v>
      </c>
      <c r="G522" t="s">
        <v>794</v>
      </c>
      <c r="H522" s="85">
        <v>46174</v>
      </c>
    </row>
    <row r="523" spans="1:8" x14ac:dyDescent="0.2">
      <c r="A523" t="s">
        <v>226</v>
      </c>
      <c r="B523" t="s">
        <v>155</v>
      </c>
      <c r="C523" s="85">
        <v>46202</v>
      </c>
      <c r="D523">
        <v>60</v>
      </c>
      <c r="E523" t="s">
        <v>887</v>
      </c>
      <c r="G523" t="s">
        <v>794</v>
      </c>
      <c r="H523" s="85">
        <v>46174</v>
      </c>
    </row>
    <row r="524" spans="1:8" x14ac:dyDescent="0.2">
      <c r="A524" t="s">
        <v>219</v>
      </c>
      <c r="B524" t="s">
        <v>155</v>
      </c>
      <c r="C524" s="85">
        <v>46174</v>
      </c>
      <c r="D524">
        <v>540</v>
      </c>
      <c r="E524" t="s">
        <v>894</v>
      </c>
      <c r="G524" t="s">
        <v>794</v>
      </c>
      <c r="H524" s="85">
        <v>46174</v>
      </c>
    </row>
    <row r="525" spans="1:8" x14ac:dyDescent="0.2">
      <c r="A525" t="s">
        <v>219</v>
      </c>
      <c r="B525" t="s">
        <v>155</v>
      </c>
      <c r="C525" s="85">
        <v>46175</v>
      </c>
      <c r="D525">
        <v>540</v>
      </c>
      <c r="E525" t="s">
        <v>894</v>
      </c>
      <c r="G525" t="s">
        <v>794</v>
      </c>
      <c r="H525" s="85">
        <v>46174</v>
      </c>
    </row>
    <row r="526" spans="1:8" x14ac:dyDescent="0.2">
      <c r="A526" t="s">
        <v>219</v>
      </c>
      <c r="B526" t="s">
        <v>155</v>
      </c>
      <c r="C526" s="85">
        <v>46176</v>
      </c>
      <c r="D526">
        <v>540</v>
      </c>
      <c r="E526" t="s">
        <v>894</v>
      </c>
      <c r="G526" t="s">
        <v>794</v>
      </c>
      <c r="H526" s="85">
        <v>46174</v>
      </c>
    </row>
    <row r="527" spans="1:8" x14ac:dyDescent="0.2">
      <c r="A527" t="s">
        <v>219</v>
      </c>
      <c r="B527" t="s">
        <v>155</v>
      </c>
      <c r="C527" s="85">
        <v>46177</v>
      </c>
      <c r="D527">
        <v>540</v>
      </c>
      <c r="E527" t="s">
        <v>894</v>
      </c>
      <c r="G527" t="s">
        <v>794</v>
      </c>
      <c r="H527" s="85">
        <v>46174</v>
      </c>
    </row>
    <row r="528" spans="1:8" x14ac:dyDescent="0.2">
      <c r="A528" t="s">
        <v>219</v>
      </c>
      <c r="B528" t="s">
        <v>155</v>
      </c>
      <c r="C528" s="85">
        <v>46178</v>
      </c>
      <c r="D528">
        <v>360</v>
      </c>
      <c r="E528" t="s">
        <v>894</v>
      </c>
      <c r="G528" t="s">
        <v>794</v>
      </c>
      <c r="H528" s="85">
        <v>46174</v>
      </c>
    </row>
    <row r="529" spans="1:8" x14ac:dyDescent="0.2">
      <c r="A529" t="s">
        <v>226</v>
      </c>
      <c r="B529" t="s">
        <v>155</v>
      </c>
      <c r="C529" s="85">
        <v>46174</v>
      </c>
      <c r="D529">
        <v>120</v>
      </c>
      <c r="E529" t="s">
        <v>894</v>
      </c>
      <c r="F529" t="s">
        <v>867</v>
      </c>
      <c r="G529" t="s">
        <v>794</v>
      </c>
      <c r="H529" s="85">
        <v>46174</v>
      </c>
    </row>
    <row r="530" spans="1:8" x14ac:dyDescent="0.2">
      <c r="A530" t="s">
        <v>226</v>
      </c>
      <c r="B530" t="s">
        <v>155</v>
      </c>
      <c r="C530" s="85">
        <v>46175</v>
      </c>
      <c r="D530">
        <v>120</v>
      </c>
      <c r="E530" t="s">
        <v>894</v>
      </c>
      <c r="F530" t="s">
        <v>867</v>
      </c>
      <c r="G530" t="s">
        <v>794</v>
      </c>
      <c r="H530" s="85">
        <v>46174</v>
      </c>
    </row>
    <row r="531" spans="1:8" x14ac:dyDescent="0.2">
      <c r="A531" t="s">
        <v>226</v>
      </c>
      <c r="B531" t="s">
        <v>155</v>
      </c>
      <c r="C531" s="85">
        <v>46176</v>
      </c>
      <c r="D531">
        <v>120</v>
      </c>
      <c r="E531" t="s">
        <v>894</v>
      </c>
      <c r="F531" t="s">
        <v>867</v>
      </c>
      <c r="G531" t="s">
        <v>794</v>
      </c>
      <c r="H531" s="85">
        <v>46174</v>
      </c>
    </row>
    <row r="532" spans="1:8" x14ac:dyDescent="0.2">
      <c r="A532" t="s">
        <v>226</v>
      </c>
      <c r="B532" t="s">
        <v>155</v>
      </c>
      <c r="C532" s="85">
        <v>46177</v>
      </c>
      <c r="D532">
        <v>120</v>
      </c>
      <c r="E532" t="s">
        <v>894</v>
      </c>
      <c r="F532" t="s">
        <v>867</v>
      </c>
      <c r="G532" t="s">
        <v>794</v>
      </c>
      <c r="H532" s="85">
        <v>46174</v>
      </c>
    </row>
    <row r="533" spans="1:8" x14ac:dyDescent="0.2">
      <c r="A533" t="s">
        <v>226</v>
      </c>
      <c r="B533" t="s">
        <v>155</v>
      </c>
      <c r="C533" s="85">
        <v>46178</v>
      </c>
      <c r="D533">
        <v>60</v>
      </c>
      <c r="E533" t="s">
        <v>894</v>
      </c>
      <c r="F533" t="s">
        <v>867</v>
      </c>
      <c r="G533" t="s">
        <v>794</v>
      </c>
      <c r="H533" s="85">
        <v>46174</v>
      </c>
    </row>
    <row r="534" spans="1:8" x14ac:dyDescent="0.2">
      <c r="A534" t="s">
        <v>219</v>
      </c>
      <c r="B534" t="s">
        <v>155</v>
      </c>
      <c r="C534" s="85">
        <v>46184</v>
      </c>
      <c r="D534">
        <v>540</v>
      </c>
      <c r="E534" t="s">
        <v>896</v>
      </c>
      <c r="G534" t="s">
        <v>794</v>
      </c>
      <c r="H534" s="85">
        <v>46174</v>
      </c>
    </row>
    <row r="535" spans="1:8" x14ac:dyDescent="0.2">
      <c r="A535" t="s">
        <v>219</v>
      </c>
      <c r="B535" t="s">
        <v>155</v>
      </c>
      <c r="C535" s="85">
        <v>46185</v>
      </c>
      <c r="D535">
        <v>360</v>
      </c>
      <c r="E535" t="s">
        <v>896</v>
      </c>
      <c r="G535" t="s">
        <v>794</v>
      </c>
      <c r="H535" s="85">
        <v>46174</v>
      </c>
    </row>
    <row r="536" spans="1:8" x14ac:dyDescent="0.2">
      <c r="A536" t="s">
        <v>219</v>
      </c>
      <c r="B536" t="s">
        <v>155</v>
      </c>
      <c r="C536" s="85">
        <v>46188</v>
      </c>
      <c r="D536">
        <v>360</v>
      </c>
      <c r="E536" t="s">
        <v>896</v>
      </c>
      <c r="G536" t="s">
        <v>794</v>
      </c>
      <c r="H536" s="85">
        <v>46174</v>
      </c>
    </row>
    <row r="537" spans="1:8" x14ac:dyDescent="0.2">
      <c r="A537" t="s">
        <v>219</v>
      </c>
      <c r="B537" t="s">
        <v>155</v>
      </c>
      <c r="C537" s="85">
        <v>46189</v>
      </c>
      <c r="D537">
        <v>360</v>
      </c>
      <c r="E537" t="s">
        <v>896</v>
      </c>
      <c r="G537" t="s">
        <v>794</v>
      </c>
      <c r="H537" s="85">
        <v>46174</v>
      </c>
    </row>
    <row r="538" spans="1:8" x14ac:dyDescent="0.2">
      <c r="A538" t="s">
        <v>219</v>
      </c>
      <c r="B538" t="s">
        <v>155</v>
      </c>
      <c r="C538" s="85">
        <v>46190</v>
      </c>
      <c r="D538">
        <v>360</v>
      </c>
      <c r="E538" t="s">
        <v>896</v>
      </c>
      <c r="G538" t="s">
        <v>794</v>
      </c>
      <c r="H538" s="85">
        <v>46174</v>
      </c>
    </row>
    <row r="539" spans="1:8" x14ac:dyDescent="0.2">
      <c r="A539" t="s">
        <v>219</v>
      </c>
      <c r="B539" t="s">
        <v>155</v>
      </c>
      <c r="C539" s="85">
        <v>46191</v>
      </c>
      <c r="D539">
        <v>360</v>
      </c>
      <c r="E539" t="s">
        <v>896</v>
      </c>
      <c r="G539" t="s">
        <v>794</v>
      </c>
      <c r="H539" s="85">
        <v>46174</v>
      </c>
    </row>
    <row r="540" spans="1:8" x14ac:dyDescent="0.2">
      <c r="A540" t="s">
        <v>219</v>
      </c>
      <c r="B540" t="s">
        <v>155</v>
      </c>
      <c r="C540" s="85">
        <v>46192</v>
      </c>
      <c r="D540">
        <v>180</v>
      </c>
      <c r="E540" t="s">
        <v>896</v>
      </c>
      <c r="G540" t="s">
        <v>794</v>
      </c>
      <c r="H540" s="85">
        <v>46174</v>
      </c>
    </row>
    <row r="541" spans="1:8" x14ac:dyDescent="0.2">
      <c r="A541" t="s">
        <v>219</v>
      </c>
      <c r="B541" t="s">
        <v>155</v>
      </c>
      <c r="C541" s="85">
        <v>46195</v>
      </c>
      <c r="D541">
        <v>360</v>
      </c>
      <c r="E541" t="s">
        <v>896</v>
      </c>
      <c r="G541" t="s">
        <v>794</v>
      </c>
      <c r="H541" s="85">
        <v>46174</v>
      </c>
    </row>
    <row r="542" spans="1:8" x14ac:dyDescent="0.2">
      <c r="A542" t="s">
        <v>219</v>
      </c>
      <c r="B542" t="s">
        <v>155</v>
      </c>
      <c r="C542" s="85">
        <v>46196</v>
      </c>
      <c r="D542">
        <v>360</v>
      </c>
      <c r="E542" t="s">
        <v>896</v>
      </c>
      <c r="G542" t="s">
        <v>794</v>
      </c>
      <c r="H542" s="85">
        <v>46174</v>
      </c>
    </row>
    <row r="543" spans="1:8" x14ac:dyDescent="0.2">
      <c r="A543" t="s">
        <v>219</v>
      </c>
      <c r="B543" t="s">
        <v>155</v>
      </c>
      <c r="C543" s="85">
        <v>46197</v>
      </c>
      <c r="D543">
        <v>360</v>
      </c>
      <c r="E543" t="s">
        <v>896</v>
      </c>
      <c r="G543" t="s">
        <v>794</v>
      </c>
      <c r="H543" s="85">
        <v>46174</v>
      </c>
    </row>
    <row r="544" spans="1:8" x14ac:dyDescent="0.2">
      <c r="A544" t="s">
        <v>219</v>
      </c>
      <c r="B544" t="s">
        <v>155</v>
      </c>
      <c r="C544" s="85">
        <v>46198</v>
      </c>
      <c r="D544">
        <v>360</v>
      </c>
      <c r="E544" t="s">
        <v>896</v>
      </c>
      <c r="G544" t="s">
        <v>794</v>
      </c>
      <c r="H544" s="85">
        <v>46174</v>
      </c>
    </row>
    <row r="545" spans="1:8" x14ac:dyDescent="0.2">
      <c r="A545" t="s">
        <v>219</v>
      </c>
      <c r="B545" t="s">
        <v>155</v>
      </c>
      <c r="C545" s="85">
        <v>46199</v>
      </c>
      <c r="D545">
        <v>180</v>
      </c>
      <c r="E545" t="s">
        <v>896</v>
      </c>
      <c r="G545" t="s">
        <v>794</v>
      </c>
      <c r="H545" s="85">
        <v>46174</v>
      </c>
    </row>
    <row r="546" spans="1:8" x14ac:dyDescent="0.2">
      <c r="A546" t="s">
        <v>219</v>
      </c>
      <c r="B546" t="s">
        <v>155</v>
      </c>
      <c r="C546" s="85">
        <v>46202</v>
      </c>
      <c r="D546">
        <v>360</v>
      </c>
      <c r="E546" t="s">
        <v>896</v>
      </c>
      <c r="G546" t="s">
        <v>794</v>
      </c>
      <c r="H546" s="85">
        <v>46174</v>
      </c>
    </row>
    <row r="547" spans="1:8" x14ac:dyDescent="0.2">
      <c r="A547" t="s">
        <v>219</v>
      </c>
      <c r="B547" t="s">
        <v>155</v>
      </c>
      <c r="C547" s="85">
        <v>46203</v>
      </c>
      <c r="D547">
        <v>360</v>
      </c>
      <c r="E547" t="s">
        <v>896</v>
      </c>
      <c r="G547" t="s">
        <v>794</v>
      </c>
      <c r="H547" s="85">
        <v>46174</v>
      </c>
    </row>
    <row r="548" spans="1:8" x14ac:dyDescent="0.2">
      <c r="A548" t="s">
        <v>226</v>
      </c>
      <c r="B548" t="s">
        <v>155</v>
      </c>
      <c r="C548" s="85">
        <v>46184</v>
      </c>
      <c r="D548">
        <v>120</v>
      </c>
      <c r="E548" t="s">
        <v>896</v>
      </c>
      <c r="F548" t="s">
        <v>867</v>
      </c>
      <c r="G548" t="s">
        <v>794</v>
      </c>
      <c r="H548" s="85">
        <v>46174</v>
      </c>
    </row>
    <row r="549" spans="1:8" x14ac:dyDescent="0.2">
      <c r="A549" t="s">
        <v>226</v>
      </c>
      <c r="B549" t="s">
        <v>155</v>
      </c>
      <c r="C549" s="85">
        <v>46185</v>
      </c>
      <c r="D549">
        <v>120</v>
      </c>
      <c r="E549" t="s">
        <v>896</v>
      </c>
      <c r="F549" t="s">
        <v>867</v>
      </c>
      <c r="G549" t="s">
        <v>794</v>
      </c>
      <c r="H549" s="85">
        <v>46174</v>
      </c>
    </row>
    <row r="550" spans="1:8" x14ac:dyDescent="0.2">
      <c r="A550" t="s">
        <v>226</v>
      </c>
      <c r="B550" t="s">
        <v>155</v>
      </c>
      <c r="C550" s="85">
        <v>46188</v>
      </c>
      <c r="D550">
        <v>60</v>
      </c>
      <c r="E550" t="s">
        <v>896</v>
      </c>
      <c r="F550" t="s">
        <v>867</v>
      </c>
      <c r="G550" t="s">
        <v>794</v>
      </c>
      <c r="H550" s="85">
        <v>46174</v>
      </c>
    </row>
    <row r="551" spans="1:8" x14ac:dyDescent="0.2">
      <c r="A551" t="s">
        <v>226</v>
      </c>
      <c r="B551" t="s">
        <v>155</v>
      </c>
      <c r="C551" s="85">
        <v>46189</v>
      </c>
      <c r="D551">
        <v>60</v>
      </c>
      <c r="E551" t="s">
        <v>896</v>
      </c>
      <c r="F551" t="s">
        <v>867</v>
      </c>
      <c r="G551" t="s">
        <v>794</v>
      </c>
      <c r="H551" s="85">
        <v>46174</v>
      </c>
    </row>
    <row r="552" spans="1:8" x14ac:dyDescent="0.2">
      <c r="A552" t="s">
        <v>226</v>
      </c>
      <c r="B552" t="s">
        <v>155</v>
      </c>
      <c r="C552" s="85">
        <v>46190</v>
      </c>
      <c r="D552">
        <v>60</v>
      </c>
      <c r="E552" t="s">
        <v>896</v>
      </c>
      <c r="F552" t="s">
        <v>867</v>
      </c>
      <c r="G552" t="s">
        <v>794</v>
      </c>
      <c r="H552" s="85">
        <v>46174</v>
      </c>
    </row>
    <row r="553" spans="1:8" x14ac:dyDescent="0.2">
      <c r="A553" t="s">
        <v>226</v>
      </c>
      <c r="B553" t="s">
        <v>155</v>
      </c>
      <c r="C553" s="85">
        <v>46191</v>
      </c>
      <c r="D553">
        <v>60</v>
      </c>
      <c r="E553" t="s">
        <v>896</v>
      </c>
      <c r="F553" t="s">
        <v>867</v>
      </c>
      <c r="G553" t="s">
        <v>794</v>
      </c>
      <c r="H553" s="85">
        <v>46174</v>
      </c>
    </row>
    <row r="554" spans="1:8" x14ac:dyDescent="0.2">
      <c r="A554" t="s">
        <v>226</v>
      </c>
      <c r="B554" t="s">
        <v>155</v>
      </c>
      <c r="C554" s="85">
        <v>46192</v>
      </c>
      <c r="D554">
        <v>60</v>
      </c>
      <c r="E554" t="s">
        <v>896</v>
      </c>
      <c r="F554" t="s">
        <v>867</v>
      </c>
      <c r="G554" t="s">
        <v>794</v>
      </c>
      <c r="H554" s="85">
        <v>46174</v>
      </c>
    </row>
    <row r="555" spans="1:8" x14ac:dyDescent="0.2">
      <c r="A555" t="s">
        <v>226</v>
      </c>
      <c r="B555" t="s">
        <v>155</v>
      </c>
      <c r="C555" s="85">
        <v>46195</v>
      </c>
      <c r="D555">
        <v>60</v>
      </c>
      <c r="E555" t="s">
        <v>896</v>
      </c>
      <c r="F555" t="s">
        <v>867</v>
      </c>
      <c r="G555" t="s">
        <v>794</v>
      </c>
      <c r="H555" s="85">
        <v>46174</v>
      </c>
    </row>
    <row r="556" spans="1:8" x14ac:dyDescent="0.2">
      <c r="A556" t="s">
        <v>226</v>
      </c>
      <c r="B556" t="s">
        <v>155</v>
      </c>
      <c r="C556" s="85">
        <v>46196</v>
      </c>
      <c r="D556">
        <v>60</v>
      </c>
      <c r="E556" t="s">
        <v>896</v>
      </c>
      <c r="F556" t="s">
        <v>867</v>
      </c>
      <c r="G556" t="s">
        <v>794</v>
      </c>
      <c r="H556" s="85">
        <v>46174</v>
      </c>
    </row>
    <row r="557" spans="1:8" x14ac:dyDescent="0.2">
      <c r="A557" t="s">
        <v>226</v>
      </c>
      <c r="B557" t="s">
        <v>155</v>
      </c>
      <c r="C557" s="85">
        <v>46197</v>
      </c>
      <c r="D557">
        <v>60</v>
      </c>
      <c r="E557" t="s">
        <v>896</v>
      </c>
      <c r="F557" t="s">
        <v>867</v>
      </c>
      <c r="G557" t="s">
        <v>794</v>
      </c>
      <c r="H557" s="85">
        <v>46174</v>
      </c>
    </row>
    <row r="558" spans="1:8" x14ac:dyDescent="0.2">
      <c r="A558" t="s">
        <v>226</v>
      </c>
      <c r="B558" t="s">
        <v>155</v>
      </c>
      <c r="C558" s="85">
        <v>46198</v>
      </c>
      <c r="D558">
        <v>60</v>
      </c>
      <c r="E558" t="s">
        <v>896</v>
      </c>
      <c r="F558" t="s">
        <v>867</v>
      </c>
      <c r="G558" t="s">
        <v>794</v>
      </c>
      <c r="H558" s="85">
        <v>46174</v>
      </c>
    </row>
    <row r="559" spans="1:8" x14ac:dyDescent="0.2">
      <c r="A559" t="s">
        <v>226</v>
      </c>
      <c r="B559" t="s">
        <v>155</v>
      </c>
      <c r="C559" s="85">
        <v>46199</v>
      </c>
      <c r="D559">
        <v>60</v>
      </c>
      <c r="E559" t="s">
        <v>896</v>
      </c>
      <c r="F559" t="s">
        <v>867</v>
      </c>
      <c r="G559" t="s">
        <v>794</v>
      </c>
      <c r="H559" s="85">
        <v>46174</v>
      </c>
    </row>
    <row r="560" spans="1:8" x14ac:dyDescent="0.2">
      <c r="A560" t="s">
        <v>226</v>
      </c>
      <c r="B560" t="s">
        <v>155</v>
      </c>
      <c r="C560" s="85">
        <v>46202</v>
      </c>
      <c r="D560">
        <v>60</v>
      </c>
      <c r="E560" t="s">
        <v>896</v>
      </c>
      <c r="F560" t="s">
        <v>867</v>
      </c>
      <c r="G560" t="s">
        <v>794</v>
      </c>
      <c r="H560" s="85">
        <v>46174</v>
      </c>
    </row>
    <row r="561" spans="1:8" x14ac:dyDescent="0.2">
      <c r="A561" t="s">
        <v>226</v>
      </c>
      <c r="B561" t="s">
        <v>155</v>
      </c>
      <c r="C561" s="85">
        <v>46203</v>
      </c>
      <c r="D561">
        <v>60</v>
      </c>
      <c r="E561" t="s">
        <v>896</v>
      </c>
      <c r="F561" t="s">
        <v>867</v>
      </c>
      <c r="G561" t="s">
        <v>794</v>
      </c>
      <c r="H561" s="85">
        <v>46174</v>
      </c>
    </row>
    <row r="562" spans="1:8" x14ac:dyDescent="0.2">
      <c r="A562" t="s">
        <v>219</v>
      </c>
      <c r="B562" t="s">
        <v>155</v>
      </c>
      <c r="C562" s="85">
        <v>46181</v>
      </c>
      <c r="D562">
        <v>540</v>
      </c>
      <c r="E562" t="s">
        <v>898</v>
      </c>
      <c r="G562" t="s">
        <v>794</v>
      </c>
      <c r="H562" s="85">
        <v>46174</v>
      </c>
    </row>
    <row r="563" spans="1:8" x14ac:dyDescent="0.2">
      <c r="A563" t="s">
        <v>219</v>
      </c>
      <c r="B563" t="s">
        <v>155</v>
      </c>
      <c r="C563" s="85">
        <v>46182</v>
      </c>
      <c r="D563">
        <v>540</v>
      </c>
      <c r="E563" t="s">
        <v>898</v>
      </c>
      <c r="G563" t="s">
        <v>794</v>
      </c>
      <c r="H563" s="85">
        <v>46174</v>
      </c>
    </row>
    <row r="564" spans="1:8" x14ac:dyDescent="0.2">
      <c r="A564" t="s">
        <v>219</v>
      </c>
      <c r="B564" t="s">
        <v>155</v>
      </c>
      <c r="C564" s="85">
        <v>46183</v>
      </c>
      <c r="D564">
        <v>540</v>
      </c>
      <c r="E564" t="s">
        <v>898</v>
      </c>
      <c r="G564" t="s">
        <v>794</v>
      </c>
      <c r="H564" s="85">
        <v>46174</v>
      </c>
    </row>
    <row r="565" spans="1:8" x14ac:dyDescent="0.2">
      <c r="A565" t="s">
        <v>792</v>
      </c>
      <c r="B565" t="s">
        <v>156</v>
      </c>
      <c r="C565" s="85">
        <v>46174</v>
      </c>
      <c r="D565">
        <v>0</v>
      </c>
      <c r="E565" t="s">
        <v>831</v>
      </c>
      <c r="G565" t="s">
        <v>794</v>
      </c>
      <c r="H565" s="85">
        <v>46174</v>
      </c>
    </row>
    <row r="566" spans="1:8" x14ac:dyDescent="0.2">
      <c r="A566" t="s">
        <v>241</v>
      </c>
      <c r="B566" t="s">
        <v>158</v>
      </c>
      <c r="C566" s="85">
        <v>46174</v>
      </c>
      <c r="D566">
        <v>540</v>
      </c>
      <c r="E566" t="s">
        <v>609</v>
      </c>
      <c r="G566" t="s">
        <v>794</v>
      </c>
      <c r="H566" s="85">
        <v>46174</v>
      </c>
    </row>
    <row r="567" spans="1:8" x14ac:dyDescent="0.2">
      <c r="A567" t="s">
        <v>241</v>
      </c>
      <c r="B567" t="s">
        <v>158</v>
      </c>
      <c r="C567" s="85">
        <v>46175</v>
      </c>
      <c r="D567">
        <v>540</v>
      </c>
      <c r="E567" t="s">
        <v>609</v>
      </c>
      <c r="G567" t="s">
        <v>794</v>
      </c>
      <c r="H567" s="85">
        <v>46174</v>
      </c>
    </row>
    <row r="568" spans="1:8" x14ac:dyDescent="0.2">
      <c r="A568" t="s">
        <v>197</v>
      </c>
      <c r="B568" t="s">
        <v>158</v>
      </c>
      <c r="C568" s="85">
        <v>46174</v>
      </c>
      <c r="D568">
        <v>240</v>
      </c>
      <c r="E568" t="s">
        <v>610</v>
      </c>
      <c r="F568" t="s">
        <v>611</v>
      </c>
      <c r="G568" t="s">
        <v>794</v>
      </c>
      <c r="H568" s="85">
        <v>46174</v>
      </c>
    </row>
    <row r="569" spans="1:8" x14ac:dyDescent="0.2">
      <c r="A569" t="s">
        <v>197</v>
      </c>
      <c r="B569" t="s">
        <v>158</v>
      </c>
      <c r="C569" s="85">
        <v>46175</v>
      </c>
      <c r="D569">
        <v>240</v>
      </c>
      <c r="E569" t="s">
        <v>610</v>
      </c>
      <c r="F569" t="s">
        <v>611</v>
      </c>
      <c r="G569" t="s">
        <v>794</v>
      </c>
      <c r="H569" s="85">
        <v>46174</v>
      </c>
    </row>
    <row r="570" spans="1:8" x14ac:dyDescent="0.2">
      <c r="A570" t="s">
        <v>197</v>
      </c>
      <c r="B570" t="s">
        <v>158</v>
      </c>
      <c r="C570" s="85">
        <v>46176</v>
      </c>
      <c r="D570">
        <v>240</v>
      </c>
      <c r="E570" t="s">
        <v>610</v>
      </c>
      <c r="F570" t="s">
        <v>611</v>
      </c>
      <c r="G570" t="s">
        <v>794</v>
      </c>
      <c r="H570" s="85">
        <v>46174</v>
      </c>
    </row>
    <row r="571" spans="1:8" x14ac:dyDescent="0.2">
      <c r="A571" t="s">
        <v>241</v>
      </c>
      <c r="B571" t="s">
        <v>158</v>
      </c>
      <c r="C571" s="85">
        <v>46176</v>
      </c>
      <c r="D571">
        <v>540</v>
      </c>
      <c r="E571" t="s">
        <v>612</v>
      </c>
      <c r="F571" t="s">
        <v>613</v>
      </c>
      <c r="G571" t="s">
        <v>794</v>
      </c>
      <c r="H571" s="85">
        <v>46174</v>
      </c>
    </row>
    <row r="572" spans="1:8" x14ac:dyDescent="0.2">
      <c r="A572" t="s">
        <v>241</v>
      </c>
      <c r="B572" t="s">
        <v>158</v>
      </c>
      <c r="C572" s="85">
        <v>46177</v>
      </c>
      <c r="D572">
        <v>540</v>
      </c>
      <c r="E572" t="s">
        <v>614</v>
      </c>
      <c r="G572" t="s">
        <v>794</v>
      </c>
      <c r="H572" s="85">
        <v>46174</v>
      </c>
    </row>
    <row r="573" spans="1:8" x14ac:dyDescent="0.2">
      <c r="A573" t="s">
        <v>241</v>
      </c>
      <c r="B573" t="s">
        <v>158</v>
      </c>
      <c r="C573" s="85">
        <v>46178</v>
      </c>
      <c r="D573">
        <v>120</v>
      </c>
      <c r="E573" t="s">
        <v>615</v>
      </c>
      <c r="G573" t="s">
        <v>794</v>
      </c>
      <c r="H573" s="85">
        <v>46174</v>
      </c>
    </row>
    <row r="574" spans="1:8" x14ac:dyDescent="0.2">
      <c r="A574" t="s">
        <v>241</v>
      </c>
      <c r="B574" t="s">
        <v>158</v>
      </c>
      <c r="C574" s="85">
        <v>46181</v>
      </c>
      <c r="D574">
        <v>540</v>
      </c>
      <c r="E574" t="s">
        <v>616</v>
      </c>
      <c r="F574" t="s">
        <v>613</v>
      </c>
      <c r="G574" t="s">
        <v>794</v>
      </c>
      <c r="H574" s="85">
        <v>46174</v>
      </c>
    </row>
    <row r="575" spans="1:8" x14ac:dyDescent="0.2">
      <c r="A575" t="s">
        <v>241</v>
      </c>
      <c r="B575" t="s">
        <v>158</v>
      </c>
      <c r="C575" s="85">
        <v>46182</v>
      </c>
      <c r="D575">
        <v>540</v>
      </c>
      <c r="E575" t="s">
        <v>617</v>
      </c>
      <c r="G575" t="s">
        <v>794</v>
      </c>
      <c r="H575" s="85">
        <v>46174</v>
      </c>
    </row>
    <row r="576" spans="1:8" x14ac:dyDescent="0.2">
      <c r="A576" t="s">
        <v>241</v>
      </c>
      <c r="B576" t="s">
        <v>158</v>
      </c>
      <c r="C576" s="85">
        <v>46183</v>
      </c>
      <c r="D576">
        <v>540</v>
      </c>
      <c r="E576" t="s">
        <v>618</v>
      </c>
      <c r="G576" t="s">
        <v>794</v>
      </c>
      <c r="H576" s="85">
        <v>46174</v>
      </c>
    </row>
    <row r="577" spans="1:8" x14ac:dyDescent="0.2">
      <c r="A577" t="s">
        <v>241</v>
      </c>
      <c r="B577" t="s">
        <v>158</v>
      </c>
      <c r="C577" s="85">
        <v>46184</v>
      </c>
      <c r="D577">
        <v>540</v>
      </c>
      <c r="E577" t="s">
        <v>619</v>
      </c>
      <c r="F577" t="s">
        <v>620</v>
      </c>
      <c r="G577" t="s">
        <v>794</v>
      </c>
      <c r="H577" s="85">
        <v>46174</v>
      </c>
    </row>
    <row r="578" spans="1:8" x14ac:dyDescent="0.2">
      <c r="A578" t="s">
        <v>241</v>
      </c>
      <c r="B578" t="s">
        <v>158</v>
      </c>
      <c r="C578" s="85">
        <v>46185</v>
      </c>
      <c r="D578">
        <v>360</v>
      </c>
      <c r="E578" t="s">
        <v>621</v>
      </c>
      <c r="G578" t="s">
        <v>794</v>
      </c>
      <c r="H578" s="85">
        <v>46174</v>
      </c>
    </row>
    <row r="579" spans="1:8" x14ac:dyDescent="0.2">
      <c r="A579" t="s">
        <v>241</v>
      </c>
      <c r="B579" t="s">
        <v>158</v>
      </c>
      <c r="C579" s="85">
        <v>46188</v>
      </c>
      <c r="D579">
        <v>540</v>
      </c>
      <c r="E579" t="s">
        <v>622</v>
      </c>
      <c r="F579" t="s">
        <v>623</v>
      </c>
      <c r="G579" t="s">
        <v>794</v>
      </c>
      <c r="H579" s="85">
        <v>46174</v>
      </c>
    </row>
    <row r="580" spans="1:8" x14ac:dyDescent="0.2">
      <c r="A580" t="s">
        <v>241</v>
      </c>
      <c r="B580" t="s">
        <v>158</v>
      </c>
      <c r="C580" s="85">
        <v>46189</v>
      </c>
      <c r="D580">
        <v>360</v>
      </c>
      <c r="E580" t="s">
        <v>622</v>
      </c>
      <c r="F580" t="s">
        <v>623</v>
      </c>
      <c r="G580" t="s">
        <v>794</v>
      </c>
      <c r="H580" s="85">
        <v>46174</v>
      </c>
    </row>
    <row r="581" spans="1:8" x14ac:dyDescent="0.2">
      <c r="A581" t="s">
        <v>241</v>
      </c>
      <c r="B581" t="s">
        <v>158</v>
      </c>
      <c r="C581" s="85">
        <v>46189</v>
      </c>
      <c r="D581">
        <v>180</v>
      </c>
      <c r="E581" t="s">
        <v>624</v>
      </c>
      <c r="G581" t="s">
        <v>794</v>
      </c>
      <c r="H581" s="85">
        <v>46174</v>
      </c>
    </row>
    <row r="582" spans="1:8" x14ac:dyDescent="0.2">
      <c r="A582" t="s">
        <v>241</v>
      </c>
      <c r="B582" t="s">
        <v>158</v>
      </c>
      <c r="C582" s="85">
        <v>46190</v>
      </c>
      <c r="D582">
        <v>540</v>
      </c>
      <c r="E582" t="s">
        <v>624</v>
      </c>
      <c r="G582" t="s">
        <v>794</v>
      </c>
      <c r="H582" s="85">
        <v>46174</v>
      </c>
    </row>
    <row r="583" spans="1:8" x14ac:dyDescent="0.2">
      <c r="A583" t="s">
        <v>241</v>
      </c>
      <c r="B583" t="s">
        <v>158</v>
      </c>
      <c r="C583" s="85">
        <v>46191</v>
      </c>
      <c r="D583">
        <v>360</v>
      </c>
      <c r="E583" t="s">
        <v>625</v>
      </c>
      <c r="F583" t="s">
        <v>620</v>
      </c>
      <c r="G583" t="s">
        <v>794</v>
      </c>
      <c r="H583" s="85">
        <v>46174</v>
      </c>
    </row>
    <row r="584" spans="1:8" x14ac:dyDescent="0.2">
      <c r="A584" t="s">
        <v>241</v>
      </c>
      <c r="B584" t="s">
        <v>158</v>
      </c>
      <c r="C584" s="85">
        <v>46192</v>
      </c>
      <c r="D584">
        <v>180</v>
      </c>
      <c r="E584" t="s">
        <v>625</v>
      </c>
      <c r="F584" t="s">
        <v>620</v>
      </c>
      <c r="G584" t="s">
        <v>794</v>
      </c>
      <c r="H584" s="85">
        <v>46174</v>
      </c>
    </row>
    <row r="585" spans="1:8" x14ac:dyDescent="0.2">
      <c r="A585" t="s">
        <v>241</v>
      </c>
      <c r="B585" t="s">
        <v>158</v>
      </c>
      <c r="C585" s="85">
        <v>46178</v>
      </c>
      <c r="D585">
        <v>240</v>
      </c>
      <c r="E585" t="s">
        <v>626</v>
      </c>
      <c r="F585" t="s">
        <v>627</v>
      </c>
      <c r="G585" t="s">
        <v>794</v>
      </c>
      <c r="H585" s="85">
        <v>46174</v>
      </c>
    </row>
    <row r="586" spans="1:8" x14ac:dyDescent="0.2">
      <c r="A586" t="s">
        <v>241</v>
      </c>
      <c r="B586" t="s">
        <v>158</v>
      </c>
      <c r="C586" s="85">
        <v>46191</v>
      </c>
      <c r="D586">
        <v>180</v>
      </c>
      <c r="E586" t="s">
        <v>626</v>
      </c>
      <c r="F586" t="s">
        <v>627</v>
      </c>
      <c r="G586" t="s">
        <v>794</v>
      </c>
      <c r="H586" s="85">
        <v>46174</v>
      </c>
    </row>
    <row r="587" spans="1:8" x14ac:dyDescent="0.2">
      <c r="A587" t="s">
        <v>241</v>
      </c>
      <c r="B587" t="s">
        <v>158</v>
      </c>
      <c r="C587" s="85">
        <v>46192</v>
      </c>
      <c r="D587">
        <v>180</v>
      </c>
      <c r="E587" t="s">
        <v>626</v>
      </c>
      <c r="F587" t="s">
        <v>627</v>
      </c>
      <c r="G587" t="s">
        <v>794</v>
      </c>
      <c r="H587" s="85">
        <v>46174</v>
      </c>
    </row>
    <row r="588" spans="1:8" x14ac:dyDescent="0.2">
      <c r="A588" t="s">
        <v>197</v>
      </c>
      <c r="B588" t="s">
        <v>158</v>
      </c>
      <c r="C588" s="85">
        <v>46177</v>
      </c>
      <c r="D588">
        <v>240</v>
      </c>
      <c r="E588" t="s">
        <v>626</v>
      </c>
      <c r="F588" t="s">
        <v>627</v>
      </c>
      <c r="G588" t="s">
        <v>794</v>
      </c>
      <c r="H588" s="85">
        <v>46174</v>
      </c>
    </row>
    <row r="589" spans="1:8" x14ac:dyDescent="0.2">
      <c r="A589" t="s">
        <v>197</v>
      </c>
      <c r="B589" t="s">
        <v>158</v>
      </c>
      <c r="C589" s="85">
        <v>46178</v>
      </c>
      <c r="D589">
        <v>240</v>
      </c>
      <c r="E589" t="s">
        <v>626</v>
      </c>
      <c r="F589" t="s">
        <v>627</v>
      </c>
      <c r="G589" t="s">
        <v>794</v>
      </c>
      <c r="H589" s="85">
        <v>46174</v>
      </c>
    </row>
    <row r="590" spans="1:8" x14ac:dyDescent="0.2">
      <c r="A590" t="s">
        <v>197</v>
      </c>
      <c r="B590" t="s">
        <v>158</v>
      </c>
      <c r="C590" s="85">
        <v>46184</v>
      </c>
      <c r="D590">
        <v>240</v>
      </c>
      <c r="E590" t="s">
        <v>626</v>
      </c>
      <c r="F590" t="s">
        <v>627</v>
      </c>
      <c r="G590" t="s">
        <v>794</v>
      </c>
      <c r="H590" s="85">
        <v>46174</v>
      </c>
    </row>
    <row r="591" spans="1:8" x14ac:dyDescent="0.2">
      <c r="A591" t="s">
        <v>197</v>
      </c>
      <c r="B591" t="s">
        <v>158</v>
      </c>
      <c r="C591" s="85">
        <v>46185</v>
      </c>
      <c r="D591">
        <v>240</v>
      </c>
      <c r="E591" t="s">
        <v>626</v>
      </c>
      <c r="F591" t="s">
        <v>627</v>
      </c>
      <c r="G591" t="s">
        <v>794</v>
      </c>
      <c r="H591" s="85">
        <v>46174</v>
      </c>
    </row>
    <row r="592" spans="1:8" x14ac:dyDescent="0.2">
      <c r="A592" t="s">
        <v>197</v>
      </c>
      <c r="B592" t="s">
        <v>158</v>
      </c>
      <c r="C592" s="85">
        <v>46191</v>
      </c>
      <c r="D592">
        <v>240</v>
      </c>
      <c r="E592" t="s">
        <v>626</v>
      </c>
      <c r="F592" t="s">
        <v>627</v>
      </c>
      <c r="G592" t="s">
        <v>794</v>
      </c>
      <c r="H592" s="85">
        <v>46174</v>
      </c>
    </row>
    <row r="593" spans="1:8" x14ac:dyDescent="0.2">
      <c r="A593" t="s">
        <v>197</v>
      </c>
      <c r="B593" t="s">
        <v>158</v>
      </c>
      <c r="C593" s="85">
        <v>46192</v>
      </c>
      <c r="D593">
        <v>240</v>
      </c>
      <c r="E593" t="s">
        <v>626</v>
      </c>
      <c r="F593" t="s">
        <v>627</v>
      </c>
      <c r="G593" t="s">
        <v>794</v>
      </c>
      <c r="H593" s="85">
        <v>46174</v>
      </c>
    </row>
    <row r="594" spans="1:8" x14ac:dyDescent="0.2">
      <c r="A594" t="s">
        <v>406</v>
      </c>
      <c r="B594" t="s">
        <v>158</v>
      </c>
      <c r="C594" s="85">
        <v>46189</v>
      </c>
      <c r="D594">
        <v>240</v>
      </c>
      <c r="E594" t="s">
        <v>626</v>
      </c>
      <c r="F594" t="s">
        <v>627</v>
      </c>
      <c r="G594" t="s">
        <v>794</v>
      </c>
      <c r="H594" s="85">
        <v>46174</v>
      </c>
    </row>
    <row r="595" spans="1:8" x14ac:dyDescent="0.2">
      <c r="A595" t="s">
        <v>406</v>
      </c>
      <c r="B595" t="s">
        <v>158</v>
      </c>
      <c r="C595" s="85">
        <v>46190</v>
      </c>
      <c r="D595">
        <v>240</v>
      </c>
      <c r="E595" t="s">
        <v>626</v>
      </c>
      <c r="F595" t="s">
        <v>627</v>
      </c>
      <c r="G595" t="s">
        <v>794</v>
      </c>
      <c r="H595" s="85">
        <v>46174</v>
      </c>
    </row>
    <row r="596" spans="1:8" x14ac:dyDescent="0.2">
      <c r="A596" t="s">
        <v>406</v>
      </c>
      <c r="B596" t="s">
        <v>158</v>
      </c>
      <c r="C596" s="85">
        <v>46191</v>
      </c>
      <c r="D596">
        <v>240</v>
      </c>
      <c r="E596" t="s">
        <v>626</v>
      </c>
      <c r="F596" t="s">
        <v>627</v>
      </c>
      <c r="G596" t="s">
        <v>794</v>
      </c>
      <c r="H596" s="85">
        <v>46174</v>
      </c>
    </row>
    <row r="597" spans="1:8" x14ac:dyDescent="0.2">
      <c r="A597" t="s">
        <v>406</v>
      </c>
      <c r="B597" t="s">
        <v>158</v>
      </c>
      <c r="C597" s="85">
        <v>46192</v>
      </c>
      <c r="D597">
        <v>240</v>
      </c>
      <c r="E597" t="s">
        <v>626</v>
      </c>
      <c r="F597" t="s">
        <v>627</v>
      </c>
      <c r="G597" t="s">
        <v>794</v>
      </c>
      <c r="H597" s="85">
        <v>46174</v>
      </c>
    </row>
    <row r="598" spans="1:8" x14ac:dyDescent="0.2">
      <c r="A598" t="s">
        <v>241</v>
      </c>
      <c r="B598" t="s">
        <v>158</v>
      </c>
      <c r="C598" s="85">
        <v>46195</v>
      </c>
      <c r="D598">
        <v>540</v>
      </c>
      <c r="E598" t="s">
        <v>628</v>
      </c>
      <c r="F598" t="s">
        <v>629</v>
      </c>
      <c r="G598" t="s">
        <v>794</v>
      </c>
      <c r="H598" s="85">
        <v>46174</v>
      </c>
    </row>
    <row r="599" spans="1:8" x14ac:dyDescent="0.2">
      <c r="A599" t="s">
        <v>241</v>
      </c>
      <c r="B599" t="s">
        <v>158</v>
      </c>
      <c r="C599" s="85">
        <v>46196</v>
      </c>
      <c r="D599">
        <v>540</v>
      </c>
      <c r="E599" t="s">
        <v>628</v>
      </c>
      <c r="F599" t="s">
        <v>629</v>
      </c>
      <c r="G599" t="s">
        <v>794</v>
      </c>
      <c r="H599" s="85">
        <v>46174</v>
      </c>
    </row>
    <row r="600" spans="1:8" x14ac:dyDescent="0.2">
      <c r="A600" t="s">
        <v>241</v>
      </c>
      <c r="B600" t="s">
        <v>158</v>
      </c>
      <c r="C600" s="85">
        <v>46197</v>
      </c>
      <c r="D600">
        <v>540</v>
      </c>
      <c r="E600" t="s">
        <v>628</v>
      </c>
      <c r="F600" t="s">
        <v>629</v>
      </c>
      <c r="G600" t="s">
        <v>794</v>
      </c>
      <c r="H600" s="85">
        <v>46174</v>
      </c>
    </row>
    <row r="601" spans="1:8" x14ac:dyDescent="0.2">
      <c r="A601" t="s">
        <v>241</v>
      </c>
      <c r="B601" t="s">
        <v>158</v>
      </c>
      <c r="C601" s="85">
        <v>46198</v>
      </c>
      <c r="D601">
        <v>540</v>
      </c>
      <c r="E601" t="s">
        <v>628</v>
      </c>
      <c r="F601" t="s">
        <v>629</v>
      </c>
      <c r="G601" t="s">
        <v>794</v>
      </c>
      <c r="H601" s="85">
        <v>46174</v>
      </c>
    </row>
    <row r="602" spans="1:8" x14ac:dyDescent="0.2">
      <c r="A602" t="s">
        <v>241</v>
      </c>
      <c r="B602" t="s">
        <v>158</v>
      </c>
      <c r="C602" s="85">
        <v>46199</v>
      </c>
      <c r="D602">
        <v>360</v>
      </c>
      <c r="E602" t="s">
        <v>628</v>
      </c>
      <c r="F602" t="s">
        <v>629</v>
      </c>
      <c r="G602" t="s">
        <v>794</v>
      </c>
      <c r="H602" s="85">
        <v>46174</v>
      </c>
    </row>
    <row r="603" spans="1:8" x14ac:dyDescent="0.2">
      <c r="A603" t="s">
        <v>197</v>
      </c>
      <c r="B603" t="s">
        <v>158</v>
      </c>
      <c r="C603" s="85">
        <v>46196</v>
      </c>
      <c r="D603">
        <v>120</v>
      </c>
      <c r="E603" t="s">
        <v>628</v>
      </c>
      <c r="F603" t="s">
        <v>629</v>
      </c>
      <c r="G603" t="s">
        <v>794</v>
      </c>
      <c r="H603" s="85">
        <v>46174</v>
      </c>
    </row>
    <row r="604" spans="1:8" x14ac:dyDescent="0.2">
      <c r="A604" t="s">
        <v>197</v>
      </c>
      <c r="B604" t="s">
        <v>158</v>
      </c>
      <c r="C604" s="85">
        <v>46197</v>
      </c>
      <c r="D604">
        <v>120</v>
      </c>
      <c r="E604" t="s">
        <v>628</v>
      </c>
      <c r="F604" t="s">
        <v>629</v>
      </c>
      <c r="G604" t="s">
        <v>794</v>
      </c>
      <c r="H604" s="85">
        <v>46174</v>
      </c>
    </row>
    <row r="605" spans="1:8" x14ac:dyDescent="0.2">
      <c r="A605" t="s">
        <v>197</v>
      </c>
      <c r="B605" t="s">
        <v>158</v>
      </c>
      <c r="C605" s="85">
        <v>46199</v>
      </c>
      <c r="D605">
        <v>120</v>
      </c>
      <c r="E605" t="s">
        <v>628</v>
      </c>
      <c r="F605" t="s">
        <v>629</v>
      </c>
      <c r="G605" t="s">
        <v>794</v>
      </c>
      <c r="H605" s="85">
        <v>46174</v>
      </c>
    </row>
    <row r="606" spans="1:8" x14ac:dyDescent="0.2">
      <c r="A606" t="s">
        <v>406</v>
      </c>
      <c r="B606" t="s">
        <v>158</v>
      </c>
      <c r="C606" s="85">
        <v>46195</v>
      </c>
      <c r="D606">
        <v>240</v>
      </c>
      <c r="E606" t="s">
        <v>628</v>
      </c>
      <c r="F606" t="s">
        <v>629</v>
      </c>
      <c r="G606" t="s">
        <v>794</v>
      </c>
      <c r="H606" s="85">
        <v>46174</v>
      </c>
    </row>
    <row r="607" spans="1:8" x14ac:dyDescent="0.2">
      <c r="A607" t="s">
        <v>406</v>
      </c>
      <c r="B607" t="s">
        <v>158</v>
      </c>
      <c r="C607" s="85">
        <v>46196</v>
      </c>
      <c r="D607">
        <v>240</v>
      </c>
      <c r="E607" t="s">
        <v>628</v>
      </c>
      <c r="F607" t="s">
        <v>629</v>
      </c>
      <c r="G607" t="s">
        <v>794</v>
      </c>
      <c r="H607" s="85">
        <v>46174</v>
      </c>
    </row>
    <row r="608" spans="1:8" x14ac:dyDescent="0.2">
      <c r="A608" t="s">
        <v>406</v>
      </c>
      <c r="B608" t="s">
        <v>158</v>
      </c>
      <c r="C608" s="85">
        <v>46197</v>
      </c>
      <c r="D608">
        <v>240</v>
      </c>
      <c r="E608" t="s">
        <v>628</v>
      </c>
      <c r="F608" t="s">
        <v>629</v>
      </c>
      <c r="G608" t="s">
        <v>794</v>
      </c>
      <c r="H608" s="85">
        <v>46174</v>
      </c>
    </row>
    <row r="609" spans="1:8" x14ac:dyDescent="0.2">
      <c r="A609" t="s">
        <v>406</v>
      </c>
      <c r="B609" t="s">
        <v>158</v>
      </c>
      <c r="C609" s="85">
        <v>46198</v>
      </c>
      <c r="D609">
        <v>240</v>
      </c>
      <c r="E609" t="s">
        <v>628</v>
      </c>
      <c r="F609" t="s">
        <v>629</v>
      </c>
      <c r="G609" t="s">
        <v>794</v>
      </c>
      <c r="H609" s="85">
        <v>46174</v>
      </c>
    </row>
    <row r="610" spans="1:8" x14ac:dyDescent="0.2">
      <c r="A610" t="s">
        <v>406</v>
      </c>
      <c r="B610" t="s">
        <v>158</v>
      </c>
      <c r="C610" s="85">
        <v>46199</v>
      </c>
      <c r="D610">
        <v>180</v>
      </c>
      <c r="E610" t="s">
        <v>628</v>
      </c>
      <c r="F610" t="s">
        <v>629</v>
      </c>
      <c r="G610" t="s">
        <v>794</v>
      </c>
      <c r="H610" s="85">
        <v>46174</v>
      </c>
    </row>
    <row r="611" spans="1:8" x14ac:dyDescent="0.2">
      <c r="A611" t="s">
        <v>178</v>
      </c>
      <c r="B611" t="s">
        <v>159</v>
      </c>
      <c r="C611" s="85">
        <v>46174</v>
      </c>
      <c r="D611">
        <v>120</v>
      </c>
      <c r="E611" t="s">
        <v>630</v>
      </c>
      <c r="G611" t="s">
        <v>794</v>
      </c>
      <c r="H611" s="85">
        <v>46174</v>
      </c>
    </row>
    <row r="612" spans="1:8" x14ac:dyDescent="0.2">
      <c r="A612" t="s">
        <v>178</v>
      </c>
      <c r="B612" t="s">
        <v>159</v>
      </c>
      <c r="C612" s="85">
        <v>46181</v>
      </c>
      <c r="D612">
        <v>120</v>
      </c>
      <c r="E612" t="s">
        <v>630</v>
      </c>
      <c r="G612" t="s">
        <v>794</v>
      </c>
      <c r="H612" s="85">
        <v>46174</v>
      </c>
    </row>
    <row r="613" spans="1:8" x14ac:dyDescent="0.2">
      <c r="A613" t="s">
        <v>178</v>
      </c>
      <c r="B613" t="s">
        <v>159</v>
      </c>
      <c r="C613" s="85">
        <v>46188</v>
      </c>
      <c r="D613">
        <v>120</v>
      </c>
      <c r="E613" t="s">
        <v>630</v>
      </c>
      <c r="G613" t="s">
        <v>794</v>
      </c>
      <c r="H613" s="85">
        <v>46174</v>
      </c>
    </row>
    <row r="614" spans="1:8" x14ac:dyDescent="0.2">
      <c r="A614" t="s">
        <v>178</v>
      </c>
      <c r="B614" t="s">
        <v>159</v>
      </c>
      <c r="C614" s="85">
        <v>46195</v>
      </c>
      <c r="D614">
        <v>120</v>
      </c>
      <c r="E614" t="s">
        <v>630</v>
      </c>
      <c r="G614" t="s">
        <v>794</v>
      </c>
      <c r="H614" s="85">
        <v>46174</v>
      </c>
    </row>
    <row r="615" spans="1:8" x14ac:dyDescent="0.2">
      <c r="A615" t="s">
        <v>178</v>
      </c>
      <c r="B615" t="s">
        <v>159</v>
      </c>
      <c r="C615" s="85">
        <v>46203</v>
      </c>
      <c r="D615">
        <v>120</v>
      </c>
      <c r="E615" t="s">
        <v>630</v>
      </c>
      <c r="G615" t="s">
        <v>794</v>
      </c>
      <c r="H615" s="85">
        <v>46174</v>
      </c>
    </row>
    <row r="616" spans="1:8" x14ac:dyDescent="0.2">
      <c r="A616" t="s">
        <v>285</v>
      </c>
      <c r="B616" t="s">
        <v>159</v>
      </c>
      <c r="C616" s="85">
        <v>46174</v>
      </c>
      <c r="D616">
        <v>60</v>
      </c>
      <c r="E616" t="s">
        <v>630</v>
      </c>
      <c r="G616" t="s">
        <v>794</v>
      </c>
      <c r="H616" s="85">
        <v>46174</v>
      </c>
    </row>
    <row r="617" spans="1:8" x14ac:dyDescent="0.2">
      <c r="A617" t="s">
        <v>285</v>
      </c>
      <c r="B617" t="s">
        <v>159</v>
      </c>
      <c r="C617" s="85">
        <v>46181</v>
      </c>
      <c r="D617">
        <v>60</v>
      </c>
      <c r="E617" t="s">
        <v>630</v>
      </c>
      <c r="G617" t="s">
        <v>794</v>
      </c>
      <c r="H617" s="85">
        <v>46174</v>
      </c>
    </row>
    <row r="618" spans="1:8" x14ac:dyDescent="0.2">
      <c r="A618" t="s">
        <v>285</v>
      </c>
      <c r="B618" t="s">
        <v>159</v>
      </c>
      <c r="C618" s="85">
        <v>46188</v>
      </c>
      <c r="D618">
        <v>60</v>
      </c>
      <c r="E618" t="s">
        <v>630</v>
      </c>
      <c r="G618" t="s">
        <v>794</v>
      </c>
      <c r="H618" s="85">
        <v>46174</v>
      </c>
    </row>
    <row r="619" spans="1:8" x14ac:dyDescent="0.2">
      <c r="A619" t="s">
        <v>285</v>
      </c>
      <c r="B619" t="s">
        <v>159</v>
      </c>
      <c r="C619" s="85">
        <v>46195</v>
      </c>
      <c r="D619">
        <v>60</v>
      </c>
      <c r="E619" t="s">
        <v>630</v>
      </c>
      <c r="G619" t="s">
        <v>794</v>
      </c>
      <c r="H619" s="85">
        <v>46174</v>
      </c>
    </row>
    <row r="620" spans="1:8" x14ac:dyDescent="0.2">
      <c r="A620" t="s">
        <v>285</v>
      </c>
      <c r="B620" t="s">
        <v>159</v>
      </c>
      <c r="C620" s="85">
        <v>46203</v>
      </c>
      <c r="D620">
        <v>60</v>
      </c>
      <c r="E620" t="s">
        <v>630</v>
      </c>
      <c r="G620" t="s">
        <v>794</v>
      </c>
      <c r="H620" s="85">
        <v>46174</v>
      </c>
    </row>
    <row r="621" spans="1:8" x14ac:dyDescent="0.2">
      <c r="A621" t="s">
        <v>275</v>
      </c>
      <c r="B621" t="s">
        <v>159</v>
      </c>
      <c r="C621" s="85">
        <v>46174</v>
      </c>
      <c r="D621">
        <v>120</v>
      </c>
      <c r="E621" t="s">
        <v>630</v>
      </c>
      <c r="G621" t="s">
        <v>794</v>
      </c>
      <c r="H621" s="85">
        <v>46174</v>
      </c>
    </row>
    <row r="622" spans="1:8" x14ac:dyDescent="0.2">
      <c r="A622" t="s">
        <v>275</v>
      </c>
      <c r="B622" t="s">
        <v>159</v>
      </c>
      <c r="C622" s="85">
        <v>46183</v>
      </c>
      <c r="D622">
        <v>120</v>
      </c>
      <c r="E622" t="s">
        <v>630</v>
      </c>
      <c r="G622" t="s">
        <v>794</v>
      </c>
      <c r="H622" s="85">
        <v>46174</v>
      </c>
    </row>
    <row r="623" spans="1:8" x14ac:dyDescent="0.2">
      <c r="A623" t="s">
        <v>275</v>
      </c>
      <c r="B623" t="s">
        <v>159</v>
      </c>
      <c r="C623" s="85">
        <v>46192</v>
      </c>
      <c r="D623">
        <v>120</v>
      </c>
      <c r="E623" t="s">
        <v>630</v>
      </c>
      <c r="G623" t="s">
        <v>794</v>
      </c>
      <c r="H623" s="85">
        <v>46174</v>
      </c>
    </row>
    <row r="624" spans="1:8" x14ac:dyDescent="0.2">
      <c r="A624" t="s">
        <v>275</v>
      </c>
      <c r="B624" t="s">
        <v>159</v>
      </c>
      <c r="C624" s="85">
        <v>46199</v>
      </c>
      <c r="D624">
        <v>120</v>
      </c>
      <c r="E624" t="s">
        <v>630</v>
      </c>
      <c r="G624" t="s">
        <v>794</v>
      </c>
      <c r="H624" s="85">
        <v>46174</v>
      </c>
    </row>
    <row r="625" spans="1:8" x14ac:dyDescent="0.2">
      <c r="A625" t="s">
        <v>275</v>
      </c>
      <c r="B625" t="s">
        <v>159</v>
      </c>
      <c r="C625" s="85">
        <v>46203</v>
      </c>
      <c r="D625">
        <v>120</v>
      </c>
      <c r="E625" t="s">
        <v>630</v>
      </c>
      <c r="G625" t="s">
        <v>794</v>
      </c>
      <c r="H625" s="85">
        <v>46174</v>
      </c>
    </row>
    <row r="626" spans="1:8" x14ac:dyDescent="0.2">
      <c r="A626" t="s">
        <v>178</v>
      </c>
      <c r="B626" t="s">
        <v>159</v>
      </c>
      <c r="C626" s="85">
        <v>46174</v>
      </c>
      <c r="D626">
        <v>60</v>
      </c>
      <c r="E626" t="s">
        <v>631</v>
      </c>
      <c r="G626" t="s">
        <v>794</v>
      </c>
      <c r="H626" s="85">
        <v>46174</v>
      </c>
    </row>
    <row r="627" spans="1:8" x14ac:dyDescent="0.2">
      <c r="A627" t="s">
        <v>178</v>
      </c>
      <c r="B627" t="s">
        <v>159</v>
      </c>
      <c r="C627" s="85">
        <v>46181</v>
      </c>
      <c r="D627">
        <v>60</v>
      </c>
      <c r="E627" t="s">
        <v>631</v>
      </c>
      <c r="G627" t="s">
        <v>794</v>
      </c>
      <c r="H627" s="85">
        <v>46174</v>
      </c>
    </row>
    <row r="628" spans="1:8" x14ac:dyDescent="0.2">
      <c r="A628" t="s">
        <v>178</v>
      </c>
      <c r="B628" t="s">
        <v>159</v>
      </c>
      <c r="C628" s="85">
        <v>46188</v>
      </c>
      <c r="D628">
        <v>60</v>
      </c>
      <c r="E628" t="s">
        <v>631</v>
      </c>
      <c r="G628" t="s">
        <v>794</v>
      </c>
      <c r="H628" s="85">
        <v>46174</v>
      </c>
    </row>
    <row r="629" spans="1:8" x14ac:dyDescent="0.2">
      <c r="A629" t="s">
        <v>178</v>
      </c>
      <c r="B629" t="s">
        <v>159</v>
      </c>
      <c r="C629" s="85">
        <v>46195</v>
      </c>
      <c r="D629">
        <v>60</v>
      </c>
      <c r="E629" t="s">
        <v>631</v>
      </c>
      <c r="G629" t="s">
        <v>794</v>
      </c>
      <c r="H629" s="85">
        <v>46174</v>
      </c>
    </row>
    <row r="630" spans="1:8" x14ac:dyDescent="0.2">
      <c r="A630" t="s">
        <v>178</v>
      </c>
      <c r="B630" t="s">
        <v>159</v>
      </c>
      <c r="C630" s="85">
        <v>46203</v>
      </c>
      <c r="D630">
        <v>60</v>
      </c>
      <c r="E630" t="s">
        <v>631</v>
      </c>
      <c r="G630" t="s">
        <v>794</v>
      </c>
      <c r="H630" s="85">
        <v>46174</v>
      </c>
    </row>
    <row r="631" spans="1:8" x14ac:dyDescent="0.2">
      <c r="A631" t="s">
        <v>285</v>
      </c>
      <c r="B631" t="s">
        <v>159</v>
      </c>
      <c r="C631" s="85">
        <v>46174</v>
      </c>
      <c r="D631">
        <v>60</v>
      </c>
      <c r="E631" t="s">
        <v>631</v>
      </c>
      <c r="G631" t="s">
        <v>794</v>
      </c>
      <c r="H631" s="85">
        <v>46174</v>
      </c>
    </row>
    <row r="632" spans="1:8" x14ac:dyDescent="0.2">
      <c r="A632" t="s">
        <v>285</v>
      </c>
      <c r="B632" t="s">
        <v>159</v>
      </c>
      <c r="C632" s="85">
        <v>46181</v>
      </c>
      <c r="D632">
        <v>60</v>
      </c>
      <c r="E632" t="s">
        <v>631</v>
      </c>
      <c r="G632" t="s">
        <v>794</v>
      </c>
      <c r="H632" s="85">
        <v>46174</v>
      </c>
    </row>
    <row r="633" spans="1:8" x14ac:dyDescent="0.2">
      <c r="A633" t="s">
        <v>285</v>
      </c>
      <c r="B633" t="s">
        <v>159</v>
      </c>
      <c r="C633" s="85">
        <v>46188</v>
      </c>
      <c r="D633">
        <v>60</v>
      </c>
      <c r="E633" t="s">
        <v>631</v>
      </c>
      <c r="G633" t="s">
        <v>794</v>
      </c>
      <c r="H633" s="85">
        <v>46174</v>
      </c>
    </row>
    <row r="634" spans="1:8" x14ac:dyDescent="0.2">
      <c r="A634" t="s">
        <v>275</v>
      </c>
      <c r="B634" t="s">
        <v>159</v>
      </c>
      <c r="C634" s="85">
        <v>46174</v>
      </c>
      <c r="D634">
        <v>60</v>
      </c>
      <c r="E634" t="s">
        <v>631</v>
      </c>
      <c r="G634" t="s">
        <v>794</v>
      </c>
      <c r="H634" s="85">
        <v>46174</v>
      </c>
    </row>
    <row r="635" spans="1:8" x14ac:dyDescent="0.2">
      <c r="A635" t="s">
        <v>275</v>
      </c>
      <c r="B635" t="s">
        <v>159</v>
      </c>
      <c r="C635" s="85">
        <v>46183</v>
      </c>
      <c r="D635">
        <v>60</v>
      </c>
      <c r="E635" t="s">
        <v>631</v>
      </c>
      <c r="G635" t="s">
        <v>794</v>
      </c>
      <c r="H635" s="85">
        <v>46174</v>
      </c>
    </row>
    <row r="636" spans="1:8" x14ac:dyDescent="0.2">
      <c r="A636" t="s">
        <v>275</v>
      </c>
      <c r="B636" t="s">
        <v>159</v>
      </c>
      <c r="C636" s="85">
        <v>46190</v>
      </c>
      <c r="D636">
        <v>60</v>
      </c>
      <c r="E636" t="s">
        <v>631</v>
      </c>
      <c r="G636" t="s">
        <v>794</v>
      </c>
      <c r="H636" s="85">
        <v>46174</v>
      </c>
    </row>
    <row r="637" spans="1:8" x14ac:dyDescent="0.2">
      <c r="A637" t="s">
        <v>275</v>
      </c>
      <c r="B637" t="s">
        <v>159</v>
      </c>
      <c r="C637" s="85">
        <v>46199</v>
      </c>
      <c r="D637">
        <v>60</v>
      </c>
      <c r="E637" t="s">
        <v>631</v>
      </c>
      <c r="G637" t="s">
        <v>794</v>
      </c>
      <c r="H637" s="85">
        <v>46174</v>
      </c>
    </row>
    <row r="638" spans="1:8" x14ac:dyDescent="0.2">
      <c r="A638" t="s">
        <v>275</v>
      </c>
      <c r="B638" t="s">
        <v>159</v>
      </c>
      <c r="C638" s="85">
        <v>46203</v>
      </c>
      <c r="D638">
        <v>60</v>
      </c>
      <c r="E638" t="s">
        <v>631</v>
      </c>
      <c r="G638" t="s">
        <v>794</v>
      </c>
      <c r="H638" s="85">
        <v>46174</v>
      </c>
    </row>
    <row r="639" spans="1:8" x14ac:dyDescent="0.2">
      <c r="A639" t="s">
        <v>178</v>
      </c>
      <c r="B639" t="s">
        <v>159</v>
      </c>
      <c r="C639" s="85">
        <v>46174</v>
      </c>
      <c r="D639">
        <v>60</v>
      </c>
      <c r="E639" t="s">
        <v>632</v>
      </c>
      <c r="G639" t="s">
        <v>794</v>
      </c>
      <c r="H639" s="85">
        <v>46174</v>
      </c>
    </row>
    <row r="640" spans="1:8" x14ac:dyDescent="0.2">
      <c r="A640" t="s">
        <v>178</v>
      </c>
      <c r="B640" t="s">
        <v>159</v>
      </c>
      <c r="C640" s="85">
        <v>46181</v>
      </c>
      <c r="D640">
        <v>60</v>
      </c>
      <c r="E640" t="s">
        <v>632</v>
      </c>
      <c r="G640" t="s">
        <v>794</v>
      </c>
      <c r="H640" s="85">
        <v>46174</v>
      </c>
    </row>
    <row r="641" spans="1:8" x14ac:dyDescent="0.2">
      <c r="A641" t="s">
        <v>178</v>
      </c>
      <c r="B641" t="s">
        <v>159</v>
      </c>
      <c r="C641" s="85">
        <v>46188</v>
      </c>
      <c r="D641">
        <v>60</v>
      </c>
      <c r="E641" t="s">
        <v>632</v>
      </c>
      <c r="G641" t="s">
        <v>794</v>
      </c>
      <c r="H641" s="85">
        <v>46174</v>
      </c>
    </row>
    <row r="642" spans="1:8" x14ac:dyDescent="0.2">
      <c r="A642" t="s">
        <v>178</v>
      </c>
      <c r="B642" t="s">
        <v>159</v>
      </c>
      <c r="C642" s="85">
        <v>46195</v>
      </c>
      <c r="D642">
        <v>60</v>
      </c>
      <c r="E642" t="s">
        <v>632</v>
      </c>
      <c r="G642" t="s">
        <v>794</v>
      </c>
      <c r="H642" s="85">
        <v>46174</v>
      </c>
    </row>
    <row r="643" spans="1:8" x14ac:dyDescent="0.2">
      <c r="A643" t="s">
        <v>178</v>
      </c>
      <c r="B643" t="s">
        <v>159</v>
      </c>
      <c r="C643" s="85">
        <v>46203</v>
      </c>
      <c r="D643">
        <v>60</v>
      </c>
      <c r="E643" t="s">
        <v>632</v>
      </c>
      <c r="G643" t="s">
        <v>794</v>
      </c>
      <c r="H643" s="85">
        <v>46174</v>
      </c>
    </row>
    <row r="644" spans="1:8" x14ac:dyDescent="0.2">
      <c r="A644" t="s">
        <v>285</v>
      </c>
      <c r="B644" t="s">
        <v>159</v>
      </c>
      <c r="C644" s="85">
        <v>46174</v>
      </c>
      <c r="D644">
        <v>60</v>
      </c>
      <c r="E644" t="s">
        <v>632</v>
      </c>
      <c r="G644" t="s">
        <v>794</v>
      </c>
      <c r="H644" s="85">
        <v>46174</v>
      </c>
    </row>
    <row r="645" spans="1:8" x14ac:dyDescent="0.2">
      <c r="A645" t="s">
        <v>285</v>
      </c>
      <c r="B645" t="s">
        <v>159</v>
      </c>
      <c r="C645" s="85">
        <v>46181</v>
      </c>
      <c r="D645">
        <v>60</v>
      </c>
      <c r="E645" t="s">
        <v>632</v>
      </c>
      <c r="G645" t="s">
        <v>794</v>
      </c>
      <c r="H645" s="85">
        <v>46174</v>
      </c>
    </row>
    <row r="646" spans="1:8" x14ac:dyDescent="0.2">
      <c r="A646" t="s">
        <v>285</v>
      </c>
      <c r="B646" t="s">
        <v>159</v>
      </c>
      <c r="C646" s="85">
        <v>46188</v>
      </c>
      <c r="D646">
        <v>60</v>
      </c>
      <c r="E646" t="s">
        <v>632</v>
      </c>
      <c r="G646" t="s">
        <v>794</v>
      </c>
      <c r="H646" s="85">
        <v>46174</v>
      </c>
    </row>
    <row r="647" spans="1:8" x14ac:dyDescent="0.2">
      <c r="A647" t="s">
        <v>285</v>
      </c>
      <c r="B647" t="s">
        <v>159</v>
      </c>
      <c r="C647" s="85">
        <v>46195</v>
      </c>
      <c r="D647">
        <v>60</v>
      </c>
      <c r="E647" t="s">
        <v>632</v>
      </c>
      <c r="G647" t="s">
        <v>794</v>
      </c>
      <c r="H647" s="85">
        <v>46174</v>
      </c>
    </row>
    <row r="648" spans="1:8" x14ac:dyDescent="0.2">
      <c r="A648" t="s">
        <v>285</v>
      </c>
      <c r="B648" t="s">
        <v>159</v>
      </c>
      <c r="C648" s="85">
        <v>46203</v>
      </c>
      <c r="D648">
        <v>60</v>
      </c>
      <c r="E648" t="s">
        <v>632</v>
      </c>
      <c r="G648" t="s">
        <v>794</v>
      </c>
      <c r="H648" s="85">
        <v>46174</v>
      </c>
    </row>
    <row r="649" spans="1:8" x14ac:dyDescent="0.2">
      <c r="A649" t="s">
        <v>275</v>
      </c>
      <c r="B649" t="s">
        <v>159</v>
      </c>
      <c r="C649" s="85">
        <v>46174</v>
      </c>
      <c r="D649">
        <v>60</v>
      </c>
      <c r="E649" t="s">
        <v>632</v>
      </c>
      <c r="G649" t="s">
        <v>794</v>
      </c>
      <c r="H649" s="85">
        <v>46174</v>
      </c>
    </row>
    <row r="650" spans="1:8" x14ac:dyDescent="0.2">
      <c r="A650" t="s">
        <v>275</v>
      </c>
      <c r="B650" t="s">
        <v>159</v>
      </c>
      <c r="C650" s="85">
        <v>46183</v>
      </c>
      <c r="D650">
        <v>60</v>
      </c>
      <c r="E650" t="s">
        <v>632</v>
      </c>
      <c r="G650" t="s">
        <v>794</v>
      </c>
      <c r="H650" s="85">
        <v>46174</v>
      </c>
    </row>
    <row r="651" spans="1:8" x14ac:dyDescent="0.2">
      <c r="A651" t="s">
        <v>275</v>
      </c>
      <c r="B651" t="s">
        <v>159</v>
      </c>
      <c r="C651" s="85">
        <v>46190</v>
      </c>
      <c r="D651">
        <v>60</v>
      </c>
      <c r="E651" t="s">
        <v>632</v>
      </c>
      <c r="G651" t="s">
        <v>794</v>
      </c>
      <c r="H651" s="85">
        <v>46174</v>
      </c>
    </row>
    <row r="652" spans="1:8" x14ac:dyDescent="0.2">
      <c r="A652" t="s">
        <v>275</v>
      </c>
      <c r="B652" t="s">
        <v>159</v>
      </c>
      <c r="C652" s="85">
        <v>46199</v>
      </c>
      <c r="D652">
        <v>60</v>
      </c>
      <c r="E652" t="s">
        <v>632</v>
      </c>
      <c r="G652" t="s">
        <v>794</v>
      </c>
      <c r="H652" s="85">
        <v>46174</v>
      </c>
    </row>
    <row r="653" spans="1:8" x14ac:dyDescent="0.2">
      <c r="A653" t="s">
        <v>275</v>
      </c>
      <c r="B653" t="s">
        <v>159</v>
      </c>
      <c r="C653" s="85">
        <v>46203</v>
      </c>
      <c r="D653">
        <v>60</v>
      </c>
      <c r="E653" t="s">
        <v>632</v>
      </c>
      <c r="G653" t="s">
        <v>794</v>
      </c>
      <c r="H653" s="85">
        <v>46174</v>
      </c>
    </row>
    <row r="654" spans="1:8" x14ac:dyDescent="0.2">
      <c r="A654" t="s">
        <v>306</v>
      </c>
      <c r="B654" t="s">
        <v>159</v>
      </c>
      <c r="C654" s="85">
        <v>46174</v>
      </c>
      <c r="D654">
        <v>60</v>
      </c>
      <c r="E654" t="s">
        <v>632</v>
      </c>
      <c r="G654" t="s">
        <v>794</v>
      </c>
      <c r="H654" s="85">
        <v>46174</v>
      </c>
    </row>
    <row r="655" spans="1:8" x14ac:dyDescent="0.2">
      <c r="A655" t="s">
        <v>306</v>
      </c>
      <c r="B655" t="s">
        <v>159</v>
      </c>
      <c r="C655" s="85">
        <v>46181</v>
      </c>
      <c r="D655">
        <v>60</v>
      </c>
      <c r="E655" t="s">
        <v>632</v>
      </c>
      <c r="G655" t="s">
        <v>794</v>
      </c>
      <c r="H655" s="85">
        <v>46174</v>
      </c>
    </row>
    <row r="656" spans="1:8" x14ac:dyDescent="0.2">
      <c r="A656" t="s">
        <v>306</v>
      </c>
      <c r="B656" t="s">
        <v>159</v>
      </c>
      <c r="C656" s="85">
        <v>46188</v>
      </c>
      <c r="D656">
        <v>60</v>
      </c>
      <c r="E656" t="s">
        <v>632</v>
      </c>
      <c r="G656" t="s">
        <v>794</v>
      </c>
      <c r="H656" s="85">
        <v>46174</v>
      </c>
    </row>
    <row r="657" spans="1:8" x14ac:dyDescent="0.2">
      <c r="A657" t="s">
        <v>306</v>
      </c>
      <c r="B657" t="s">
        <v>159</v>
      </c>
      <c r="C657" s="85">
        <v>46195</v>
      </c>
      <c r="D657">
        <v>60</v>
      </c>
      <c r="E657" t="s">
        <v>632</v>
      </c>
      <c r="G657" t="s">
        <v>794</v>
      </c>
      <c r="H657" s="85">
        <v>46174</v>
      </c>
    </row>
    <row r="658" spans="1:8" x14ac:dyDescent="0.2">
      <c r="A658" t="s">
        <v>306</v>
      </c>
      <c r="B658" t="s">
        <v>159</v>
      </c>
      <c r="C658" s="85">
        <v>46203</v>
      </c>
      <c r="D658">
        <v>60</v>
      </c>
      <c r="E658" t="s">
        <v>632</v>
      </c>
      <c r="G658" t="s">
        <v>794</v>
      </c>
      <c r="H658" s="85">
        <v>46174</v>
      </c>
    </row>
    <row r="659" spans="1:8" x14ac:dyDescent="0.2">
      <c r="A659" t="s">
        <v>416</v>
      </c>
      <c r="B659" t="s">
        <v>159</v>
      </c>
      <c r="C659" s="85">
        <v>46174</v>
      </c>
      <c r="D659">
        <v>60</v>
      </c>
      <c r="E659" t="s">
        <v>632</v>
      </c>
      <c r="G659" t="s">
        <v>794</v>
      </c>
      <c r="H659" s="85">
        <v>46174</v>
      </c>
    </row>
    <row r="660" spans="1:8" x14ac:dyDescent="0.2">
      <c r="A660" t="s">
        <v>416</v>
      </c>
      <c r="B660" t="s">
        <v>159</v>
      </c>
      <c r="C660" s="85">
        <v>46181</v>
      </c>
      <c r="D660">
        <v>60</v>
      </c>
      <c r="E660" t="s">
        <v>632</v>
      </c>
      <c r="G660" t="s">
        <v>794</v>
      </c>
      <c r="H660" s="85">
        <v>46174</v>
      </c>
    </row>
    <row r="661" spans="1:8" x14ac:dyDescent="0.2">
      <c r="A661" t="s">
        <v>416</v>
      </c>
      <c r="B661" t="s">
        <v>159</v>
      </c>
      <c r="C661" s="85">
        <v>46188</v>
      </c>
      <c r="D661">
        <v>60</v>
      </c>
      <c r="E661" t="s">
        <v>632</v>
      </c>
      <c r="G661" t="s">
        <v>794</v>
      </c>
      <c r="H661" s="85">
        <v>46174</v>
      </c>
    </row>
    <row r="662" spans="1:8" x14ac:dyDescent="0.2">
      <c r="A662" t="s">
        <v>416</v>
      </c>
      <c r="B662" t="s">
        <v>159</v>
      </c>
      <c r="C662" s="85">
        <v>46195</v>
      </c>
      <c r="D662">
        <v>60</v>
      </c>
      <c r="E662" t="s">
        <v>632</v>
      </c>
      <c r="G662" t="s">
        <v>794</v>
      </c>
      <c r="H662" s="85">
        <v>46174</v>
      </c>
    </row>
    <row r="663" spans="1:8" x14ac:dyDescent="0.2">
      <c r="A663" t="s">
        <v>416</v>
      </c>
      <c r="B663" t="s">
        <v>159</v>
      </c>
      <c r="C663" s="85">
        <v>46203</v>
      </c>
      <c r="D663">
        <v>60</v>
      </c>
      <c r="E663" t="s">
        <v>632</v>
      </c>
      <c r="G663" t="s">
        <v>794</v>
      </c>
      <c r="H663" s="85">
        <v>46174</v>
      </c>
    </row>
    <row r="664" spans="1:8" x14ac:dyDescent="0.2">
      <c r="A664" t="s">
        <v>178</v>
      </c>
      <c r="B664" t="s">
        <v>159</v>
      </c>
      <c r="C664" s="85">
        <v>46174</v>
      </c>
      <c r="D664">
        <v>120</v>
      </c>
      <c r="E664" t="s">
        <v>633</v>
      </c>
      <c r="G664" t="s">
        <v>794</v>
      </c>
      <c r="H664" s="85">
        <v>46174</v>
      </c>
    </row>
    <row r="665" spans="1:8" x14ac:dyDescent="0.2">
      <c r="A665" t="s">
        <v>285</v>
      </c>
      <c r="B665" t="s">
        <v>159</v>
      </c>
      <c r="C665" s="85">
        <v>46174</v>
      </c>
      <c r="D665">
        <v>60</v>
      </c>
      <c r="E665" t="s">
        <v>633</v>
      </c>
      <c r="G665" t="s">
        <v>794</v>
      </c>
      <c r="H665" s="85">
        <v>46174</v>
      </c>
    </row>
    <row r="666" spans="1:8" x14ac:dyDescent="0.2">
      <c r="A666" t="s">
        <v>275</v>
      </c>
      <c r="B666" t="s">
        <v>159</v>
      </c>
      <c r="C666" s="85">
        <v>46174</v>
      </c>
      <c r="D666">
        <v>60</v>
      </c>
      <c r="E666" t="s">
        <v>633</v>
      </c>
      <c r="G666" t="s">
        <v>794</v>
      </c>
      <c r="H666" s="85">
        <v>46174</v>
      </c>
    </row>
    <row r="667" spans="1:8" x14ac:dyDescent="0.2">
      <c r="A667" t="s">
        <v>306</v>
      </c>
      <c r="B667" t="s">
        <v>159</v>
      </c>
      <c r="C667" s="85">
        <v>46174</v>
      </c>
      <c r="D667">
        <v>60</v>
      </c>
      <c r="E667" t="s">
        <v>633</v>
      </c>
      <c r="G667" t="s">
        <v>794</v>
      </c>
      <c r="H667" s="85">
        <v>46174</v>
      </c>
    </row>
    <row r="668" spans="1:8" x14ac:dyDescent="0.2">
      <c r="A668" t="s">
        <v>416</v>
      </c>
      <c r="B668" t="s">
        <v>159</v>
      </c>
      <c r="C668" s="85">
        <v>46174</v>
      </c>
      <c r="D668">
        <v>60</v>
      </c>
      <c r="E668" t="s">
        <v>633</v>
      </c>
      <c r="G668" t="s">
        <v>794</v>
      </c>
      <c r="H668" s="85">
        <v>46174</v>
      </c>
    </row>
    <row r="669" spans="1:8" x14ac:dyDescent="0.2">
      <c r="A669" t="s">
        <v>275</v>
      </c>
      <c r="B669" t="s">
        <v>159</v>
      </c>
      <c r="C669" s="85">
        <v>46174</v>
      </c>
      <c r="D669">
        <v>240</v>
      </c>
      <c r="E669" t="s">
        <v>634</v>
      </c>
      <c r="G669" t="s">
        <v>794</v>
      </c>
      <c r="H669" s="85">
        <v>46174</v>
      </c>
    </row>
    <row r="670" spans="1:8" x14ac:dyDescent="0.2">
      <c r="A670" t="s">
        <v>275</v>
      </c>
      <c r="B670" t="s">
        <v>159</v>
      </c>
      <c r="C670" s="85">
        <v>46175</v>
      </c>
      <c r="D670">
        <v>540</v>
      </c>
      <c r="E670" t="s">
        <v>634</v>
      </c>
      <c r="G670" t="s">
        <v>794</v>
      </c>
      <c r="H670" s="85">
        <v>46174</v>
      </c>
    </row>
    <row r="671" spans="1:8" x14ac:dyDescent="0.2">
      <c r="A671" t="s">
        <v>275</v>
      </c>
      <c r="B671" t="s">
        <v>159</v>
      </c>
      <c r="C671" s="85">
        <v>46176</v>
      </c>
      <c r="D671">
        <v>60</v>
      </c>
      <c r="E671" t="s">
        <v>634</v>
      </c>
      <c r="G671" t="s">
        <v>794</v>
      </c>
      <c r="H671" s="85">
        <v>46174</v>
      </c>
    </row>
    <row r="672" spans="1:8" x14ac:dyDescent="0.2">
      <c r="A672" t="s">
        <v>275</v>
      </c>
      <c r="B672" t="s">
        <v>159</v>
      </c>
      <c r="C672" s="85">
        <v>46181</v>
      </c>
      <c r="D672">
        <v>540</v>
      </c>
      <c r="E672" t="s">
        <v>634</v>
      </c>
      <c r="G672" t="s">
        <v>794</v>
      </c>
      <c r="H672" s="85">
        <v>46174</v>
      </c>
    </row>
    <row r="673" spans="1:8" x14ac:dyDescent="0.2">
      <c r="A673" t="s">
        <v>275</v>
      </c>
      <c r="B673" t="s">
        <v>159</v>
      </c>
      <c r="C673" s="85">
        <v>46183</v>
      </c>
      <c r="D673">
        <v>300</v>
      </c>
      <c r="E673" t="s">
        <v>634</v>
      </c>
      <c r="G673" t="s">
        <v>794</v>
      </c>
      <c r="H673" s="85">
        <v>46174</v>
      </c>
    </row>
    <row r="674" spans="1:8" x14ac:dyDescent="0.2">
      <c r="A674" t="s">
        <v>275</v>
      </c>
      <c r="B674" t="s">
        <v>159</v>
      </c>
      <c r="C674" s="85">
        <v>46188</v>
      </c>
      <c r="D674">
        <v>540</v>
      </c>
      <c r="E674" t="s">
        <v>634</v>
      </c>
      <c r="G674" t="s">
        <v>794</v>
      </c>
      <c r="H674" s="85">
        <v>46174</v>
      </c>
    </row>
    <row r="675" spans="1:8" x14ac:dyDescent="0.2">
      <c r="A675" t="s">
        <v>275</v>
      </c>
      <c r="B675" t="s">
        <v>159</v>
      </c>
      <c r="C675" s="85">
        <v>46192</v>
      </c>
      <c r="D675">
        <v>240</v>
      </c>
      <c r="E675" t="s">
        <v>634</v>
      </c>
      <c r="G675" t="s">
        <v>794</v>
      </c>
      <c r="H675" s="85">
        <v>46174</v>
      </c>
    </row>
    <row r="676" spans="1:8" x14ac:dyDescent="0.2">
      <c r="A676" t="s">
        <v>178</v>
      </c>
      <c r="B676" t="s">
        <v>159</v>
      </c>
      <c r="C676" s="85">
        <v>46175</v>
      </c>
      <c r="D676">
        <v>240</v>
      </c>
      <c r="E676" t="s">
        <v>634</v>
      </c>
      <c r="G676" t="s">
        <v>794</v>
      </c>
      <c r="H676" s="85">
        <v>46174</v>
      </c>
    </row>
    <row r="677" spans="1:8" x14ac:dyDescent="0.2">
      <c r="A677" t="s">
        <v>178</v>
      </c>
      <c r="B677" t="s">
        <v>159</v>
      </c>
      <c r="C677" s="85">
        <v>46181</v>
      </c>
      <c r="D677">
        <v>240</v>
      </c>
      <c r="E677" t="s">
        <v>634</v>
      </c>
      <c r="G677" t="s">
        <v>794</v>
      </c>
      <c r="H677" s="85">
        <v>46174</v>
      </c>
    </row>
    <row r="678" spans="1:8" x14ac:dyDescent="0.2">
      <c r="A678" t="s">
        <v>178</v>
      </c>
      <c r="B678" t="s">
        <v>159</v>
      </c>
      <c r="C678" s="85">
        <v>46188</v>
      </c>
      <c r="D678">
        <v>180</v>
      </c>
      <c r="E678" t="s">
        <v>634</v>
      </c>
      <c r="G678" t="s">
        <v>794</v>
      </c>
      <c r="H678" s="85">
        <v>46174</v>
      </c>
    </row>
    <row r="679" spans="1:8" x14ac:dyDescent="0.2">
      <c r="A679" t="s">
        <v>285</v>
      </c>
      <c r="B679" t="s">
        <v>159</v>
      </c>
      <c r="C679" s="85">
        <v>46175</v>
      </c>
      <c r="D679">
        <v>300</v>
      </c>
      <c r="E679" t="s">
        <v>634</v>
      </c>
      <c r="G679" t="s">
        <v>794</v>
      </c>
      <c r="H679" s="85">
        <v>46174</v>
      </c>
    </row>
    <row r="680" spans="1:8" x14ac:dyDescent="0.2">
      <c r="A680" t="s">
        <v>285</v>
      </c>
      <c r="B680" t="s">
        <v>159</v>
      </c>
      <c r="C680" s="85">
        <v>46182</v>
      </c>
      <c r="D680">
        <v>300</v>
      </c>
      <c r="E680" t="s">
        <v>634</v>
      </c>
      <c r="G680" t="s">
        <v>794</v>
      </c>
      <c r="H680" s="85">
        <v>46174</v>
      </c>
    </row>
    <row r="681" spans="1:8" x14ac:dyDescent="0.2">
      <c r="A681" t="s">
        <v>285</v>
      </c>
      <c r="B681" t="s">
        <v>159</v>
      </c>
      <c r="C681" s="85">
        <v>46188</v>
      </c>
      <c r="D681">
        <v>300</v>
      </c>
      <c r="E681" t="s">
        <v>634</v>
      </c>
      <c r="G681" t="s">
        <v>794</v>
      </c>
      <c r="H681" s="85">
        <v>46174</v>
      </c>
    </row>
    <row r="682" spans="1:8" x14ac:dyDescent="0.2">
      <c r="A682" t="s">
        <v>275</v>
      </c>
      <c r="B682" t="s">
        <v>159</v>
      </c>
      <c r="C682" s="85">
        <v>46176</v>
      </c>
      <c r="D682">
        <v>480</v>
      </c>
      <c r="E682" t="s">
        <v>635</v>
      </c>
      <c r="G682" t="s">
        <v>794</v>
      </c>
      <c r="H682" s="85">
        <v>46174</v>
      </c>
    </row>
    <row r="683" spans="1:8" x14ac:dyDescent="0.2">
      <c r="A683" t="s">
        <v>275</v>
      </c>
      <c r="B683" t="s">
        <v>159</v>
      </c>
      <c r="C683" s="85">
        <v>46177</v>
      </c>
      <c r="D683">
        <v>540</v>
      </c>
      <c r="E683" t="s">
        <v>635</v>
      </c>
      <c r="G683" t="s">
        <v>794</v>
      </c>
      <c r="H683" s="85">
        <v>46174</v>
      </c>
    </row>
    <row r="684" spans="1:8" x14ac:dyDescent="0.2">
      <c r="A684" t="s">
        <v>275</v>
      </c>
      <c r="B684" t="s">
        <v>159</v>
      </c>
      <c r="C684" s="85">
        <v>46178</v>
      </c>
      <c r="D684">
        <v>360</v>
      </c>
      <c r="E684" t="s">
        <v>635</v>
      </c>
      <c r="G684" t="s">
        <v>794</v>
      </c>
      <c r="H684" s="85">
        <v>46174</v>
      </c>
    </row>
    <row r="685" spans="1:8" x14ac:dyDescent="0.2">
      <c r="A685" t="s">
        <v>275</v>
      </c>
      <c r="B685" t="s">
        <v>159</v>
      </c>
      <c r="C685" s="85">
        <v>46185</v>
      </c>
      <c r="D685">
        <v>180</v>
      </c>
      <c r="E685" t="s">
        <v>635</v>
      </c>
      <c r="G685" t="s">
        <v>794</v>
      </c>
      <c r="H685" s="85">
        <v>46174</v>
      </c>
    </row>
    <row r="686" spans="1:8" x14ac:dyDescent="0.2">
      <c r="A686" t="s">
        <v>275</v>
      </c>
      <c r="B686" t="s">
        <v>159</v>
      </c>
      <c r="C686" s="85">
        <v>46189</v>
      </c>
      <c r="D686">
        <v>540</v>
      </c>
      <c r="E686" t="s">
        <v>635</v>
      </c>
      <c r="G686" t="s">
        <v>794</v>
      </c>
      <c r="H686" s="85">
        <v>46174</v>
      </c>
    </row>
    <row r="687" spans="1:8" x14ac:dyDescent="0.2">
      <c r="A687" t="s">
        <v>275</v>
      </c>
      <c r="B687" t="s">
        <v>159</v>
      </c>
      <c r="C687" s="85">
        <v>46190</v>
      </c>
      <c r="D687">
        <v>420</v>
      </c>
      <c r="E687" t="s">
        <v>635</v>
      </c>
      <c r="G687" t="s">
        <v>794</v>
      </c>
      <c r="H687" s="85">
        <v>46174</v>
      </c>
    </row>
    <row r="688" spans="1:8" x14ac:dyDescent="0.2">
      <c r="A688" t="s">
        <v>275</v>
      </c>
      <c r="B688" t="s">
        <v>159</v>
      </c>
      <c r="C688" s="85">
        <v>46191</v>
      </c>
      <c r="D688">
        <v>540</v>
      </c>
      <c r="E688" t="s">
        <v>635</v>
      </c>
      <c r="G688" t="s">
        <v>794</v>
      </c>
      <c r="H688" s="85">
        <v>46174</v>
      </c>
    </row>
    <row r="689" spans="1:8" x14ac:dyDescent="0.2">
      <c r="A689" t="s">
        <v>275</v>
      </c>
      <c r="B689" t="s">
        <v>159</v>
      </c>
      <c r="C689" s="85">
        <v>46195</v>
      </c>
      <c r="D689">
        <v>540</v>
      </c>
      <c r="E689" t="s">
        <v>635</v>
      </c>
      <c r="G689" t="s">
        <v>794</v>
      </c>
      <c r="H689" s="85">
        <v>46174</v>
      </c>
    </row>
    <row r="690" spans="1:8" x14ac:dyDescent="0.2">
      <c r="A690" t="s">
        <v>275</v>
      </c>
      <c r="B690" t="s">
        <v>159</v>
      </c>
      <c r="C690" s="85">
        <v>46196</v>
      </c>
      <c r="D690">
        <v>540</v>
      </c>
      <c r="E690" t="s">
        <v>635</v>
      </c>
      <c r="G690" t="s">
        <v>794</v>
      </c>
      <c r="H690" s="85">
        <v>46174</v>
      </c>
    </row>
    <row r="691" spans="1:8" x14ac:dyDescent="0.2">
      <c r="A691" t="s">
        <v>275</v>
      </c>
      <c r="B691" t="s">
        <v>159</v>
      </c>
      <c r="C691" s="85">
        <v>46197</v>
      </c>
      <c r="D691">
        <v>540</v>
      </c>
      <c r="E691" t="s">
        <v>635</v>
      </c>
      <c r="G691" t="s">
        <v>794</v>
      </c>
      <c r="H691" s="85">
        <v>46174</v>
      </c>
    </row>
    <row r="692" spans="1:8" x14ac:dyDescent="0.2">
      <c r="A692" t="s">
        <v>275</v>
      </c>
      <c r="B692" t="s">
        <v>159</v>
      </c>
      <c r="C692" s="85">
        <v>46198</v>
      </c>
      <c r="D692">
        <v>480</v>
      </c>
      <c r="E692" t="s">
        <v>635</v>
      </c>
      <c r="G692" t="s">
        <v>794</v>
      </c>
      <c r="H692" s="85">
        <v>46174</v>
      </c>
    </row>
    <row r="693" spans="1:8" x14ac:dyDescent="0.2">
      <c r="A693" t="s">
        <v>416</v>
      </c>
      <c r="B693" t="s">
        <v>159</v>
      </c>
      <c r="C693" s="85">
        <v>46174</v>
      </c>
      <c r="D693">
        <v>300</v>
      </c>
      <c r="E693" t="s">
        <v>635</v>
      </c>
      <c r="G693" t="s">
        <v>794</v>
      </c>
      <c r="H693" s="85">
        <v>46174</v>
      </c>
    </row>
    <row r="694" spans="1:8" x14ac:dyDescent="0.2">
      <c r="A694" t="s">
        <v>416</v>
      </c>
      <c r="B694" t="s">
        <v>159</v>
      </c>
      <c r="C694" s="85">
        <v>46175</v>
      </c>
      <c r="D694">
        <v>120</v>
      </c>
      <c r="E694" t="s">
        <v>635</v>
      </c>
      <c r="G694" t="s">
        <v>794</v>
      </c>
      <c r="H694" s="85">
        <v>46174</v>
      </c>
    </row>
    <row r="695" spans="1:8" x14ac:dyDescent="0.2">
      <c r="A695" t="s">
        <v>416</v>
      </c>
      <c r="B695" t="s">
        <v>159</v>
      </c>
      <c r="C695" s="85">
        <v>46176</v>
      </c>
      <c r="D695">
        <v>240</v>
      </c>
      <c r="E695" t="s">
        <v>635</v>
      </c>
      <c r="G695" t="s">
        <v>794</v>
      </c>
      <c r="H695" s="85">
        <v>46174</v>
      </c>
    </row>
    <row r="696" spans="1:8" x14ac:dyDescent="0.2">
      <c r="A696" t="s">
        <v>416</v>
      </c>
      <c r="B696" t="s">
        <v>159</v>
      </c>
      <c r="C696" s="85">
        <v>46181</v>
      </c>
      <c r="D696">
        <v>360</v>
      </c>
      <c r="E696" t="s">
        <v>635</v>
      </c>
      <c r="G696" t="s">
        <v>794</v>
      </c>
      <c r="H696" s="85">
        <v>46174</v>
      </c>
    </row>
    <row r="697" spans="1:8" x14ac:dyDescent="0.2">
      <c r="A697" t="s">
        <v>416</v>
      </c>
      <c r="B697" t="s">
        <v>159</v>
      </c>
      <c r="C697" s="85">
        <v>46182</v>
      </c>
      <c r="D697">
        <v>180</v>
      </c>
      <c r="E697" t="s">
        <v>635</v>
      </c>
      <c r="G697" t="s">
        <v>794</v>
      </c>
      <c r="H697" s="85">
        <v>46174</v>
      </c>
    </row>
    <row r="698" spans="1:8" x14ac:dyDescent="0.2">
      <c r="A698" t="s">
        <v>416</v>
      </c>
      <c r="B698" t="s">
        <v>159</v>
      </c>
      <c r="C698" s="85">
        <v>46183</v>
      </c>
      <c r="D698">
        <v>120</v>
      </c>
      <c r="E698" t="s">
        <v>635</v>
      </c>
      <c r="G698" t="s">
        <v>794</v>
      </c>
      <c r="H698" s="85">
        <v>46174</v>
      </c>
    </row>
    <row r="699" spans="1:8" x14ac:dyDescent="0.2">
      <c r="A699" t="s">
        <v>416</v>
      </c>
      <c r="B699" t="s">
        <v>159</v>
      </c>
      <c r="C699" s="85">
        <v>46188</v>
      </c>
      <c r="D699">
        <v>300</v>
      </c>
      <c r="E699" t="s">
        <v>635</v>
      </c>
      <c r="G699" t="s">
        <v>794</v>
      </c>
      <c r="H699" s="85">
        <v>46174</v>
      </c>
    </row>
    <row r="700" spans="1:8" x14ac:dyDescent="0.2">
      <c r="A700" t="s">
        <v>416</v>
      </c>
      <c r="B700" t="s">
        <v>159</v>
      </c>
      <c r="C700" s="85">
        <v>46189</v>
      </c>
      <c r="D700">
        <v>120</v>
      </c>
      <c r="E700" t="s">
        <v>635</v>
      </c>
      <c r="G700" t="s">
        <v>794</v>
      </c>
      <c r="H700" s="85">
        <v>46174</v>
      </c>
    </row>
    <row r="701" spans="1:8" x14ac:dyDescent="0.2">
      <c r="A701" t="s">
        <v>416</v>
      </c>
      <c r="B701" t="s">
        <v>159</v>
      </c>
      <c r="C701" s="85">
        <v>46190</v>
      </c>
      <c r="D701">
        <v>240</v>
      </c>
      <c r="E701" t="s">
        <v>635</v>
      </c>
      <c r="G701" t="s">
        <v>794</v>
      </c>
      <c r="H701" s="85">
        <v>46174</v>
      </c>
    </row>
    <row r="702" spans="1:8" x14ac:dyDescent="0.2">
      <c r="A702" t="s">
        <v>178</v>
      </c>
      <c r="B702" t="s">
        <v>159</v>
      </c>
      <c r="C702" s="85">
        <v>46175</v>
      </c>
      <c r="D702">
        <v>60</v>
      </c>
      <c r="E702" t="s">
        <v>635</v>
      </c>
      <c r="G702" t="s">
        <v>794</v>
      </c>
      <c r="H702" s="85">
        <v>46174</v>
      </c>
    </row>
    <row r="703" spans="1:8" x14ac:dyDescent="0.2">
      <c r="A703" t="s">
        <v>178</v>
      </c>
      <c r="B703" t="s">
        <v>159</v>
      </c>
      <c r="C703" s="85">
        <v>46181</v>
      </c>
      <c r="D703">
        <v>60</v>
      </c>
      <c r="E703" t="s">
        <v>635</v>
      </c>
      <c r="G703" t="s">
        <v>794</v>
      </c>
      <c r="H703" s="85">
        <v>46174</v>
      </c>
    </row>
    <row r="704" spans="1:8" x14ac:dyDescent="0.2">
      <c r="A704" t="s">
        <v>178</v>
      </c>
      <c r="B704" t="s">
        <v>159</v>
      </c>
      <c r="C704" s="85">
        <v>46188</v>
      </c>
      <c r="D704">
        <v>60</v>
      </c>
      <c r="E704" t="s">
        <v>635</v>
      </c>
      <c r="G704" t="s">
        <v>794</v>
      </c>
      <c r="H704" s="85">
        <v>46174</v>
      </c>
    </row>
    <row r="705" spans="1:8" x14ac:dyDescent="0.2">
      <c r="A705" t="s">
        <v>285</v>
      </c>
      <c r="B705" t="s">
        <v>159</v>
      </c>
      <c r="C705" s="85">
        <v>46174</v>
      </c>
      <c r="D705">
        <v>60</v>
      </c>
      <c r="E705" t="s">
        <v>635</v>
      </c>
      <c r="G705" t="s">
        <v>794</v>
      </c>
      <c r="H705" s="85">
        <v>46174</v>
      </c>
    </row>
    <row r="706" spans="1:8" x14ac:dyDescent="0.2">
      <c r="A706" t="s">
        <v>285</v>
      </c>
      <c r="B706" t="s">
        <v>159</v>
      </c>
      <c r="C706" s="85">
        <v>46181</v>
      </c>
      <c r="D706">
        <v>60</v>
      </c>
      <c r="E706" t="s">
        <v>635</v>
      </c>
      <c r="G706" t="s">
        <v>794</v>
      </c>
      <c r="H706" s="85">
        <v>46174</v>
      </c>
    </row>
    <row r="707" spans="1:8" x14ac:dyDescent="0.2">
      <c r="A707" t="s">
        <v>285</v>
      </c>
      <c r="B707" t="s">
        <v>159</v>
      </c>
      <c r="C707" s="85">
        <v>46188</v>
      </c>
      <c r="D707">
        <v>60</v>
      </c>
      <c r="E707" t="s">
        <v>635</v>
      </c>
      <c r="G707" t="s">
        <v>794</v>
      </c>
      <c r="H707" s="85">
        <v>46174</v>
      </c>
    </row>
    <row r="708" spans="1:8" x14ac:dyDescent="0.2">
      <c r="A708" t="s">
        <v>306</v>
      </c>
      <c r="B708" t="s">
        <v>159</v>
      </c>
      <c r="C708" s="85">
        <v>46174</v>
      </c>
      <c r="D708">
        <v>120</v>
      </c>
      <c r="E708" t="s">
        <v>636</v>
      </c>
      <c r="G708" t="s">
        <v>794</v>
      </c>
      <c r="H708" s="85">
        <v>46174</v>
      </c>
    </row>
    <row r="709" spans="1:8" x14ac:dyDescent="0.2">
      <c r="A709" t="s">
        <v>285</v>
      </c>
      <c r="B709" t="s">
        <v>159</v>
      </c>
      <c r="C709" s="85">
        <v>46175</v>
      </c>
      <c r="D709">
        <v>60</v>
      </c>
      <c r="E709" t="s">
        <v>636</v>
      </c>
      <c r="G709" t="s">
        <v>794</v>
      </c>
      <c r="H709" s="85">
        <v>46174</v>
      </c>
    </row>
    <row r="710" spans="1:8" x14ac:dyDescent="0.2">
      <c r="A710" t="s">
        <v>275</v>
      </c>
      <c r="B710" t="s">
        <v>159</v>
      </c>
      <c r="C710" s="85">
        <v>46182</v>
      </c>
      <c r="D710">
        <v>180</v>
      </c>
      <c r="E710" t="s">
        <v>636</v>
      </c>
      <c r="G710" t="s">
        <v>794</v>
      </c>
      <c r="H710" s="85">
        <v>46174</v>
      </c>
    </row>
    <row r="711" spans="1:8" x14ac:dyDescent="0.2">
      <c r="A711" t="s">
        <v>306</v>
      </c>
      <c r="B711" t="s">
        <v>159</v>
      </c>
      <c r="C711" s="85">
        <v>46174</v>
      </c>
      <c r="D711">
        <v>120</v>
      </c>
      <c r="E711" t="s">
        <v>637</v>
      </c>
      <c r="G711" t="s">
        <v>794</v>
      </c>
      <c r="H711" s="85">
        <v>46174</v>
      </c>
    </row>
    <row r="712" spans="1:8" x14ac:dyDescent="0.2">
      <c r="A712" t="s">
        <v>285</v>
      </c>
      <c r="B712" t="s">
        <v>159</v>
      </c>
      <c r="C712" s="85">
        <v>46175</v>
      </c>
      <c r="D712">
        <v>60</v>
      </c>
      <c r="E712" t="s">
        <v>637</v>
      </c>
      <c r="G712" t="s">
        <v>794</v>
      </c>
      <c r="H712" s="85">
        <v>46174</v>
      </c>
    </row>
    <row r="713" spans="1:8" x14ac:dyDescent="0.2">
      <c r="A713" t="s">
        <v>275</v>
      </c>
      <c r="B713" t="s">
        <v>159</v>
      </c>
      <c r="C713" s="85">
        <v>46182</v>
      </c>
      <c r="D713">
        <v>180</v>
      </c>
      <c r="E713" t="s">
        <v>637</v>
      </c>
      <c r="G713" t="s">
        <v>794</v>
      </c>
      <c r="H713" s="85">
        <v>46174</v>
      </c>
    </row>
    <row r="714" spans="1:8" x14ac:dyDescent="0.2">
      <c r="A714" t="s">
        <v>306</v>
      </c>
      <c r="B714" t="s">
        <v>159</v>
      </c>
      <c r="C714" s="85">
        <v>46174</v>
      </c>
      <c r="D714">
        <v>120</v>
      </c>
      <c r="E714" t="s">
        <v>638</v>
      </c>
      <c r="G714" t="s">
        <v>794</v>
      </c>
      <c r="H714" s="85">
        <v>46174</v>
      </c>
    </row>
    <row r="715" spans="1:8" x14ac:dyDescent="0.2">
      <c r="A715" t="s">
        <v>285</v>
      </c>
      <c r="B715" t="s">
        <v>159</v>
      </c>
      <c r="C715" s="85">
        <v>46176</v>
      </c>
      <c r="D715">
        <v>60</v>
      </c>
      <c r="E715" t="s">
        <v>638</v>
      </c>
      <c r="G715" t="s">
        <v>794</v>
      </c>
      <c r="H715" s="85">
        <v>46174</v>
      </c>
    </row>
    <row r="716" spans="1:8" x14ac:dyDescent="0.2">
      <c r="A716" t="s">
        <v>275</v>
      </c>
      <c r="B716" t="s">
        <v>159</v>
      </c>
      <c r="C716" s="85">
        <v>46182</v>
      </c>
      <c r="D716">
        <v>180</v>
      </c>
      <c r="E716" t="s">
        <v>638</v>
      </c>
      <c r="G716" t="s">
        <v>794</v>
      </c>
      <c r="H716" s="85">
        <v>46174</v>
      </c>
    </row>
    <row r="717" spans="1:8" x14ac:dyDescent="0.2">
      <c r="A717" t="s">
        <v>306</v>
      </c>
      <c r="B717" t="s">
        <v>159</v>
      </c>
      <c r="C717" s="85">
        <v>46174</v>
      </c>
      <c r="D717">
        <v>60</v>
      </c>
      <c r="E717" t="s">
        <v>639</v>
      </c>
      <c r="G717" t="s">
        <v>794</v>
      </c>
      <c r="H717" s="85">
        <v>46174</v>
      </c>
    </row>
    <row r="718" spans="1:8" x14ac:dyDescent="0.2">
      <c r="A718" t="s">
        <v>275</v>
      </c>
      <c r="B718" t="s">
        <v>159</v>
      </c>
      <c r="C718" s="85">
        <v>46184</v>
      </c>
      <c r="D718">
        <v>120</v>
      </c>
      <c r="E718" t="s">
        <v>639</v>
      </c>
      <c r="G718" t="s">
        <v>794</v>
      </c>
      <c r="H718" s="85">
        <v>46174</v>
      </c>
    </row>
    <row r="719" spans="1:8" x14ac:dyDescent="0.2">
      <c r="A719" t="s">
        <v>306</v>
      </c>
      <c r="B719" t="s">
        <v>159</v>
      </c>
      <c r="C719" s="85">
        <v>46175</v>
      </c>
      <c r="D719">
        <v>120</v>
      </c>
      <c r="E719" t="s">
        <v>640</v>
      </c>
      <c r="G719" t="s">
        <v>794</v>
      </c>
      <c r="H719" s="85">
        <v>46174</v>
      </c>
    </row>
    <row r="720" spans="1:8" x14ac:dyDescent="0.2">
      <c r="A720" t="s">
        <v>285</v>
      </c>
      <c r="B720" t="s">
        <v>159</v>
      </c>
      <c r="C720" s="85">
        <v>46176</v>
      </c>
      <c r="D720">
        <v>60</v>
      </c>
      <c r="E720" t="s">
        <v>640</v>
      </c>
      <c r="G720" t="s">
        <v>794</v>
      </c>
      <c r="H720" s="85">
        <v>46174</v>
      </c>
    </row>
    <row r="721" spans="1:8" x14ac:dyDescent="0.2">
      <c r="A721" t="s">
        <v>275</v>
      </c>
      <c r="B721" t="s">
        <v>159</v>
      </c>
      <c r="C721" s="85">
        <v>46184</v>
      </c>
      <c r="D721">
        <v>180</v>
      </c>
      <c r="E721" t="s">
        <v>640</v>
      </c>
      <c r="G721" t="s">
        <v>794</v>
      </c>
      <c r="H721" s="85">
        <v>46174</v>
      </c>
    </row>
    <row r="722" spans="1:8" x14ac:dyDescent="0.2">
      <c r="A722" t="s">
        <v>306</v>
      </c>
      <c r="B722" t="s">
        <v>159</v>
      </c>
      <c r="C722" s="85">
        <v>46176</v>
      </c>
      <c r="D722">
        <v>60</v>
      </c>
      <c r="E722" t="s">
        <v>641</v>
      </c>
      <c r="G722" t="s">
        <v>794</v>
      </c>
      <c r="H722" s="85">
        <v>46174</v>
      </c>
    </row>
    <row r="723" spans="1:8" x14ac:dyDescent="0.2">
      <c r="A723" t="s">
        <v>285</v>
      </c>
      <c r="B723" t="s">
        <v>159</v>
      </c>
      <c r="C723" s="85">
        <v>46176</v>
      </c>
      <c r="D723">
        <v>60</v>
      </c>
      <c r="E723" t="s">
        <v>641</v>
      </c>
      <c r="G723" t="s">
        <v>794</v>
      </c>
      <c r="H723" s="85">
        <v>46174</v>
      </c>
    </row>
    <row r="724" spans="1:8" x14ac:dyDescent="0.2">
      <c r="A724" t="s">
        <v>275</v>
      </c>
      <c r="B724" t="s">
        <v>159</v>
      </c>
      <c r="C724" s="85">
        <v>46184</v>
      </c>
      <c r="D724">
        <v>120</v>
      </c>
      <c r="E724" t="s">
        <v>641</v>
      </c>
      <c r="G724" t="s">
        <v>794</v>
      </c>
      <c r="H724" s="85">
        <v>46174</v>
      </c>
    </row>
    <row r="725" spans="1:8" x14ac:dyDescent="0.2">
      <c r="A725" t="s">
        <v>275</v>
      </c>
      <c r="B725" t="s">
        <v>159</v>
      </c>
      <c r="C725" s="85">
        <v>46184</v>
      </c>
      <c r="D725">
        <v>120</v>
      </c>
      <c r="E725" t="s">
        <v>642</v>
      </c>
      <c r="G725" t="s">
        <v>794</v>
      </c>
      <c r="H725" s="85">
        <v>46174</v>
      </c>
    </row>
    <row r="726" spans="1:8" x14ac:dyDescent="0.2">
      <c r="A726" t="s">
        <v>275</v>
      </c>
      <c r="B726" t="s">
        <v>159</v>
      </c>
      <c r="C726" s="85">
        <v>46185</v>
      </c>
      <c r="D726">
        <v>60</v>
      </c>
      <c r="E726" t="s">
        <v>643</v>
      </c>
      <c r="G726" t="s">
        <v>794</v>
      </c>
      <c r="H726" s="85">
        <v>46174</v>
      </c>
    </row>
    <row r="727" spans="1:8" x14ac:dyDescent="0.2">
      <c r="A727" t="s">
        <v>275</v>
      </c>
      <c r="B727" t="s">
        <v>159</v>
      </c>
      <c r="C727" s="85">
        <v>46185</v>
      </c>
      <c r="D727">
        <v>60</v>
      </c>
      <c r="E727" t="s">
        <v>644</v>
      </c>
      <c r="G727" t="s">
        <v>794</v>
      </c>
      <c r="H727" s="85">
        <v>46174</v>
      </c>
    </row>
    <row r="728" spans="1:8" x14ac:dyDescent="0.2">
      <c r="A728" t="s">
        <v>275</v>
      </c>
      <c r="B728" t="s">
        <v>159</v>
      </c>
      <c r="C728" s="85">
        <v>46185</v>
      </c>
      <c r="D728">
        <v>60</v>
      </c>
      <c r="E728" t="s">
        <v>645</v>
      </c>
      <c r="G728" t="s">
        <v>794</v>
      </c>
      <c r="H728" s="85">
        <v>46174</v>
      </c>
    </row>
    <row r="729" spans="1:8" x14ac:dyDescent="0.2">
      <c r="A729" t="s">
        <v>306</v>
      </c>
      <c r="B729" t="s">
        <v>159</v>
      </c>
      <c r="C729" s="85">
        <v>46176</v>
      </c>
      <c r="D729">
        <v>240</v>
      </c>
      <c r="E729" t="s">
        <v>646</v>
      </c>
      <c r="G729" t="s">
        <v>794</v>
      </c>
      <c r="H729" s="85">
        <v>46174</v>
      </c>
    </row>
    <row r="730" spans="1:8" x14ac:dyDescent="0.2">
      <c r="A730" t="s">
        <v>306</v>
      </c>
      <c r="B730" t="s">
        <v>159</v>
      </c>
      <c r="C730" s="85">
        <v>46181</v>
      </c>
      <c r="D730">
        <v>180</v>
      </c>
      <c r="E730" t="s">
        <v>646</v>
      </c>
      <c r="G730" t="s">
        <v>794</v>
      </c>
      <c r="H730" s="85">
        <v>46174</v>
      </c>
    </row>
    <row r="731" spans="1:8" x14ac:dyDescent="0.2">
      <c r="A731" t="s">
        <v>285</v>
      </c>
      <c r="B731" t="s">
        <v>159</v>
      </c>
      <c r="C731" s="85">
        <v>46176</v>
      </c>
      <c r="D731">
        <v>120</v>
      </c>
      <c r="E731" t="s">
        <v>646</v>
      </c>
      <c r="G731" t="s">
        <v>794</v>
      </c>
      <c r="H731" s="85">
        <v>46174</v>
      </c>
    </row>
    <row r="732" spans="1:8" x14ac:dyDescent="0.2">
      <c r="A732" t="s">
        <v>285</v>
      </c>
      <c r="B732" t="s">
        <v>159</v>
      </c>
      <c r="C732" s="85">
        <v>46182</v>
      </c>
      <c r="D732">
        <v>120</v>
      </c>
      <c r="E732" t="s">
        <v>646</v>
      </c>
      <c r="G732" t="s">
        <v>794</v>
      </c>
      <c r="H732" s="85">
        <v>46174</v>
      </c>
    </row>
    <row r="733" spans="1:8" x14ac:dyDescent="0.2">
      <c r="A733" t="s">
        <v>306</v>
      </c>
      <c r="B733" t="s">
        <v>159</v>
      </c>
      <c r="C733" s="85">
        <v>46176</v>
      </c>
      <c r="D733">
        <v>180</v>
      </c>
      <c r="E733" t="s">
        <v>647</v>
      </c>
      <c r="G733" t="s">
        <v>794</v>
      </c>
      <c r="H733" s="85">
        <v>46174</v>
      </c>
    </row>
    <row r="734" spans="1:8" x14ac:dyDescent="0.2">
      <c r="A734" t="s">
        <v>306</v>
      </c>
      <c r="B734" t="s">
        <v>159</v>
      </c>
      <c r="C734" s="85">
        <v>46177</v>
      </c>
      <c r="D734">
        <v>60</v>
      </c>
      <c r="E734" t="s">
        <v>647</v>
      </c>
      <c r="G734" t="s">
        <v>794</v>
      </c>
      <c r="H734" s="85">
        <v>46174</v>
      </c>
    </row>
    <row r="735" spans="1:8" x14ac:dyDescent="0.2">
      <c r="A735" t="s">
        <v>306</v>
      </c>
      <c r="B735" t="s">
        <v>159</v>
      </c>
      <c r="C735" s="85">
        <v>46182</v>
      </c>
      <c r="D735">
        <v>180</v>
      </c>
      <c r="E735" t="s">
        <v>647</v>
      </c>
      <c r="G735" t="s">
        <v>794</v>
      </c>
      <c r="H735" s="85">
        <v>46174</v>
      </c>
    </row>
    <row r="736" spans="1:8" x14ac:dyDescent="0.2">
      <c r="A736" t="s">
        <v>285</v>
      </c>
      <c r="B736" t="s">
        <v>159</v>
      </c>
      <c r="C736" s="85">
        <v>46176</v>
      </c>
      <c r="D736">
        <v>120</v>
      </c>
      <c r="E736" t="s">
        <v>647</v>
      </c>
      <c r="G736" t="s">
        <v>794</v>
      </c>
      <c r="H736" s="85">
        <v>46174</v>
      </c>
    </row>
    <row r="737" spans="1:8" x14ac:dyDescent="0.2">
      <c r="A737" t="s">
        <v>285</v>
      </c>
      <c r="B737" t="s">
        <v>159</v>
      </c>
      <c r="C737" s="85">
        <v>46183</v>
      </c>
      <c r="D737">
        <v>120</v>
      </c>
      <c r="E737" t="s">
        <v>647</v>
      </c>
      <c r="G737" t="s">
        <v>794</v>
      </c>
      <c r="H737" s="85">
        <v>46174</v>
      </c>
    </row>
    <row r="738" spans="1:8" x14ac:dyDescent="0.2">
      <c r="A738" t="s">
        <v>306</v>
      </c>
      <c r="B738" t="s">
        <v>159</v>
      </c>
      <c r="C738" s="85">
        <v>46177</v>
      </c>
      <c r="D738">
        <v>240</v>
      </c>
      <c r="E738" t="s">
        <v>648</v>
      </c>
      <c r="G738" t="s">
        <v>794</v>
      </c>
      <c r="H738" s="85">
        <v>46174</v>
      </c>
    </row>
    <row r="739" spans="1:8" x14ac:dyDescent="0.2">
      <c r="A739" t="s">
        <v>306</v>
      </c>
      <c r="B739" t="s">
        <v>159</v>
      </c>
      <c r="C739" s="85">
        <v>46178</v>
      </c>
      <c r="D739">
        <v>60</v>
      </c>
      <c r="E739" t="s">
        <v>648</v>
      </c>
      <c r="G739" t="s">
        <v>794</v>
      </c>
      <c r="H739" s="85">
        <v>46174</v>
      </c>
    </row>
    <row r="740" spans="1:8" x14ac:dyDescent="0.2">
      <c r="A740" t="s">
        <v>306</v>
      </c>
      <c r="B740" t="s">
        <v>159</v>
      </c>
      <c r="C740" s="85">
        <v>46183</v>
      </c>
      <c r="D740">
        <v>240</v>
      </c>
      <c r="E740" t="s">
        <v>648</v>
      </c>
      <c r="G740" t="s">
        <v>794</v>
      </c>
      <c r="H740" s="85">
        <v>46174</v>
      </c>
    </row>
    <row r="741" spans="1:8" x14ac:dyDescent="0.2">
      <c r="A741" t="s">
        <v>285</v>
      </c>
      <c r="B741" t="s">
        <v>159</v>
      </c>
      <c r="C741" s="85">
        <v>46177</v>
      </c>
      <c r="D741">
        <v>180</v>
      </c>
      <c r="E741" t="s">
        <v>648</v>
      </c>
      <c r="G741" t="s">
        <v>794</v>
      </c>
      <c r="H741" s="85">
        <v>46174</v>
      </c>
    </row>
    <row r="742" spans="1:8" x14ac:dyDescent="0.2">
      <c r="A742" t="s">
        <v>285</v>
      </c>
      <c r="B742" t="s">
        <v>159</v>
      </c>
      <c r="C742" s="85">
        <v>46183</v>
      </c>
      <c r="D742">
        <v>120</v>
      </c>
      <c r="E742" t="s">
        <v>648</v>
      </c>
      <c r="G742" t="s">
        <v>794</v>
      </c>
      <c r="H742" s="85">
        <v>46174</v>
      </c>
    </row>
    <row r="743" spans="1:8" x14ac:dyDescent="0.2">
      <c r="A743" t="s">
        <v>306</v>
      </c>
      <c r="B743" t="s">
        <v>159</v>
      </c>
      <c r="C743" s="85">
        <v>46177</v>
      </c>
      <c r="D743">
        <v>240</v>
      </c>
      <c r="E743" t="s">
        <v>649</v>
      </c>
      <c r="G743" t="s">
        <v>794</v>
      </c>
      <c r="H743" s="85">
        <v>46174</v>
      </c>
    </row>
    <row r="744" spans="1:8" x14ac:dyDescent="0.2">
      <c r="A744" t="s">
        <v>306</v>
      </c>
      <c r="B744" t="s">
        <v>159</v>
      </c>
      <c r="C744" s="85">
        <v>46178</v>
      </c>
      <c r="D744">
        <v>120</v>
      </c>
      <c r="E744" t="s">
        <v>649</v>
      </c>
      <c r="G744" t="s">
        <v>794</v>
      </c>
      <c r="H744" s="85">
        <v>46174</v>
      </c>
    </row>
    <row r="745" spans="1:8" x14ac:dyDescent="0.2">
      <c r="A745" t="s">
        <v>306</v>
      </c>
      <c r="B745" t="s">
        <v>159</v>
      </c>
      <c r="C745" s="85">
        <v>46182</v>
      </c>
      <c r="D745">
        <v>300</v>
      </c>
      <c r="E745" t="s">
        <v>649</v>
      </c>
      <c r="G745" t="s">
        <v>794</v>
      </c>
      <c r="H745" s="85">
        <v>46174</v>
      </c>
    </row>
    <row r="746" spans="1:8" x14ac:dyDescent="0.2">
      <c r="A746" t="s">
        <v>285</v>
      </c>
      <c r="B746" t="s">
        <v>159</v>
      </c>
      <c r="C746" s="85">
        <v>46178</v>
      </c>
      <c r="D746">
        <v>180</v>
      </c>
      <c r="E746" t="s">
        <v>649</v>
      </c>
      <c r="G746" t="s">
        <v>794</v>
      </c>
      <c r="H746" s="85">
        <v>46174</v>
      </c>
    </row>
    <row r="747" spans="1:8" x14ac:dyDescent="0.2">
      <c r="A747" t="s">
        <v>285</v>
      </c>
      <c r="B747" t="s">
        <v>159</v>
      </c>
      <c r="C747" s="85">
        <v>46183</v>
      </c>
      <c r="D747">
        <v>180</v>
      </c>
      <c r="E747" t="s">
        <v>649</v>
      </c>
      <c r="G747" t="s">
        <v>794</v>
      </c>
      <c r="H747" s="85">
        <v>46174</v>
      </c>
    </row>
    <row r="748" spans="1:8" x14ac:dyDescent="0.2">
      <c r="A748" t="s">
        <v>306</v>
      </c>
      <c r="B748" t="s">
        <v>159</v>
      </c>
      <c r="C748" s="85">
        <v>46183</v>
      </c>
      <c r="D748">
        <v>240</v>
      </c>
      <c r="E748" t="s">
        <v>650</v>
      </c>
      <c r="G748" t="s">
        <v>794</v>
      </c>
      <c r="H748" s="85">
        <v>46174</v>
      </c>
    </row>
    <row r="749" spans="1:8" x14ac:dyDescent="0.2">
      <c r="A749" t="s">
        <v>306</v>
      </c>
      <c r="B749" t="s">
        <v>159</v>
      </c>
      <c r="C749" s="85">
        <v>46188</v>
      </c>
      <c r="D749">
        <v>180</v>
      </c>
      <c r="E749" t="s">
        <v>650</v>
      </c>
      <c r="G749" t="s">
        <v>794</v>
      </c>
      <c r="H749" s="85">
        <v>46174</v>
      </c>
    </row>
    <row r="750" spans="1:8" x14ac:dyDescent="0.2">
      <c r="A750" t="s">
        <v>285</v>
      </c>
      <c r="B750" t="s">
        <v>159</v>
      </c>
      <c r="C750" s="85">
        <v>46184</v>
      </c>
      <c r="D750">
        <v>120</v>
      </c>
      <c r="E750" t="s">
        <v>650</v>
      </c>
      <c r="G750" t="s">
        <v>794</v>
      </c>
      <c r="H750" s="85">
        <v>46174</v>
      </c>
    </row>
    <row r="751" spans="1:8" x14ac:dyDescent="0.2">
      <c r="A751" t="s">
        <v>285</v>
      </c>
      <c r="B751" t="s">
        <v>159</v>
      </c>
      <c r="C751" s="85">
        <v>46189</v>
      </c>
      <c r="D751">
        <v>120</v>
      </c>
      <c r="E751" t="s">
        <v>650</v>
      </c>
      <c r="G751" t="s">
        <v>794</v>
      </c>
      <c r="H751" s="85">
        <v>46174</v>
      </c>
    </row>
    <row r="752" spans="1:8" x14ac:dyDescent="0.2">
      <c r="A752" t="s">
        <v>306</v>
      </c>
      <c r="B752" t="s">
        <v>159</v>
      </c>
      <c r="C752" s="85">
        <v>46183</v>
      </c>
      <c r="D752">
        <v>60</v>
      </c>
      <c r="E752" t="s">
        <v>651</v>
      </c>
      <c r="G752" t="s">
        <v>794</v>
      </c>
      <c r="H752" s="85">
        <v>46174</v>
      </c>
    </row>
    <row r="753" spans="1:8" x14ac:dyDescent="0.2">
      <c r="A753" t="s">
        <v>306</v>
      </c>
      <c r="B753" t="s">
        <v>159</v>
      </c>
      <c r="C753" s="85">
        <v>46184</v>
      </c>
      <c r="D753">
        <v>60</v>
      </c>
      <c r="E753" t="s">
        <v>651</v>
      </c>
      <c r="G753" t="s">
        <v>794</v>
      </c>
      <c r="H753" s="85">
        <v>46174</v>
      </c>
    </row>
    <row r="754" spans="1:8" x14ac:dyDescent="0.2">
      <c r="A754" t="s">
        <v>306</v>
      </c>
      <c r="B754" t="s">
        <v>159</v>
      </c>
      <c r="C754" s="85">
        <v>46188</v>
      </c>
      <c r="D754">
        <v>60</v>
      </c>
      <c r="E754" t="s">
        <v>651</v>
      </c>
      <c r="G754" t="s">
        <v>794</v>
      </c>
      <c r="H754" s="85">
        <v>46174</v>
      </c>
    </row>
    <row r="755" spans="1:8" x14ac:dyDescent="0.2">
      <c r="A755" t="s">
        <v>285</v>
      </c>
      <c r="B755" t="s">
        <v>159</v>
      </c>
      <c r="C755" s="85">
        <v>46184</v>
      </c>
      <c r="D755">
        <v>60</v>
      </c>
      <c r="E755" t="s">
        <v>651</v>
      </c>
      <c r="G755" t="s">
        <v>794</v>
      </c>
      <c r="H755" s="85">
        <v>46174</v>
      </c>
    </row>
    <row r="756" spans="1:8" x14ac:dyDescent="0.2">
      <c r="A756" t="s">
        <v>285</v>
      </c>
      <c r="B756" t="s">
        <v>159</v>
      </c>
      <c r="C756" s="85">
        <v>46189</v>
      </c>
      <c r="D756">
        <v>60</v>
      </c>
      <c r="E756" t="s">
        <v>651</v>
      </c>
      <c r="G756" t="s">
        <v>794</v>
      </c>
      <c r="H756" s="85">
        <v>46174</v>
      </c>
    </row>
    <row r="757" spans="1:8" x14ac:dyDescent="0.2">
      <c r="A757" t="s">
        <v>275</v>
      </c>
      <c r="B757" t="s">
        <v>159</v>
      </c>
      <c r="C757" s="85">
        <v>46199</v>
      </c>
      <c r="D757">
        <v>120</v>
      </c>
      <c r="E757" t="s">
        <v>651</v>
      </c>
      <c r="G757" t="s">
        <v>794</v>
      </c>
      <c r="H757" s="85">
        <v>46174</v>
      </c>
    </row>
    <row r="758" spans="1:8" x14ac:dyDescent="0.2">
      <c r="A758" t="s">
        <v>306</v>
      </c>
      <c r="B758" t="s">
        <v>159</v>
      </c>
      <c r="C758" s="85">
        <v>46184</v>
      </c>
      <c r="D758">
        <v>120</v>
      </c>
      <c r="E758" t="s">
        <v>652</v>
      </c>
      <c r="G758" t="s">
        <v>794</v>
      </c>
      <c r="H758" s="85">
        <v>46174</v>
      </c>
    </row>
    <row r="759" spans="1:8" x14ac:dyDescent="0.2">
      <c r="A759" t="s">
        <v>306</v>
      </c>
      <c r="B759" t="s">
        <v>159</v>
      </c>
      <c r="C759" s="85">
        <v>46188</v>
      </c>
      <c r="D759">
        <v>60</v>
      </c>
      <c r="E759" t="s">
        <v>652</v>
      </c>
      <c r="G759" t="s">
        <v>794</v>
      </c>
      <c r="H759" s="85">
        <v>46174</v>
      </c>
    </row>
    <row r="760" spans="1:8" x14ac:dyDescent="0.2">
      <c r="A760" t="s">
        <v>285</v>
      </c>
      <c r="B760" t="s">
        <v>159</v>
      </c>
      <c r="C760" s="85">
        <v>46184</v>
      </c>
      <c r="D760">
        <v>60</v>
      </c>
      <c r="E760" t="s">
        <v>652</v>
      </c>
      <c r="G760" t="s">
        <v>794</v>
      </c>
      <c r="H760" s="85">
        <v>46174</v>
      </c>
    </row>
    <row r="761" spans="1:8" x14ac:dyDescent="0.2">
      <c r="A761" t="s">
        <v>285</v>
      </c>
      <c r="B761" t="s">
        <v>159</v>
      </c>
      <c r="C761" s="85">
        <v>46189</v>
      </c>
      <c r="D761">
        <v>60</v>
      </c>
      <c r="E761" t="s">
        <v>652</v>
      </c>
      <c r="G761" t="s">
        <v>794</v>
      </c>
      <c r="H761" s="85">
        <v>46174</v>
      </c>
    </row>
    <row r="762" spans="1:8" x14ac:dyDescent="0.2">
      <c r="A762" t="s">
        <v>306</v>
      </c>
      <c r="B762" t="s">
        <v>159</v>
      </c>
      <c r="C762" s="85">
        <v>46184</v>
      </c>
      <c r="D762">
        <v>180</v>
      </c>
      <c r="E762" t="s">
        <v>653</v>
      </c>
      <c r="G762" t="s">
        <v>794</v>
      </c>
      <c r="H762" s="85">
        <v>46174</v>
      </c>
    </row>
    <row r="763" spans="1:8" x14ac:dyDescent="0.2">
      <c r="A763" t="s">
        <v>306</v>
      </c>
      <c r="B763" t="s">
        <v>159</v>
      </c>
      <c r="C763" s="85">
        <v>46188</v>
      </c>
      <c r="D763">
        <v>120</v>
      </c>
      <c r="E763" t="s">
        <v>653</v>
      </c>
      <c r="G763" t="s">
        <v>794</v>
      </c>
      <c r="H763" s="85">
        <v>46174</v>
      </c>
    </row>
    <row r="764" spans="1:8" x14ac:dyDescent="0.2">
      <c r="A764" t="s">
        <v>285</v>
      </c>
      <c r="B764" t="s">
        <v>159</v>
      </c>
      <c r="C764" s="85">
        <v>46185</v>
      </c>
      <c r="D764">
        <v>60</v>
      </c>
      <c r="E764" t="s">
        <v>653</v>
      </c>
      <c r="G764" t="s">
        <v>794</v>
      </c>
      <c r="H764" s="85">
        <v>46174</v>
      </c>
    </row>
    <row r="765" spans="1:8" x14ac:dyDescent="0.2">
      <c r="A765" t="s">
        <v>285</v>
      </c>
      <c r="B765" t="s">
        <v>159</v>
      </c>
      <c r="C765" s="85">
        <v>46189</v>
      </c>
      <c r="D765">
        <v>60</v>
      </c>
      <c r="E765" t="s">
        <v>653</v>
      </c>
      <c r="G765" t="s">
        <v>794</v>
      </c>
      <c r="H765" s="85">
        <v>46174</v>
      </c>
    </row>
    <row r="766" spans="1:8" x14ac:dyDescent="0.2">
      <c r="A766" t="s">
        <v>306</v>
      </c>
      <c r="B766" t="s">
        <v>159</v>
      </c>
      <c r="C766" s="85">
        <v>46184</v>
      </c>
      <c r="D766">
        <v>120</v>
      </c>
      <c r="E766" t="s">
        <v>654</v>
      </c>
      <c r="G766" t="s">
        <v>794</v>
      </c>
      <c r="H766" s="85">
        <v>46174</v>
      </c>
    </row>
    <row r="767" spans="1:8" x14ac:dyDescent="0.2">
      <c r="A767" t="s">
        <v>306</v>
      </c>
      <c r="B767" t="s">
        <v>159</v>
      </c>
      <c r="C767" s="85">
        <v>46188</v>
      </c>
      <c r="D767">
        <v>60</v>
      </c>
      <c r="E767" t="s">
        <v>654</v>
      </c>
      <c r="G767" t="s">
        <v>794</v>
      </c>
      <c r="H767" s="85">
        <v>46174</v>
      </c>
    </row>
    <row r="768" spans="1:8" x14ac:dyDescent="0.2">
      <c r="A768" t="s">
        <v>306</v>
      </c>
      <c r="B768" t="s">
        <v>159</v>
      </c>
      <c r="C768" s="85">
        <v>46189</v>
      </c>
      <c r="D768">
        <v>60</v>
      </c>
      <c r="E768" t="s">
        <v>654</v>
      </c>
      <c r="G768" t="s">
        <v>794</v>
      </c>
      <c r="H768" s="85">
        <v>46174</v>
      </c>
    </row>
    <row r="769" spans="1:8" x14ac:dyDescent="0.2">
      <c r="A769" t="s">
        <v>285</v>
      </c>
      <c r="B769" t="s">
        <v>159</v>
      </c>
      <c r="C769" s="85">
        <v>46185</v>
      </c>
      <c r="D769">
        <v>60</v>
      </c>
      <c r="E769" t="s">
        <v>654</v>
      </c>
      <c r="G769" t="s">
        <v>794</v>
      </c>
      <c r="H769" s="85">
        <v>46174</v>
      </c>
    </row>
    <row r="770" spans="1:8" x14ac:dyDescent="0.2">
      <c r="A770" t="s">
        <v>285</v>
      </c>
      <c r="B770" t="s">
        <v>159</v>
      </c>
      <c r="C770" s="85">
        <v>46189</v>
      </c>
      <c r="D770">
        <v>60</v>
      </c>
      <c r="E770" t="s">
        <v>654</v>
      </c>
      <c r="G770" t="s">
        <v>794</v>
      </c>
      <c r="H770" s="85">
        <v>46174</v>
      </c>
    </row>
    <row r="771" spans="1:8" x14ac:dyDescent="0.2">
      <c r="A771" t="s">
        <v>306</v>
      </c>
      <c r="B771" t="s">
        <v>159</v>
      </c>
      <c r="C771" s="85">
        <v>46189</v>
      </c>
      <c r="D771">
        <v>240</v>
      </c>
      <c r="E771" t="s">
        <v>655</v>
      </c>
      <c r="G771" t="s">
        <v>794</v>
      </c>
      <c r="H771" s="85">
        <v>46174</v>
      </c>
    </row>
    <row r="772" spans="1:8" x14ac:dyDescent="0.2">
      <c r="A772" t="s">
        <v>285</v>
      </c>
      <c r="B772" t="s">
        <v>159</v>
      </c>
      <c r="C772" s="85">
        <v>46190</v>
      </c>
      <c r="D772">
        <v>120</v>
      </c>
      <c r="E772" t="s">
        <v>655</v>
      </c>
      <c r="G772" t="s">
        <v>794</v>
      </c>
      <c r="H772" s="85">
        <v>46174</v>
      </c>
    </row>
    <row r="773" spans="1:8" x14ac:dyDescent="0.2">
      <c r="A773" t="s">
        <v>306</v>
      </c>
      <c r="B773" t="s">
        <v>159</v>
      </c>
      <c r="C773" s="85">
        <v>46189</v>
      </c>
      <c r="D773">
        <v>240</v>
      </c>
      <c r="E773" t="s">
        <v>656</v>
      </c>
      <c r="G773" t="s">
        <v>794</v>
      </c>
      <c r="H773" s="85">
        <v>46174</v>
      </c>
    </row>
    <row r="774" spans="1:8" x14ac:dyDescent="0.2">
      <c r="A774" t="s">
        <v>306</v>
      </c>
      <c r="B774" t="s">
        <v>159</v>
      </c>
      <c r="C774" s="85">
        <v>46190</v>
      </c>
      <c r="D774">
        <v>60</v>
      </c>
      <c r="E774" t="s">
        <v>656</v>
      </c>
      <c r="G774" t="s">
        <v>794</v>
      </c>
      <c r="H774" s="85">
        <v>46174</v>
      </c>
    </row>
    <row r="775" spans="1:8" x14ac:dyDescent="0.2">
      <c r="A775" t="s">
        <v>285</v>
      </c>
      <c r="B775" t="s">
        <v>159</v>
      </c>
      <c r="C775" s="85">
        <v>46190</v>
      </c>
      <c r="D775">
        <v>120</v>
      </c>
      <c r="E775" t="s">
        <v>656</v>
      </c>
      <c r="G775" t="s">
        <v>794</v>
      </c>
      <c r="H775" s="85">
        <v>46174</v>
      </c>
    </row>
    <row r="776" spans="1:8" x14ac:dyDescent="0.2">
      <c r="A776" t="s">
        <v>306</v>
      </c>
      <c r="B776" t="s">
        <v>159</v>
      </c>
      <c r="C776" s="85">
        <v>46190</v>
      </c>
      <c r="D776">
        <v>360</v>
      </c>
      <c r="E776" t="s">
        <v>657</v>
      </c>
      <c r="G776" t="s">
        <v>794</v>
      </c>
      <c r="H776" s="85">
        <v>46174</v>
      </c>
    </row>
    <row r="777" spans="1:8" x14ac:dyDescent="0.2">
      <c r="A777" t="s">
        <v>306</v>
      </c>
      <c r="B777" t="s">
        <v>159</v>
      </c>
      <c r="C777" s="85">
        <v>46191</v>
      </c>
      <c r="D777">
        <v>60</v>
      </c>
      <c r="E777" t="s">
        <v>657</v>
      </c>
      <c r="G777" t="s">
        <v>794</v>
      </c>
      <c r="H777" s="85">
        <v>46174</v>
      </c>
    </row>
    <row r="778" spans="1:8" x14ac:dyDescent="0.2">
      <c r="A778" t="s">
        <v>285</v>
      </c>
      <c r="B778" t="s">
        <v>159</v>
      </c>
      <c r="C778" s="85">
        <v>46190</v>
      </c>
      <c r="D778">
        <v>60</v>
      </c>
      <c r="E778" t="s">
        <v>657</v>
      </c>
      <c r="G778" t="s">
        <v>794</v>
      </c>
      <c r="H778" s="85">
        <v>46174</v>
      </c>
    </row>
    <row r="779" spans="1:8" x14ac:dyDescent="0.2">
      <c r="A779" t="s">
        <v>285</v>
      </c>
      <c r="B779" t="s">
        <v>159</v>
      </c>
      <c r="C779" s="85">
        <v>46191</v>
      </c>
      <c r="D779">
        <v>180</v>
      </c>
      <c r="E779" t="s">
        <v>657</v>
      </c>
      <c r="G779" t="s">
        <v>794</v>
      </c>
      <c r="H779" s="85">
        <v>46174</v>
      </c>
    </row>
    <row r="780" spans="1:8" x14ac:dyDescent="0.2">
      <c r="A780" t="s">
        <v>226</v>
      </c>
      <c r="B780" t="s">
        <v>159</v>
      </c>
      <c r="C780" s="85">
        <v>46174</v>
      </c>
      <c r="D780">
        <v>60</v>
      </c>
      <c r="E780" t="s">
        <v>658</v>
      </c>
      <c r="G780" t="s">
        <v>794</v>
      </c>
      <c r="H780" s="85">
        <v>46174</v>
      </c>
    </row>
    <row r="781" spans="1:8" x14ac:dyDescent="0.2">
      <c r="A781" t="s">
        <v>226</v>
      </c>
      <c r="B781" t="s">
        <v>159</v>
      </c>
      <c r="C781" s="85">
        <v>46175</v>
      </c>
      <c r="D781">
        <v>60</v>
      </c>
      <c r="E781" t="s">
        <v>658</v>
      </c>
      <c r="G781" t="s">
        <v>794</v>
      </c>
      <c r="H781" s="85">
        <v>46174</v>
      </c>
    </row>
    <row r="782" spans="1:8" x14ac:dyDescent="0.2">
      <c r="A782" t="s">
        <v>402</v>
      </c>
      <c r="B782" t="s">
        <v>159</v>
      </c>
      <c r="C782" s="85">
        <v>46174</v>
      </c>
      <c r="D782">
        <v>540</v>
      </c>
      <c r="E782" t="s">
        <v>658</v>
      </c>
      <c r="G782" t="s">
        <v>794</v>
      </c>
      <c r="H782" s="85">
        <v>46174</v>
      </c>
    </row>
    <row r="783" spans="1:8" x14ac:dyDescent="0.2">
      <c r="A783" t="s">
        <v>402</v>
      </c>
      <c r="B783" t="s">
        <v>159</v>
      </c>
      <c r="C783" s="85">
        <v>46175</v>
      </c>
      <c r="D783">
        <v>180</v>
      </c>
      <c r="E783" t="s">
        <v>658</v>
      </c>
      <c r="G783" t="s">
        <v>794</v>
      </c>
      <c r="H783" s="85">
        <v>46174</v>
      </c>
    </row>
    <row r="784" spans="1:8" x14ac:dyDescent="0.2">
      <c r="A784" t="s">
        <v>368</v>
      </c>
      <c r="B784" t="s">
        <v>159</v>
      </c>
      <c r="C784" s="85">
        <v>46174</v>
      </c>
      <c r="D784">
        <v>540</v>
      </c>
      <c r="E784" t="s">
        <v>658</v>
      </c>
      <c r="G784" t="s">
        <v>794</v>
      </c>
      <c r="H784" s="85">
        <v>46174</v>
      </c>
    </row>
    <row r="785" spans="1:8" x14ac:dyDescent="0.2">
      <c r="A785" t="s">
        <v>368</v>
      </c>
      <c r="B785" t="s">
        <v>159</v>
      </c>
      <c r="C785" s="85">
        <v>46175</v>
      </c>
      <c r="D785">
        <v>240</v>
      </c>
      <c r="E785" t="s">
        <v>658</v>
      </c>
      <c r="G785" t="s">
        <v>794</v>
      </c>
      <c r="H785" s="85">
        <v>46174</v>
      </c>
    </row>
    <row r="786" spans="1:8" x14ac:dyDescent="0.2">
      <c r="A786" t="s">
        <v>226</v>
      </c>
      <c r="B786" t="s">
        <v>159</v>
      </c>
      <c r="C786" s="85">
        <v>46175</v>
      </c>
      <c r="D786">
        <v>60</v>
      </c>
      <c r="E786" t="s">
        <v>659</v>
      </c>
      <c r="G786" t="s">
        <v>794</v>
      </c>
      <c r="H786" s="85">
        <v>46174</v>
      </c>
    </row>
    <row r="787" spans="1:8" x14ac:dyDescent="0.2">
      <c r="A787" t="s">
        <v>402</v>
      </c>
      <c r="B787" t="s">
        <v>159</v>
      </c>
      <c r="C787" s="85">
        <v>46175</v>
      </c>
      <c r="D787">
        <v>360</v>
      </c>
      <c r="E787" t="s">
        <v>659</v>
      </c>
      <c r="G787" t="s">
        <v>794</v>
      </c>
      <c r="H787" s="85">
        <v>46174</v>
      </c>
    </row>
    <row r="788" spans="1:8" x14ac:dyDescent="0.2">
      <c r="A788" t="s">
        <v>402</v>
      </c>
      <c r="B788" t="s">
        <v>159</v>
      </c>
      <c r="C788" s="85">
        <v>46176</v>
      </c>
      <c r="D788">
        <v>360</v>
      </c>
      <c r="E788" t="s">
        <v>659</v>
      </c>
      <c r="G788" t="s">
        <v>794</v>
      </c>
      <c r="H788" s="85">
        <v>46174</v>
      </c>
    </row>
    <row r="789" spans="1:8" x14ac:dyDescent="0.2">
      <c r="A789" t="s">
        <v>368</v>
      </c>
      <c r="B789" t="s">
        <v>159</v>
      </c>
      <c r="C789" s="85">
        <v>46175</v>
      </c>
      <c r="D789">
        <v>180</v>
      </c>
      <c r="E789" t="s">
        <v>659</v>
      </c>
      <c r="G789" t="s">
        <v>794</v>
      </c>
      <c r="H789" s="85">
        <v>46174</v>
      </c>
    </row>
    <row r="790" spans="1:8" x14ac:dyDescent="0.2">
      <c r="A790" t="s">
        <v>226</v>
      </c>
      <c r="B790" t="s">
        <v>159</v>
      </c>
      <c r="C790" s="85">
        <v>46176</v>
      </c>
      <c r="D790">
        <v>60</v>
      </c>
      <c r="E790" t="s">
        <v>660</v>
      </c>
      <c r="G790" t="s">
        <v>794</v>
      </c>
      <c r="H790" s="85">
        <v>46174</v>
      </c>
    </row>
    <row r="791" spans="1:8" x14ac:dyDescent="0.2">
      <c r="A791" t="s">
        <v>226</v>
      </c>
      <c r="B791" t="s">
        <v>159</v>
      </c>
      <c r="C791" s="85">
        <v>46177</v>
      </c>
      <c r="D791">
        <v>60</v>
      </c>
      <c r="E791" t="s">
        <v>660</v>
      </c>
      <c r="G791" t="s">
        <v>794</v>
      </c>
      <c r="H791" s="85">
        <v>46174</v>
      </c>
    </row>
    <row r="792" spans="1:8" x14ac:dyDescent="0.2">
      <c r="A792" t="s">
        <v>226</v>
      </c>
      <c r="B792" t="s">
        <v>159</v>
      </c>
      <c r="C792" s="85">
        <v>46178</v>
      </c>
      <c r="D792">
        <v>60</v>
      </c>
      <c r="E792" t="s">
        <v>660</v>
      </c>
      <c r="G792" t="s">
        <v>794</v>
      </c>
      <c r="H792" s="85">
        <v>46174</v>
      </c>
    </row>
    <row r="793" spans="1:8" x14ac:dyDescent="0.2">
      <c r="A793" t="s">
        <v>226</v>
      </c>
      <c r="B793" t="s">
        <v>159</v>
      </c>
      <c r="C793" s="85">
        <v>46181</v>
      </c>
      <c r="D793">
        <v>60</v>
      </c>
      <c r="E793" t="s">
        <v>660</v>
      </c>
      <c r="G793" t="s">
        <v>794</v>
      </c>
      <c r="H793" s="85">
        <v>46174</v>
      </c>
    </row>
    <row r="794" spans="1:8" x14ac:dyDescent="0.2">
      <c r="A794" t="s">
        <v>402</v>
      </c>
      <c r="B794" t="s">
        <v>159</v>
      </c>
      <c r="C794" s="85">
        <v>46176</v>
      </c>
      <c r="D794">
        <v>180</v>
      </c>
      <c r="E794" t="s">
        <v>660</v>
      </c>
      <c r="G794" t="s">
        <v>794</v>
      </c>
      <c r="H794" s="85">
        <v>46174</v>
      </c>
    </row>
    <row r="795" spans="1:8" x14ac:dyDescent="0.2">
      <c r="A795" t="s">
        <v>402</v>
      </c>
      <c r="B795" t="s">
        <v>159</v>
      </c>
      <c r="C795" s="85">
        <v>46177</v>
      </c>
      <c r="D795">
        <v>180</v>
      </c>
      <c r="E795" t="s">
        <v>660</v>
      </c>
      <c r="G795" t="s">
        <v>794</v>
      </c>
      <c r="H795" s="85">
        <v>46174</v>
      </c>
    </row>
    <row r="796" spans="1:8" x14ac:dyDescent="0.2">
      <c r="A796" t="s">
        <v>402</v>
      </c>
      <c r="B796" t="s">
        <v>159</v>
      </c>
      <c r="C796" s="85">
        <v>46178</v>
      </c>
      <c r="D796">
        <v>180</v>
      </c>
      <c r="E796" t="s">
        <v>660</v>
      </c>
      <c r="G796" t="s">
        <v>794</v>
      </c>
      <c r="H796" s="85">
        <v>46174</v>
      </c>
    </row>
    <row r="797" spans="1:8" x14ac:dyDescent="0.2">
      <c r="A797" t="s">
        <v>402</v>
      </c>
      <c r="B797" t="s">
        <v>159</v>
      </c>
      <c r="C797" s="85">
        <v>46181</v>
      </c>
      <c r="D797">
        <v>540</v>
      </c>
      <c r="E797" t="s">
        <v>660</v>
      </c>
      <c r="G797" t="s">
        <v>794</v>
      </c>
      <c r="H797" s="85">
        <v>46174</v>
      </c>
    </row>
    <row r="798" spans="1:8" x14ac:dyDescent="0.2">
      <c r="A798" t="s">
        <v>368</v>
      </c>
      <c r="B798" t="s">
        <v>159</v>
      </c>
      <c r="C798" s="85">
        <v>46175</v>
      </c>
      <c r="D798">
        <v>120</v>
      </c>
      <c r="E798" t="s">
        <v>660</v>
      </c>
      <c r="G798" t="s">
        <v>794</v>
      </c>
      <c r="H798" s="85">
        <v>46174</v>
      </c>
    </row>
    <row r="799" spans="1:8" x14ac:dyDescent="0.2">
      <c r="A799" t="s">
        <v>368</v>
      </c>
      <c r="B799" t="s">
        <v>159</v>
      </c>
      <c r="C799" s="85">
        <v>46176</v>
      </c>
      <c r="D799">
        <v>120</v>
      </c>
      <c r="E799" t="s">
        <v>660</v>
      </c>
      <c r="G799" t="s">
        <v>794</v>
      </c>
      <c r="H799" s="85">
        <v>46174</v>
      </c>
    </row>
    <row r="800" spans="1:8" x14ac:dyDescent="0.2">
      <c r="A800" t="s">
        <v>368</v>
      </c>
      <c r="B800" t="s">
        <v>159</v>
      </c>
      <c r="C800" s="85">
        <v>46177</v>
      </c>
      <c r="D800">
        <v>120</v>
      </c>
      <c r="E800" t="s">
        <v>660</v>
      </c>
      <c r="G800" t="s">
        <v>794</v>
      </c>
      <c r="H800" s="85">
        <v>46174</v>
      </c>
    </row>
    <row r="801" spans="1:8" x14ac:dyDescent="0.2">
      <c r="A801" t="s">
        <v>368</v>
      </c>
      <c r="B801" t="s">
        <v>159</v>
      </c>
      <c r="C801" s="85">
        <v>46178</v>
      </c>
      <c r="D801">
        <v>60</v>
      </c>
      <c r="E801" t="s">
        <v>660</v>
      </c>
      <c r="G801" t="s">
        <v>794</v>
      </c>
      <c r="H801" s="85">
        <v>46174</v>
      </c>
    </row>
    <row r="802" spans="1:8" x14ac:dyDescent="0.2">
      <c r="A802" t="s">
        <v>226</v>
      </c>
      <c r="B802" t="s">
        <v>159</v>
      </c>
      <c r="C802" s="85">
        <v>46176</v>
      </c>
      <c r="D802">
        <v>60</v>
      </c>
      <c r="E802" t="s">
        <v>661</v>
      </c>
      <c r="G802" t="s">
        <v>794</v>
      </c>
      <c r="H802" s="85">
        <v>46174</v>
      </c>
    </row>
    <row r="803" spans="1:8" x14ac:dyDescent="0.2">
      <c r="A803" t="s">
        <v>226</v>
      </c>
      <c r="B803" t="s">
        <v>159</v>
      </c>
      <c r="C803" s="85">
        <v>46177</v>
      </c>
      <c r="D803">
        <v>60</v>
      </c>
      <c r="E803" t="s">
        <v>661</v>
      </c>
      <c r="G803" t="s">
        <v>794</v>
      </c>
      <c r="H803" s="85">
        <v>46174</v>
      </c>
    </row>
    <row r="804" spans="1:8" x14ac:dyDescent="0.2">
      <c r="A804" t="s">
        <v>226</v>
      </c>
      <c r="B804" t="s">
        <v>159</v>
      </c>
      <c r="C804" s="85">
        <v>46181</v>
      </c>
      <c r="D804">
        <v>60</v>
      </c>
      <c r="E804" t="s">
        <v>661</v>
      </c>
      <c r="G804" t="s">
        <v>794</v>
      </c>
      <c r="H804" s="85">
        <v>46174</v>
      </c>
    </row>
    <row r="805" spans="1:8" x14ac:dyDescent="0.2">
      <c r="A805" t="s">
        <v>226</v>
      </c>
      <c r="B805" t="s">
        <v>159</v>
      </c>
      <c r="C805" s="85">
        <v>46182</v>
      </c>
      <c r="D805">
        <v>60</v>
      </c>
      <c r="E805" t="s">
        <v>661</v>
      </c>
      <c r="G805" t="s">
        <v>794</v>
      </c>
      <c r="H805" s="85">
        <v>46174</v>
      </c>
    </row>
    <row r="806" spans="1:8" x14ac:dyDescent="0.2">
      <c r="A806" t="s">
        <v>226</v>
      </c>
      <c r="B806" t="s">
        <v>159</v>
      </c>
      <c r="C806" s="85">
        <v>46183</v>
      </c>
      <c r="D806">
        <v>60</v>
      </c>
      <c r="E806" t="s">
        <v>661</v>
      </c>
      <c r="G806" t="s">
        <v>794</v>
      </c>
      <c r="H806" s="85">
        <v>46174</v>
      </c>
    </row>
    <row r="807" spans="1:8" x14ac:dyDescent="0.2">
      <c r="A807" t="s">
        <v>226</v>
      </c>
      <c r="B807" t="s">
        <v>159</v>
      </c>
      <c r="C807" s="85">
        <v>46184</v>
      </c>
      <c r="D807">
        <v>60</v>
      </c>
      <c r="E807" t="s">
        <v>661</v>
      </c>
      <c r="G807" t="s">
        <v>794</v>
      </c>
      <c r="H807" s="85">
        <v>46174</v>
      </c>
    </row>
    <row r="808" spans="1:8" x14ac:dyDescent="0.2">
      <c r="A808" t="s">
        <v>226</v>
      </c>
      <c r="B808" t="s">
        <v>159</v>
      </c>
      <c r="C808" s="85">
        <v>46185</v>
      </c>
      <c r="D808">
        <v>60</v>
      </c>
      <c r="E808" t="s">
        <v>661</v>
      </c>
      <c r="G808" t="s">
        <v>794</v>
      </c>
      <c r="H808" s="85">
        <v>46174</v>
      </c>
    </row>
    <row r="809" spans="1:8" x14ac:dyDescent="0.2">
      <c r="A809" t="s">
        <v>226</v>
      </c>
      <c r="B809" t="s">
        <v>159</v>
      </c>
      <c r="C809" s="85">
        <v>46188</v>
      </c>
      <c r="D809">
        <v>60</v>
      </c>
      <c r="E809" t="s">
        <v>661</v>
      </c>
      <c r="G809" t="s">
        <v>794</v>
      </c>
      <c r="H809" s="85">
        <v>46174</v>
      </c>
    </row>
    <row r="810" spans="1:8" x14ac:dyDescent="0.2">
      <c r="A810" t="s">
        <v>226</v>
      </c>
      <c r="B810" t="s">
        <v>159</v>
      </c>
      <c r="C810" s="85">
        <v>46189</v>
      </c>
      <c r="D810">
        <v>60</v>
      </c>
      <c r="E810" t="s">
        <v>661</v>
      </c>
      <c r="G810" t="s">
        <v>794</v>
      </c>
      <c r="H810" s="85">
        <v>46174</v>
      </c>
    </row>
    <row r="811" spans="1:8" x14ac:dyDescent="0.2">
      <c r="A811" t="s">
        <v>226</v>
      </c>
      <c r="B811" t="s">
        <v>159</v>
      </c>
      <c r="C811" s="85">
        <v>46190</v>
      </c>
      <c r="D811">
        <v>60</v>
      </c>
      <c r="E811" t="s">
        <v>661</v>
      </c>
      <c r="G811" t="s">
        <v>794</v>
      </c>
      <c r="H811" s="85">
        <v>46174</v>
      </c>
    </row>
    <row r="812" spans="1:8" x14ac:dyDescent="0.2">
      <c r="A812" t="s">
        <v>226</v>
      </c>
      <c r="B812" t="s">
        <v>159</v>
      </c>
      <c r="C812" s="85">
        <v>46191</v>
      </c>
      <c r="D812">
        <v>60</v>
      </c>
      <c r="E812" t="s">
        <v>661</v>
      </c>
      <c r="G812" t="s">
        <v>794</v>
      </c>
      <c r="H812" s="85">
        <v>46174</v>
      </c>
    </row>
    <row r="813" spans="1:8" x14ac:dyDescent="0.2">
      <c r="A813" t="s">
        <v>226</v>
      </c>
      <c r="B813" t="s">
        <v>159</v>
      </c>
      <c r="C813" s="85">
        <v>46192</v>
      </c>
      <c r="D813">
        <v>60</v>
      </c>
      <c r="E813" t="s">
        <v>661</v>
      </c>
      <c r="G813" t="s">
        <v>794</v>
      </c>
      <c r="H813" s="85">
        <v>46174</v>
      </c>
    </row>
    <row r="814" spans="1:8" x14ac:dyDescent="0.2">
      <c r="A814" t="s">
        <v>226</v>
      </c>
      <c r="B814" t="s">
        <v>159</v>
      </c>
      <c r="C814" s="85">
        <v>46195</v>
      </c>
      <c r="D814">
        <v>60</v>
      </c>
      <c r="E814" t="s">
        <v>661</v>
      </c>
      <c r="G814" t="s">
        <v>794</v>
      </c>
      <c r="H814" s="85">
        <v>46174</v>
      </c>
    </row>
    <row r="815" spans="1:8" x14ac:dyDescent="0.2">
      <c r="A815" t="s">
        <v>402</v>
      </c>
      <c r="B815" t="s">
        <v>159</v>
      </c>
      <c r="C815" s="85">
        <v>46177</v>
      </c>
      <c r="D815">
        <v>360</v>
      </c>
      <c r="E815" t="s">
        <v>661</v>
      </c>
      <c r="G815" t="s">
        <v>794</v>
      </c>
      <c r="H815" s="85">
        <v>46174</v>
      </c>
    </row>
    <row r="816" spans="1:8" x14ac:dyDescent="0.2">
      <c r="A816" t="s">
        <v>402</v>
      </c>
      <c r="B816" t="s">
        <v>159</v>
      </c>
      <c r="C816" s="85">
        <v>46182</v>
      </c>
      <c r="D816">
        <v>360</v>
      </c>
      <c r="E816" t="s">
        <v>661</v>
      </c>
      <c r="G816" t="s">
        <v>794</v>
      </c>
      <c r="H816" s="85">
        <v>46174</v>
      </c>
    </row>
    <row r="817" spans="1:8" x14ac:dyDescent="0.2">
      <c r="A817" t="s">
        <v>402</v>
      </c>
      <c r="B817" t="s">
        <v>159</v>
      </c>
      <c r="C817" s="85">
        <v>46183</v>
      </c>
      <c r="D817">
        <v>360</v>
      </c>
      <c r="E817" t="s">
        <v>661</v>
      </c>
      <c r="G817" t="s">
        <v>794</v>
      </c>
      <c r="H817" s="85">
        <v>46174</v>
      </c>
    </row>
    <row r="818" spans="1:8" x14ac:dyDescent="0.2">
      <c r="A818" t="s">
        <v>402</v>
      </c>
      <c r="B818" t="s">
        <v>159</v>
      </c>
      <c r="C818" s="85">
        <v>46184</v>
      </c>
      <c r="D818">
        <v>360</v>
      </c>
      <c r="E818" t="s">
        <v>661</v>
      </c>
      <c r="G818" t="s">
        <v>794</v>
      </c>
      <c r="H818" s="85">
        <v>46174</v>
      </c>
    </row>
    <row r="819" spans="1:8" x14ac:dyDescent="0.2">
      <c r="A819" t="s">
        <v>402</v>
      </c>
      <c r="B819" t="s">
        <v>159</v>
      </c>
      <c r="C819" s="85">
        <v>46185</v>
      </c>
      <c r="D819">
        <v>120</v>
      </c>
      <c r="E819" t="s">
        <v>661</v>
      </c>
      <c r="G819" t="s">
        <v>794</v>
      </c>
      <c r="H819" s="85">
        <v>46174</v>
      </c>
    </row>
    <row r="820" spans="1:8" x14ac:dyDescent="0.2">
      <c r="A820" t="s">
        <v>402</v>
      </c>
      <c r="B820" t="s">
        <v>159</v>
      </c>
      <c r="C820" s="85">
        <v>46188</v>
      </c>
      <c r="D820">
        <v>180</v>
      </c>
      <c r="E820" t="s">
        <v>661</v>
      </c>
      <c r="G820" t="s">
        <v>794</v>
      </c>
      <c r="H820" s="85">
        <v>46174</v>
      </c>
    </row>
    <row r="821" spans="1:8" x14ac:dyDescent="0.2">
      <c r="A821" t="s">
        <v>402</v>
      </c>
      <c r="B821" t="s">
        <v>159</v>
      </c>
      <c r="C821" s="85">
        <v>46189</v>
      </c>
      <c r="D821">
        <v>180</v>
      </c>
      <c r="E821" t="s">
        <v>661</v>
      </c>
      <c r="G821" t="s">
        <v>794</v>
      </c>
      <c r="H821" s="85">
        <v>46174</v>
      </c>
    </row>
    <row r="822" spans="1:8" x14ac:dyDescent="0.2">
      <c r="A822" t="s">
        <v>402</v>
      </c>
      <c r="B822" t="s">
        <v>159</v>
      </c>
      <c r="C822" s="85">
        <v>46190</v>
      </c>
      <c r="D822">
        <v>180</v>
      </c>
      <c r="E822" t="s">
        <v>661</v>
      </c>
      <c r="G822" t="s">
        <v>794</v>
      </c>
      <c r="H822" s="85">
        <v>46174</v>
      </c>
    </row>
    <row r="823" spans="1:8" x14ac:dyDescent="0.2">
      <c r="A823" t="s">
        <v>402</v>
      </c>
      <c r="B823" t="s">
        <v>159</v>
      </c>
      <c r="C823" s="85">
        <v>46191</v>
      </c>
      <c r="D823">
        <v>180</v>
      </c>
      <c r="E823" t="s">
        <v>661</v>
      </c>
      <c r="G823" t="s">
        <v>794</v>
      </c>
      <c r="H823" s="85">
        <v>46174</v>
      </c>
    </row>
    <row r="824" spans="1:8" x14ac:dyDescent="0.2">
      <c r="A824" t="s">
        <v>402</v>
      </c>
      <c r="B824" t="s">
        <v>159</v>
      </c>
      <c r="C824" s="85">
        <v>46192</v>
      </c>
      <c r="D824">
        <v>120</v>
      </c>
      <c r="E824" t="s">
        <v>661</v>
      </c>
      <c r="G824" t="s">
        <v>794</v>
      </c>
      <c r="H824" s="85">
        <v>46174</v>
      </c>
    </row>
    <row r="825" spans="1:8" x14ac:dyDescent="0.2">
      <c r="A825" t="s">
        <v>402</v>
      </c>
      <c r="B825" t="s">
        <v>159</v>
      </c>
      <c r="C825" s="85">
        <v>46195</v>
      </c>
      <c r="D825">
        <v>180</v>
      </c>
      <c r="E825" t="s">
        <v>661</v>
      </c>
      <c r="G825" t="s">
        <v>794</v>
      </c>
      <c r="H825" s="85">
        <v>46174</v>
      </c>
    </row>
    <row r="826" spans="1:8" x14ac:dyDescent="0.2">
      <c r="A826" t="s">
        <v>402</v>
      </c>
      <c r="B826" t="s">
        <v>159</v>
      </c>
      <c r="C826" s="85">
        <v>46196</v>
      </c>
      <c r="D826">
        <v>120</v>
      </c>
      <c r="E826" t="s">
        <v>661</v>
      </c>
      <c r="G826" t="s">
        <v>794</v>
      </c>
      <c r="H826" s="85">
        <v>46174</v>
      </c>
    </row>
    <row r="827" spans="1:8" x14ac:dyDescent="0.2">
      <c r="A827" t="s">
        <v>368</v>
      </c>
      <c r="B827" t="s">
        <v>159</v>
      </c>
      <c r="C827" s="85">
        <v>46176</v>
      </c>
      <c r="D827">
        <v>300</v>
      </c>
      <c r="E827" t="s">
        <v>661</v>
      </c>
      <c r="G827" t="s">
        <v>794</v>
      </c>
      <c r="H827" s="85">
        <v>46174</v>
      </c>
    </row>
    <row r="828" spans="1:8" x14ac:dyDescent="0.2">
      <c r="A828" t="s">
        <v>368</v>
      </c>
      <c r="B828" t="s">
        <v>159</v>
      </c>
      <c r="C828" s="85">
        <v>46181</v>
      </c>
      <c r="D828">
        <v>540</v>
      </c>
      <c r="E828" t="s">
        <v>661</v>
      </c>
      <c r="G828" t="s">
        <v>794</v>
      </c>
      <c r="H828" s="85">
        <v>46174</v>
      </c>
    </row>
    <row r="829" spans="1:8" x14ac:dyDescent="0.2">
      <c r="A829" t="s">
        <v>368</v>
      </c>
      <c r="B829" t="s">
        <v>159</v>
      </c>
      <c r="C829" s="85">
        <v>46182</v>
      </c>
      <c r="D829">
        <v>540</v>
      </c>
      <c r="E829" t="s">
        <v>661</v>
      </c>
      <c r="G829" t="s">
        <v>794</v>
      </c>
      <c r="H829" s="85">
        <v>46174</v>
      </c>
    </row>
    <row r="830" spans="1:8" x14ac:dyDescent="0.2">
      <c r="A830" t="s">
        <v>368</v>
      </c>
      <c r="B830" t="s">
        <v>159</v>
      </c>
      <c r="C830" s="85">
        <v>46183</v>
      </c>
      <c r="D830">
        <v>300</v>
      </c>
      <c r="E830" t="s">
        <v>661</v>
      </c>
      <c r="G830" t="s">
        <v>794</v>
      </c>
      <c r="H830" s="85">
        <v>46174</v>
      </c>
    </row>
    <row r="831" spans="1:8" x14ac:dyDescent="0.2">
      <c r="A831" t="s">
        <v>368</v>
      </c>
      <c r="B831" t="s">
        <v>159</v>
      </c>
      <c r="C831" s="85">
        <v>46188</v>
      </c>
      <c r="D831">
        <v>540</v>
      </c>
      <c r="E831" t="s">
        <v>661</v>
      </c>
      <c r="G831" t="s">
        <v>794</v>
      </c>
      <c r="H831" s="85">
        <v>46174</v>
      </c>
    </row>
    <row r="832" spans="1:8" x14ac:dyDescent="0.2">
      <c r="A832" t="s">
        <v>368</v>
      </c>
      <c r="B832" t="s">
        <v>159</v>
      </c>
      <c r="C832" s="85">
        <v>46189</v>
      </c>
      <c r="D832">
        <v>300</v>
      </c>
      <c r="E832" t="s">
        <v>661</v>
      </c>
      <c r="G832" t="s">
        <v>794</v>
      </c>
      <c r="H832" s="85">
        <v>46174</v>
      </c>
    </row>
    <row r="833" spans="1:8" x14ac:dyDescent="0.2">
      <c r="A833" t="s">
        <v>368</v>
      </c>
      <c r="B833" t="s">
        <v>159</v>
      </c>
      <c r="C833" s="85">
        <v>46195</v>
      </c>
      <c r="D833">
        <v>360</v>
      </c>
      <c r="E833" t="s">
        <v>661</v>
      </c>
      <c r="G833" t="s">
        <v>794</v>
      </c>
      <c r="H833" s="85">
        <v>46174</v>
      </c>
    </row>
    <row r="834" spans="1:8" x14ac:dyDescent="0.2">
      <c r="A834" t="s">
        <v>368</v>
      </c>
      <c r="B834" t="s">
        <v>159</v>
      </c>
      <c r="C834" s="85">
        <v>46196</v>
      </c>
      <c r="D834">
        <v>420</v>
      </c>
      <c r="E834" t="s">
        <v>661</v>
      </c>
      <c r="G834" t="s">
        <v>794</v>
      </c>
      <c r="H834" s="85">
        <v>46174</v>
      </c>
    </row>
    <row r="835" spans="1:8" x14ac:dyDescent="0.2">
      <c r="A835" t="s">
        <v>226</v>
      </c>
      <c r="B835" t="s">
        <v>159</v>
      </c>
      <c r="C835" s="85">
        <v>46183</v>
      </c>
      <c r="D835">
        <v>60</v>
      </c>
      <c r="E835" t="s">
        <v>662</v>
      </c>
      <c r="G835" t="s">
        <v>794</v>
      </c>
      <c r="H835" s="85">
        <v>46174</v>
      </c>
    </row>
    <row r="836" spans="1:8" x14ac:dyDescent="0.2">
      <c r="A836" t="s">
        <v>226</v>
      </c>
      <c r="B836" t="s">
        <v>159</v>
      </c>
      <c r="C836" s="85">
        <v>46184</v>
      </c>
      <c r="D836">
        <v>60</v>
      </c>
      <c r="E836" t="s">
        <v>662</v>
      </c>
      <c r="G836" t="s">
        <v>794</v>
      </c>
      <c r="H836" s="85">
        <v>46174</v>
      </c>
    </row>
    <row r="837" spans="1:8" x14ac:dyDescent="0.2">
      <c r="A837" t="s">
        <v>226</v>
      </c>
      <c r="B837" t="s">
        <v>159</v>
      </c>
      <c r="C837" s="85">
        <v>46185</v>
      </c>
      <c r="D837">
        <v>60</v>
      </c>
      <c r="E837" t="s">
        <v>662</v>
      </c>
      <c r="G837" t="s">
        <v>794</v>
      </c>
      <c r="H837" s="85">
        <v>46174</v>
      </c>
    </row>
    <row r="838" spans="1:8" x14ac:dyDescent="0.2">
      <c r="A838" t="s">
        <v>226</v>
      </c>
      <c r="B838" t="s">
        <v>159</v>
      </c>
      <c r="C838" s="85">
        <v>46188</v>
      </c>
      <c r="D838">
        <v>60</v>
      </c>
      <c r="E838" t="s">
        <v>662</v>
      </c>
      <c r="G838" t="s">
        <v>794</v>
      </c>
      <c r="H838" s="85">
        <v>46174</v>
      </c>
    </row>
    <row r="839" spans="1:8" x14ac:dyDescent="0.2">
      <c r="A839" t="s">
        <v>226</v>
      </c>
      <c r="B839" t="s">
        <v>159</v>
      </c>
      <c r="C839" s="85">
        <v>46189</v>
      </c>
      <c r="D839">
        <v>60</v>
      </c>
      <c r="E839" t="s">
        <v>662</v>
      </c>
      <c r="G839" t="s">
        <v>794</v>
      </c>
      <c r="H839" s="85">
        <v>46174</v>
      </c>
    </row>
    <row r="840" spans="1:8" x14ac:dyDescent="0.2">
      <c r="A840" t="s">
        <v>226</v>
      </c>
      <c r="B840" t="s">
        <v>159</v>
      </c>
      <c r="C840" s="85">
        <v>46190</v>
      </c>
      <c r="D840">
        <v>60</v>
      </c>
      <c r="E840" t="s">
        <v>662</v>
      </c>
      <c r="G840" t="s">
        <v>794</v>
      </c>
      <c r="H840" s="85">
        <v>46174</v>
      </c>
    </row>
    <row r="841" spans="1:8" x14ac:dyDescent="0.2">
      <c r="A841" t="s">
        <v>226</v>
      </c>
      <c r="B841" t="s">
        <v>159</v>
      </c>
      <c r="C841" s="85">
        <v>46191</v>
      </c>
      <c r="D841">
        <v>60</v>
      </c>
      <c r="E841" t="s">
        <v>662</v>
      </c>
      <c r="G841" t="s">
        <v>794</v>
      </c>
      <c r="H841" s="85">
        <v>46174</v>
      </c>
    </row>
    <row r="842" spans="1:8" x14ac:dyDescent="0.2">
      <c r="A842" t="s">
        <v>226</v>
      </c>
      <c r="B842" t="s">
        <v>159</v>
      </c>
      <c r="C842" s="85">
        <v>46192</v>
      </c>
      <c r="D842">
        <v>60</v>
      </c>
      <c r="E842" t="s">
        <v>662</v>
      </c>
      <c r="G842" t="s">
        <v>794</v>
      </c>
      <c r="H842" s="85">
        <v>46174</v>
      </c>
    </row>
    <row r="843" spans="1:8" x14ac:dyDescent="0.2">
      <c r="A843" t="s">
        <v>226</v>
      </c>
      <c r="B843" t="s">
        <v>159</v>
      </c>
      <c r="C843" s="85">
        <v>46195</v>
      </c>
      <c r="D843">
        <v>60</v>
      </c>
      <c r="E843" t="s">
        <v>662</v>
      </c>
      <c r="G843" t="s">
        <v>794</v>
      </c>
      <c r="H843" s="85">
        <v>46174</v>
      </c>
    </row>
    <row r="844" spans="1:8" x14ac:dyDescent="0.2">
      <c r="A844" t="s">
        <v>226</v>
      </c>
      <c r="B844" t="s">
        <v>159</v>
      </c>
      <c r="C844" s="85">
        <v>46196</v>
      </c>
      <c r="D844">
        <v>60</v>
      </c>
      <c r="E844" t="s">
        <v>662</v>
      </c>
      <c r="G844" t="s">
        <v>794</v>
      </c>
      <c r="H844" s="85">
        <v>46174</v>
      </c>
    </row>
    <row r="845" spans="1:8" x14ac:dyDescent="0.2">
      <c r="A845" t="s">
        <v>226</v>
      </c>
      <c r="B845" t="s">
        <v>159</v>
      </c>
      <c r="C845" s="85">
        <v>46197</v>
      </c>
      <c r="D845">
        <v>60</v>
      </c>
      <c r="E845" t="s">
        <v>662</v>
      </c>
      <c r="G845" t="s">
        <v>794</v>
      </c>
      <c r="H845" s="85">
        <v>46174</v>
      </c>
    </row>
    <row r="846" spans="1:8" x14ac:dyDescent="0.2">
      <c r="A846" t="s">
        <v>402</v>
      </c>
      <c r="B846" t="s">
        <v>159</v>
      </c>
      <c r="C846" s="85">
        <v>46185</v>
      </c>
      <c r="D846">
        <v>120</v>
      </c>
      <c r="E846" t="s">
        <v>662</v>
      </c>
      <c r="G846" t="s">
        <v>794</v>
      </c>
      <c r="H846" s="85">
        <v>46174</v>
      </c>
    </row>
    <row r="847" spans="1:8" x14ac:dyDescent="0.2">
      <c r="A847" t="s">
        <v>402</v>
      </c>
      <c r="B847" t="s">
        <v>159</v>
      </c>
      <c r="C847" s="85">
        <v>46188</v>
      </c>
      <c r="D847">
        <v>240</v>
      </c>
      <c r="E847" t="s">
        <v>662</v>
      </c>
      <c r="G847" t="s">
        <v>794</v>
      </c>
      <c r="H847" s="85">
        <v>46174</v>
      </c>
    </row>
    <row r="848" spans="1:8" x14ac:dyDescent="0.2">
      <c r="A848" t="s">
        <v>402</v>
      </c>
      <c r="B848" t="s">
        <v>159</v>
      </c>
      <c r="C848" s="85">
        <v>46189</v>
      </c>
      <c r="D848">
        <v>240</v>
      </c>
      <c r="E848" t="s">
        <v>662</v>
      </c>
      <c r="G848" t="s">
        <v>794</v>
      </c>
      <c r="H848" s="85">
        <v>46174</v>
      </c>
    </row>
    <row r="849" spans="1:8" x14ac:dyDescent="0.2">
      <c r="A849" t="s">
        <v>402</v>
      </c>
      <c r="B849" t="s">
        <v>159</v>
      </c>
      <c r="C849" s="85">
        <v>46190</v>
      </c>
      <c r="D849">
        <v>240</v>
      </c>
      <c r="E849" t="s">
        <v>662</v>
      </c>
      <c r="G849" t="s">
        <v>794</v>
      </c>
      <c r="H849" s="85">
        <v>46174</v>
      </c>
    </row>
    <row r="850" spans="1:8" x14ac:dyDescent="0.2">
      <c r="A850" t="s">
        <v>402</v>
      </c>
      <c r="B850" t="s">
        <v>159</v>
      </c>
      <c r="C850" s="85">
        <v>46191</v>
      </c>
      <c r="D850">
        <v>300</v>
      </c>
      <c r="E850" t="s">
        <v>662</v>
      </c>
      <c r="G850" t="s">
        <v>794</v>
      </c>
      <c r="H850" s="85">
        <v>46174</v>
      </c>
    </row>
    <row r="851" spans="1:8" x14ac:dyDescent="0.2">
      <c r="A851" t="s">
        <v>402</v>
      </c>
      <c r="B851" t="s">
        <v>159</v>
      </c>
      <c r="C851" s="85">
        <v>46192</v>
      </c>
      <c r="D851">
        <v>240</v>
      </c>
      <c r="E851" t="s">
        <v>662</v>
      </c>
      <c r="G851" t="s">
        <v>794</v>
      </c>
      <c r="H851" s="85">
        <v>46174</v>
      </c>
    </row>
    <row r="852" spans="1:8" x14ac:dyDescent="0.2">
      <c r="A852" t="s">
        <v>402</v>
      </c>
      <c r="B852" t="s">
        <v>159</v>
      </c>
      <c r="C852" s="85">
        <v>46195</v>
      </c>
      <c r="D852">
        <v>360</v>
      </c>
      <c r="E852" t="s">
        <v>662</v>
      </c>
      <c r="G852" t="s">
        <v>794</v>
      </c>
      <c r="H852" s="85">
        <v>46174</v>
      </c>
    </row>
    <row r="853" spans="1:8" x14ac:dyDescent="0.2">
      <c r="A853" t="s">
        <v>402</v>
      </c>
      <c r="B853" t="s">
        <v>159</v>
      </c>
      <c r="C853" s="85">
        <v>46196</v>
      </c>
      <c r="D853">
        <v>420</v>
      </c>
      <c r="E853" t="s">
        <v>662</v>
      </c>
      <c r="G853" t="s">
        <v>794</v>
      </c>
      <c r="H853" s="85">
        <v>46174</v>
      </c>
    </row>
    <row r="854" spans="1:8" x14ac:dyDescent="0.2">
      <c r="A854" t="s">
        <v>402</v>
      </c>
      <c r="B854" t="s">
        <v>159</v>
      </c>
      <c r="C854" s="85">
        <v>46197</v>
      </c>
      <c r="D854">
        <v>540</v>
      </c>
      <c r="E854" t="s">
        <v>662</v>
      </c>
      <c r="G854" t="s">
        <v>794</v>
      </c>
      <c r="H854" s="85">
        <v>46174</v>
      </c>
    </row>
    <row r="855" spans="1:8" x14ac:dyDescent="0.2">
      <c r="A855" t="s">
        <v>368</v>
      </c>
      <c r="B855" t="s">
        <v>159</v>
      </c>
      <c r="C855" s="85">
        <v>46183</v>
      </c>
      <c r="D855">
        <v>240</v>
      </c>
      <c r="E855" t="s">
        <v>662</v>
      </c>
      <c r="G855" t="s">
        <v>794</v>
      </c>
      <c r="H855" s="85">
        <v>46174</v>
      </c>
    </row>
    <row r="856" spans="1:8" x14ac:dyDescent="0.2">
      <c r="A856" t="s">
        <v>368</v>
      </c>
      <c r="B856" t="s">
        <v>159</v>
      </c>
      <c r="C856" s="85">
        <v>46184</v>
      </c>
      <c r="D856">
        <v>300</v>
      </c>
      <c r="E856" t="s">
        <v>662</v>
      </c>
      <c r="G856" t="s">
        <v>794</v>
      </c>
      <c r="H856" s="85">
        <v>46174</v>
      </c>
    </row>
    <row r="857" spans="1:8" x14ac:dyDescent="0.2">
      <c r="A857" t="s">
        <v>368</v>
      </c>
      <c r="B857" t="s">
        <v>159</v>
      </c>
      <c r="C857" s="85">
        <v>46185</v>
      </c>
      <c r="D857">
        <v>300</v>
      </c>
      <c r="E857" t="s">
        <v>662</v>
      </c>
      <c r="G857" t="s">
        <v>794</v>
      </c>
      <c r="H857" s="85">
        <v>46174</v>
      </c>
    </row>
    <row r="858" spans="1:8" x14ac:dyDescent="0.2">
      <c r="A858" t="s">
        <v>368</v>
      </c>
      <c r="B858" t="s">
        <v>159</v>
      </c>
      <c r="C858" s="85">
        <v>46189</v>
      </c>
      <c r="D858">
        <v>240</v>
      </c>
      <c r="E858" t="s">
        <v>662</v>
      </c>
      <c r="G858" t="s">
        <v>794</v>
      </c>
      <c r="H858" s="85">
        <v>46174</v>
      </c>
    </row>
    <row r="859" spans="1:8" x14ac:dyDescent="0.2">
      <c r="A859" t="s">
        <v>368</v>
      </c>
      <c r="B859" t="s">
        <v>159</v>
      </c>
      <c r="C859" s="85">
        <v>46190</v>
      </c>
      <c r="D859">
        <v>540</v>
      </c>
      <c r="E859" t="s">
        <v>662</v>
      </c>
      <c r="G859" t="s">
        <v>794</v>
      </c>
      <c r="H859" s="85">
        <v>46174</v>
      </c>
    </row>
    <row r="860" spans="1:8" x14ac:dyDescent="0.2">
      <c r="A860" t="s">
        <v>368</v>
      </c>
      <c r="B860" t="s">
        <v>159</v>
      </c>
      <c r="C860" s="85">
        <v>46191</v>
      </c>
      <c r="D860">
        <v>360</v>
      </c>
      <c r="E860" t="s">
        <v>662</v>
      </c>
      <c r="G860" t="s">
        <v>794</v>
      </c>
      <c r="H860" s="85">
        <v>46174</v>
      </c>
    </row>
    <row r="861" spans="1:8" x14ac:dyDescent="0.2">
      <c r="A861" t="s">
        <v>368</v>
      </c>
      <c r="B861" t="s">
        <v>159</v>
      </c>
      <c r="C861" s="85">
        <v>46192</v>
      </c>
      <c r="D861">
        <v>240</v>
      </c>
      <c r="E861" t="s">
        <v>662</v>
      </c>
      <c r="G861" t="s">
        <v>794</v>
      </c>
      <c r="H861" s="85">
        <v>46174</v>
      </c>
    </row>
    <row r="862" spans="1:8" x14ac:dyDescent="0.2">
      <c r="A862" t="s">
        <v>368</v>
      </c>
      <c r="B862" t="s">
        <v>159</v>
      </c>
      <c r="C862" s="85">
        <v>46195</v>
      </c>
      <c r="D862">
        <v>180</v>
      </c>
      <c r="E862" t="s">
        <v>662</v>
      </c>
      <c r="G862" t="s">
        <v>794</v>
      </c>
      <c r="H862" s="85">
        <v>46174</v>
      </c>
    </row>
    <row r="863" spans="1:8" x14ac:dyDescent="0.2">
      <c r="A863" t="s">
        <v>368</v>
      </c>
      <c r="B863" t="s">
        <v>159</v>
      </c>
      <c r="C863" s="85">
        <v>46196</v>
      </c>
      <c r="D863">
        <v>120</v>
      </c>
      <c r="E863" t="s">
        <v>662</v>
      </c>
      <c r="G863" t="s">
        <v>794</v>
      </c>
      <c r="H863" s="85">
        <v>46174</v>
      </c>
    </row>
    <row r="864" spans="1:8" x14ac:dyDescent="0.2">
      <c r="A864" t="s">
        <v>368</v>
      </c>
      <c r="B864" t="s">
        <v>159</v>
      </c>
      <c r="C864" s="85">
        <v>46197</v>
      </c>
      <c r="D864">
        <v>540</v>
      </c>
      <c r="E864" t="s">
        <v>662</v>
      </c>
      <c r="G864" t="s">
        <v>794</v>
      </c>
      <c r="H864" s="85">
        <v>46174</v>
      </c>
    </row>
    <row r="865" spans="1:8" x14ac:dyDescent="0.2">
      <c r="A865" t="s">
        <v>226</v>
      </c>
      <c r="B865" t="s">
        <v>159</v>
      </c>
      <c r="C865" s="85">
        <v>46198</v>
      </c>
      <c r="D865">
        <v>60</v>
      </c>
      <c r="E865" t="s">
        <v>663</v>
      </c>
      <c r="G865" t="s">
        <v>794</v>
      </c>
      <c r="H865" s="85">
        <v>46174</v>
      </c>
    </row>
    <row r="866" spans="1:8" x14ac:dyDescent="0.2">
      <c r="A866" t="s">
        <v>226</v>
      </c>
      <c r="B866" t="s">
        <v>159</v>
      </c>
      <c r="C866" s="85">
        <v>46199</v>
      </c>
      <c r="D866">
        <v>60</v>
      </c>
      <c r="E866" t="s">
        <v>663</v>
      </c>
      <c r="G866" t="s">
        <v>794</v>
      </c>
      <c r="H866" s="85">
        <v>46174</v>
      </c>
    </row>
    <row r="867" spans="1:8" x14ac:dyDescent="0.2">
      <c r="A867" t="s">
        <v>226</v>
      </c>
      <c r="B867" t="s">
        <v>159</v>
      </c>
      <c r="C867" s="85">
        <v>46203</v>
      </c>
      <c r="D867">
        <v>60</v>
      </c>
      <c r="E867" t="s">
        <v>663</v>
      </c>
      <c r="G867" t="s">
        <v>794</v>
      </c>
      <c r="H867" s="85">
        <v>46174</v>
      </c>
    </row>
    <row r="868" spans="1:8" x14ac:dyDescent="0.2">
      <c r="A868" t="s">
        <v>402</v>
      </c>
      <c r="B868" t="s">
        <v>159</v>
      </c>
      <c r="C868" s="85">
        <v>46198</v>
      </c>
      <c r="D868">
        <v>540</v>
      </c>
      <c r="E868" t="s">
        <v>663</v>
      </c>
      <c r="G868" t="s">
        <v>794</v>
      </c>
      <c r="H868" s="85">
        <v>46174</v>
      </c>
    </row>
    <row r="869" spans="1:8" x14ac:dyDescent="0.2">
      <c r="A869" t="s">
        <v>402</v>
      </c>
      <c r="B869" t="s">
        <v>159</v>
      </c>
      <c r="C869" s="85">
        <v>46199</v>
      </c>
      <c r="D869">
        <v>360</v>
      </c>
      <c r="E869" t="s">
        <v>663</v>
      </c>
      <c r="G869" t="s">
        <v>794</v>
      </c>
      <c r="H869" s="85">
        <v>46174</v>
      </c>
    </row>
    <row r="870" spans="1:8" x14ac:dyDescent="0.2">
      <c r="A870" t="s">
        <v>402</v>
      </c>
      <c r="B870" t="s">
        <v>159</v>
      </c>
      <c r="C870" s="85">
        <v>46203</v>
      </c>
      <c r="D870">
        <v>540</v>
      </c>
      <c r="E870" t="s">
        <v>663</v>
      </c>
      <c r="G870" t="s">
        <v>794</v>
      </c>
      <c r="H870" s="85">
        <v>46174</v>
      </c>
    </row>
    <row r="871" spans="1:8" x14ac:dyDescent="0.2">
      <c r="A871" t="s">
        <v>368</v>
      </c>
      <c r="B871" t="s">
        <v>159</v>
      </c>
      <c r="C871" s="85">
        <v>46198</v>
      </c>
      <c r="D871">
        <v>540</v>
      </c>
      <c r="E871" t="s">
        <v>663</v>
      </c>
      <c r="G871" t="s">
        <v>794</v>
      </c>
      <c r="H871" s="85">
        <v>46174</v>
      </c>
    </row>
    <row r="872" spans="1:8" x14ac:dyDescent="0.2">
      <c r="A872" t="s">
        <v>368</v>
      </c>
      <c r="B872" t="s">
        <v>159</v>
      </c>
      <c r="C872" s="85">
        <v>46199</v>
      </c>
      <c r="D872">
        <v>360</v>
      </c>
      <c r="E872" t="s">
        <v>663</v>
      </c>
      <c r="G872" t="s">
        <v>794</v>
      </c>
      <c r="H872" s="85">
        <v>46174</v>
      </c>
    </row>
    <row r="873" spans="1:8" x14ac:dyDescent="0.2">
      <c r="A873" t="s">
        <v>368</v>
      </c>
      <c r="B873" t="s">
        <v>159</v>
      </c>
      <c r="C873" s="85">
        <v>46203</v>
      </c>
      <c r="D873">
        <v>540</v>
      </c>
      <c r="E873" t="s">
        <v>663</v>
      </c>
      <c r="G873" t="s">
        <v>794</v>
      </c>
      <c r="H873" s="85">
        <v>46174</v>
      </c>
    </row>
    <row r="874" spans="1:8" x14ac:dyDescent="0.2">
      <c r="A874" t="s">
        <v>306</v>
      </c>
      <c r="B874" t="s">
        <v>159</v>
      </c>
      <c r="C874" s="85">
        <v>46181</v>
      </c>
      <c r="D874">
        <v>300</v>
      </c>
      <c r="E874" t="s">
        <v>664</v>
      </c>
      <c r="G874" t="s">
        <v>794</v>
      </c>
      <c r="H874" s="85">
        <v>46174</v>
      </c>
    </row>
    <row r="875" spans="1:8" x14ac:dyDescent="0.2">
      <c r="A875" t="s">
        <v>306</v>
      </c>
      <c r="B875" t="s">
        <v>159</v>
      </c>
      <c r="C875" s="85">
        <v>46182</v>
      </c>
      <c r="D875">
        <v>60</v>
      </c>
      <c r="E875" t="s">
        <v>664</v>
      </c>
      <c r="G875" t="s">
        <v>794</v>
      </c>
      <c r="H875" s="85">
        <v>46174</v>
      </c>
    </row>
    <row r="876" spans="1:8" x14ac:dyDescent="0.2">
      <c r="A876" t="s">
        <v>306</v>
      </c>
      <c r="B876" t="s">
        <v>159</v>
      </c>
      <c r="C876" s="85">
        <v>46184</v>
      </c>
      <c r="D876">
        <v>60</v>
      </c>
      <c r="E876" t="s">
        <v>664</v>
      </c>
      <c r="G876" t="s">
        <v>794</v>
      </c>
      <c r="H876" s="85">
        <v>46174</v>
      </c>
    </row>
    <row r="877" spans="1:8" x14ac:dyDescent="0.2">
      <c r="A877" t="s">
        <v>306</v>
      </c>
      <c r="B877" t="s">
        <v>159</v>
      </c>
      <c r="C877" s="85">
        <v>46185</v>
      </c>
      <c r="D877">
        <v>120</v>
      </c>
      <c r="E877" t="s">
        <v>664</v>
      </c>
      <c r="G877" t="s">
        <v>794</v>
      </c>
      <c r="H877" s="85">
        <v>46174</v>
      </c>
    </row>
    <row r="878" spans="1:8" x14ac:dyDescent="0.2">
      <c r="A878" t="s">
        <v>306</v>
      </c>
      <c r="B878" t="s">
        <v>159</v>
      </c>
      <c r="C878" s="85">
        <v>46190</v>
      </c>
      <c r="D878">
        <v>120</v>
      </c>
      <c r="E878" t="s">
        <v>664</v>
      </c>
      <c r="G878" t="s">
        <v>794</v>
      </c>
      <c r="H878" s="85">
        <v>46174</v>
      </c>
    </row>
    <row r="879" spans="1:8" x14ac:dyDescent="0.2">
      <c r="A879" t="s">
        <v>306</v>
      </c>
      <c r="B879" t="s">
        <v>159</v>
      </c>
      <c r="C879" s="85">
        <v>46191</v>
      </c>
      <c r="D879">
        <v>480</v>
      </c>
      <c r="E879" t="s">
        <v>664</v>
      </c>
      <c r="G879" t="s">
        <v>794</v>
      </c>
      <c r="H879" s="85">
        <v>46174</v>
      </c>
    </row>
    <row r="880" spans="1:8" x14ac:dyDescent="0.2">
      <c r="A880" t="s">
        <v>306</v>
      </c>
      <c r="B880" t="s">
        <v>159</v>
      </c>
      <c r="C880" s="85">
        <v>46192</v>
      </c>
      <c r="D880">
        <v>180</v>
      </c>
      <c r="E880" t="s">
        <v>664</v>
      </c>
      <c r="G880" t="s">
        <v>794</v>
      </c>
      <c r="H880" s="85">
        <v>46174</v>
      </c>
    </row>
    <row r="881" spans="1:8" x14ac:dyDescent="0.2">
      <c r="A881" t="s">
        <v>306</v>
      </c>
      <c r="B881" t="s">
        <v>159</v>
      </c>
      <c r="C881" s="85">
        <v>46195</v>
      </c>
      <c r="D881">
        <v>360</v>
      </c>
      <c r="E881" t="s">
        <v>664</v>
      </c>
      <c r="G881" t="s">
        <v>794</v>
      </c>
      <c r="H881" s="85">
        <v>46174</v>
      </c>
    </row>
    <row r="882" spans="1:8" x14ac:dyDescent="0.2">
      <c r="A882" t="s">
        <v>306</v>
      </c>
      <c r="B882" t="s">
        <v>159</v>
      </c>
      <c r="C882" s="85">
        <v>46196</v>
      </c>
      <c r="D882">
        <v>360</v>
      </c>
      <c r="E882" t="s">
        <v>664</v>
      </c>
      <c r="G882" t="s">
        <v>794</v>
      </c>
      <c r="H882" s="85">
        <v>46174</v>
      </c>
    </row>
    <row r="883" spans="1:8" x14ac:dyDescent="0.2">
      <c r="A883" t="s">
        <v>306</v>
      </c>
      <c r="B883" t="s">
        <v>159</v>
      </c>
      <c r="C883" s="85">
        <v>46197</v>
      </c>
      <c r="D883">
        <v>360</v>
      </c>
      <c r="E883" t="s">
        <v>664</v>
      </c>
      <c r="G883" t="s">
        <v>794</v>
      </c>
      <c r="H883" s="85">
        <v>46174</v>
      </c>
    </row>
    <row r="884" spans="1:8" x14ac:dyDescent="0.2">
      <c r="A884" t="s">
        <v>306</v>
      </c>
      <c r="B884" t="s">
        <v>159</v>
      </c>
      <c r="C884" s="85">
        <v>46198</v>
      </c>
      <c r="D884">
        <v>360</v>
      </c>
      <c r="E884" t="s">
        <v>664</v>
      </c>
      <c r="G884" t="s">
        <v>794</v>
      </c>
      <c r="H884" s="85">
        <v>46174</v>
      </c>
    </row>
    <row r="885" spans="1:8" x14ac:dyDescent="0.2">
      <c r="A885" t="s">
        <v>306</v>
      </c>
      <c r="B885" t="s">
        <v>159</v>
      </c>
      <c r="C885" s="85">
        <v>46199</v>
      </c>
      <c r="D885">
        <v>180</v>
      </c>
      <c r="E885" t="s">
        <v>664</v>
      </c>
      <c r="G885" t="s">
        <v>794</v>
      </c>
      <c r="H885" s="85">
        <v>46174</v>
      </c>
    </row>
    <row r="886" spans="1:8" x14ac:dyDescent="0.2">
      <c r="A886" t="s">
        <v>306</v>
      </c>
      <c r="B886" t="s">
        <v>159</v>
      </c>
      <c r="C886" s="85">
        <v>46203</v>
      </c>
      <c r="D886">
        <v>360</v>
      </c>
      <c r="E886" t="s">
        <v>664</v>
      </c>
      <c r="G886" t="s">
        <v>794</v>
      </c>
      <c r="H886" s="85">
        <v>46174</v>
      </c>
    </row>
    <row r="887" spans="1:8" x14ac:dyDescent="0.2">
      <c r="A887" t="s">
        <v>285</v>
      </c>
      <c r="B887" t="s">
        <v>159</v>
      </c>
      <c r="C887" s="85">
        <v>46184</v>
      </c>
      <c r="D887">
        <v>180</v>
      </c>
      <c r="E887" t="s">
        <v>664</v>
      </c>
      <c r="G887" t="s">
        <v>794</v>
      </c>
      <c r="H887" s="85">
        <v>46174</v>
      </c>
    </row>
    <row r="888" spans="1:8" x14ac:dyDescent="0.2">
      <c r="A888" t="s">
        <v>285</v>
      </c>
      <c r="B888" t="s">
        <v>159</v>
      </c>
      <c r="C888" s="85">
        <v>46185</v>
      </c>
      <c r="D888">
        <v>180</v>
      </c>
      <c r="E888" t="s">
        <v>664</v>
      </c>
      <c r="G888" t="s">
        <v>794</v>
      </c>
      <c r="H888" s="85">
        <v>46174</v>
      </c>
    </row>
    <row r="889" spans="1:8" x14ac:dyDescent="0.2">
      <c r="A889" t="s">
        <v>285</v>
      </c>
      <c r="B889" t="s">
        <v>159</v>
      </c>
      <c r="C889" s="85">
        <v>46191</v>
      </c>
      <c r="D889">
        <v>120</v>
      </c>
      <c r="E889" t="s">
        <v>664</v>
      </c>
      <c r="G889" t="s">
        <v>794</v>
      </c>
      <c r="H889" s="85">
        <v>46174</v>
      </c>
    </row>
    <row r="890" spans="1:8" x14ac:dyDescent="0.2">
      <c r="A890" t="s">
        <v>285</v>
      </c>
      <c r="B890" t="s">
        <v>159</v>
      </c>
      <c r="C890" s="85">
        <v>46192</v>
      </c>
      <c r="D890">
        <v>240</v>
      </c>
      <c r="E890" t="s">
        <v>664</v>
      </c>
      <c r="G890" t="s">
        <v>794</v>
      </c>
      <c r="H890" s="85">
        <v>46174</v>
      </c>
    </row>
    <row r="891" spans="1:8" x14ac:dyDescent="0.2">
      <c r="A891" t="s">
        <v>285</v>
      </c>
      <c r="B891" t="s">
        <v>159</v>
      </c>
      <c r="C891" s="85">
        <v>46195</v>
      </c>
      <c r="D891">
        <v>120</v>
      </c>
      <c r="E891" t="s">
        <v>664</v>
      </c>
      <c r="G891" t="s">
        <v>794</v>
      </c>
      <c r="H891" s="85">
        <v>46174</v>
      </c>
    </row>
    <row r="892" spans="1:8" x14ac:dyDescent="0.2">
      <c r="A892" t="s">
        <v>285</v>
      </c>
      <c r="B892" t="s">
        <v>159</v>
      </c>
      <c r="C892" s="85">
        <v>46196</v>
      </c>
      <c r="D892">
        <v>240</v>
      </c>
      <c r="E892" t="s">
        <v>664</v>
      </c>
      <c r="G892" t="s">
        <v>794</v>
      </c>
      <c r="H892" s="85">
        <v>46174</v>
      </c>
    </row>
    <row r="893" spans="1:8" x14ac:dyDescent="0.2">
      <c r="A893" t="s">
        <v>285</v>
      </c>
      <c r="B893" t="s">
        <v>159</v>
      </c>
      <c r="C893" s="85">
        <v>46197</v>
      </c>
      <c r="D893">
        <v>180</v>
      </c>
      <c r="E893" t="s">
        <v>664</v>
      </c>
      <c r="G893" t="s">
        <v>794</v>
      </c>
      <c r="H893" s="85">
        <v>46174</v>
      </c>
    </row>
    <row r="894" spans="1:8" x14ac:dyDescent="0.2">
      <c r="A894" t="s">
        <v>285</v>
      </c>
      <c r="B894" t="s">
        <v>159</v>
      </c>
      <c r="C894" s="85">
        <v>46198</v>
      </c>
      <c r="D894">
        <v>240</v>
      </c>
      <c r="E894" t="s">
        <v>664</v>
      </c>
      <c r="G894" t="s">
        <v>794</v>
      </c>
      <c r="H894" s="85">
        <v>46174</v>
      </c>
    </row>
    <row r="895" spans="1:8" x14ac:dyDescent="0.2">
      <c r="A895" t="s">
        <v>285</v>
      </c>
      <c r="B895" t="s">
        <v>159</v>
      </c>
      <c r="C895" s="85">
        <v>46199</v>
      </c>
      <c r="D895">
        <v>300</v>
      </c>
      <c r="E895" t="s">
        <v>664</v>
      </c>
      <c r="G895" t="s">
        <v>794</v>
      </c>
      <c r="H895" s="85">
        <v>46174</v>
      </c>
    </row>
    <row r="896" spans="1:8" x14ac:dyDescent="0.2">
      <c r="A896" t="s">
        <v>285</v>
      </c>
      <c r="B896" t="s">
        <v>159</v>
      </c>
      <c r="C896" s="85">
        <v>46203</v>
      </c>
      <c r="D896">
        <v>420</v>
      </c>
      <c r="E896" t="s">
        <v>664</v>
      </c>
      <c r="G896" t="s">
        <v>794</v>
      </c>
      <c r="H896" s="85">
        <v>46174</v>
      </c>
    </row>
    <row r="897" spans="1:8" x14ac:dyDescent="0.2">
      <c r="A897" t="s">
        <v>306</v>
      </c>
      <c r="B897" t="s">
        <v>159</v>
      </c>
      <c r="C897" s="85">
        <v>46195</v>
      </c>
      <c r="D897">
        <v>120</v>
      </c>
      <c r="E897" t="s">
        <v>665</v>
      </c>
      <c r="G897" t="s">
        <v>794</v>
      </c>
      <c r="H897" s="85">
        <v>46174</v>
      </c>
    </row>
    <row r="898" spans="1:8" x14ac:dyDescent="0.2">
      <c r="A898" t="s">
        <v>306</v>
      </c>
      <c r="B898" t="s">
        <v>159</v>
      </c>
      <c r="C898" s="85">
        <v>46196</v>
      </c>
      <c r="D898">
        <v>180</v>
      </c>
      <c r="E898" t="s">
        <v>665</v>
      </c>
      <c r="G898" t="s">
        <v>794</v>
      </c>
      <c r="H898" s="85">
        <v>46174</v>
      </c>
    </row>
    <row r="899" spans="1:8" x14ac:dyDescent="0.2">
      <c r="A899" t="s">
        <v>306</v>
      </c>
      <c r="B899" t="s">
        <v>159</v>
      </c>
      <c r="C899" s="85">
        <v>46197</v>
      </c>
      <c r="D899">
        <v>180</v>
      </c>
      <c r="E899" t="s">
        <v>665</v>
      </c>
      <c r="G899" t="s">
        <v>794</v>
      </c>
      <c r="H899" s="85">
        <v>46174</v>
      </c>
    </row>
    <row r="900" spans="1:8" x14ac:dyDescent="0.2">
      <c r="A900" t="s">
        <v>306</v>
      </c>
      <c r="B900" t="s">
        <v>159</v>
      </c>
      <c r="C900" s="85">
        <v>46198</v>
      </c>
      <c r="D900">
        <v>180</v>
      </c>
      <c r="E900" t="s">
        <v>665</v>
      </c>
      <c r="G900" t="s">
        <v>794</v>
      </c>
      <c r="H900" s="85">
        <v>46174</v>
      </c>
    </row>
    <row r="901" spans="1:8" x14ac:dyDescent="0.2">
      <c r="A901" t="s">
        <v>306</v>
      </c>
      <c r="B901" t="s">
        <v>159</v>
      </c>
      <c r="C901" s="85">
        <v>46199</v>
      </c>
      <c r="D901">
        <v>180</v>
      </c>
      <c r="E901" t="s">
        <v>665</v>
      </c>
      <c r="G901" t="s">
        <v>794</v>
      </c>
      <c r="H901" s="85">
        <v>46174</v>
      </c>
    </row>
    <row r="902" spans="1:8" x14ac:dyDescent="0.2">
      <c r="A902" t="s">
        <v>306</v>
      </c>
      <c r="B902" t="s">
        <v>159</v>
      </c>
      <c r="C902" s="85">
        <v>46203</v>
      </c>
      <c r="D902">
        <v>120</v>
      </c>
      <c r="E902" t="s">
        <v>665</v>
      </c>
      <c r="G902" t="s">
        <v>794</v>
      </c>
      <c r="H902" s="85">
        <v>46174</v>
      </c>
    </row>
    <row r="903" spans="1:8" x14ac:dyDescent="0.2">
      <c r="A903" t="s">
        <v>285</v>
      </c>
      <c r="B903" t="s">
        <v>159</v>
      </c>
      <c r="C903" s="85">
        <v>46195</v>
      </c>
      <c r="D903">
        <v>240</v>
      </c>
      <c r="E903" t="s">
        <v>665</v>
      </c>
      <c r="G903" t="s">
        <v>794</v>
      </c>
      <c r="H903" s="85">
        <v>46174</v>
      </c>
    </row>
    <row r="904" spans="1:8" x14ac:dyDescent="0.2">
      <c r="A904" t="s">
        <v>285</v>
      </c>
      <c r="B904" t="s">
        <v>159</v>
      </c>
      <c r="C904" s="85">
        <v>46197</v>
      </c>
      <c r="D904">
        <v>300</v>
      </c>
      <c r="E904" t="s">
        <v>665</v>
      </c>
      <c r="G904" t="s">
        <v>794</v>
      </c>
      <c r="H904" s="85">
        <v>46174</v>
      </c>
    </row>
    <row r="905" spans="1:8" x14ac:dyDescent="0.2">
      <c r="A905" t="s">
        <v>285</v>
      </c>
      <c r="B905" t="s">
        <v>159</v>
      </c>
      <c r="C905" s="85">
        <v>46198</v>
      </c>
      <c r="D905">
        <v>300</v>
      </c>
      <c r="E905" t="s">
        <v>665</v>
      </c>
      <c r="G905" t="s">
        <v>794</v>
      </c>
      <c r="H905" s="85">
        <v>46174</v>
      </c>
    </row>
    <row r="906" spans="1:8" x14ac:dyDescent="0.2">
      <c r="A906" t="s">
        <v>285</v>
      </c>
      <c r="B906" t="s">
        <v>159</v>
      </c>
      <c r="C906" s="85">
        <v>46199</v>
      </c>
      <c r="D906">
        <v>60</v>
      </c>
      <c r="E906" t="s">
        <v>665</v>
      </c>
      <c r="G906" t="s">
        <v>794</v>
      </c>
      <c r="H906" s="85">
        <v>46174</v>
      </c>
    </row>
    <row r="907" spans="1:8" x14ac:dyDescent="0.2">
      <c r="A907" t="s">
        <v>792</v>
      </c>
      <c r="B907" t="s">
        <v>160</v>
      </c>
      <c r="C907" s="85">
        <v>46174</v>
      </c>
      <c r="D907">
        <v>0</v>
      </c>
      <c r="E907" t="s">
        <v>831</v>
      </c>
      <c r="G907" t="s">
        <v>794</v>
      </c>
      <c r="H907" s="85">
        <v>46174</v>
      </c>
    </row>
    <row r="908" spans="1:8" x14ac:dyDescent="0.2">
      <c r="A908" t="s">
        <v>285</v>
      </c>
      <c r="B908" t="s">
        <v>161</v>
      </c>
      <c r="C908" s="85">
        <v>46174</v>
      </c>
      <c r="D908">
        <v>180</v>
      </c>
      <c r="E908" t="s">
        <v>667</v>
      </c>
      <c r="G908" t="s">
        <v>794</v>
      </c>
      <c r="H908" s="85">
        <v>46174</v>
      </c>
    </row>
    <row r="909" spans="1:8" x14ac:dyDescent="0.2">
      <c r="A909" t="s">
        <v>285</v>
      </c>
      <c r="B909" t="s">
        <v>161</v>
      </c>
      <c r="C909" s="85">
        <v>46175</v>
      </c>
      <c r="D909">
        <v>180</v>
      </c>
      <c r="E909" t="s">
        <v>667</v>
      </c>
      <c r="G909" t="s">
        <v>794</v>
      </c>
      <c r="H909" s="85">
        <v>46174</v>
      </c>
    </row>
    <row r="910" spans="1:8" x14ac:dyDescent="0.2">
      <c r="A910" t="s">
        <v>285</v>
      </c>
      <c r="B910" t="s">
        <v>161</v>
      </c>
      <c r="C910" s="85">
        <v>46175</v>
      </c>
      <c r="D910">
        <v>120</v>
      </c>
      <c r="E910" t="s">
        <v>668</v>
      </c>
      <c r="G910" t="s">
        <v>794</v>
      </c>
      <c r="H910" s="85">
        <v>46174</v>
      </c>
    </row>
    <row r="911" spans="1:8" x14ac:dyDescent="0.2">
      <c r="A911" t="s">
        <v>285</v>
      </c>
      <c r="B911" t="s">
        <v>161</v>
      </c>
      <c r="C911" s="85">
        <v>46174</v>
      </c>
      <c r="D911">
        <v>60</v>
      </c>
      <c r="E911" t="s">
        <v>669</v>
      </c>
      <c r="G911" t="s">
        <v>794</v>
      </c>
      <c r="H911" s="85">
        <v>46174</v>
      </c>
    </row>
    <row r="912" spans="1:8" x14ac:dyDescent="0.2">
      <c r="A912" t="s">
        <v>285</v>
      </c>
      <c r="B912" t="s">
        <v>161</v>
      </c>
      <c r="C912" s="85">
        <v>46175</v>
      </c>
      <c r="D912">
        <v>60</v>
      </c>
      <c r="E912" t="s">
        <v>669</v>
      </c>
      <c r="G912" t="s">
        <v>794</v>
      </c>
      <c r="H912" s="85">
        <v>46174</v>
      </c>
    </row>
    <row r="913" spans="1:8" x14ac:dyDescent="0.2">
      <c r="A913" t="s">
        <v>285</v>
      </c>
      <c r="B913" t="s">
        <v>161</v>
      </c>
      <c r="C913" s="85">
        <v>46176</v>
      </c>
      <c r="D913">
        <v>60</v>
      </c>
      <c r="E913" t="s">
        <v>669</v>
      </c>
      <c r="G913" t="s">
        <v>794</v>
      </c>
      <c r="H913" s="85">
        <v>46174</v>
      </c>
    </row>
    <row r="914" spans="1:8" x14ac:dyDescent="0.2">
      <c r="A914" t="s">
        <v>285</v>
      </c>
      <c r="B914" t="s">
        <v>161</v>
      </c>
      <c r="C914" s="85">
        <v>46174</v>
      </c>
      <c r="D914">
        <v>120</v>
      </c>
      <c r="E914" t="s">
        <v>670</v>
      </c>
      <c r="G914" t="s">
        <v>794</v>
      </c>
      <c r="H914" s="85">
        <v>46174</v>
      </c>
    </row>
    <row r="915" spans="1:8" x14ac:dyDescent="0.2">
      <c r="A915" t="s">
        <v>285</v>
      </c>
      <c r="B915" t="s">
        <v>161</v>
      </c>
      <c r="C915" s="85">
        <v>46175</v>
      </c>
      <c r="D915">
        <v>120</v>
      </c>
      <c r="E915" t="s">
        <v>670</v>
      </c>
      <c r="G915" t="s">
        <v>794</v>
      </c>
      <c r="H915" s="85">
        <v>46174</v>
      </c>
    </row>
    <row r="916" spans="1:8" x14ac:dyDescent="0.2">
      <c r="A916" t="s">
        <v>285</v>
      </c>
      <c r="B916" t="s">
        <v>161</v>
      </c>
      <c r="C916" s="85">
        <v>46176</v>
      </c>
      <c r="D916">
        <v>120</v>
      </c>
      <c r="E916" t="s">
        <v>670</v>
      </c>
      <c r="G916" t="s">
        <v>794</v>
      </c>
      <c r="H916" s="85">
        <v>46174</v>
      </c>
    </row>
    <row r="917" spans="1:8" x14ac:dyDescent="0.2">
      <c r="A917" t="s">
        <v>285</v>
      </c>
      <c r="B917" t="s">
        <v>161</v>
      </c>
      <c r="C917" s="85">
        <v>46177</v>
      </c>
      <c r="D917">
        <v>120</v>
      </c>
      <c r="E917" t="s">
        <v>670</v>
      </c>
      <c r="G917" t="s">
        <v>794</v>
      </c>
      <c r="H917" s="85">
        <v>46174</v>
      </c>
    </row>
    <row r="918" spans="1:8" x14ac:dyDescent="0.2">
      <c r="A918" t="s">
        <v>285</v>
      </c>
      <c r="B918" t="s">
        <v>161</v>
      </c>
      <c r="C918" s="85">
        <v>46178</v>
      </c>
      <c r="D918">
        <v>120</v>
      </c>
      <c r="E918" t="s">
        <v>670</v>
      </c>
      <c r="G918" t="s">
        <v>794</v>
      </c>
      <c r="H918" s="85">
        <v>46174</v>
      </c>
    </row>
    <row r="919" spans="1:8" x14ac:dyDescent="0.2">
      <c r="A919" t="s">
        <v>285</v>
      </c>
      <c r="B919" t="s">
        <v>161</v>
      </c>
      <c r="C919" s="85">
        <v>46174</v>
      </c>
      <c r="D919">
        <v>60</v>
      </c>
      <c r="E919" t="s">
        <v>671</v>
      </c>
      <c r="G919" t="s">
        <v>794</v>
      </c>
      <c r="H919" s="85">
        <v>46174</v>
      </c>
    </row>
    <row r="920" spans="1:8" x14ac:dyDescent="0.2">
      <c r="A920" t="s">
        <v>285</v>
      </c>
      <c r="B920" t="s">
        <v>161</v>
      </c>
      <c r="C920" s="85">
        <v>46175</v>
      </c>
      <c r="D920">
        <v>60</v>
      </c>
      <c r="E920" t="s">
        <v>671</v>
      </c>
      <c r="G920" t="s">
        <v>794</v>
      </c>
      <c r="H920" s="85">
        <v>46174</v>
      </c>
    </row>
    <row r="921" spans="1:8" x14ac:dyDescent="0.2">
      <c r="A921" t="s">
        <v>285</v>
      </c>
      <c r="B921" t="s">
        <v>161</v>
      </c>
      <c r="C921" s="85">
        <v>46176</v>
      </c>
      <c r="D921">
        <v>60</v>
      </c>
      <c r="E921" t="s">
        <v>671</v>
      </c>
      <c r="G921" t="s">
        <v>794</v>
      </c>
      <c r="H921" s="85">
        <v>46174</v>
      </c>
    </row>
    <row r="922" spans="1:8" x14ac:dyDescent="0.2">
      <c r="A922" t="s">
        <v>285</v>
      </c>
      <c r="B922" t="s">
        <v>161</v>
      </c>
      <c r="C922" s="85">
        <v>46177</v>
      </c>
      <c r="D922">
        <v>60</v>
      </c>
      <c r="E922" t="s">
        <v>671</v>
      </c>
      <c r="G922" t="s">
        <v>794</v>
      </c>
      <c r="H922" s="85">
        <v>46174</v>
      </c>
    </row>
    <row r="923" spans="1:8" x14ac:dyDescent="0.2">
      <c r="A923" t="s">
        <v>285</v>
      </c>
      <c r="B923" t="s">
        <v>161</v>
      </c>
      <c r="C923" s="85">
        <v>46178</v>
      </c>
      <c r="D923">
        <v>60</v>
      </c>
      <c r="E923" t="s">
        <v>671</v>
      </c>
      <c r="G923" t="s">
        <v>794</v>
      </c>
      <c r="H923" s="85">
        <v>46174</v>
      </c>
    </row>
    <row r="924" spans="1:8" x14ac:dyDescent="0.2">
      <c r="A924" t="s">
        <v>441</v>
      </c>
      <c r="B924" t="s">
        <v>161</v>
      </c>
      <c r="C924" s="85">
        <v>46174</v>
      </c>
      <c r="D924">
        <v>60</v>
      </c>
      <c r="E924" t="s">
        <v>672</v>
      </c>
      <c r="G924" t="s">
        <v>794</v>
      </c>
      <c r="H924" s="85">
        <v>46174</v>
      </c>
    </row>
    <row r="925" spans="1:8" x14ac:dyDescent="0.2">
      <c r="A925" t="s">
        <v>210</v>
      </c>
      <c r="B925" t="s">
        <v>161</v>
      </c>
      <c r="C925" s="85">
        <v>46174</v>
      </c>
      <c r="D925">
        <v>540</v>
      </c>
      <c r="E925" t="s">
        <v>673</v>
      </c>
      <c r="G925" t="s">
        <v>794</v>
      </c>
      <c r="H925" s="85">
        <v>46174</v>
      </c>
    </row>
    <row r="926" spans="1:8" x14ac:dyDescent="0.2">
      <c r="A926" t="s">
        <v>285</v>
      </c>
      <c r="B926" t="s">
        <v>161</v>
      </c>
      <c r="C926" s="85">
        <v>46181</v>
      </c>
      <c r="D926">
        <v>540</v>
      </c>
      <c r="E926" t="s">
        <v>674</v>
      </c>
      <c r="G926" t="s">
        <v>794</v>
      </c>
      <c r="H926" s="85">
        <v>46174</v>
      </c>
    </row>
    <row r="927" spans="1:8" x14ac:dyDescent="0.2">
      <c r="A927" t="s">
        <v>285</v>
      </c>
      <c r="B927" t="s">
        <v>161</v>
      </c>
      <c r="C927" s="85">
        <v>46182</v>
      </c>
      <c r="D927">
        <v>540</v>
      </c>
      <c r="E927" t="s">
        <v>674</v>
      </c>
      <c r="G927" t="s">
        <v>794</v>
      </c>
      <c r="H927" s="85">
        <v>46174</v>
      </c>
    </row>
    <row r="928" spans="1:8" x14ac:dyDescent="0.2">
      <c r="A928" t="s">
        <v>285</v>
      </c>
      <c r="B928" t="s">
        <v>161</v>
      </c>
      <c r="C928" s="85">
        <v>46183</v>
      </c>
      <c r="D928">
        <v>540</v>
      </c>
      <c r="E928" t="s">
        <v>675</v>
      </c>
      <c r="G928" t="s">
        <v>794</v>
      </c>
      <c r="H928" s="85">
        <v>46174</v>
      </c>
    </row>
    <row r="929" spans="1:8" x14ac:dyDescent="0.2">
      <c r="A929" t="s">
        <v>285</v>
      </c>
      <c r="B929" t="s">
        <v>161</v>
      </c>
      <c r="C929" s="85">
        <v>46184</v>
      </c>
      <c r="D929">
        <v>540</v>
      </c>
      <c r="E929" t="s">
        <v>675</v>
      </c>
      <c r="G929" t="s">
        <v>794</v>
      </c>
      <c r="H929" s="85">
        <v>46174</v>
      </c>
    </row>
    <row r="930" spans="1:8" x14ac:dyDescent="0.2">
      <c r="A930" t="s">
        <v>285</v>
      </c>
      <c r="B930" t="s">
        <v>161</v>
      </c>
      <c r="C930" s="85">
        <v>46177</v>
      </c>
      <c r="D930">
        <v>120</v>
      </c>
      <c r="E930" t="s">
        <v>676</v>
      </c>
      <c r="G930" t="s">
        <v>794</v>
      </c>
      <c r="H930" s="85">
        <v>46174</v>
      </c>
    </row>
    <row r="931" spans="1:8" x14ac:dyDescent="0.2">
      <c r="A931" t="s">
        <v>285</v>
      </c>
      <c r="B931" t="s">
        <v>161</v>
      </c>
      <c r="C931" s="85">
        <v>46178</v>
      </c>
      <c r="D931">
        <v>180</v>
      </c>
      <c r="E931" t="s">
        <v>676</v>
      </c>
      <c r="G931" t="s">
        <v>794</v>
      </c>
      <c r="H931" s="85">
        <v>46174</v>
      </c>
    </row>
    <row r="932" spans="1:8" x14ac:dyDescent="0.2">
      <c r="A932" t="s">
        <v>210</v>
      </c>
      <c r="B932" t="s">
        <v>161</v>
      </c>
      <c r="C932" s="85">
        <v>46175</v>
      </c>
      <c r="D932">
        <v>540</v>
      </c>
      <c r="E932" t="s">
        <v>677</v>
      </c>
      <c r="G932" t="s">
        <v>794</v>
      </c>
      <c r="H932" s="85">
        <v>46174</v>
      </c>
    </row>
    <row r="933" spans="1:8" x14ac:dyDescent="0.2">
      <c r="A933" t="s">
        <v>210</v>
      </c>
      <c r="B933" t="s">
        <v>161</v>
      </c>
      <c r="C933" s="85">
        <v>46176</v>
      </c>
      <c r="D933">
        <v>540</v>
      </c>
      <c r="E933" t="s">
        <v>677</v>
      </c>
      <c r="G933" t="s">
        <v>794</v>
      </c>
      <c r="H933" s="85">
        <v>46174</v>
      </c>
    </row>
    <row r="934" spans="1:8" x14ac:dyDescent="0.2">
      <c r="A934" t="s">
        <v>210</v>
      </c>
      <c r="B934" t="s">
        <v>161</v>
      </c>
      <c r="C934" s="85">
        <v>46177</v>
      </c>
      <c r="D934">
        <v>540</v>
      </c>
      <c r="E934" t="s">
        <v>677</v>
      </c>
      <c r="G934" t="s">
        <v>794</v>
      </c>
      <c r="H934" s="85">
        <v>46174</v>
      </c>
    </row>
    <row r="935" spans="1:8" x14ac:dyDescent="0.2">
      <c r="A935" t="s">
        <v>210</v>
      </c>
      <c r="B935" t="s">
        <v>161</v>
      </c>
      <c r="C935" s="85">
        <v>46178</v>
      </c>
      <c r="D935">
        <v>360</v>
      </c>
      <c r="E935" t="s">
        <v>677</v>
      </c>
      <c r="G935" t="s">
        <v>794</v>
      </c>
      <c r="H935" s="85">
        <v>46174</v>
      </c>
    </row>
    <row r="936" spans="1:8" x14ac:dyDescent="0.2">
      <c r="A936" t="s">
        <v>210</v>
      </c>
      <c r="B936" t="s">
        <v>161</v>
      </c>
      <c r="C936" s="85">
        <v>46181</v>
      </c>
      <c r="D936">
        <v>540</v>
      </c>
      <c r="E936" t="s">
        <v>678</v>
      </c>
      <c r="G936" t="s">
        <v>794</v>
      </c>
      <c r="H936" s="85">
        <v>46174</v>
      </c>
    </row>
    <row r="937" spans="1:8" x14ac:dyDescent="0.2">
      <c r="A937" t="s">
        <v>210</v>
      </c>
      <c r="B937" t="s">
        <v>161</v>
      </c>
      <c r="C937" s="85">
        <v>46182</v>
      </c>
      <c r="D937">
        <v>540</v>
      </c>
      <c r="E937" t="s">
        <v>678</v>
      </c>
      <c r="G937" t="s">
        <v>794</v>
      </c>
      <c r="H937" s="85">
        <v>46174</v>
      </c>
    </row>
    <row r="938" spans="1:8" x14ac:dyDescent="0.2">
      <c r="A938" t="s">
        <v>210</v>
      </c>
      <c r="B938" t="s">
        <v>161</v>
      </c>
      <c r="C938" s="85">
        <v>46183</v>
      </c>
      <c r="D938">
        <v>300</v>
      </c>
      <c r="E938" t="s">
        <v>678</v>
      </c>
      <c r="G938" t="s">
        <v>794</v>
      </c>
      <c r="H938" s="85">
        <v>46174</v>
      </c>
    </row>
    <row r="939" spans="1:8" x14ac:dyDescent="0.2">
      <c r="A939" t="s">
        <v>210</v>
      </c>
      <c r="B939" t="s">
        <v>161</v>
      </c>
      <c r="C939" s="85">
        <v>46184</v>
      </c>
      <c r="D939">
        <v>300</v>
      </c>
      <c r="E939" t="s">
        <v>678</v>
      </c>
      <c r="G939" t="s">
        <v>794</v>
      </c>
      <c r="H939" s="85">
        <v>46174</v>
      </c>
    </row>
    <row r="940" spans="1:8" x14ac:dyDescent="0.2">
      <c r="A940" t="s">
        <v>210</v>
      </c>
      <c r="B940" t="s">
        <v>161</v>
      </c>
      <c r="C940" s="85">
        <v>46185</v>
      </c>
      <c r="D940">
        <v>180</v>
      </c>
      <c r="E940" t="s">
        <v>678</v>
      </c>
      <c r="G940" t="s">
        <v>794</v>
      </c>
      <c r="H940" s="85">
        <v>46174</v>
      </c>
    </row>
    <row r="941" spans="1:8" x14ac:dyDescent="0.2">
      <c r="A941" t="s">
        <v>210</v>
      </c>
      <c r="B941" t="s">
        <v>161</v>
      </c>
      <c r="C941" s="85">
        <v>46188</v>
      </c>
      <c r="D941">
        <v>540</v>
      </c>
      <c r="E941" t="s">
        <v>678</v>
      </c>
      <c r="G941" t="s">
        <v>794</v>
      </c>
      <c r="H941" s="85">
        <v>46174</v>
      </c>
    </row>
    <row r="942" spans="1:8" x14ac:dyDescent="0.2">
      <c r="A942" t="s">
        <v>210</v>
      </c>
      <c r="B942" t="s">
        <v>161</v>
      </c>
      <c r="C942" s="85">
        <v>46189</v>
      </c>
      <c r="D942">
        <v>540</v>
      </c>
      <c r="E942" t="s">
        <v>678</v>
      </c>
      <c r="G942" t="s">
        <v>794</v>
      </c>
      <c r="H942" s="85">
        <v>46174</v>
      </c>
    </row>
    <row r="943" spans="1:8" x14ac:dyDescent="0.2">
      <c r="A943" t="s">
        <v>210</v>
      </c>
      <c r="B943" t="s">
        <v>161</v>
      </c>
      <c r="C943" s="85">
        <v>46190</v>
      </c>
      <c r="D943">
        <v>540</v>
      </c>
      <c r="E943" t="s">
        <v>678</v>
      </c>
      <c r="G943" t="s">
        <v>794</v>
      </c>
      <c r="H943" s="85">
        <v>46174</v>
      </c>
    </row>
    <row r="944" spans="1:8" x14ac:dyDescent="0.2">
      <c r="A944" t="s">
        <v>210</v>
      </c>
      <c r="B944" t="s">
        <v>161</v>
      </c>
      <c r="C944" s="85">
        <v>46191</v>
      </c>
      <c r="D944">
        <v>540</v>
      </c>
      <c r="E944" t="s">
        <v>678</v>
      </c>
      <c r="G944" t="s">
        <v>794</v>
      </c>
      <c r="H944" s="85">
        <v>46174</v>
      </c>
    </row>
    <row r="945" spans="1:8" x14ac:dyDescent="0.2">
      <c r="A945" t="s">
        <v>210</v>
      </c>
      <c r="B945" t="s">
        <v>161</v>
      </c>
      <c r="C945" s="85">
        <v>46192</v>
      </c>
      <c r="D945">
        <v>360</v>
      </c>
      <c r="E945" t="s">
        <v>678</v>
      </c>
      <c r="G945" t="s">
        <v>794</v>
      </c>
      <c r="H945" s="85">
        <v>46174</v>
      </c>
    </row>
    <row r="946" spans="1:8" x14ac:dyDescent="0.2">
      <c r="A946" t="s">
        <v>441</v>
      </c>
      <c r="B946" t="s">
        <v>161</v>
      </c>
      <c r="C946" s="85">
        <v>46176</v>
      </c>
      <c r="D946">
        <v>300</v>
      </c>
      <c r="E946" t="s">
        <v>679</v>
      </c>
      <c r="G946" t="s">
        <v>794</v>
      </c>
      <c r="H946" s="85">
        <v>46174</v>
      </c>
    </row>
    <row r="947" spans="1:8" x14ac:dyDescent="0.2">
      <c r="A947" t="s">
        <v>441</v>
      </c>
      <c r="B947" t="s">
        <v>161</v>
      </c>
      <c r="C947" s="85">
        <v>46177</v>
      </c>
      <c r="D947">
        <v>300</v>
      </c>
      <c r="E947" t="s">
        <v>679</v>
      </c>
      <c r="G947" t="s">
        <v>794</v>
      </c>
      <c r="H947" s="85">
        <v>46174</v>
      </c>
    </row>
    <row r="948" spans="1:8" x14ac:dyDescent="0.2">
      <c r="A948" t="s">
        <v>441</v>
      </c>
      <c r="B948" t="s">
        <v>161</v>
      </c>
      <c r="C948" s="85">
        <v>46178</v>
      </c>
      <c r="D948">
        <v>120</v>
      </c>
      <c r="E948" t="s">
        <v>679</v>
      </c>
      <c r="G948" t="s">
        <v>794</v>
      </c>
      <c r="H948" s="85">
        <v>46174</v>
      </c>
    </row>
    <row r="949" spans="1:8" x14ac:dyDescent="0.2">
      <c r="A949" t="s">
        <v>441</v>
      </c>
      <c r="B949" t="s">
        <v>161</v>
      </c>
      <c r="C949" s="85">
        <v>46176</v>
      </c>
      <c r="D949">
        <v>240</v>
      </c>
      <c r="E949" t="s">
        <v>680</v>
      </c>
      <c r="G949" t="s">
        <v>794</v>
      </c>
      <c r="H949" s="85">
        <v>46174</v>
      </c>
    </row>
    <row r="950" spans="1:8" x14ac:dyDescent="0.2">
      <c r="A950" t="s">
        <v>441</v>
      </c>
      <c r="B950" t="s">
        <v>161</v>
      </c>
      <c r="C950" s="85">
        <v>46177</v>
      </c>
      <c r="D950">
        <v>240</v>
      </c>
      <c r="E950" t="s">
        <v>680</v>
      </c>
      <c r="G950" t="s">
        <v>794</v>
      </c>
      <c r="H950" s="85">
        <v>46174</v>
      </c>
    </row>
    <row r="951" spans="1:8" x14ac:dyDescent="0.2">
      <c r="A951" t="s">
        <v>441</v>
      </c>
      <c r="B951" t="s">
        <v>161</v>
      </c>
      <c r="C951" s="85">
        <v>46178</v>
      </c>
      <c r="D951">
        <v>240</v>
      </c>
      <c r="E951" t="s">
        <v>680</v>
      </c>
      <c r="G951" t="s">
        <v>794</v>
      </c>
      <c r="H951" s="85">
        <v>46174</v>
      </c>
    </row>
    <row r="952" spans="1:8" x14ac:dyDescent="0.2">
      <c r="A952" t="s">
        <v>210</v>
      </c>
      <c r="B952" t="s">
        <v>161</v>
      </c>
      <c r="C952" s="85">
        <v>46183</v>
      </c>
      <c r="D952">
        <v>240</v>
      </c>
      <c r="E952" t="s">
        <v>681</v>
      </c>
      <c r="G952" t="s">
        <v>794</v>
      </c>
      <c r="H952" s="85">
        <v>46174</v>
      </c>
    </row>
    <row r="953" spans="1:8" x14ac:dyDescent="0.2">
      <c r="A953" t="s">
        <v>210</v>
      </c>
      <c r="B953" t="s">
        <v>161</v>
      </c>
      <c r="C953" s="85">
        <v>46184</v>
      </c>
      <c r="D953">
        <v>240</v>
      </c>
      <c r="E953" t="s">
        <v>681</v>
      </c>
      <c r="G953" t="s">
        <v>794</v>
      </c>
      <c r="H953" s="85">
        <v>46174</v>
      </c>
    </row>
    <row r="954" spans="1:8" x14ac:dyDescent="0.2">
      <c r="A954" t="s">
        <v>210</v>
      </c>
      <c r="B954" t="s">
        <v>161</v>
      </c>
      <c r="C954" s="85">
        <v>46185</v>
      </c>
      <c r="D954">
        <v>180</v>
      </c>
      <c r="E954" t="s">
        <v>681</v>
      </c>
      <c r="G954" t="s">
        <v>794</v>
      </c>
      <c r="H954" s="85">
        <v>46174</v>
      </c>
    </row>
    <row r="955" spans="1:8" x14ac:dyDescent="0.2">
      <c r="A955" t="s">
        <v>441</v>
      </c>
      <c r="B955" t="s">
        <v>161</v>
      </c>
      <c r="C955" s="85">
        <v>46181</v>
      </c>
      <c r="D955">
        <v>120</v>
      </c>
      <c r="E955" t="s">
        <v>682</v>
      </c>
      <c r="G955" t="s">
        <v>794</v>
      </c>
      <c r="H955" s="85">
        <v>46174</v>
      </c>
    </row>
    <row r="956" spans="1:8" x14ac:dyDescent="0.2">
      <c r="A956" t="s">
        <v>441</v>
      </c>
      <c r="B956" t="s">
        <v>161</v>
      </c>
      <c r="C956" s="85">
        <v>46182</v>
      </c>
      <c r="D956">
        <v>120</v>
      </c>
      <c r="E956" t="s">
        <v>682</v>
      </c>
      <c r="G956" t="s">
        <v>794</v>
      </c>
      <c r="H956" s="85">
        <v>46174</v>
      </c>
    </row>
    <row r="957" spans="1:8" x14ac:dyDescent="0.2">
      <c r="A957" t="s">
        <v>441</v>
      </c>
      <c r="B957" t="s">
        <v>161</v>
      </c>
      <c r="C957" s="85">
        <v>46181</v>
      </c>
      <c r="D957">
        <v>240</v>
      </c>
      <c r="E957" t="s">
        <v>683</v>
      </c>
      <c r="G957" t="s">
        <v>794</v>
      </c>
      <c r="H957" s="85">
        <v>46174</v>
      </c>
    </row>
    <row r="958" spans="1:8" x14ac:dyDescent="0.2">
      <c r="A958" t="s">
        <v>441</v>
      </c>
      <c r="B958" t="s">
        <v>161</v>
      </c>
      <c r="C958" s="85">
        <v>46182</v>
      </c>
      <c r="D958">
        <v>240</v>
      </c>
      <c r="E958" t="s">
        <v>683</v>
      </c>
      <c r="G958" t="s">
        <v>794</v>
      </c>
      <c r="H958" s="85">
        <v>46174</v>
      </c>
    </row>
    <row r="959" spans="1:8" x14ac:dyDescent="0.2">
      <c r="A959" t="s">
        <v>441</v>
      </c>
      <c r="B959" t="s">
        <v>161</v>
      </c>
      <c r="C959" s="85">
        <v>46183</v>
      </c>
      <c r="D959">
        <v>300</v>
      </c>
      <c r="E959" t="s">
        <v>684</v>
      </c>
      <c r="G959" t="s">
        <v>794</v>
      </c>
      <c r="H959" s="85">
        <v>46174</v>
      </c>
    </row>
    <row r="960" spans="1:8" x14ac:dyDescent="0.2">
      <c r="A960" t="s">
        <v>441</v>
      </c>
      <c r="B960" t="s">
        <v>161</v>
      </c>
      <c r="C960" s="85">
        <v>46184</v>
      </c>
      <c r="D960">
        <v>300</v>
      </c>
      <c r="E960" t="s">
        <v>685</v>
      </c>
      <c r="G960" t="s">
        <v>794</v>
      </c>
      <c r="H960" s="85">
        <v>46174</v>
      </c>
    </row>
    <row r="961" spans="1:8" x14ac:dyDescent="0.2">
      <c r="A961" t="s">
        <v>441</v>
      </c>
      <c r="B961" t="s">
        <v>161</v>
      </c>
      <c r="C961" s="85">
        <v>46185</v>
      </c>
      <c r="D961">
        <v>360</v>
      </c>
      <c r="E961" t="s">
        <v>686</v>
      </c>
      <c r="G961" t="s">
        <v>794</v>
      </c>
      <c r="H961" s="85">
        <v>46174</v>
      </c>
    </row>
    <row r="962" spans="1:8" x14ac:dyDescent="0.2">
      <c r="A962" t="s">
        <v>441</v>
      </c>
      <c r="B962" t="s">
        <v>161</v>
      </c>
      <c r="C962" s="85">
        <v>46174</v>
      </c>
      <c r="D962">
        <v>60</v>
      </c>
      <c r="E962" t="s">
        <v>688</v>
      </c>
      <c r="G962" t="s">
        <v>794</v>
      </c>
      <c r="H962" s="85">
        <v>46174</v>
      </c>
    </row>
    <row r="963" spans="1:8" x14ac:dyDescent="0.2">
      <c r="A963" t="s">
        <v>441</v>
      </c>
      <c r="B963" t="s">
        <v>161</v>
      </c>
      <c r="C963" s="85">
        <v>46175</v>
      </c>
      <c r="D963">
        <v>540</v>
      </c>
      <c r="E963" t="s">
        <v>688</v>
      </c>
      <c r="G963" t="s">
        <v>794</v>
      </c>
      <c r="H963" s="85">
        <v>46174</v>
      </c>
    </row>
    <row r="964" spans="1:8" x14ac:dyDescent="0.2">
      <c r="A964" t="s">
        <v>285</v>
      </c>
      <c r="B964" t="s">
        <v>161</v>
      </c>
      <c r="C964" s="85">
        <v>46185</v>
      </c>
      <c r="D964">
        <v>180</v>
      </c>
      <c r="E964" t="s">
        <v>689</v>
      </c>
      <c r="G964" t="s">
        <v>794</v>
      </c>
      <c r="H964" s="85">
        <v>46174</v>
      </c>
    </row>
    <row r="965" spans="1:8" x14ac:dyDescent="0.2">
      <c r="A965" t="s">
        <v>285</v>
      </c>
      <c r="B965" t="s">
        <v>161</v>
      </c>
      <c r="C965" s="85">
        <v>46188</v>
      </c>
      <c r="D965">
        <v>180</v>
      </c>
      <c r="E965" t="s">
        <v>689</v>
      </c>
      <c r="G965" t="s">
        <v>794</v>
      </c>
      <c r="H965" s="85">
        <v>46174</v>
      </c>
    </row>
    <row r="966" spans="1:8" x14ac:dyDescent="0.2">
      <c r="A966" t="s">
        <v>285</v>
      </c>
      <c r="B966" t="s">
        <v>161</v>
      </c>
      <c r="C966" s="85">
        <v>46189</v>
      </c>
      <c r="D966">
        <v>180</v>
      </c>
      <c r="E966" t="s">
        <v>689</v>
      </c>
      <c r="G966" t="s">
        <v>794</v>
      </c>
      <c r="H966" s="85">
        <v>46174</v>
      </c>
    </row>
    <row r="967" spans="1:8" x14ac:dyDescent="0.2">
      <c r="A967" t="s">
        <v>285</v>
      </c>
      <c r="B967" t="s">
        <v>161</v>
      </c>
      <c r="C967" s="85">
        <v>46185</v>
      </c>
      <c r="D967">
        <v>180</v>
      </c>
      <c r="E967" t="s">
        <v>690</v>
      </c>
      <c r="G967" t="s">
        <v>794</v>
      </c>
      <c r="H967" s="85">
        <v>46174</v>
      </c>
    </row>
    <row r="968" spans="1:8" x14ac:dyDescent="0.2">
      <c r="A968" t="s">
        <v>285</v>
      </c>
      <c r="B968" t="s">
        <v>161</v>
      </c>
      <c r="C968" s="85">
        <v>46188</v>
      </c>
      <c r="D968">
        <v>120</v>
      </c>
      <c r="E968" t="s">
        <v>690</v>
      </c>
      <c r="G968" t="s">
        <v>794</v>
      </c>
      <c r="H968" s="85">
        <v>46174</v>
      </c>
    </row>
    <row r="969" spans="1:8" x14ac:dyDescent="0.2">
      <c r="A969" t="s">
        <v>285</v>
      </c>
      <c r="B969" t="s">
        <v>161</v>
      </c>
      <c r="C969" s="85">
        <v>46189</v>
      </c>
      <c r="D969">
        <v>120</v>
      </c>
      <c r="E969" t="s">
        <v>690</v>
      </c>
      <c r="G969" t="s">
        <v>794</v>
      </c>
      <c r="H969" s="85">
        <v>46174</v>
      </c>
    </row>
    <row r="970" spans="1:8" x14ac:dyDescent="0.2">
      <c r="A970" t="s">
        <v>285</v>
      </c>
      <c r="B970" t="s">
        <v>161</v>
      </c>
      <c r="C970" s="85">
        <v>46190</v>
      </c>
      <c r="D970">
        <v>240</v>
      </c>
      <c r="E970" t="s">
        <v>691</v>
      </c>
      <c r="G970" t="s">
        <v>794</v>
      </c>
      <c r="H970" s="85">
        <v>46174</v>
      </c>
    </row>
    <row r="971" spans="1:8" x14ac:dyDescent="0.2">
      <c r="A971" t="s">
        <v>285</v>
      </c>
      <c r="B971" t="s">
        <v>161</v>
      </c>
      <c r="C971" s="85">
        <v>46191</v>
      </c>
      <c r="D971">
        <v>240</v>
      </c>
      <c r="E971" t="s">
        <v>691</v>
      </c>
      <c r="G971" t="s">
        <v>794</v>
      </c>
      <c r="H971" s="85">
        <v>46174</v>
      </c>
    </row>
    <row r="972" spans="1:8" x14ac:dyDescent="0.2">
      <c r="A972" t="s">
        <v>285</v>
      </c>
      <c r="B972" t="s">
        <v>161</v>
      </c>
      <c r="C972" s="85">
        <v>46192</v>
      </c>
      <c r="D972">
        <v>240</v>
      </c>
      <c r="E972" t="s">
        <v>691</v>
      </c>
      <c r="G972" t="s">
        <v>794</v>
      </c>
      <c r="H972" s="85">
        <v>46174</v>
      </c>
    </row>
    <row r="973" spans="1:8" x14ac:dyDescent="0.2">
      <c r="A973" t="s">
        <v>210</v>
      </c>
      <c r="B973" t="s">
        <v>161</v>
      </c>
      <c r="C973" s="85">
        <v>46195</v>
      </c>
      <c r="D973">
        <v>540</v>
      </c>
      <c r="E973" t="s">
        <v>693</v>
      </c>
      <c r="G973" t="s">
        <v>794</v>
      </c>
      <c r="H973" s="85">
        <v>46174</v>
      </c>
    </row>
    <row r="974" spans="1:8" x14ac:dyDescent="0.2">
      <c r="A974" t="s">
        <v>210</v>
      </c>
      <c r="B974" t="s">
        <v>161</v>
      </c>
      <c r="C974" s="85">
        <v>46196</v>
      </c>
      <c r="D974">
        <v>540</v>
      </c>
      <c r="E974" t="s">
        <v>693</v>
      </c>
      <c r="G974" t="s">
        <v>794</v>
      </c>
      <c r="H974" s="85">
        <v>46174</v>
      </c>
    </row>
    <row r="975" spans="1:8" x14ac:dyDescent="0.2">
      <c r="A975" t="s">
        <v>210</v>
      </c>
      <c r="B975" t="s">
        <v>161</v>
      </c>
      <c r="C975" s="85">
        <v>46197</v>
      </c>
      <c r="D975">
        <v>540</v>
      </c>
      <c r="E975" t="s">
        <v>693</v>
      </c>
      <c r="G975" t="s">
        <v>794</v>
      </c>
      <c r="H975" s="85">
        <v>46174</v>
      </c>
    </row>
    <row r="976" spans="1:8" x14ac:dyDescent="0.2">
      <c r="A976" t="s">
        <v>210</v>
      </c>
      <c r="B976" t="s">
        <v>161</v>
      </c>
      <c r="C976" s="85">
        <v>46198</v>
      </c>
      <c r="D976">
        <v>540</v>
      </c>
      <c r="E976" t="s">
        <v>693</v>
      </c>
      <c r="G976" t="s">
        <v>794</v>
      </c>
      <c r="H976" s="85">
        <v>46174</v>
      </c>
    </row>
    <row r="977" spans="1:8" x14ac:dyDescent="0.2">
      <c r="A977" t="s">
        <v>210</v>
      </c>
      <c r="B977" t="s">
        <v>161</v>
      </c>
      <c r="C977" s="85">
        <v>46199</v>
      </c>
      <c r="D977">
        <v>360</v>
      </c>
      <c r="E977" t="s">
        <v>693</v>
      </c>
      <c r="G977" t="s">
        <v>794</v>
      </c>
      <c r="H977" s="85">
        <v>46174</v>
      </c>
    </row>
    <row r="978" spans="1:8" x14ac:dyDescent="0.2">
      <c r="A978" t="s">
        <v>210</v>
      </c>
      <c r="B978" t="s">
        <v>161</v>
      </c>
      <c r="C978" s="85">
        <v>46202</v>
      </c>
      <c r="D978">
        <v>540</v>
      </c>
      <c r="E978" t="s">
        <v>693</v>
      </c>
      <c r="G978" t="s">
        <v>794</v>
      </c>
      <c r="H978" s="85">
        <v>46174</v>
      </c>
    </row>
    <row r="979" spans="1:8" x14ac:dyDescent="0.2">
      <c r="A979" t="s">
        <v>210</v>
      </c>
      <c r="B979" t="s">
        <v>161</v>
      </c>
      <c r="C979" s="85">
        <v>46203</v>
      </c>
      <c r="D979">
        <v>540</v>
      </c>
      <c r="E979" t="s">
        <v>693</v>
      </c>
      <c r="G979" t="s">
        <v>794</v>
      </c>
      <c r="H979" s="85">
        <v>46174</v>
      </c>
    </row>
    <row r="980" spans="1:8" x14ac:dyDescent="0.2">
      <c r="A980" t="s">
        <v>441</v>
      </c>
      <c r="B980" t="s">
        <v>161</v>
      </c>
      <c r="C980" s="85">
        <v>46195</v>
      </c>
      <c r="D980">
        <v>180</v>
      </c>
      <c r="E980" t="s">
        <v>694</v>
      </c>
      <c r="G980" t="s">
        <v>794</v>
      </c>
      <c r="H980" s="85">
        <v>46174</v>
      </c>
    </row>
    <row r="981" spans="1:8" x14ac:dyDescent="0.2">
      <c r="A981" t="s">
        <v>441</v>
      </c>
      <c r="B981" t="s">
        <v>161</v>
      </c>
      <c r="C981" s="85">
        <v>46196</v>
      </c>
      <c r="D981">
        <v>180</v>
      </c>
      <c r="E981" t="s">
        <v>694</v>
      </c>
      <c r="G981" t="s">
        <v>794</v>
      </c>
      <c r="H981" s="85">
        <v>46174</v>
      </c>
    </row>
    <row r="982" spans="1:8" x14ac:dyDescent="0.2">
      <c r="A982" t="s">
        <v>441</v>
      </c>
      <c r="B982" t="s">
        <v>161</v>
      </c>
      <c r="C982" s="85">
        <v>46197</v>
      </c>
      <c r="D982">
        <v>180</v>
      </c>
      <c r="E982" t="s">
        <v>694</v>
      </c>
      <c r="G982" t="s">
        <v>794</v>
      </c>
      <c r="H982" s="85">
        <v>46174</v>
      </c>
    </row>
    <row r="983" spans="1:8" x14ac:dyDescent="0.2">
      <c r="A983" t="s">
        <v>441</v>
      </c>
      <c r="B983" t="s">
        <v>161</v>
      </c>
      <c r="C983" s="85">
        <v>46198</v>
      </c>
      <c r="D983">
        <v>180</v>
      </c>
      <c r="E983" t="s">
        <v>694</v>
      </c>
      <c r="G983" t="s">
        <v>794</v>
      </c>
      <c r="H983" s="85">
        <v>46174</v>
      </c>
    </row>
    <row r="984" spans="1:8" x14ac:dyDescent="0.2">
      <c r="A984" t="s">
        <v>441</v>
      </c>
      <c r="B984" t="s">
        <v>161</v>
      </c>
      <c r="C984" s="85">
        <v>46199</v>
      </c>
      <c r="D984">
        <v>120</v>
      </c>
      <c r="E984" t="s">
        <v>694</v>
      </c>
      <c r="G984" t="s">
        <v>794</v>
      </c>
      <c r="H984" s="85">
        <v>46174</v>
      </c>
    </row>
    <row r="985" spans="1:8" x14ac:dyDescent="0.2">
      <c r="A985" t="s">
        <v>441</v>
      </c>
      <c r="B985" t="s">
        <v>161</v>
      </c>
      <c r="C985" s="85">
        <v>46202</v>
      </c>
      <c r="D985">
        <v>180</v>
      </c>
      <c r="E985" t="s">
        <v>694</v>
      </c>
      <c r="G985" t="s">
        <v>794</v>
      </c>
      <c r="H985" s="85">
        <v>46174</v>
      </c>
    </row>
    <row r="986" spans="1:8" x14ac:dyDescent="0.2">
      <c r="A986" t="s">
        <v>441</v>
      </c>
      <c r="B986" t="s">
        <v>161</v>
      </c>
      <c r="C986" s="85">
        <v>46203</v>
      </c>
      <c r="D986">
        <v>180</v>
      </c>
      <c r="E986" t="s">
        <v>694</v>
      </c>
      <c r="G986" t="s">
        <v>794</v>
      </c>
      <c r="H986" s="85">
        <v>46174</v>
      </c>
    </row>
    <row r="987" spans="1:8" x14ac:dyDescent="0.2">
      <c r="A987" t="s">
        <v>441</v>
      </c>
      <c r="B987" t="s">
        <v>161</v>
      </c>
      <c r="C987" s="85">
        <v>46195</v>
      </c>
      <c r="D987">
        <v>180</v>
      </c>
      <c r="E987" t="s">
        <v>695</v>
      </c>
      <c r="G987" t="s">
        <v>794</v>
      </c>
      <c r="H987" s="85">
        <v>46174</v>
      </c>
    </row>
    <row r="988" spans="1:8" x14ac:dyDescent="0.2">
      <c r="A988" t="s">
        <v>441</v>
      </c>
      <c r="B988" t="s">
        <v>161</v>
      </c>
      <c r="C988" s="85">
        <v>46196</v>
      </c>
      <c r="D988">
        <v>180</v>
      </c>
      <c r="E988" t="s">
        <v>695</v>
      </c>
      <c r="G988" t="s">
        <v>794</v>
      </c>
      <c r="H988" s="85">
        <v>46174</v>
      </c>
    </row>
    <row r="989" spans="1:8" x14ac:dyDescent="0.2">
      <c r="A989" t="s">
        <v>441</v>
      </c>
      <c r="B989" t="s">
        <v>161</v>
      </c>
      <c r="C989" s="85">
        <v>46197</v>
      </c>
      <c r="D989">
        <v>180</v>
      </c>
      <c r="E989" t="s">
        <v>695</v>
      </c>
      <c r="G989" t="s">
        <v>794</v>
      </c>
      <c r="H989" s="85">
        <v>46174</v>
      </c>
    </row>
    <row r="990" spans="1:8" x14ac:dyDescent="0.2">
      <c r="A990" t="s">
        <v>441</v>
      </c>
      <c r="B990" t="s">
        <v>161</v>
      </c>
      <c r="C990" s="85">
        <v>46198</v>
      </c>
      <c r="D990">
        <v>180</v>
      </c>
      <c r="E990" t="s">
        <v>695</v>
      </c>
      <c r="G990" t="s">
        <v>794</v>
      </c>
      <c r="H990" s="85">
        <v>46174</v>
      </c>
    </row>
    <row r="991" spans="1:8" x14ac:dyDescent="0.2">
      <c r="A991" t="s">
        <v>441</v>
      </c>
      <c r="B991" t="s">
        <v>161</v>
      </c>
      <c r="C991" s="85">
        <v>46199</v>
      </c>
      <c r="D991">
        <v>120</v>
      </c>
      <c r="E991" t="s">
        <v>695</v>
      </c>
      <c r="G991" t="s">
        <v>794</v>
      </c>
      <c r="H991" s="85">
        <v>46174</v>
      </c>
    </row>
    <row r="992" spans="1:8" x14ac:dyDescent="0.2">
      <c r="A992" t="s">
        <v>441</v>
      </c>
      <c r="B992" t="s">
        <v>161</v>
      </c>
      <c r="C992" s="85">
        <v>46202</v>
      </c>
      <c r="D992">
        <v>180</v>
      </c>
      <c r="E992" t="s">
        <v>695</v>
      </c>
      <c r="G992" t="s">
        <v>794</v>
      </c>
      <c r="H992" s="85">
        <v>46174</v>
      </c>
    </row>
    <row r="993" spans="1:8" x14ac:dyDescent="0.2">
      <c r="A993" t="s">
        <v>441</v>
      </c>
      <c r="B993" t="s">
        <v>161</v>
      </c>
      <c r="C993" s="85">
        <v>46203</v>
      </c>
      <c r="D993">
        <v>180</v>
      </c>
      <c r="E993" t="s">
        <v>695</v>
      </c>
      <c r="G993" t="s">
        <v>794</v>
      </c>
      <c r="H993" s="85">
        <v>46174</v>
      </c>
    </row>
    <row r="994" spans="1:8" x14ac:dyDescent="0.2">
      <c r="A994" t="s">
        <v>441</v>
      </c>
      <c r="B994" t="s">
        <v>161</v>
      </c>
      <c r="C994" s="85">
        <v>46195</v>
      </c>
      <c r="D994">
        <v>180</v>
      </c>
      <c r="E994" t="s">
        <v>696</v>
      </c>
      <c r="G994" t="s">
        <v>794</v>
      </c>
      <c r="H994" s="85">
        <v>46174</v>
      </c>
    </row>
    <row r="995" spans="1:8" x14ac:dyDescent="0.2">
      <c r="A995" t="s">
        <v>441</v>
      </c>
      <c r="B995" t="s">
        <v>161</v>
      </c>
      <c r="C995" s="85">
        <v>46196</v>
      </c>
      <c r="D995">
        <v>180</v>
      </c>
      <c r="E995" t="s">
        <v>696</v>
      </c>
      <c r="G995" t="s">
        <v>794</v>
      </c>
      <c r="H995" s="85">
        <v>46174</v>
      </c>
    </row>
    <row r="996" spans="1:8" x14ac:dyDescent="0.2">
      <c r="A996" t="s">
        <v>441</v>
      </c>
      <c r="B996" t="s">
        <v>161</v>
      </c>
      <c r="C996" s="85">
        <v>46197</v>
      </c>
      <c r="D996">
        <v>180</v>
      </c>
      <c r="E996" t="s">
        <v>696</v>
      </c>
      <c r="G996" t="s">
        <v>794</v>
      </c>
      <c r="H996" s="85">
        <v>46174</v>
      </c>
    </row>
    <row r="997" spans="1:8" x14ac:dyDescent="0.2">
      <c r="A997" t="s">
        <v>441</v>
      </c>
      <c r="B997" t="s">
        <v>161</v>
      </c>
      <c r="C997" s="85">
        <v>46198</v>
      </c>
      <c r="D997">
        <v>180</v>
      </c>
      <c r="E997" t="s">
        <v>696</v>
      </c>
      <c r="G997" t="s">
        <v>794</v>
      </c>
      <c r="H997" s="85">
        <v>46174</v>
      </c>
    </row>
    <row r="998" spans="1:8" x14ac:dyDescent="0.2">
      <c r="A998" t="s">
        <v>441</v>
      </c>
      <c r="B998" t="s">
        <v>161</v>
      </c>
      <c r="C998" s="85">
        <v>46199</v>
      </c>
      <c r="D998">
        <v>120</v>
      </c>
      <c r="E998" t="s">
        <v>696</v>
      </c>
      <c r="G998" t="s">
        <v>794</v>
      </c>
      <c r="H998" s="85">
        <v>46174</v>
      </c>
    </row>
    <row r="999" spans="1:8" x14ac:dyDescent="0.2">
      <c r="A999" t="s">
        <v>441</v>
      </c>
      <c r="B999" t="s">
        <v>161</v>
      </c>
      <c r="C999" s="85">
        <v>46202</v>
      </c>
      <c r="D999">
        <v>180</v>
      </c>
      <c r="E999" t="s">
        <v>696</v>
      </c>
      <c r="G999" t="s">
        <v>794</v>
      </c>
      <c r="H999" s="85">
        <v>46174</v>
      </c>
    </row>
    <row r="1000" spans="1:8" x14ac:dyDescent="0.2">
      <c r="A1000" t="s">
        <v>441</v>
      </c>
      <c r="B1000" t="s">
        <v>161</v>
      </c>
      <c r="C1000" s="85">
        <v>46203</v>
      </c>
      <c r="D1000">
        <v>180</v>
      </c>
      <c r="E1000" t="s">
        <v>696</v>
      </c>
      <c r="G1000" t="s">
        <v>794</v>
      </c>
      <c r="H1000" s="85">
        <v>46174</v>
      </c>
    </row>
    <row r="1001" spans="1:8" x14ac:dyDescent="0.2">
      <c r="A1001" t="s">
        <v>441</v>
      </c>
      <c r="B1001" t="s">
        <v>161</v>
      </c>
      <c r="C1001" s="85">
        <v>46188</v>
      </c>
      <c r="D1001">
        <v>540</v>
      </c>
      <c r="E1001" t="s">
        <v>678</v>
      </c>
      <c r="G1001" t="s">
        <v>794</v>
      </c>
      <c r="H1001" s="85">
        <v>46174</v>
      </c>
    </row>
    <row r="1002" spans="1:8" x14ac:dyDescent="0.2">
      <c r="A1002" t="s">
        <v>441</v>
      </c>
      <c r="B1002" t="s">
        <v>161</v>
      </c>
      <c r="C1002" s="85">
        <v>46189</v>
      </c>
      <c r="D1002">
        <v>540</v>
      </c>
      <c r="E1002" t="s">
        <v>678</v>
      </c>
      <c r="G1002" t="s">
        <v>794</v>
      </c>
      <c r="H1002" s="85">
        <v>46174</v>
      </c>
    </row>
    <row r="1003" spans="1:8" x14ac:dyDescent="0.2">
      <c r="A1003" t="s">
        <v>441</v>
      </c>
      <c r="B1003" t="s">
        <v>161</v>
      </c>
      <c r="C1003" s="85">
        <v>46190</v>
      </c>
      <c r="D1003">
        <v>540</v>
      </c>
      <c r="E1003" t="s">
        <v>678</v>
      </c>
      <c r="G1003" t="s">
        <v>794</v>
      </c>
      <c r="H1003" s="85">
        <v>46174</v>
      </c>
    </row>
    <row r="1004" spans="1:8" x14ac:dyDescent="0.2">
      <c r="A1004" t="s">
        <v>441</v>
      </c>
      <c r="B1004" t="s">
        <v>161</v>
      </c>
      <c r="C1004" s="85">
        <v>46191</v>
      </c>
      <c r="D1004">
        <v>540</v>
      </c>
      <c r="E1004" t="s">
        <v>678</v>
      </c>
      <c r="G1004" t="s">
        <v>794</v>
      </c>
      <c r="H1004" s="85">
        <v>46174</v>
      </c>
    </row>
    <row r="1005" spans="1:8" x14ac:dyDescent="0.2">
      <c r="A1005" t="s">
        <v>441</v>
      </c>
      <c r="B1005" t="s">
        <v>161</v>
      </c>
      <c r="C1005" s="85">
        <v>46192</v>
      </c>
      <c r="D1005">
        <v>360</v>
      </c>
      <c r="E1005" t="s">
        <v>678</v>
      </c>
      <c r="G1005" t="s">
        <v>794</v>
      </c>
      <c r="H1005" s="85">
        <v>46174</v>
      </c>
    </row>
    <row r="1006" spans="1:8" x14ac:dyDescent="0.2">
      <c r="A1006" t="s">
        <v>285</v>
      </c>
      <c r="B1006" t="s">
        <v>161</v>
      </c>
      <c r="C1006" s="85">
        <v>46195</v>
      </c>
      <c r="D1006">
        <v>240</v>
      </c>
      <c r="E1006" t="s">
        <v>693</v>
      </c>
      <c r="G1006" t="s">
        <v>794</v>
      </c>
      <c r="H1006" s="85">
        <v>46174</v>
      </c>
    </row>
    <row r="1007" spans="1:8" x14ac:dyDescent="0.2">
      <c r="A1007" t="s">
        <v>285</v>
      </c>
      <c r="B1007" t="s">
        <v>161</v>
      </c>
      <c r="C1007" s="85">
        <v>46196</v>
      </c>
      <c r="D1007">
        <v>240</v>
      </c>
      <c r="E1007" t="s">
        <v>693</v>
      </c>
      <c r="G1007" t="s">
        <v>794</v>
      </c>
      <c r="H1007" s="85">
        <v>46174</v>
      </c>
    </row>
    <row r="1008" spans="1:8" x14ac:dyDescent="0.2">
      <c r="A1008" t="s">
        <v>285</v>
      </c>
      <c r="B1008" t="s">
        <v>161</v>
      </c>
      <c r="C1008" s="85">
        <v>46197</v>
      </c>
      <c r="D1008">
        <v>240</v>
      </c>
      <c r="E1008" t="s">
        <v>693</v>
      </c>
      <c r="G1008" t="s">
        <v>794</v>
      </c>
      <c r="H1008" s="85">
        <v>46174</v>
      </c>
    </row>
    <row r="1009" spans="1:8" x14ac:dyDescent="0.2">
      <c r="A1009" t="s">
        <v>285</v>
      </c>
      <c r="B1009" t="s">
        <v>161</v>
      </c>
      <c r="C1009" s="85">
        <v>46198</v>
      </c>
      <c r="D1009">
        <v>240</v>
      </c>
      <c r="E1009" t="s">
        <v>693</v>
      </c>
      <c r="G1009" t="s">
        <v>794</v>
      </c>
      <c r="H1009" s="85">
        <v>46174</v>
      </c>
    </row>
    <row r="1010" spans="1:8" x14ac:dyDescent="0.2">
      <c r="A1010" t="s">
        <v>285</v>
      </c>
      <c r="B1010" t="s">
        <v>161</v>
      </c>
      <c r="C1010" s="85">
        <v>46199</v>
      </c>
      <c r="D1010">
        <v>120</v>
      </c>
      <c r="E1010" t="s">
        <v>693</v>
      </c>
      <c r="G1010" t="s">
        <v>794</v>
      </c>
      <c r="H1010" s="85">
        <v>46174</v>
      </c>
    </row>
    <row r="1011" spans="1:8" x14ac:dyDescent="0.2">
      <c r="A1011" t="s">
        <v>285</v>
      </c>
      <c r="B1011" t="s">
        <v>161</v>
      </c>
      <c r="C1011" s="85">
        <v>46202</v>
      </c>
      <c r="D1011">
        <v>240</v>
      </c>
      <c r="E1011" t="s">
        <v>693</v>
      </c>
      <c r="G1011" t="s">
        <v>794</v>
      </c>
      <c r="H1011" s="85">
        <v>46174</v>
      </c>
    </row>
    <row r="1012" spans="1:8" x14ac:dyDescent="0.2">
      <c r="A1012" t="s">
        <v>285</v>
      </c>
      <c r="B1012" t="s">
        <v>161</v>
      </c>
      <c r="C1012" s="85">
        <v>46203</v>
      </c>
      <c r="D1012">
        <v>240</v>
      </c>
      <c r="E1012" t="s">
        <v>693</v>
      </c>
      <c r="G1012" t="s">
        <v>794</v>
      </c>
      <c r="H1012" s="85">
        <v>46174</v>
      </c>
    </row>
    <row r="1013" spans="1:8" x14ac:dyDescent="0.2">
      <c r="A1013" t="s">
        <v>340</v>
      </c>
      <c r="B1013" t="s">
        <v>161</v>
      </c>
      <c r="C1013" s="85">
        <v>46174</v>
      </c>
      <c r="D1013">
        <v>60</v>
      </c>
      <c r="E1013" t="s">
        <v>551</v>
      </c>
      <c r="G1013" t="s">
        <v>794</v>
      </c>
      <c r="H1013" s="85">
        <v>46174</v>
      </c>
    </row>
    <row r="1014" spans="1:8" x14ac:dyDescent="0.2">
      <c r="A1014" t="s">
        <v>340</v>
      </c>
      <c r="B1014" t="s">
        <v>161</v>
      </c>
      <c r="C1014" s="85">
        <v>46175</v>
      </c>
      <c r="D1014">
        <v>60</v>
      </c>
      <c r="E1014" t="s">
        <v>551</v>
      </c>
      <c r="G1014" t="s">
        <v>794</v>
      </c>
      <c r="H1014" s="85">
        <v>46174</v>
      </c>
    </row>
    <row r="1015" spans="1:8" x14ac:dyDescent="0.2">
      <c r="A1015" t="s">
        <v>340</v>
      </c>
      <c r="B1015" t="s">
        <v>161</v>
      </c>
      <c r="C1015" s="85">
        <v>46176</v>
      </c>
      <c r="D1015">
        <v>120</v>
      </c>
      <c r="E1015" t="s">
        <v>551</v>
      </c>
      <c r="G1015" t="s">
        <v>794</v>
      </c>
      <c r="H1015" s="85">
        <v>46174</v>
      </c>
    </row>
    <row r="1016" spans="1:8" x14ac:dyDescent="0.2">
      <c r="A1016" t="s">
        <v>340</v>
      </c>
      <c r="B1016" t="s">
        <v>161</v>
      </c>
      <c r="C1016" s="85">
        <v>46177</v>
      </c>
      <c r="D1016">
        <v>60</v>
      </c>
      <c r="E1016" t="s">
        <v>551</v>
      </c>
      <c r="G1016" t="s">
        <v>794</v>
      </c>
      <c r="H1016" s="85">
        <v>46174</v>
      </c>
    </row>
    <row r="1017" spans="1:8" x14ac:dyDescent="0.2">
      <c r="A1017" t="s">
        <v>340</v>
      </c>
      <c r="B1017" t="s">
        <v>161</v>
      </c>
      <c r="C1017" s="85">
        <v>46178</v>
      </c>
      <c r="D1017">
        <v>120</v>
      </c>
      <c r="E1017" t="s">
        <v>551</v>
      </c>
      <c r="G1017" t="s">
        <v>794</v>
      </c>
      <c r="H1017" s="85">
        <v>46174</v>
      </c>
    </row>
    <row r="1018" spans="1:8" x14ac:dyDescent="0.2">
      <c r="A1018" t="s">
        <v>340</v>
      </c>
      <c r="B1018" t="s">
        <v>161</v>
      </c>
      <c r="C1018" s="85">
        <v>46181</v>
      </c>
      <c r="D1018">
        <v>60</v>
      </c>
      <c r="E1018" t="s">
        <v>551</v>
      </c>
      <c r="G1018" t="s">
        <v>794</v>
      </c>
      <c r="H1018" s="85">
        <v>46174</v>
      </c>
    </row>
    <row r="1019" spans="1:8" x14ac:dyDescent="0.2">
      <c r="A1019" t="s">
        <v>340</v>
      </c>
      <c r="B1019" t="s">
        <v>161</v>
      </c>
      <c r="C1019" s="85">
        <v>46182</v>
      </c>
      <c r="D1019">
        <v>60</v>
      </c>
      <c r="E1019" t="s">
        <v>551</v>
      </c>
      <c r="G1019" t="s">
        <v>794</v>
      </c>
      <c r="H1019" s="85">
        <v>46174</v>
      </c>
    </row>
    <row r="1020" spans="1:8" x14ac:dyDescent="0.2">
      <c r="A1020" t="s">
        <v>340</v>
      </c>
      <c r="B1020" t="s">
        <v>161</v>
      </c>
      <c r="C1020" s="85">
        <v>46183</v>
      </c>
      <c r="D1020">
        <v>120</v>
      </c>
      <c r="E1020" t="s">
        <v>551</v>
      </c>
      <c r="G1020" t="s">
        <v>794</v>
      </c>
      <c r="H1020" s="85">
        <v>46174</v>
      </c>
    </row>
    <row r="1021" spans="1:8" x14ac:dyDescent="0.2">
      <c r="A1021" t="s">
        <v>340</v>
      </c>
      <c r="B1021" t="s">
        <v>161</v>
      </c>
      <c r="C1021" s="85">
        <v>46184</v>
      </c>
      <c r="D1021">
        <v>60</v>
      </c>
      <c r="E1021" t="s">
        <v>551</v>
      </c>
      <c r="G1021" t="s">
        <v>794</v>
      </c>
      <c r="H1021" s="85">
        <v>46174</v>
      </c>
    </row>
    <row r="1022" spans="1:8" x14ac:dyDescent="0.2">
      <c r="A1022" t="s">
        <v>340</v>
      </c>
      <c r="B1022" t="s">
        <v>161</v>
      </c>
      <c r="C1022" s="85">
        <v>46185</v>
      </c>
      <c r="D1022">
        <v>120</v>
      </c>
      <c r="E1022" t="s">
        <v>551</v>
      </c>
      <c r="G1022" t="s">
        <v>794</v>
      </c>
      <c r="H1022" s="85">
        <v>46174</v>
      </c>
    </row>
    <row r="1023" spans="1:8" x14ac:dyDescent="0.2">
      <c r="A1023" t="s">
        <v>340</v>
      </c>
      <c r="B1023" t="s">
        <v>161</v>
      </c>
      <c r="C1023" s="85">
        <v>46188</v>
      </c>
      <c r="D1023">
        <v>60</v>
      </c>
      <c r="E1023" t="s">
        <v>551</v>
      </c>
      <c r="G1023" t="s">
        <v>794</v>
      </c>
      <c r="H1023" s="85">
        <v>46174</v>
      </c>
    </row>
    <row r="1024" spans="1:8" x14ac:dyDescent="0.2">
      <c r="A1024" t="s">
        <v>340</v>
      </c>
      <c r="B1024" t="s">
        <v>161</v>
      </c>
      <c r="C1024" s="85">
        <v>46189</v>
      </c>
      <c r="D1024">
        <v>60</v>
      </c>
      <c r="E1024" t="s">
        <v>551</v>
      </c>
      <c r="G1024" t="s">
        <v>794</v>
      </c>
      <c r="H1024" s="85">
        <v>46174</v>
      </c>
    </row>
    <row r="1025" spans="1:8" x14ac:dyDescent="0.2">
      <c r="A1025" t="s">
        <v>340</v>
      </c>
      <c r="B1025" t="s">
        <v>161</v>
      </c>
      <c r="C1025" s="85">
        <v>46190</v>
      </c>
      <c r="D1025">
        <v>120</v>
      </c>
      <c r="E1025" t="s">
        <v>551</v>
      </c>
      <c r="G1025" t="s">
        <v>794</v>
      </c>
      <c r="H1025" s="85">
        <v>46174</v>
      </c>
    </row>
    <row r="1026" spans="1:8" x14ac:dyDescent="0.2">
      <c r="A1026" t="s">
        <v>340</v>
      </c>
      <c r="B1026" t="s">
        <v>161</v>
      </c>
      <c r="C1026" s="85">
        <v>46191</v>
      </c>
      <c r="D1026">
        <v>60</v>
      </c>
      <c r="E1026" t="s">
        <v>551</v>
      </c>
      <c r="G1026" t="s">
        <v>794</v>
      </c>
      <c r="H1026" s="85">
        <v>46174</v>
      </c>
    </row>
    <row r="1027" spans="1:8" x14ac:dyDescent="0.2">
      <c r="A1027" t="s">
        <v>340</v>
      </c>
      <c r="B1027" t="s">
        <v>161</v>
      </c>
      <c r="C1027" s="85">
        <v>46192</v>
      </c>
      <c r="D1027">
        <v>120</v>
      </c>
      <c r="E1027" t="s">
        <v>551</v>
      </c>
      <c r="G1027" t="s">
        <v>794</v>
      </c>
      <c r="H1027" s="85">
        <v>46174</v>
      </c>
    </row>
    <row r="1028" spans="1:8" x14ac:dyDescent="0.2">
      <c r="A1028" t="s">
        <v>340</v>
      </c>
      <c r="B1028" t="s">
        <v>161</v>
      </c>
      <c r="C1028" s="85">
        <v>46195</v>
      </c>
      <c r="D1028">
        <v>60</v>
      </c>
      <c r="E1028" t="s">
        <v>551</v>
      </c>
      <c r="G1028" t="s">
        <v>794</v>
      </c>
      <c r="H1028" s="85">
        <v>46174</v>
      </c>
    </row>
    <row r="1029" spans="1:8" x14ac:dyDescent="0.2">
      <c r="A1029" t="s">
        <v>340</v>
      </c>
      <c r="B1029" t="s">
        <v>161</v>
      </c>
      <c r="C1029" s="85">
        <v>46196</v>
      </c>
      <c r="D1029">
        <v>60</v>
      </c>
      <c r="E1029" t="s">
        <v>551</v>
      </c>
      <c r="G1029" t="s">
        <v>794</v>
      </c>
      <c r="H1029" s="85">
        <v>46174</v>
      </c>
    </row>
    <row r="1030" spans="1:8" x14ac:dyDescent="0.2">
      <c r="A1030" t="s">
        <v>340</v>
      </c>
      <c r="B1030" t="s">
        <v>161</v>
      </c>
      <c r="C1030" s="85">
        <v>46197</v>
      </c>
      <c r="D1030">
        <v>120</v>
      </c>
      <c r="E1030" t="s">
        <v>551</v>
      </c>
      <c r="G1030" t="s">
        <v>794</v>
      </c>
      <c r="H1030" s="85">
        <v>46174</v>
      </c>
    </row>
    <row r="1031" spans="1:8" x14ac:dyDescent="0.2">
      <c r="A1031" t="s">
        <v>340</v>
      </c>
      <c r="B1031" t="s">
        <v>161</v>
      </c>
      <c r="C1031" s="85">
        <v>46198</v>
      </c>
      <c r="D1031">
        <v>60</v>
      </c>
      <c r="E1031" t="s">
        <v>551</v>
      </c>
      <c r="G1031" t="s">
        <v>794</v>
      </c>
      <c r="H1031" s="85">
        <v>46174</v>
      </c>
    </row>
    <row r="1032" spans="1:8" x14ac:dyDescent="0.2">
      <c r="A1032" t="s">
        <v>340</v>
      </c>
      <c r="B1032" t="s">
        <v>161</v>
      </c>
      <c r="C1032" s="85">
        <v>46199</v>
      </c>
      <c r="D1032">
        <v>120</v>
      </c>
      <c r="E1032" t="s">
        <v>551</v>
      </c>
      <c r="G1032" t="s">
        <v>794</v>
      </c>
      <c r="H1032" s="85">
        <v>46174</v>
      </c>
    </row>
    <row r="1033" spans="1:8" x14ac:dyDescent="0.2">
      <c r="A1033" t="s">
        <v>340</v>
      </c>
      <c r="B1033" t="s">
        <v>161</v>
      </c>
      <c r="C1033" s="85">
        <v>46202</v>
      </c>
      <c r="D1033">
        <v>60</v>
      </c>
      <c r="E1033" t="s">
        <v>551</v>
      </c>
      <c r="G1033" t="s">
        <v>794</v>
      </c>
      <c r="H1033" s="85">
        <v>46174</v>
      </c>
    </row>
    <row r="1034" spans="1:8" x14ac:dyDescent="0.2">
      <c r="A1034" t="s">
        <v>340</v>
      </c>
      <c r="B1034" t="s">
        <v>161</v>
      </c>
      <c r="C1034" s="85">
        <v>46203</v>
      </c>
      <c r="D1034">
        <v>60</v>
      </c>
      <c r="E1034" t="s">
        <v>551</v>
      </c>
      <c r="G1034" t="s">
        <v>794</v>
      </c>
      <c r="H1034" s="85">
        <v>46174</v>
      </c>
    </row>
    <row r="1035" spans="1:8" x14ac:dyDescent="0.2">
      <c r="A1035" t="s">
        <v>368</v>
      </c>
      <c r="B1035" t="s">
        <v>162</v>
      </c>
      <c r="C1035" s="85">
        <v>46174</v>
      </c>
      <c r="D1035">
        <v>360</v>
      </c>
      <c r="E1035" t="s">
        <v>918</v>
      </c>
      <c r="G1035" t="s">
        <v>794</v>
      </c>
      <c r="H1035" s="85">
        <v>46174</v>
      </c>
    </row>
    <row r="1036" spans="1:8" x14ac:dyDescent="0.2">
      <c r="A1036" t="s">
        <v>368</v>
      </c>
      <c r="B1036" t="s">
        <v>162</v>
      </c>
      <c r="C1036" s="85">
        <v>46175</v>
      </c>
      <c r="D1036">
        <v>360</v>
      </c>
      <c r="E1036" t="s">
        <v>918</v>
      </c>
      <c r="G1036" t="s">
        <v>794</v>
      </c>
      <c r="H1036" s="85">
        <v>46174</v>
      </c>
    </row>
    <row r="1037" spans="1:8" x14ac:dyDescent="0.2">
      <c r="A1037" t="s">
        <v>368</v>
      </c>
      <c r="B1037" t="s">
        <v>162</v>
      </c>
      <c r="C1037" s="85">
        <v>46176</v>
      </c>
      <c r="D1037">
        <v>360</v>
      </c>
      <c r="E1037" t="s">
        <v>918</v>
      </c>
      <c r="G1037" t="s">
        <v>794</v>
      </c>
      <c r="H1037" s="85">
        <v>46174</v>
      </c>
    </row>
    <row r="1038" spans="1:8" x14ac:dyDescent="0.2">
      <c r="A1038" t="s">
        <v>368</v>
      </c>
      <c r="B1038" t="s">
        <v>162</v>
      </c>
      <c r="C1038" s="85">
        <v>46177</v>
      </c>
      <c r="D1038">
        <v>360</v>
      </c>
      <c r="E1038" t="s">
        <v>918</v>
      </c>
      <c r="G1038" t="s">
        <v>794</v>
      </c>
      <c r="H1038" s="85">
        <v>46174</v>
      </c>
    </row>
    <row r="1039" spans="1:8" x14ac:dyDescent="0.2">
      <c r="A1039" t="s">
        <v>368</v>
      </c>
      <c r="B1039" t="s">
        <v>162</v>
      </c>
      <c r="C1039" s="85">
        <v>46178</v>
      </c>
      <c r="D1039">
        <v>180</v>
      </c>
      <c r="E1039" t="s">
        <v>918</v>
      </c>
      <c r="G1039" t="s">
        <v>794</v>
      </c>
      <c r="H1039" s="85">
        <v>46174</v>
      </c>
    </row>
    <row r="1040" spans="1:8" x14ac:dyDescent="0.2">
      <c r="A1040" t="s">
        <v>368</v>
      </c>
      <c r="B1040" t="s">
        <v>162</v>
      </c>
      <c r="C1040" s="85">
        <v>46181</v>
      </c>
      <c r="D1040">
        <v>180</v>
      </c>
      <c r="E1040" t="s">
        <v>918</v>
      </c>
      <c r="G1040" t="s">
        <v>794</v>
      </c>
      <c r="H1040" s="85">
        <v>46174</v>
      </c>
    </row>
    <row r="1041" spans="1:8" x14ac:dyDescent="0.2">
      <c r="A1041" t="s">
        <v>368</v>
      </c>
      <c r="B1041" t="s">
        <v>162</v>
      </c>
      <c r="C1041" s="85">
        <v>46182</v>
      </c>
      <c r="D1041">
        <v>180</v>
      </c>
      <c r="E1041" t="s">
        <v>918</v>
      </c>
      <c r="G1041" t="s">
        <v>794</v>
      </c>
      <c r="H1041" s="85">
        <v>46174</v>
      </c>
    </row>
    <row r="1042" spans="1:8" x14ac:dyDescent="0.2">
      <c r="A1042" t="s">
        <v>226</v>
      </c>
      <c r="B1042" t="s">
        <v>162</v>
      </c>
      <c r="C1042" s="85">
        <v>46174</v>
      </c>
      <c r="D1042">
        <v>120</v>
      </c>
      <c r="E1042" t="s">
        <v>918</v>
      </c>
      <c r="F1042" t="s">
        <v>867</v>
      </c>
      <c r="G1042" t="s">
        <v>794</v>
      </c>
      <c r="H1042" s="85">
        <v>46174</v>
      </c>
    </row>
    <row r="1043" spans="1:8" x14ac:dyDescent="0.2">
      <c r="A1043" t="s">
        <v>226</v>
      </c>
      <c r="B1043" t="s">
        <v>162</v>
      </c>
      <c r="C1043" s="85">
        <v>46175</v>
      </c>
      <c r="D1043">
        <v>120</v>
      </c>
      <c r="E1043" t="s">
        <v>918</v>
      </c>
      <c r="F1043" t="s">
        <v>867</v>
      </c>
      <c r="G1043" t="s">
        <v>794</v>
      </c>
      <c r="H1043" s="85">
        <v>46174</v>
      </c>
    </row>
    <row r="1044" spans="1:8" x14ac:dyDescent="0.2">
      <c r="A1044" t="s">
        <v>226</v>
      </c>
      <c r="B1044" t="s">
        <v>162</v>
      </c>
      <c r="C1044" s="85">
        <v>46176</v>
      </c>
      <c r="D1044">
        <v>120</v>
      </c>
      <c r="E1044" t="s">
        <v>918</v>
      </c>
      <c r="F1044" t="s">
        <v>867</v>
      </c>
      <c r="G1044" t="s">
        <v>794</v>
      </c>
      <c r="H1044" s="85">
        <v>46174</v>
      </c>
    </row>
    <row r="1045" spans="1:8" x14ac:dyDescent="0.2">
      <c r="A1045" t="s">
        <v>226</v>
      </c>
      <c r="B1045" t="s">
        <v>162</v>
      </c>
      <c r="C1045" s="85">
        <v>46177</v>
      </c>
      <c r="D1045">
        <v>120</v>
      </c>
      <c r="E1045" t="s">
        <v>918</v>
      </c>
      <c r="F1045" t="s">
        <v>867</v>
      </c>
      <c r="G1045" t="s">
        <v>794</v>
      </c>
      <c r="H1045" s="85">
        <v>46174</v>
      </c>
    </row>
    <row r="1046" spans="1:8" x14ac:dyDescent="0.2">
      <c r="A1046" t="s">
        <v>226</v>
      </c>
      <c r="B1046" t="s">
        <v>162</v>
      </c>
      <c r="C1046" s="85">
        <v>46178</v>
      </c>
      <c r="D1046">
        <v>120</v>
      </c>
      <c r="E1046" t="s">
        <v>918</v>
      </c>
      <c r="F1046" t="s">
        <v>867</v>
      </c>
      <c r="G1046" t="s">
        <v>794</v>
      </c>
      <c r="H1046" s="85">
        <v>46174</v>
      </c>
    </row>
    <row r="1047" spans="1:8" x14ac:dyDescent="0.2">
      <c r="A1047" t="s">
        <v>226</v>
      </c>
      <c r="B1047" t="s">
        <v>162</v>
      </c>
      <c r="C1047" s="85">
        <v>46181</v>
      </c>
      <c r="D1047">
        <v>60</v>
      </c>
      <c r="E1047" t="s">
        <v>918</v>
      </c>
      <c r="F1047" t="s">
        <v>867</v>
      </c>
      <c r="G1047" t="s">
        <v>794</v>
      </c>
      <c r="H1047" s="85">
        <v>46174</v>
      </c>
    </row>
    <row r="1048" spans="1:8" x14ac:dyDescent="0.2">
      <c r="A1048" t="s">
        <v>226</v>
      </c>
      <c r="B1048" t="s">
        <v>162</v>
      </c>
      <c r="C1048" s="85">
        <v>46182</v>
      </c>
      <c r="D1048">
        <v>60</v>
      </c>
      <c r="E1048" t="s">
        <v>918</v>
      </c>
      <c r="F1048" t="s">
        <v>867</v>
      </c>
      <c r="G1048" t="s">
        <v>794</v>
      </c>
      <c r="H1048" s="85">
        <v>46174</v>
      </c>
    </row>
    <row r="1049" spans="1:8" x14ac:dyDescent="0.2">
      <c r="A1049" t="s">
        <v>302</v>
      </c>
      <c r="B1049" t="s">
        <v>162</v>
      </c>
      <c r="C1049" s="85">
        <v>46174</v>
      </c>
      <c r="D1049">
        <v>120</v>
      </c>
      <c r="E1049" t="s">
        <v>919</v>
      </c>
      <c r="G1049" t="s">
        <v>794</v>
      </c>
      <c r="H1049" s="85">
        <v>46174</v>
      </c>
    </row>
    <row r="1050" spans="1:8" x14ac:dyDescent="0.2">
      <c r="A1050" t="s">
        <v>302</v>
      </c>
      <c r="B1050" t="s">
        <v>162</v>
      </c>
      <c r="C1050" s="85">
        <v>46175</v>
      </c>
      <c r="D1050">
        <v>120</v>
      </c>
      <c r="E1050" t="s">
        <v>919</v>
      </c>
      <c r="G1050" t="s">
        <v>794</v>
      </c>
      <c r="H1050" s="85">
        <v>46174</v>
      </c>
    </row>
    <row r="1051" spans="1:8" x14ac:dyDescent="0.2">
      <c r="A1051" t="s">
        <v>302</v>
      </c>
      <c r="B1051" t="s">
        <v>162</v>
      </c>
      <c r="C1051" s="85">
        <v>46176</v>
      </c>
      <c r="D1051">
        <v>120</v>
      </c>
      <c r="E1051" t="s">
        <v>919</v>
      </c>
      <c r="G1051" t="s">
        <v>794</v>
      </c>
      <c r="H1051" s="85">
        <v>46174</v>
      </c>
    </row>
    <row r="1052" spans="1:8" x14ac:dyDescent="0.2">
      <c r="A1052" t="s">
        <v>302</v>
      </c>
      <c r="B1052" t="s">
        <v>162</v>
      </c>
      <c r="C1052" s="85">
        <v>46177</v>
      </c>
      <c r="D1052">
        <v>120</v>
      </c>
      <c r="E1052" t="s">
        <v>919</v>
      </c>
      <c r="G1052" t="s">
        <v>794</v>
      </c>
      <c r="H1052" s="85">
        <v>46174</v>
      </c>
    </row>
    <row r="1053" spans="1:8" x14ac:dyDescent="0.2">
      <c r="A1053" t="s">
        <v>302</v>
      </c>
      <c r="B1053" t="s">
        <v>162</v>
      </c>
      <c r="C1053" s="85">
        <v>46178</v>
      </c>
      <c r="D1053">
        <v>120</v>
      </c>
      <c r="E1053" t="s">
        <v>919</v>
      </c>
      <c r="G1053" t="s">
        <v>794</v>
      </c>
      <c r="H1053" s="85">
        <v>46174</v>
      </c>
    </row>
    <row r="1054" spans="1:8" x14ac:dyDescent="0.2">
      <c r="A1054" t="s">
        <v>302</v>
      </c>
      <c r="B1054" t="s">
        <v>162</v>
      </c>
      <c r="C1054" s="85">
        <v>46181</v>
      </c>
      <c r="D1054">
        <v>240</v>
      </c>
      <c r="E1054" t="s">
        <v>919</v>
      </c>
      <c r="G1054" t="s">
        <v>794</v>
      </c>
      <c r="H1054" s="85">
        <v>46174</v>
      </c>
    </row>
    <row r="1055" spans="1:8" x14ac:dyDescent="0.2">
      <c r="A1055" t="s">
        <v>302</v>
      </c>
      <c r="B1055" t="s">
        <v>162</v>
      </c>
      <c r="C1055" s="85">
        <v>46182</v>
      </c>
      <c r="D1055">
        <v>240</v>
      </c>
      <c r="E1055" t="s">
        <v>919</v>
      </c>
      <c r="G1055" t="s">
        <v>794</v>
      </c>
      <c r="H1055" s="85">
        <v>46174</v>
      </c>
    </row>
    <row r="1056" spans="1:8" x14ac:dyDescent="0.2">
      <c r="A1056" t="s">
        <v>226</v>
      </c>
      <c r="B1056" t="s">
        <v>162</v>
      </c>
      <c r="C1056" s="85">
        <v>46174</v>
      </c>
      <c r="D1056">
        <v>60</v>
      </c>
      <c r="E1056" t="s">
        <v>919</v>
      </c>
      <c r="F1056" t="s">
        <v>867</v>
      </c>
      <c r="G1056" t="s">
        <v>794</v>
      </c>
      <c r="H1056" s="85">
        <v>46174</v>
      </c>
    </row>
    <row r="1057" spans="1:8" x14ac:dyDescent="0.2">
      <c r="A1057" t="s">
        <v>226</v>
      </c>
      <c r="B1057" t="s">
        <v>162</v>
      </c>
      <c r="C1057" s="85">
        <v>46175</v>
      </c>
      <c r="D1057">
        <v>60</v>
      </c>
      <c r="E1057" t="s">
        <v>919</v>
      </c>
      <c r="F1057" t="s">
        <v>867</v>
      </c>
      <c r="G1057" t="s">
        <v>794</v>
      </c>
      <c r="H1057" s="85">
        <v>46174</v>
      </c>
    </row>
    <row r="1058" spans="1:8" x14ac:dyDescent="0.2">
      <c r="A1058" t="s">
        <v>226</v>
      </c>
      <c r="B1058" t="s">
        <v>162</v>
      </c>
      <c r="C1058" s="85">
        <v>46176</v>
      </c>
      <c r="D1058">
        <v>60</v>
      </c>
      <c r="E1058" t="s">
        <v>919</v>
      </c>
      <c r="F1058" t="s">
        <v>867</v>
      </c>
      <c r="G1058" t="s">
        <v>794</v>
      </c>
      <c r="H1058" s="85">
        <v>46174</v>
      </c>
    </row>
    <row r="1059" spans="1:8" x14ac:dyDescent="0.2">
      <c r="A1059" t="s">
        <v>226</v>
      </c>
      <c r="B1059" t="s">
        <v>162</v>
      </c>
      <c r="C1059" s="85">
        <v>46177</v>
      </c>
      <c r="D1059">
        <v>60</v>
      </c>
      <c r="E1059" t="s">
        <v>919</v>
      </c>
      <c r="F1059" t="s">
        <v>867</v>
      </c>
      <c r="G1059" t="s">
        <v>794</v>
      </c>
      <c r="H1059" s="85">
        <v>46174</v>
      </c>
    </row>
    <row r="1060" spans="1:8" x14ac:dyDescent="0.2">
      <c r="A1060" t="s">
        <v>226</v>
      </c>
      <c r="B1060" t="s">
        <v>162</v>
      </c>
      <c r="C1060" s="85">
        <v>46178</v>
      </c>
      <c r="D1060">
        <v>60</v>
      </c>
      <c r="E1060" t="s">
        <v>919</v>
      </c>
      <c r="F1060" t="s">
        <v>867</v>
      </c>
      <c r="G1060" t="s">
        <v>794</v>
      </c>
      <c r="H1060" s="85">
        <v>46174</v>
      </c>
    </row>
    <row r="1061" spans="1:8" x14ac:dyDescent="0.2">
      <c r="A1061" t="s">
        <v>226</v>
      </c>
      <c r="B1061" t="s">
        <v>162</v>
      </c>
      <c r="C1061" s="85">
        <v>46181</v>
      </c>
      <c r="D1061">
        <v>60</v>
      </c>
      <c r="E1061" t="s">
        <v>919</v>
      </c>
      <c r="F1061" t="s">
        <v>867</v>
      </c>
      <c r="G1061" t="s">
        <v>794</v>
      </c>
      <c r="H1061" s="85">
        <v>46174</v>
      </c>
    </row>
    <row r="1062" spans="1:8" x14ac:dyDescent="0.2">
      <c r="A1062" t="s">
        <v>226</v>
      </c>
      <c r="B1062" t="s">
        <v>162</v>
      </c>
      <c r="C1062" s="85">
        <v>46182</v>
      </c>
      <c r="D1062">
        <v>60</v>
      </c>
      <c r="E1062" t="s">
        <v>919</v>
      </c>
      <c r="F1062" t="s">
        <v>867</v>
      </c>
      <c r="G1062" t="s">
        <v>794</v>
      </c>
      <c r="H1062" s="85">
        <v>46174</v>
      </c>
    </row>
    <row r="1063" spans="1:8" x14ac:dyDescent="0.2">
      <c r="A1063" t="s">
        <v>226</v>
      </c>
      <c r="B1063" t="s">
        <v>162</v>
      </c>
      <c r="C1063" s="85">
        <v>46183</v>
      </c>
      <c r="D1063">
        <v>60</v>
      </c>
      <c r="E1063" t="s">
        <v>919</v>
      </c>
      <c r="F1063" t="s">
        <v>867</v>
      </c>
      <c r="G1063" t="s">
        <v>794</v>
      </c>
      <c r="H1063" s="85">
        <v>46174</v>
      </c>
    </row>
    <row r="1064" spans="1:8" x14ac:dyDescent="0.2">
      <c r="A1064" t="s">
        <v>302</v>
      </c>
      <c r="B1064" t="s">
        <v>162</v>
      </c>
      <c r="C1064" s="85">
        <v>46174</v>
      </c>
      <c r="D1064">
        <v>120</v>
      </c>
      <c r="E1064" t="s">
        <v>920</v>
      </c>
      <c r="G1064" t="s">
        <v>794</v>
      </c>
      <c r="H1064" s="85">
        <v>46174</v>
      </c>
    </row>
    <row r="1065" spans="1:8" x14ac:dyDescent="0.2">
      <c r="A1065" t="s">
        <v>302</v>
      </c>
      <c r="B1065" t="s">
        <v>162</v>
      </c>
      <c r="C1065" s="85">
        <v>46175</v>
      </c>
      <c r="D1065">
        <v>120</v>
      </c>
      <c r="E1065" t="s">
        <v>920</v>
      </c>
      <c r="G1065" t="s">
        <v>794</v>
      </c>
      <c r="H1065" s="85">
        <v>46174</v>
      </c>
    </row>
    <row r="1066" spans="1:8" x14ac:dyDescent="0.2">
      <c r="A1066" t="s">
        <v>302</v>
      </c>
      <c r="B1066" t="s">
        <v>162</v>
      </c>
      <c r="C1066" s="85">
        <v>46176</v>
      </c>
      <c r="D1066">
        <v>120</v>
      </c>
      <c r="E1066" t="s">
        <v>920</v>
      </c>
      <c r="G1066" t="s">
        <v>794</v>
      </c>
      <c r="H1066" s="85">
        <v>46174</v>
      </c>
    </row>
    <row r="1067" spans="1:8" x14ac:dyDescent="0.2">
      <c r="A1067" t="s">
        <v>302</v>
      </c>
      <c r="B1067" t="s">
        <v>162</v>
      </c>
      <c r="C1067" s="85">
        <v>46177</v>
      </c>
      <c r="D1067">
        <v>120</v>
      </c>
      <c r="E1067" t="s">
        <v>920</v>
      </c>
      <c r="G1067" t="s">
        <v>794</v>
      </c>
      <c r="H1067" s="85">
        <v>46174</v>
      </c>
    </row>
    <row r="1068" spans="1:8" x14ac:dyDescent="0.2">
      <c r="A1068" t="s">
        <v>302</v>
      </c>
      <c r="B1068" t="s">
        <v>162</v>
      </c>
      <c r="C1068" s="85">
        <v>46178</v>
      </c>
      <c r="D1068">
        <v>120</v>
      </c>
      <c r="E1068" t="s">
        <v>920</v>
      </c>
      <c r="G1068" t="s">
        <v>794</v>
      </c>
      <c r="H1068" s="85">
        <v>46174</v>
      </c>
    </row>
    <row r="1069" spans="1:8" x14ac:dyDescent="0.2">
      <c r="A1069" t="s">
        <v>302</v>
      </c>
      <c r="B1069" t="s">
        <v>162</v>
      </c>
      <c r="C1069" s="85">
        <v>46181</v>
      </c>
      <c r="D1069">
        <v>120</v>
      </c>
      <c r="E1069" t="s">
        <v>920</v>
      </c>
      <c r="G1069" t="s">
        <v>794</v>
      </c>
      <c r="H1069" s="85">
        <v>46174</v>
      </c>
    </row>
    <row r="1070" spans="1:8" x14ac:dyDescent="0.2">
      <c r="A1070" t="s">
        <v>302</v>
      </c>
      <c r="B1070" t="s">
        <v>162</v>
      </c>
      <c r="C1070" s="85">
        <v>46182</v>
      </c>
      <c r="D1070">
        <v>120</v>
      </c>
      <c r="E1070" t="s">
        <v>920</v>
      </c>
      <c r="G1070" t="s">
        <v>794</v>
      </c>
      <c r="H1070" s="85">
        <v>46174</v>
      </c>
    </row>
    <row r="1071" spans="1:8" x14ac:dyDescent="0.2">
      <c r="A1071" t="s">
        <v>302</v>
      </c>
      <c r="B1071" t="s">
        <v>162</v>
      </c>
      <c r="C1071" s="85">
        <v>46183</v>
      </c>
      <c r="D1071">
        <v>120</v>
      </c>
      <c r="E1071" t="s">
        <v>920</v>
      </c>
      <c r="G1071" t="s">
        <v>794</v>
      </c>
      <c r="H1071" s="85">
        <v>46174</v>
      </c>
    </row>
    <row r="1072" spans="1:8" x14ac:dyDescent="0.2">
      <c r="A1072" t="s">
        <v>302</v>
      </c>
      <c r="B1072" t="s">
        <v>162</v>
      </c>
      <c r="C1072" s="85">
        <v>46184</v>
      </c>
      <c r="D1072">
        <v>120</v>
      </c>
      <c r="E1072" t="s">
        <v>920</v>
      </c>
      <c r="G1072" t="s">
        <v>794</v>
      </c>
      <c r="H1072" s="85">
        <v>46174</v>
      </c>
    </row>
    <row r="1073" spans="1:8" x14ac:dyDescent="0.2">
      <c r="A1073" t="s">
        <v>226</v>
      </c>
      <c r="B1073" t="s">
        <v>162</v>
      </c>
      <c r="C1073" s="85">
        <v>46174</v>
      </c>
      <c r="D1073">
        <v>60</v>
      </c>
      <c r="E1073" t="s">
        <v>920</v>
      </c>
      <c r="F1073" t="s">
        <v>867</v>
      </c>
      <c r="G1073" t="s">
        <v>794</v>
      </c>
      <c r="H1073" s="85">
        <v>46174</v>
      </c>
    </row>
    <row r="1074" spans="1:8" x14ac:dyDescent="0.2">
      <c r="A1074" t="s">
        <v>226</v>
      </c>
      <c r="B1074" t="s">
        <v>162</v>
      </c>
      <c r="C1074" s="85">
        <v>46175</v>
      </c>
      <c r="D1074">
        <v>60</v>
      </c>
      <c r="E1074" t="s">
        <v>920</v>
      </c>
      <c r="F1074" t="s">
        <v>867</v>
      </c>
      <c r="G1074" t="s">
        <v>794</v>
      </c>
      <c r="H1074" s="85">
        <v>46174</v>
      </c>
    </row>
    <row r="1075" spans="1:8" x14ac:dyDescent="0.2">
      <c r="A1075" t="s">
        <v>226</v>
      </c>
      <c r="B1075" t="s">
        <v>162</v>
      </c>
      <c r="C1075" s="85">
        <v>46176</v>
      </c>
      <c r="D1075">
        <v>60</v>
      </c>
      <c r="E1075" t="s">
        <v>920</v>
      </c>
      <c r="F1075" t="s">
        <v>867</v>
      </c>
      <c r="G1075" t="s">
        <v>794</v>
      </c>
      <c r="H1075" s="85">
        <v>46174</v>
      </c>
    </row>
    <row r="1076" spans="1:8" x14ac:dyDescent="0.2">
      <c r="A1076" t="s">
        <v>226</v>
      </c>
      <c r="B1076" t="s">
        <v>162</v>
      </c>
      <c r="C1076" s="85">
        <v>46177</v>
      </c>
      <c r="D1076">
        <v>60</v>
      </c>
      <c r="E1076" t="s">
        <v>920</v>
      </c>
      <c r="F1076" t="s">
        <v>867</v>
      </c>
      <c r="G1076" t="s">
        <v>794</v>
      </c>
      <c r="H1076" s="85">
        <v>46174</v>
      </c>
    </row>
    <row r="1077" spans="1:8" x14ac:dyDescent="0.2">
      <c r="A1077" t="s">
        <v>226</v>
      </c>
      <c r="B1077" t="s">
        <v>162</v>
      </c>
      <c r="C1077" s="85">
        <v>46178</v>
      </c>
      <c r="D1077">
        <v>60</v>
      </c>
      <c r="E1077" t="s">
        <v>920</v>
      </c>
      <c r="F1077" t="s">
        <v>867</v>
      </c>
      <c r="G1077" t="s">
        <v>794</v>
      </c>
      <c r="H1077" s="85">
        <v>46174</v>
      </c>
    </row>
    <row r="1078" spans="1:8" x14ac:dyDescent="0.2">
      <c r="A1078" t="s">
        <v>226</v>
      </c>
      <c r="B1078" t="s">
        <v>162</v>
      </c>
      <c r="C1078" s="85">
        <v>46181</v>
      </c>
      <c r="D1078">
        <v>60</v>
      </c>
      <c r="E1078" t="s">
        <v>920</v>
      </c>
      <c r="F1078" t="s">
        <v>867</v>
      </c>
      <c r="G1078" t="s">
        <v>794</v>
      </c>
      <c r="H1078" s="85">
        <v>46174</v>
      </c>
    </row>
    <row r="1079" spans="1:8" x14ac:dyDescent="0.2">
      <c r="A1079" t="s">
        <v>226</v>
      </c>
      <c r="B1079" t="s">
        <v>162</v>
      </c>
      <c r="C1079" s="85">
        <v>46182</v>
      </c>
      <c r="D1079">
        <v>60</v>
      </c>
      <c r="E1079" t="s">
        <v>920</v>
      </c>
      <c r="F1079" t="s">
        <v>867</v>
      </c>
      <c r="G1079" t="s">
        <v>794</v>
      </c>
      <c r="H1079" s="85">
        <v>46174</v>
      </c>
    </row>
    <row r="1080" spans="1:8" x14ac:dyDescent="0.2">
      <c r="A1080" t="s">
        <v>226</v>
      </c>
      <c r="B1080" t="s">
        <v>162</v>
      </c>
      <c r="C1080" s="85">
        <v>46183</v>
      </c>
      <c r="D1080">
        <v>60</v>
      </c>
      <c r="E1080" t="s">
        <v>920</v>
      </c>
      <c r="F1080" t="s">
        <v>867</v>
      </c>
      <c r="G1080" t="s">
        <v>794</v>
      </c>
      <c r="H1080" s="85">
        <v>46174</v>
      </c>
    </row>
    <row r="1081" spans="1:8" x14ac:dyDescent="0.2">
      <c r="A1081" t="s">
        <v>226</v>
      </c>
      <c r="B1081" t="s">
        <v>162</v>
      </c>
      <c r="C1081" s="85">
        <v>46184</v>
      </c>
      <c r="D1081">
        <v>60</v>
      </c>
      <c r="E1081" t="s">
        <v>920</v>
      </c>
      <c r="F1081" t="s">
        <v>867</v>
      </c>
      <c r="G1081" t="s">
        <v>794</v>
      </c>
      <c r="H1081" s="85">
        <v>46174</v>
      </c>
    </row>
    <row r="1082" spans="1:8" x14ac:dyDescent="0.2">
      <c r="A1082" t="s">
        <v>368</v>
      </c>
      <c r="B1082" t="s">
        <v>163</v>
      </c>
      <c r="C1082" s="85">
        <v>46177</v>
      </c>
      <c r="D1082">
        <v>300</v>
      </c>
      <c r="E1082" t="s">
        <v>865</v>
      </c>
      <c r="G1082" t="s">
        <v>794</v>
      </c>
      <c r="H1082" s="85">
        <v>46174</v>
      </c>
    </row>
    <row r="1083" spans="1:8" x14ac:dyDescent="0.2">
      <c r="A1083" t="s">
        <v>368</v>
      </c>
      <c r="B1083" t="s">
        <v>163</v>
      </c>
      <c r="C1083" s="85">
        <v>46178</v>
      </c>
      <c r="D1083">
        <v>180</v>
      </c>
      <c r="E1083" t="s">
        <v>865</v>
      </c>
      <c r="G1083" t="s">
        <v>794</v>
      </c>
      <c r="H1083" s="85">
        <v>46174</v>
      </c>
    </row>
    <row r="1084" spans="1:8" x14ac:dyDescent="0.2">
      <c r="A1084" t="s">
        <v>368</v>
      </c>
      <c r="B1084" t="s">
        <v>163</v>
      </c>
      <c r="C1084" s="85">
        <v>46181</v>
      </c>
      <c r="D1084">
        <v>300</v>
      </c>
      <c r="E1084" t="s">
        <v>865</v>
      </c>
      <c r="G1084" t="s">
        <v>794</v>
      </c>
      <c r="H1084" s="85">
        <v>46174</v>
      </c>
    </row>
    <row r="1085" spans="1:8" x14ac:dyDescent="0.2">
      <c r="A1085" t="s">
        <v>368</v>
      </c>
      <c r="B1085" t="s">
        <v>163</v>
      </c>
      <c r="C1085" s="85">
        <v>46182</v>
      </c>
      <c r="D1085">
        <v>300</v>
      </c>
      <c r="E1085" t="s">
        <v>865</v>
      </c>
      <c r="G1085" t="s">
        <v>794</v>
      </c>
      <c r="H1085" s="85">
        <v>46174</v>
      </c>
    </row>
    <row r="1086" spans="1:8" x14ac:dyDescent="0.2">
      <c r="A1086" t="s">
        <v>368</v>
      </c>
      <c r="B1086" t="s">
        <v>163</v>
      </c>
      <c r="C1086" s="85">
        <v>46183</v>
      </c>
      <c r="D1086">
        <v>300</v>
      </c>
      <c r="E1086" t="s">
        <v>865</v>
      </c>
      <c r="G1086" t="s">
        <v>794</v>
      </c>
      <c r="H1086" s="85">
        <v>46174</v>
      </c>
    </row>
    <row r="1087" spans="1:8" x14ac:dyDescent="0.2">
      <c r="A1087" t="s">
        <v>368</v>
      </c>
      <c r="B1087" t="s">
        <v>163</v>
      </c>
      <c r="C1087" s="85">
        <v>46184</v>
      </c>
      <c r="D1087">
        <v>180</v>
      </c>
      <c r="E1087" t="s">
        <v>865</v>
      </c>
      <c r="G1087" t="s">
        <v>794</v>
      </c>
      <c r="H1087" s="85">
        <v>46174</v>
      </c>
    </row>
    <row r="1088" spans="1:8" x14ac:dyDescent="0.2">
      <c r="A1088" t="s">
        <v>368</v>
      </c>
      <c r="B1088" t="s">
        <v>163</v>
      </c>
      <c r="C1088" s="85">
        <v>46183</v>
      </c>
      <c r="D1088">
        <v>240</v>
      </c>
      <c r="E1088" t="s">
        <v>866</v>
      </c>
      <c r="F1088" t="s">
        <v>867</v>
      </c>
      <c r="G1088" t="s">
        <v>794</v>
      </c>
      <c r="H1088" s="85">
        <v>46174</v>
      </c>
    </row>
    <row r="1089" spans="1:8" x14ac:dyDescent="0.2">
      <c r="A1089" t="s">
        <v>368</v>
      </c>
      <c r="B1089" t="s">
        <v>163</v>
      </c>
      <c r="C1089" s="85">
        <v>46184</v>
      </c>
      <c r="D1089">
        <v>360</v>
      </c>
      <c r="E1089" t="s">
        <v>866</v>
      </c>
      <c r="F1089" t="s">
        <v>867</v>
      </c>
      <c r="G1089" t="s">
        <v>794</v>
      </c>
      <c r="H1089" s="85">
        <v>46174</v>
      </c>
    </row>
    <row r="1090" spans="1:8" x14ac:dyDescent="0.2">
      <c r="A1090" t="s">
        <v>368</v>
      </c>
      <c r="B1090" t="s">
        <v>163</v>
      </c>
      <c r="C1090" s="85">
        <v>46185</v>
      </c>
      <c r="D1090">
        <v>360</v>
      </c>
      <c r="E1090" t="s">
        <v>866</v>
      </c>
      <c r="F1090" t="s">
        <v>867</v>
      </c>
      <c r="G1090" t="s">
        <v>794</v>
      </c>
      <c r="H1090" s="85">
        <v>46174</v>
      </c>
    </row>
    <row r="1091" spans="1:8" x14ac:dyDescent="0.2">
      <c r="A1091" t="s">
        <v>402</v>
      </c>
      <c r="B1091" t="s">
        <v>163</v>
      </c>
      <c r="C1091" s="85">
        <v>46188</v>
      </c>
      <c r="D1091">
        <v>540</v>
      </c>
      <c r="E1091" t="s">
        <v>868</v>
      </c>
      <c r="G1091" t="s">
        <v>794</v>
      </c>
      <c r="H1091" s="85">
        <v>46174</v>
      </c>
    </row>
    <row r="1092" spans="1:8" x14ac:dyDescent="0.2">
      <c r="A1092" t="s">
        <v>402</v>
      </c>
      <c r="B1092" t="s">
        <v>163</v>
      </c>
      <c r="C1092" s="85">
        <v>46189</v>
      </c>
      <c r="D1092">
        <v>540</v>
      </c>
      <c r="E1092" t="s">
        <v>868</v>
      </c>
      <c r="G1092" t="s">
        <v>794</v>
      </c>
      <c r="H1092" s="85">
        <v>46174</v>
      </c>
    </row>
    <row r="1093" spans="1:8" x14ac:dyDescent="0.2">
      <c r="A1093" t="s">
        <v>402</v>
      </c>
      <c r="B1093" t="s">
        <v>163</v>
      </c>
      <c r="C1093" s="85">
        <v>46190</v>
      </c>
      <c r="D1093">
        <v>540</v>
      </c>
      <c r="E1093" t="s">
        <v>868</v>
      </c>
      <c r="G1093" t="s">
        <v>794</v>
      </c>
      <c r="H1093" s="85">
        <v>46174</v>
      </c>
    </row>
    <row r="1094" spans="1:8" x14ac:dyDescent="0.2">
      <c r="A1094" t="s">
        <v>402</v>
      </c>
      <c r="B1094" t="s">
        <v>163</v>
      </c>
      <c r="C1094" s="85">
        <v>46191</v>
      </c>
      <c r="D1094">
        <v>540</v>
      </c>
      <c r="E1094" t="s">
        <v>868</v>
      </c>
      <c r="G1094" t="s">
        <v>794</v>
      </c>
      <c r="H1094" s="85">
        <v>46174</v>
      </c>
    </row>
    <row r="1095" spans="1:8" x14ac:dyDescent="0.2">
      <c r="A1095" t="s">
        <v>402</v>
      </c>
      <c r="B1095" t="s">
        <v>163</v>
      </c>
      <c r="C1095" s="85">
        <v>46192</v>
      </c>
      <c r="D1095">
        <v>360</v>
      </c>
      <c r="E1095" t="s">
        <v>868</v>
      </c>
      <c r="G1095" t="s">
        <v>794</v>
      </c>
      <c r="H1095" s="85">
        <v>46174</v>
      </c>
    </row>
    <row r="1096" spans="1:8" x14ac:dyDescent="0.2">
      <c r="A1096" t="s">
        <v>368</v>
      </c>
      <c r="B1096" t="s">
        <v>163</v>
      </c>
      <c r="C1096" s="85">
        <v>46188</v>
      </c>
      <c r="D1096">
        <v>540</v>
      </c>
      <c r="E1096" t="s">
        <v>868</v>
      </c>
      <c r="G1096" t="s">
        <v>794</v>
      </c>
      <c r="H1096" s="85">
        <v>46174</v>
      </c>
    </row>
    <row r="1097" spans="1:8" x14ac:dyDescent="0.2">
      <c r="A1097" t="s">
        <v>368</v>
      </c>
      <c r="B1097" t="s">
        <v>163</v>
      </c>
      <c r="C1097" s="85">
        <v>46189</v>
      </c>
      <c r="D1097">
        <v>540</v>
      </c>
      <c r="E1097" t="s">
        <v>868</v>
      </c>
      <c r="G1097" t="s">
        <v>794</v>
      </c>
      <c r="H1097" s="85">
        <v>46174</v>
      </c>
    </row>
    <row r="1098" spans="1:8" x14ac:dyDescent="0.2">
      <c r="A1098" t="s">
        <v>368</v>
      </c>
      <c r="B1098" t="s">
        <v>163</v>
      </c>
      <c r="C1098" s="85">
        <v>46190</v>
      </c>
      <c r="D1098">
        <v>540</v>
      </c>
      <c r="E1098" t="s">
        <v>868</v>
      </c>
      <c r="G1098" t="s">
        <v>794</v>
      </c>
      <c r="H1098" s="85">
        <v>46174</v>
      </c>
    </row>
    <row r="1099" spans="1:8" x14ac:dyDescent="0.2">
      <c r="A1099" t="s">
        <v>368</v>
      </c>
      <c r="B1099" t="s">
        <v>163</v>
      </c>
      <c r="C1099" s="85">
        <v>46191</v>
      </c>
      <c r="D1099">
        <v>540</v>
      </c>
      <c r="E1099" t="s">
        <v>868</v>
      </c>
      <c r="G1099" t="s">
        <v>794</v>
      </c>
      <c r="H1099" s="85">
        <v>46174</v>
      </c>
    </row>
    <row r="1100" spans="1:8" x14ac:dyDescent="0.2">
      <c r="A1100" t="s">
        <v>368</v>
      </c>
      <c r="B1100" t="s">
        <v>163</v>
      </c>
      <c r="C1100" s="85">
        <v>46192</v>
      </c>
      <c r="D1100">
        <v>360</v>
      </c>
      <c r="E1100" t="s">
        <v>868</v>
      </c>
      <c r="G1100" t="s">
        <v>794</v>
      </c>
      <c r="H1100" s="85">
        <v>46174</v>
      </c>
    </row>
    <row r="1101" spans="1:8" x14ac:dyDescent="0.2">
      <c r="A1101" t="s">
        <v>402</v>
      </c>
      <c r="B1101" t="s">
        <v>163</v>
      </c>
      <c r="C1101" s="85">
        <v>46195</v>
      </c>
      <c r="D1101">
        <v>300</v>
      </c>
      <c r="E1101" t="s">
        <v>869</v>
      </c>
      <c r="G1101" t="s">
        <v>794</v>
      </c>
      <c r="H1101" s="85">
        <v>46174</v>
      </c>
    </row>
    <row r="1102" spans="1:8" x14ac:dyDescent="0.2">
      <c r="A1102" t="s">
        <v>402</v>
      </c>
      <c r="B1102" t="s">
        <v>163</v>
      </c>
      <c r="C1102" s="85">
        <v>46196</v>
      </c>
      <c r="D1102">
        <v>300</v>
      </c>
      <c r="E1102" t="s">
        <v>869</v>
      </c>
      <c r="G1102" t="s">
        <v>794</v>
      </c>
      <c r="H1102" s="85">
        <v>46174</v>
      </c>
    </row>
    <row r="1103" spans="1:8" x14ac:dyDescent="0.2">
      <c r="A1103" t="s">
        <v>368</v>
      </c>
      <c r="B1103" t="s">
        <v>163</v>
      </c>
      <c r="C1103" s="85">
        <v>46195</v>
      </c>
      <c r="D1103">
        <v>300</v>
      </c>
      <c r="E1103" t="s">
        <v>869</v>
      </c>
      <c r="F1103" t="s">
        <v>867</v>
      </c>
      <c r="G1103" t="s">
        <v>794</v>
      </c>
      <c r="H1103" s="85">
        <v>46174</v>
      </c>
    </row>
    <row r="1104" spans="1:8" x14ac:dyDescent="0.2">
      <c r="A1104" t="s">
        <v>368</v>
      </c>
      <c r="B1104" t="s">
        <v>163</v>
      </c>
      <c r="C1104" s="85">
        <v>46196</v>
      </c>
      <c r="D1104">
        <v>300</v>
      </c>
      <c r="E1104" t="s">
        <v>869</v>
      </c>
      <c r="F1104" t="s">
        <v>867</v>
      </c>
      <c r="G1104" t="s">
        <v>794</v>
      </c>
      <c r="H1104" s="85">
        <v>46174</v>
      </c>
    </row>
    <row r="1105" spans="1:8" x14ac:dyDescent="0.2">
      <c r="A1105" t="s">
        <v>368</v>
      </c>
      <c r="B1105" t="s">
        <v>163</v>
      </c>
      <c r="C1105" s="85">
        <v>46195</v>
      </c>
      <c r="D1105">
        <v>240</v>
      </c>
      <c r="E1105" t="s">
        <v>870</v>
      </c>
      <c r="G1105" t="s">
        <v>794</v>
      </c>
      <c r="H1105" s="85">
        <v>46174</v>
      </c>
    </row>
    <row r="1106" spans="1:8" x14ac:dyDescent="0.2">
      <c r="A1106" t="s">
        <v>368</v>
      </c>
      <c r="B1106" t="s">
        <v>163</v>
      </c>
      <c r="C1106" s="85">
        <v>46196</v>
      </c>
      <c r="D1106">
        <v>240</v>
      </c>
      <c r="E1106" t="s">
        <v>870</v>
      </c>
      <c r="G1106" t="s">
        <v>794</v>
      </c>
      <c r="H1106" s="85">
        <v>46174</v>
      </c>
    </row>
    <row r="1107" spans="1:8" x14ac:dyDescent="0.2">
      <c r="A1107" t="s">
        <v>368</v>
      </c>
      <c r="B1107" t="s">
        <v>163</v>
      </c>
      <c r="C1107" s="85">
        <v>46197</v>
      </c>
      <c r="D1107">
        <v>180</v>
      </c>
      <c r="E1107" t="s">
        <v>871</v>
      </c>
      <c r="G1107" t="s">
        <v>794</v>
      </c>
      <c r="H1107" s="85">
        <v>46174</v>
      </c>
    </row>
    <row r="1108" spans="1:8" x14ac:dyDescent="0.2">
      <c r="A1108" t="s">
        <v>368</v>
      </c>
      <c r="B1108" t="s">
        <v>163</v>
      </c>
      <c r="C1108" s="85">
        <v>46197</v>
      </c>
      <c r="D1108">
        <v>360</v>
      </c>
      <c r="E1108" t="s">
        <v>872</v>
      </c>
      <c r="G1108" t="s">
        <v>794</v>
      </c>
      <c r="H1108" s="85">
        <v>46174</v>
      </c>
    </row>
    <row r="1109" spans="1:8" x14ac:dyDescent="0.2">
      <c r="A1109" t="s">
        <v>368</v>
      </c>
      <c r="B1109" t="s">
        <v>163</v>
      </c>
      <c r="C1109" s="85">
        <v>46198</v>
      </c>
      <c r="D1109">
        <v>540</v>
      </c>
      <c r="E1109" t="s">
        <v>873</v>
      </c>
      <c r="G1109" t="s">
        <v>794</v>
      </c>
      <c r="H1109" s="85">
        <v>46174</v>
      </c>
    </row>
    <row r="1110" spans="1:8" x14ac:dyDescent="0.2">
      <c r="A1110" t="s">
        <v>368</v>
      </c>
      <c r="B1110" t="s">
        <v>163</v>
      </c>
      <c r="C1110" s="85">
        <v>46199</v>
      </c>
      <c r="D1110">
        <v>240</v>
      </c>
      <c r="E1110" t="s">
        <v>874</v>
      </c>
      <c r="G1110" t="s">
        <v>794</v>
      </c>
      <c r="H1110" s="85">
        <v>46174</v>
      </c>
    </row>
    <row r="1111" spans="1:8" x14ac:dyDescent="0.2">
      <c r="A1111" t="s">
        <v>368</v>
      </c>
      <c r="B1111" t="s">
        <v>163</v>
      </c>
      <c r="C1111" s="85">
        <v>46199</v>
      </c>
      <c r="D1111">
        <v>120</v>
      </c>
      <c r="E1111" t="s">
        <v>875</v>
      </c>
      <c r="F1111" t="s">
        <v>867</v>
      </c>
      <c r="G1111" t="s">
        <v>794</v>
      </c>
      <c r="H1111" s="85">
        <v>46174</v>
      </c>
    </row>
    <row r="1112" spans="1:8" x14ac:dyDescent="0.2">
      <c r="A1112" t="s">
        <v>368</v>
      </c>
      <c r="B1112" t="s">
        <v>163</v>
      </c>
      <c r="C1112" s="85">
        <v>46202</v>
      </c>
      <c r="D1112">
        <v>540</v>
      </c>
      <c r="E1112" t="s">
        <v>875</v>
      </c>
      <c r="F1112" t="s">
        <v>867</v>
      </c>
      <c r="G1112" t="s">
        <v>794</v>
      </c>
      <c r="H1112" s="85">
        <v>46174</v>
      </c>
    </row>
    <row r="1113" spans="1:8" x14ac:dyDescent="0.2">
      <c r="A1113" t="s">
        <v>368</v>
      </c>
      <c r="B1113" t="s">
        <v>163</v>
      </c>
      <c r="C1113" s="85">
        <v>46203</v>
      </c>
      <c r="D1113">
        <v>540</v>
      </c>
      <c r="E1113" t="s">
        <v>875</v>
      </c>
      <c r="F1113" t="s">
        <v>867</v>
      </c>
      <c r="G1113" t="s">
        <v>794</v>
      </c>
      <c r="H1113" s="85">
        <v>46174</v>
      </c>
    </row>
    <row r="1114" spans="1:8" x14ac:dyDescent="0.2">
      <c r="A1114" t="s">
        <v>204</v>
      </c>
      <c r="B1114" t="s">
        <v>164</v>
      </c>
      <c r="C1114" s="85">
        <v>46174</v>
      </c>
      <c r="D1114">
        <v>240</v>
      </c>
      <c r="E1114" t="s">
        <v>697</v>
      </c>
      <c r="F1114">
        <v>1</v>
      </c>
      <c r="G1114" t="s">
        <v>794</v>
      </c>
      <c r="H1114" s="85">
        <v>46174</v>
      </c>
    </row>
    <row r="1115" spans="1:8" x14ac:dyDescent="0.2">
      <c r="A1115" t="s">
        <v>204</v>
      </c>
      <c r="B1115" t="s">
        <v>164</v>
      </c>
      <c r="C1115" s="85">
        <v>46175</v>
      </c>
      <c r="D1115">
        <v>240</v>
      </c>
      <c r="E1115" t="s">
        <v>697</v>
      </c>
      <c r="F1115">
        <v>1</v>
      </c>
      <c r="G1115" t="s">
        <v>794</v>
      </c>
      <c r="H1115" s="85">
        <v>46174</v>
      </c>
    </row>
    <row r="1116" spans="1:8" x14ac:dyDescent="0.2">
      <c r="A1116" t="s">
        <v>421</v>
      </c>
      <c r="B1116" t="s">
        <v>164</v>
      </c>
      <c r="C1116" s="85">
        <v>46174</v>
      </c>
      <c r="D1116">
        <v>120</v>
      </c>
      <c r="E1116" t="s">
        <v>698</v>
      </c>
      <c r="G1116" t="s">
        <v>794</v>
      </c>
      <c r="H1116" s="85">
        <v>46174</v>
      </c>
    </row>
    <row r="1117" spans="1:8" x14ac:dyDescent="0.2">
      <c r="A1117" t="s">
        <v>421</v>
      </c>
      <c r="B1117" t="s">
        <v>164</v>
      </c>
      <c r="C1117" s="85">
        <v>46175</v>
      </c>
      <c r="D1117">
        <v>120</v>
      </c>
      <c r="E1117" t="s">
        <v>698</v>
      </c>
      <c r="G1117" t="s">
        <v>794</v>
      </c>
      <c r="H1117" s="85">
        <v>46174</v>
      </c>
    </row>
    <row r="1118" spans="1:8" x14ac:dyDescent="0.2">
      <c r="A1118" t="s">
        <v>246</v>
      </c>
      <c r="B1118" t="s">
        <v>164</v>
      </c>
      <c r="C1118" s="85">
        <v>46175</v>
      </c>
      <c r="D1118">
        <v>540</v>
      </c>
      <c r="E1118" t="s">
        <v>699</v>
      </c>
      <c r="F1118">
        <v>2</v>
      </c>
      <c r="G1118" t="s">
        <v>794</v>
      </c>
      <c r="H1118" s="85">
        <v>46174</v>
      </c>
    </row>
    <row r="1119" spans="1:8" x14ac:dyDescent="0.2">
      <c r="A1119" t="s">
        <v>246</v>
      </c>
      <c r="B1119" t="s">
        <v>164</v>
      </c>
      <c r="C1119" s="85">
        <v>46176</v>
      </c>
      <c r="D1119">
        <v>540</v>
      </c>
      <c r="E1119" t="s">
        <v>699</v>
      </c>
      <c r="F1119">
        <v>2</v>
      </c>
      <c r="G1119" t="s">
        <v>794</v>
      </c>
      <c r="H1119" s="85">
        <v>46174</v>
      </c>
    </row>
    <row r="1120" spans="1:8" x14ac:dyDescent="0.2">
      <c r="A1120" t="s">
        <v>246</v>
      </c>
      <c r="B1120" t="s">
        <v>164</v>
      </c>
      <c r="C1120" s="85">
        <v>46177</v>
      </c>
      <c r="D1120">
        <v>540</v>
      </c>
      <c r="E1120" t="s">
        <v>699</v>
      </c>
      <c r="F1120">
        <v>2</v>
      </c>
      <c r="G1120" t="s">
        <v>794</v>
      </c>
      <c r="H1120" s="85">
        <v>46174</v>
      </c>
    </row>
    <row r="1121" spans="1:8" x14ac:dyDescent="0.2">
      <c r="A1121" t="s">
        <v>246</v>
      </c>
      <c r="B1121" t="s">
        <v>164</v>
      </c>
      <c r="C1121" s="85">
        <v>46178</v>
      </c>
      <c r="D1121">
        <v>360</v>
      </c>
      <c r="E1121" t="s">
        <v>699</v>
      </c>
      <c r="F1121">
        <v>2</v>
      </c>
      <c r="G1121" t="s">
        <v>794</v>
      </c>
      <c r="H1121" s="85">
        <v>46174</v>
      </c>
    </row>
    <row r="1122" spans="1:8" x14ac:dyDescent="0.2">
      <c r="A1122" t="s">
        <v>246</v>
      </c>
      <c r="B1122" t="s">
        <v>164</v>
      </c>
      <c r="C1122" s="85">
        <v>46181</v>
      </c>
      <c r="D1122">
        <v>540</v>
      </c>
      <c r="E1122" t="s">
        <v>699</v>
      </c>
      <c r="F1122">
        <v>2</v>
      </c>
      <c r="G1122" t="s">
        <v>794</v>
      </c>
      <c r="H1122" s="85">
        <v>46174</v>
      </c>
    </row>
    <row r="1123" spans="1:8" x14ac:dyDescent="0.2">
      <c r="A1123" t="s">
        <v>246</v>
      </c>
      <c r="B1123" t="s">
        <v>164</v>
      </c>
      <c r="C1123" s="85">
        <v>46182</v>
      </c>
      <c r="D1123">
        <v>540</v>
      </c>
      <c r="E1123" t="s">
        <v>699</v>
      </c>
      <c r="F1123">
        <v>2</v>
      </c>
      <c r="G1123" t="s">
        <v>794</v>
      </c>
      <c r="H1123" s="85">
        <v>46174</v>
      </c>
    </row>
    <row r="1124" spans="1:8" x14ac:dyDescent="0.2">
      <c r="A1124" t="s">
        <v>246</v>
      </c>
      <c r="B1124" t="s">
        <v>164</v>
      </c>
      <c r="C1124" s="85">
        <v>46183</v>
      </c>
      <c r="D1124">
        <v>540</v>
      </c>
      <c r="E1124" t="s">
        <v>699</v>
      </c>
      <c r="F1124">
        <v>2</v>
      </c>
      <c r="G1124" t="s">
        <v>794</v>
      </c>
      <c r="H1124" s="85">
        <v>46174</v>
      </c>
    </row>
    <row r="1125" spans="1:8" x14ac:dyDescent="0.2">
      <c r="A1125" t="s">
        <v>246</v>
      </c>
      <c r="B1125" t="s">
        <v>164</v>
      </c>
      <c r="C1125" s="85">
        <v>46184</v>
      </c>
      <c r="D1125">
        <v>300</v>
      </c>
      <c r="E1125" t="s">
        <v>699</v>
      </c>
      <c r="F1125">
        <v>2</v>
      </c>
      <c r="G1125" t="s">
        <v>794</v>
      </c>
      <c r="H1125" s="85">
        <v>46174</v>
      </c>
    </row>
    <row r="1126" spans="1:8" x14ac:dyDescent="0.2">
      <c r="A1126" t="s">
        <v>246</v>
      </c>
      <c r="B1126" t="s">
        <v>164</v>
      </c>
      <c r="C1126" s="85">
        <v>46185</v>
      </c>
      <c r="D1126">
        <v>180</v>
      </c>
      <c r="E1126" t="s">
        <v>699</v>
      </c>
      <c r="F1126">
        <v>2</v>
      </c>
      <c r="G1126" t="s">
        <v>794</v>
      </c>
      <c r="H1126" s="85">
        <v>46174</v>
      </c>
    </row>
    <row r="1127" spans="1:8" x14ac:dyDescent="0.2">
      <c r="A1127" t="s">
        <v>246</v>
      </c>
      <c r="B1127" t="s">
        <v>164</v>
      </c>
      <c r="C1127" s="85">
        <v>46188</v>
      </c>
      <c r="D1127">
        <v>540</v>
      </c>
      <c r="E1127" t="s">
        <v>699</v>
      </c>
      <c r="F1127">
        <v>2</v>
      </c>
      <c r="G1127" t="s">
        <v>794</v>
      </c>
      <c r="H1127" s="85">
        <v>46174</v>
      </c>
    </row>
    <row r="1128" spans="1:8" x14ac:dyDescent="0.2">
      <c r="A1128" t="s">
        <v>246</v>
      </c>
      <c r="B1128" t="s">
        <v>164</v>
      </c>
      <c r="C1128" s="85">
        <v>46189</v>
      </c>
      <c r="D1128">
        <v>540</v>
      </c>
      <c r="E1128" t="s">
        <v>699</v>
      </c>
      <c r="F1128">
        <v>2</v>
      </c>
      <c r="G1128" t="s">
        <v>794</v>
      </c>
      <c r="H1128" s="85">
        <v>46174</v>
      </c>
    </row>
    <row r="1129" spans="1:8" x14ac:dyDescent="0.2">
      <c r="A1129" t="s">
        <v>246</v>
      </c>
      <c r="B1129" t="s">
        <v>164</v>
      </c>
      <c r="C1129" s="85">
        <v>46190</v>
      </c>
      <c r="D1129">
        <v>180</v>
      </c>
      <c r="E1129" t="s">
        <v>699</v>
      </c>
      <c r="F1129">
        <v>2</v>
      </c>
      <c r="G1129" t="s">
        <v>794</v>
      </c>
      <c r="H1129" s="85">
        <v>46174</v>
      </c>
    </row>
    <row r="1130" spans="1:8" x14ac:dyDescent="0.2">
      <c r="A1130" t="s">
        <v>246</v>
      </c>
      <c r="B1130" t="s">
        <v>164</v>
      </c>
      <c r="C1130" s="85">
        <v>46191</v>
      </c>
      <c r="D1130">
        <v>240</v>
      </c>
      <c r="E1130" t="s">
        <v>699</v>
      </c>
      <c r="F1130">
        <v>2</v>
      </c>
      <c r="G1130" t="s">
        <v>794</v>
      </c>
      <c r="H1130" s="85">
        <v>46174</v>
      </c>
    </row>
    <row r="1131" spans="1:8" x14ac:dyDescent="0.2">
      <c r="A1131" t="s">
        <v>246</v>
      </c>
      <c r="B1131" t="s">
        <v>164</v>
      </c>
      <c r="C1131" s="85">
        <v>46192</v>
      </c>
      <c r="D1131">
        <v>180</v>
      </c>
      <c r="E1131" t="s">
        <v>699</v>
      </c>
      <c r="F1131">
        <v>2</v>
      </c>
      <c r="G1131" t="s">
        <v>794</v>
      </c>
      <c r="H1131" s="85">
        <v>46174</v>
      </c>
    </row>
    <row r="1132" spans="1:8" x14ac:dyDescent="0.2">
      <c r="A1132" t="s">
        <v>204</v>
      </c>
      <c r="B1132" t="s">
        <v>164</v>
      </c>
      <c r="C1132" s="85">
        <v>46176</v>
      </c>
      <c r="D1132">
        <v>540</v>
      </c>
      <c r="E1132" t="s">
        <v>700</v>
      </c>
      <c r="G1132" t="s">
        <v>794</v>
      </c>
      <c r="H1132" s="85">
        <v>46174</v>
      </c>
    </row>
    <row r="1133" spans="1:8" x14ac:dyDescent="0.2">
      <c r="A1133" t="s">
        <v>204</v>
      </c>
      <c r="B1133" t="s">
        <v>164</v>
      </c>
      <c r="C1133" s="85">
        <v>46177</v>
      </c>
      <c r="D1133">
        <v>540</v>
      </c>
      <c r="E1133" t="s">
        <v>700</v>
      </c>
      <c r="G1133" t="s">
        <v>794</v>
      </c>
      <c r="H1133" s="85">
        <v>46174</v>
      </c>
    </row>
    <row r="1134" spans="1:8" x14ac:dyDescent="0.2">
      <c r="A1134" t="s">
        <v>421</v>
      </c>
      <c r="B1134" t="s">
        <v>164</v>
      </c>
      <c r="C1134" s="85">
        <v>46176</v>
      </c>
      <c r="D1134">
        <v>540</v>
      </c>
      <c r="E1134" t="s">
        <v>700</v>
      </c>
      <c r="G1134" t="s">
        <v>794</v>
      </c>
      <c r="H1134" s="85">
        <v>46174</v>
      </c>
    </row>
    <row r="1135" spans="1:8" x14ac:dyDescent="0.2">
      <c r="A1135" t="s">
        <v>421</v>
      </c>
      <c r="B1135" t="s">
        <v>164</v>
      </c>
      <c r="C1135" s="85">
        <v>46177</v>
      </c>
      <c r="D1135">
        <v>540</v>
      </c>
      <c r="E1135" t="s">
        <v>700</v>
      </c>
      <c r="G1135" t="s">
        <v>794</v>
      </c>
      <c r="H1135" s="85">
        <v>46174</v>
      </c>
    </row>
    <row r="1136" spans="1:8" x14ac:dyDescent="0.2">
      <c r="A1136" t="s">
        <v>421</v>
      </c>
      <c r="B1136" t="s">
        <v>164</v>
      </c>
      <c r="C1136" s="85">
        <v>46181</v>
      </c>
      <c r="D1136">
        <v>120</v>
      </c>
      <c r="E1136" t="s">
        <v>701</v>
      </c>
      <c r="G1136" t="s">
        <v>794</v>
      </c>
      <c r="H1136" s="85">
        <v>46174</v>
      </c>
    </row>
    <row r="1137" spans="1:8" x14ac:dyDescent="0.2">
      <c r="A1137" t="s">
        <v>421</v>
      </c>
      <c r="B1137" t="s">
        <v>164</v>
      </c>
      <c r="C1137" s="85">
        <v>46182</v>
      </c>
      <c r="D1137">
        <v>120</v>
      </c>
      <c r="E1137" t="s">
        <v>701</v>
      </c>
      <c r="G1137" t="s">
        <v>794</v>
      </c>
      <c r="H1137" s="85">
        <v>46174</v>
      </c>
    </row>
    <row r="1138" spans="1:8" x14ac:dyDescent="0.2">
      <c r="A1138" t="s">
        <v>421</v>
      </c>
      <c r="B1138" t="s">
        <v>164</v>
      </c>
      <c r="C1138" s="85">
        <v>46183</v>
      </c>
      <c r="D1138">
        <v>120</v>
      </c>
      <c r="E1138" t="s">
        <v>701</v>
      </c>
      <c r="G1138" t="s">
        <v>794</v>
      </c>
      <c r="H1138" s="85">
        <v>46174</v>
      </c>
    </row>
    <row r="1139" spans="1:8" x14ac:dyDescent="0.2">
      <c r="A1139" t="s">
        <v>421</v>
      </c>
      <c r="B1139" t="s">
        <v>164</v>
      </c>
      <c r="C1139" s="85">
        <v>46184</v>
      </c>
      <c r="D1139">
        <v>120</v>
      </c>
      <c r="E1139" t="s">
        <v>701</v>
      </c>
      <c r="G1139" t="s">
        <v>794</v>
      </c>
      <c r="H1139" s="85">
        <v>46174</v>
      </c>
    </row>
    <row r="1140" spans="1:8" x14ac:dyDescent="0.2">
      <c r="A1140" t="s">
        <v>421</v>
      </c>
      <c r="B1140" t="s">
        <v>164</v>
      </c>
      <c r="C1140" s="85">
        <v>46185</v>
      </c>
      <c r="D1140">
        <v>120</v>
      </c>
      <c r="E1140" t="s">
        <v>701</v>
      </c>
      <c r="G1140" t="s">
        <v>794</v>
      </c>
      <c r="H1140" s="85">
        <v>46174</v>
      </c>
    </row>
    <row r="1141" spans="1:8" x14ac:dyDescent="0.2">
      <c r="A1141" t="s">
        <v>421</v>
      </c>
      <c r="B1141" t="s">
        <v>164</v>
      </c>
      <c r="C1141" s="85">
        <v>46188</v>
      </c>
      <c r="D1141">
        <v>120</v>
      </c>
      <c r="E1141" t="s">
        <v>701</v>
      </c>
      <c r="G1141" t="s">
        <v>794</v>
      </c>
      <c r="H1141" s="85">
        <v>46174</v>
      </c>
    </row>
    <row r="1142" spans="1:8" x14ac:dyDescent="0.2">
      <c r="A1142" t="s">
        <v>421</v>
      </c>
      <c r="B1142" t="s">
        <v>164</v>
      </c>
      <c r="C1142" s="85">
        <v>46189</v>
      </c>
      <c r="D1142">
        <v>120</v>
      </c>
      <c r="E1142" t="s">
        <v>701</v>
      </c>
      <c r="G1142" t="s">
        <v>794</v>
      </c>
      <c r="H1142" s="85">
        <v>46174</v>
      </c>
    </row>
    <row r="1143" spans="1:8" x14ac:dyDescent="0.2">
      <c r="A1143" t="s">
        <v>421</v>
      </c>
      <c r="B1143" t="s">
        <v>164</v>
      </c>
      <c r="C1143" s="85">
        <v>46190</v>
      </c>
      <c r="D1143">
        <v>120</v>
      </c>
      <c r="E1143" t="s">
        <v>701</v>
      </c>
      <c r="G1143" t="s">
        <v>794</v>
      </c>
      <c r="H1143" s="85">
        <v>46174</v>
      </c>
    </row>
    <row r="1144" spans="1:8" x14ac:dyDescent="0.2">
      <c r="A1144" t="s">
        <v>204</v>
      </c>
      <c r="B1144" t="s">
        <v>164</v>
      </c>
      <c r="C1144" s="85">
        <v>46178</v>
      </c>
      <c r="D1144">
        <v>180</v>
      </c>
      <c r="E1144" t="s">
        <v>701</v>
      </c>
      <c r="G1144" t="s">
        <v>794</v>
      </c>
      <c r="H1144" s="85">
        <v>46174</v>
      </c>
    </row>
    <row r="1145" spans="1:8" x14ac:dyDescent="0.2">
      <c r="A1145" t="s">
        <v>204</v>
      </c>
      <c r="B1145" t="s">
        <v>164</v>
      </c>
      <c r="C1145" s="85">
        <v>46181</v>
      </c>
      <c r="D1145">
        <v>180</v>
      </c>
      <c r="E1145" t="s">
        <v>701</v>
      </c>
      <c r="G1145" t="s">
        <v>794</v>
      </c>
      <c r="H1145" s="85">
        <v>46174</v>
      </c>
    </row>
    <row r="1146" spans="1:8" x14ac:dyDescent="0.2">
      <c r="A1146" t="s">
        <v>204</v>
      </c>
      <c r="B1146" t="s">
        <v>164</v>
      </c>
      <c r="C1146" s="85">
        <v>46182</v>
      </c>
      <c r="D1146">
        <v>180</v>
      </c>
      <c r="E1146" t="s">
        <v>701</v>
      </c>
      <c r="G1146" t="s">
        <v>794</v>
      </c>
      <c r="H1146" s="85">
        <v>46174</v>
      </c>
    </row>
    <row r="1147" spans="1:8" x14ac:dyDescent="0.2">
      <c r="A1147" t="s">
        <v>204</v>
      </c>
      <c r="B1147" t="s">
        <v>164</v>
      </c>
      <c r="C1147" s="85">
        <v>46183</v>
      </c>
      <c r="D1147">
        <v>180</v>
      </c>
      <c r="E1147" t="s">
        <v>701</v>
      </c>
      <c r="G1147" t="s">
        <v>794</v>
      </c>
      <c r="H1147" s="85">
        <v>46174</v>
      </c>
    </row>
    <row r="1148" spans="1:8" x14ac:dyDescent="0.2">
      <c r="A1148" t="s">
        <v>204</v>
      </c>
      <c r="B1148" t="s">
        <v>164</v>
      </c>
      <c r="C1148" s="85">
        <v>46184</v>
      </c>
      <c r="D1148">
        <v>180</v>
      </c>
      <c r="E1148" t="s">
        <v>701</v>
      </c>
      <c r="G1148" t="s">
        <v>794</v>
      </c>
      <c r="H1148" s="85">
        <v>46174</v>
      </c>
    </row>
    <row r="1149" spans="1:8" x14ac:dyDescent="0.2">
      <c r="A1149" t="s">
        <v>204</v>
      </c>
      <c r="B1149" t="s">
        <v>164</v>
      </c>
      <c r="C1149" s="85">
        <v>46185</v>
      </c>
      <c r="D1149">
        <v>180</v>
      </c>
      <c r="E1149" t="s">
        <v>701</v>
      </c>
      <c r="G1149" t="s">
        <v>794</v>
      </c>
      <c r="H1149" s="85">
        <v>46174</v>
      </c>
    </row>
    <row r="1150" spans="1:8" x14ac:dyDescent="0.2">
      <c r="A1150" t="s">
        <v>204</v>
      </c>
      <c r="B1150" t="s">
        <v>164</v>
      </c>
      <c r="C1150" s="85">
        <v>46188</v>
      </c>
      <c r="D1150">
        <v>180</v>
      </c>
      <c r="E1150" t="s">
        <v>701</v>
      </c>
      <c r="G1150" t="s">
        <v>794</v>
      </c>
      <c r="H1150" s="85">
        <v>46174</v>
      </c>
    </row>
    <row r="1151" spans="1:8" x14ac:dyDescent="0.2">
      <c r="A1151" t="s">
        <v>204</v>
      </c>
      <c r="B1151" t="s">
        <v>164</v>
      </c>
      <c r="C1151" s="85">
        <v>46189</v>
      </c>
      <c r="D1151">
        <v>180</v>
      </c>
      <c r="E1151" t="s">
        <v>701</v>
      </c>
      <c r="G1151" t="s">
        <v>794</v>
      </c>
      <c r="H1151" s="85">
        <v>46174</v>
      </c>
    </row>
    <row r="1152" spans="1:8" x14ac:dyDescent="0.2">
      <c r="A1152" t="s">
        <v>204</v>
      </c>
      <c r="B1152" t="s">
        <v>164</v>
      </c>
      <c r="C1152" s="85">
        <v>46190</v>
      </c>
      <c r="D1152">
        <v>90</v>
      </c>
      <c r="E1152" t="s">
        <v>701</v>
      </c>
      <c r="G1152" t="s">
        <v>794</v>
      </c>
      <c r="H1152" s="85">
        <v>46174</v>
      </c>
    </row>
    <row r="1153" spans="1:8" x14ac:dyDescent="0.2">
      <c r="A1153" t="s">
        <v>246</v>
      </c>
      <c r="B1153" t="s">
        <v>164</v>
      </c>
      <c r="C1153" s="85">
        <v>46184</v>
      </c>
      <c r="D1153">
        <v>240</v>
      </c>
      <c r="E1153" t="s">
        <v>702</v>
      </c>
      <c r="F1153">
        <v>3</v>
      </c>
      <c r="G1153" t="s">
        <v>794</v>
      </c>
      <c r="H1153" s="85">
        <v>46174</v>
      </c>
    </row>
    <row r="1154" spans="1:8" x14ac:dyDescent="0.2">
      <c r="A1154" t="s">
        <v>246</v>
      </c>
      <c r="B1154" t="s">
        <v>164</v>
      </c>
      <c r="C1154" s="85">
        <v>46185</v>
      </c>
      <c r="D1154">
        <v>180</v>
      </c>
      <c r="E1154" t="s">
        <v>702</v>
      </c>
      <c r="F1154">
        <v>3</v>
      </c>
      <c r="G1154" t="s">
        <v>794</v>
      </c>
      <c r="H1154" s="85">
        <v>46174</v>
      </c>
    </row>
    <row r="1155" spans="1:8" x14ac:dyDescent="0.2">
      <c r="A1155" t="s">
        <v>204</v>
      </c>
      <c r="B1155" t="s">
        <v>164</v>
      </c>
      <c r="C1155" s="85">
        <v>46188</v>
      </c>
      <c r="D1155">
        <v>60</v>
      </c>
      <c r="E1155" t="s">
        <v>703</v>
      </c>
      <c r="G1155" t="s">
        <v>794</v>
      </c>
      <c r="H1155" s="85">
        <v>46174</v>
      </c>
    </row>
    <row r="1156" spans="1:8" x14ac:dyDescent="0.2">
      <c r="A1156" t="s">
        <v>204</v>
      </c>
      <c r="B1156" t="s">
        <v>164</v>
      </c>
      <c r="C1156" s="85">
        <v>46189</v>
      </c>
      <c r="D1156">
        <v>60</v>
      </c>
      <c r="E1156" t="s">
        <v>703</v>
      </c>
      <c r="G1156" t="s">
        <v>794</v>
      </c>
      <c r="H1156" s="85">
        <v>46174</v>
      </c>
    </row>
    <row r="1157" spans="1:8" x14ac:dyDescent="0.2">
      <c r="A1157" t="s">
        <v>421</v>
      </c>
      <c r="B1157" t="s">
        <v>164</v>
      </c>
      <c r="C1157" s="85">
        <v>46188</v>
      </c>
      <c r="D1157">
        <v>60</v>
      </c>
      <c r="E1157" t="s">
        <v>703</v>
      </c>
      <c r="G1157" t="s">
        <v>794</v>
      </c>
      <c r="H1157" s="85">
        <v>46174</v>
      </c>
    </row>
    <row r="1158" spans="1:8" x14ac:dyDescent="0.2">
      <c r="A1158" t="s">
        <v>421</v>
      </c>
      <c r="B1158" t="s">
        <v>164</v>
      </c>
      <c r="C1158" s="85">
        <v>46189</v>
      </c>
      <c r="D1158">
        <v>60</v>
      </c>
      <c r="E1158" t="s">
        <v>703</v>
      </c>
      <c r="G1158" t="s">
        <v>794</v>
      </c>
      <c r="H1158" s="85">
        <v>46174</v>
      </c>
    </row>
    <row r="1159" spans="1:8" x14ac:dyDescent="0.2">
      <c r="A1159" t="s">
        <v>421</v>
      </c>
      <c r="B1159" t="s">
        <v>164</v>
      </c>
      <c r="C1159" s="85">
        <v>46191</v>
      </c>
      <c r="D1159">
        <v>120</v>
      </c>
      <c r="E1159" t="s">
        <v>704</v>
      </c>
      <c r="F1159">
        <v>4</v>
      </c>
      <c r="G1159" t="s">
        <v>794</v>
      </c>
      <c r="H1159" s="85">
        <v>46174</v>
      </c>
    </row>
    <row r="1160" spans="1:8" x14ac:dyDescent="0.2">
      <c r="A1160" t="s">
        <v>421</v>
      </c>
      <c r="B1160" t="s">
        <v>164</v>
      </c>
      <c r="C1160" s="85">
        <v>46192</v>
      </c>
      <c r="D1160">
        <v>120</v>
      </c>
      <c r="E1160" t="s">
        <v>704</v>
      </c>
      <c r="F1160">
        <v>4</v>
      </c>
      <c r="G1160" t="s">
        <v>794</v>
      </c>
      <c r="H1160" s="85">
        <v>46174</v>
      </c>
    </row>
    <row r="1161" spans="1:8" x14ac:dyDescent="0.2">
      <c r="A1161" t="s">
        <v>204</v>
      </c>
      <c r="B1161" t="s">
        <v>164</v>
      </c>
      <c r="C1161" s="85">
        <v>46191</v>
      </c>
      <c r="D1161">
        <v>90</v>
      </c>
      <c r="E1161" t="s">
        <v>704</v>
      </c>
      <c r="F1161">
        <v>5</v>
      </c>
      <c r="G1161" t="s">
        <v>794</v>
      </c>
      <c r="H1161" s="85">
        <v>46174</v>
      </c>
    </row>
    <row r="1162" spans="1:8" x14ac:dyDescent="0.2">
      <c r="A1162" t="s">
        <v>204</v>
      </c>
      <c r="B1162" t="s">
        <v>164</v>
      </c>
      <c r="C1162" s="85">
        <v>46192</v>
      </c>
      <c r="D1162">
        <v>90</v>
      </c>
      <c r="E1162" t="s">
        <v>704</v>
      </c>
      <c r="F1162">
        <v>5</v>
      </c>
      <c r="G1162" t="s">
        <v>794</v>
      </c>
      <c r="H1162" s="85">
        <v>46174</v>
      </c>
    </row>
    <row r="1163" spans="1:8" x14ac:dyDescent="0.2">
      <c r="A1163" t="s">
        <v>421</v>
      </c>
      <c r="B1163" t="s">
        <v>164</v>
      </c>
      <c r="C1163" s="85">
        <v>46195</v>
      </c>
      <c r="D1163">
        <v>120</v>
      </c>
      <c r="E1163" t="s">
        <v>705</v>
      </c>
      <c r="F1163">
        <v>6</v>
      </c>
      <c r="G1163" t="s">
        <v>794</v>
      </c>
      <c r="H1163" s="85">
        <v>46174</v>
      </c>
    </row>
    <row r="1164" spans="1:8" x14ac:dyDescent="0.2">
      <c r="A1164" t="s">
        <v>421</v>
      </c>
      <c r="B1164" t="s">
        <v>164</v>
      </c>
      <c r="C1164" s="85">
        <v>46196</v>
      </c>
      <c r="D1164">
        <v>120</v>
      </c>
      <c r="E1164" t="s">
        <v>705</v>
      </c>
      <c r="F1164">
        <v>6</v>
      </c>
      <c r="G1164" t="s">
        <v>794</v>
      </c>
      <c r="H1164" s="85">
        <v>46174</v>
      </c>
    </row>
    <row r="1165" spans="1:8" x14ac:dyDescent="0.2">
      <c r="A1165" t="s">
        <v>204</v>
      </c>
      <c r="B1165" t="s">
        <v>164</v>
      </c>
      <c r="C1165" s="85">
        <v>46195</v>
      </c>
      <c r="D1165">
        <v>180</v>
      </c>
      <c r="E1165" t="s">
        <v>705</v>
      </c>
      <c r="G1165" t="s">
        <v>794</v>
      </c>
      <c r="H1165" s="85">
        <v>46174</v>
      </c>
    </row>
    <row r="1166" spans="1:8" x14ac:dyDescent="0.2">
      <c r="A1166" t="s">
        <v>204</v>
      </c>
      <c r="B1166" t="s">
        <v>164</v>
      </c>
      <c r="C1166" s="85">
        <v>46196</v>
      </c>
      <c r="D1166">
        <v>180</v>
      </c>
      <c r="E1166" t="s">
        <v>705</v>
      </c>
      <c r="G1166" t="s">
        <v>794</v>
      </c>
      <c r="H1166" s="85">
        <v>46174</v>
      </c>
    </row>
    <row r="1167" spans="1:8" x14ac:dyDescent="0.2">
      <c r="A1167" t="s">
        <v>421</v>
      </c>
      <c r="B1167" t="s">
        <v>164</v>
      </c>
      <c r="C1167" s="85">
        <v>46197</v>
      </c>
      <c r="D1167">
        <v>60</v>
      </c>
      <c r="E1167" t="s">
        <v>706</v>
      </c>
      <c r="G1167" t="s">
        <v>794</v>
      </c>
      <c r="H1167" s="85">
        <v>46174</v>
      </c>
    </row>
    <row r="1168" spans="1:8" x14ac:dyDescent="0.2">
      <c r="A1168" t="s">
        <v>421</v>
      </c>
      <c r="B1168" t="s">
        <v>164</v>
      </c>
      <c r="C1168" s="85">
        <v>46198</v>
      </c>
      <c r="D1168">
        <v>60</v>
      </c>
      <c r="E1168" t="s">
        <v>706</v>
      </c>
      <c r="G1168" t="s">
        <v>794</v>
      </c>
      <c r="H1168" s="85">
        <v>46174</v>
      </c>
    </row>
    <row r="1169" spans="1:8" x14ac:dyDescent="0.2">
      <c r="A1169" t="s">
        <v>204</v>
      </c>
      <c r="B1169" t="s">
        <v>164</v>
      </c>
      <c r="C1169" s="85">
        <v>46197</v>
      </c>
      <c r="D1169">
        <v>90</v>
      </c>
      <c r="E1169" t="s">
        <v>706</v>
      </c>
      <c r="G1169" t="s">
        <v>794</v>
      </c>
      <c r="H1169" s="85">
        <v>46174</v>
      </c>
    </row>
    <row r="1170" spans="1:8" x14ac:dyDescent="0.2">
      <c r="A1170" t="s">
        <v>204</v>
      </c>
      <c r="B1170" t="s">
        <v>164</v>
      </c>
      <c r="C1170" s="85">
        <v>46198</v>
      </c>
      <c r="D1170">
        <v>90</v>
      </c>
      <c r="E1170" t="s">
        <v>706</v>
      </c>
      <c r="G1170" t="s">
        <v>794</v>
      </c>
      <c r="H1170" s="85">
        <v>46174</v>
      </c>
    </row>
    <row r="1171" spans="1:8" x14ac:dyDescent="0.2">
      <c r="A1171" t="s">
        <v>246</v>
      </c>
      <c r="B1171" t="s">
        <v>164</v>
      </c>
      <c r="C1171" s="85">
        <v>46195</v>
      </c>
      <c r="D1171">
        <v>540</v>
      </c>
      <c r="E1171" t="s">
        <v>707</v>
      </c>
      <c r="G1171" t="s">
        <v>794</v>
      </c>
      <c r="H1171" s="85">
        <v>46174</v>
      </c>
    </row>
    <row r="1172" spans="1:8" x14ac:dyDescent="0.2">
      <c r="A1172" t="s">
        <v>246</v>
      </c>
      <c r="B1172" t="s">
        <v>164</v>
      </c>
      <c r="C1172" s="85">
        <v>46196</v>
      </c>
      <c r="D1172">
        <v>540</v>
      </c>
      <c r="E1172" t="s">
        <v>707</v>
      </c>
      <c r="G1172" t="s">
        <v>794</v>
      </c>
      <c r="H1172" s="85">
        <v>46174</v>
      </c>
    </row>
    <row r="1173" spans="1:8" x14ac:dyDescent="0.2">
      <c r="A1173" t="s">
        <v>204</v>
      </c>
      <c r="B1173" t="s">
        <v>164</v>
      </c>
      <c r="C1173" s="85">
        <v>46197</v>
      </c>
      <c r="D1173">
        <v>180</v>
      </c>
      <c r="E1173" t="s">
        <v>707</v>
      </c>
      <c r="F1173">
        <v>7</v>
      </c>
      <c r="G1173" t="s">
        <v>794</v>
      </c>
      <c r="H1173" s="85">
        <v>46174</v>
      </c>
    </row>
    <row r="1174" spans="1:8" x14ac:dyDescent="0.2">
      <c r="A1174" t="s">
        <v>204</v>
      </c>
      <c r="B1174" t="s">
        <v>164</v>
      </c>
      <c r="C1174" s="85">
        <v>46198</v>
      </c>
      <c r="D1174">
        <v>180</v>
      </c>
      <c r="E1174" t="s">
        <v>707</v>
      </c>
      <c r="F1174">
        <v>7</v>
      </c>
      <c r="G1174" t="s">
        <v>794</v>
      </c>
      <c r="H1174" s="85">
        <v>46174</v>
      </c>
    </row>
    <row r="1175" spans="1:8" x14ac:dyDescent="0.2">
      <c r="A1175" t="s">
        <v>204</v>
      </c>
      <c r="B1175" t="s">
        <v>164</v>
      </c>
      <c r="C1175" s="85">
        <v>46199</v>
      </c>
      <c r="D1175">
        <v>180</v>
      </c>
      <c r="E1175" t="s">
        <v>707</v>
      </c>
      <c r="F1175">
        <v>7</v>
      </c>
      <c r="G1175" t="s">
        <v>794</v>
      </c>
      <c r="H1175" s="85">
        <v>46174</v>
      </c>
    </row>
    <row r="1176" spans="1:8" x14ac:dyDescent="0.2">
      <c r="A1176" t="s">
        <v>421</v>
      </c>
      <c r="B1176" t="s">
        <v>164</v>
      </c>
      <c r="C1176" s="85">
        <v>46197</v>
      </c>
      <c r="D1176">
        <v>120</v>
      </c>
      <c r="E1176" t="s">
        <v>708</v>
      </c>
      <c r="G1176" t="s">
        <v>794</v>
      </c>
      <c r="H1176" s="85">
        <v>46174</v>
      </c>
    </row>
    <row r="1177" spans="1:8" x14ac:dyDescent="0.2">
      <c r="A1177" t="s">
        <v>421</v>
      </c>
      <c r="B1177" t="s">
        <v>164</v>
      </c>
      <c r="C1177" s="85">
        <v>46198</v>
      </c>
      <c r="D1177">
        <v>120</v>
      </c>
      <c r="E1177" t="s">
        <v>708</v>
      </c>
      <c r="G1177" t="s">
        <v>794</v>
      </c>
      <c r="H1177" s="85">
        <v>46174</v>
      </c>
    </row>
    <row r="1178" spans="1:8" x14ac:dyDescent="0.2">
      <c r="A1178" t="s">
        <v>421</v>
      </c>
      <c r="B1178" t="s">
        <v>164</v>
      </c>
      <c r="C1178" s="85">
        <v>46199</v>
      </c>
      <c r="D1178">
        <v>90</v>
      </c>
      <c r="E1178" t="s">
        <v>708</v>
      </c>
      <c r="G1178" t="s">
        <v>794</v>
      </c>
      <c r="H1178" s="85">
        <v>46174</v>
      </c>
    </row>
    <row r="1179" spans="1:8" x14ac:dyDescent="0.2">
      <c r="A1179" t="s">
        <v>246</v>
      </c>
      <c r="B1179" t="s">
        <v>164</v>
      </c>
      <c r="C1179" s="85">
        <v>46190</v>
      </c>
      <c r="D1179">
        <v>360</v>
      </c>
      <c r="E1179" t="s">
        <v>629</v>
      </c>
      <c r="G1179" t="s">
        <v>794</v>
      </c>
      <c r="H1179" s="85">
        <v>46174</v>
      </c>
    </row>
    <row r="1180" spans="1:8" x14ac:dyDescent="0.2">
      <c r="A1180" t="s">
        <v>246</v>
      </c>
      <c r="B1180" t="s">
        <v>164</v>
      </c>
      <c r="C1180" s="85">
        <v>46191</v>
      </c>
      <c r="D1180">
        <v>300</v>
      </c>
      <c r="E1180" t="s">
        <v>629</v>
      </c>
      <c r="G1180" t="s">
        <v>794</v>
      </c>
      <c r="H1180" s="85">
        <v>46174</v>
      </c>
    </row>
    <row r="1181" spans="1:8" x14ac:dyDescent="0.2">
      <c r="A1181" t="s">
        <v>246</v>
      </c>
      <c r="B1181" t="s">
        <v>164</v>
      </c>
      <c r="C1181" s="85">
        <v>46192</v>
      </c>
      <c r="D1181">
        <v>180</v>
      </c>
      <c r="E1181" t="s">
        <v>629</v>
      </c>
      <c r="G1181" t="s">
        <v>794</v>
      </c>
      <c r="H1181" s="85">
        <v>46174</v>
      </c>
    </row>
    <row r="1182" spans="1:8" x14ac:dyDescent="0.2">
      <c r="A1182" t="s">
        <v>246</v>
      </c>
      <c r="B1182" t="s">
        <v>164</v>
      </c>
      <c r="C1182" s="85">
        <v>46197</v>
      </c>
      <c r="D1182">
        <v>540</v>
      </c>
      <c r="E1182" t="s">
        <v>629</v>
      </c>
      <c r="G1182" t="s">
        <v>794</v>
      </c>
      <c r="H1182" s="85">
        <v>46174</v>
      </c>
    </row>
    <row r="1183" spans="1:8" x14ac:dyDescent="0.2">
      <c r="A1183" t="s">
        <v>246</v>
      </c>
      <c r="B1183" t="s">
        <v>164</v>
      </c>
      <c r="C1183" s="85">
        <v>46198</v>
      </c>
      <c r="D1183">
        <v>540</v>
      </c>
      <c r="E1183" t="s">
        <v>629</v>
      </c>
      <c r="G1183" t="s">
        <v>794</v>
      </c>
      <c r="H1183" s="85">
        <v>46174</v>
      </c>
    </row>
    <row r="1184" spans="1:8" x14ac:dyDescent="0.2">
      <c r="A1184" t="s">
        <v>246</v>
      </c>
      <c r="B1184" t="s">
        <v>164</v>
      </c>
      <c r="C1184" s="85">
        <v>46199</v>
      </c>
      <c r="D1184">
        <v>360</v>
      </c>
      <c r="E1184" t="s">
        <v>629</v>
      </c>
      <c r="G1184" t="s">
        <v>794</v>
      </c>
      <c r="H1184" s="85">
        <v>46174</v>
      </c>
    </row>
    <row r="1185" spans="1:8" x14ac:dyDescent="0.2">
      <c r="A1185" t="s">
        <v>246</v>
      </c>
      <c r="B1185" t="s">
        <v>164</v>
      </c>
      <c r="C1185" s="85">
        <v>46202</v>
      </c>
      <c r="D1185">
        <v>540</v>
      </c>
      <c r="E1185" t="s">
        <v>629</v>
      </c>
      <c r="G1185" t="s">
        <v>794</v>
      </c>
      <c r="H1185" s="85">
        <v>46174</v>
      </c>
    </row>
    <row r="1186" spans="1:8" x14ac:dyDescent="0.2">
      <c r="A1186" t="s">
        <v>246</v>
      </c>
      <c r="B1186" t="s">
        <v>164</v>
      </c>
      <c r="C1186" s="85">
        <v>46203</v>
      </c>
      <c r="D1186">
        <v>540</v>
      </c>
      <c r="E1186" t="s">
        <v>629</v>
      </c>
      <c r="G1186" t="s">
        <v>794</v>
      </c>
      <c r="H1186" s="85">
        <v>46174</v>
      </c>
    </row>
    <row r="1187" spans="1:8" x14ac:dyDescent="0.2">
      <c r="A1187" t="s">
        <v>204</v>
      </c>
      <c r="B1187" t="s">
        <v>164</v>
      </c>
      <c r="C1187" s="85">
        <v>46199</v>
      </c>
      <c r="D1187">
        <v>180</v>
      </c>
      <c r="E1187" t="s">
        <v>629</v>
      </c>
      <c r="F1187">
        <v>8</v>
      </c>
      <c r="G1187" t="s">
        <v>794</v>
      </c>
      <c r="H1187" s="85">
        <v>46174</v>
      </c>
    </row>
    <row r="1188" spans="1:8" x14ac:dyDescent="0.2">
      <c r="A1188" t="s">
        <v>204</v>
      </c>
      <c r="B1188" t="s">
        <v>164</v>
      </c>
      <c r="C1188" s="85">
        <v>46202</v>
      </c>
      <c r="D1188">
        <v>180</v>
      </c>
      <c r="E1188" t="s">
        <v>629</v>
      </c>
      <c r="F1188">
        <v>8</v>
      </c>
      <c r="G1188" t="s">
        <v>794</v>
      </c>
      <c r="H1188" s="85">
        <v>46174</v>
      </c>
    </row>
    <row r="1189" spans="1:8" x14ac:dyDescent="0.2">
      <c r="A1189" t="s">
        <v>204</v>
      </c>
      <c r="B1189" t="s">
        <v>164</v>
      </c>
      <c r="C1189" s="85">
        <v>46203</v>
      </c>
      <c r="D1189">
        <v>180</v>
      </c>
      <c r="E1189" t="s">
        <v>629</v>
      </c>
      <c r="F1189">
        <v>8</v>
      </c>
      <c r="G1189" t="s">
        <v>794</v>
      </c>
      <c r="H1189" s="85">
        <v>46174</v>
      </c>
    </row>
    <row r="1190" spans="1:8" x14ac:dyDescent="0.2">
      <c r="A1190" t="s">
        <v>421</v>
      </c>
      <c r="B1190" t="s">
        <v>164</v>
      </c>
      <c r="C1190" s="85">
        <v>46199</v>
      </c>
      <c r="D1190">
        <v>90</v>
      </c>
      <c r="E1190" t="s">
        <v>709</v>
      </c>
      <c r="G1190" t="s">
        <v>794</v>
      </c>
      <c r="H1190" s="85">
        <v>46174</v>
      </c>
    </row>
    <row r="1191" spans="1:8" x14ac:dyDescent="0.2">
      <c r="A1191" t="s">
        <v>421</v>
      </c>
      <c r="B1191" t="s">
        <v>164</v>
      </c>
      <c r="C1191" s="85">
        <v>46202</v>
      </c>
      <c r="D1191">
        <v>120</v>
      </c>
      <c r="E1191" t="s">
        <v>709</v>
      </c>
      <c r="G1191" t="s">
        <v>794</v>
      </c>
      <c r="H1191" s="85">
        <v>46174</v>
      </c>
    </row>
    <row r="1192" spans="1:8" x14ac:dyDescent="0.2">
      <c r="A1192" t="s">
        <v>421</v>
      </c>
      <c r="B1192" t="s">
        <v>164</v>
      </c>
      <c r="C1192" s="85">
        <v>46203</v>
      </c>
      <c r="D1192">
        <v>120</v>
      </c>
      <c r="E1192" t="s">
        <v>709</v>
      </c>
      <c r="G1192" t="s">
        <v>794</v>
      </c>
      <c r="H1192" s="85">
        <v>46174</v>
      </c>
    </row>
    <row r="1193" spans="1:8" x14ac:dyDescent="0.2">
      <c r="A1193" t="s">
        <v>204</v>
      </c>
      <c r="B1193" t="s">
        <v>165</v>
      </c>
      <c r="C1193" s="85">
        <v>46174</v>
      </c>
      <c r="D1193">
        <v>120</v>
      </c>
      <c r="E1193" t="s">
        <v>710</v>
      </c>
      <c r="G1193" t="s">
        <v>794</v>
      </c>
      <c r="H1193" s="85">
        <v>46174</v>
      </c>
    </row>
    <row r="1194" spans="1:8" x14ac:dyDescent="0.2">
      <c r="A1194" t="s">
        <v>204</v>
      </c>
      <c r="B1194" t="s">
        <v>165</v>
      </c>
      <c r="C1194" s="85">
        <v>46175</v>
      </c>
      <c r="D1194">
        <v>120</v>
      </c>
      <c r="E1194" t="s">
        <v>710</v>
      </c>
      <c r="G1194" t="s">
        <v>794</v>
      </c>
      <c r="H1194" s="85">
        <v>46174</v>
      </c>
    </row>
    <row r="1195" spans="1:8" x14ac:dyDescent="0.2">
      <c r="A1195" t="s">
        <v>204</v>
      </c>
      <c r="B1195" t="s">
        <v>165</v>
      </c>
      <c r="C1195" s="85">
        <v>46178</v>
      </c>
      <c r="D1195">
        <v>120</v>
      </c>
      <c r="E1195" t="s">
        <v>710</v>
      </c>
      <c r="G1195" t="s">
        <v>794</v>
      </c>
      <c r="H1195" s="85">
        <v>46174</v>
      </c>
    </row>
    <row r="1196" spans="1:8" x14ac:dyDescent="0.2">
      <c r="A1196" t="s">
        <v>215</v>
      </c>
      <c r="B1196" t="s">
        <v>165</v>
      </c>
      <c r="C1196" s="85">
        <v>46174</v>
      </c>
      <c r="D1196">
        <v>240</v>
      </c>
      <c r="E1196" t="s">
        <v>710</v>
      </c>
      <c r="G1196" t="s">
        <v>794</v>
      </c>
      <c r="H1196" s="85">
        <v>46174</v>
      </c>
    </row>
    <row r="1197" spans="1:8" x14ac:dyDescent="0.2">
      <c r="A1197" t="s">
        <v>215</v>
      </c>
      <c r="B1197" t="s">
        <v>165</v>
      </c>
      <c r="C1197" s="85">
        <v>46175</v>
      </c>
      <c r="D1197">
        <v>240</v>
      </c>
      <c r="E1197" t="s">
        <v>710</v>
      </c>
      <c r="G1197" t="s">
        <v>794</v>
      </c>
      <c r="H1197" s="85">
        <v>46174</v>
      </c>
    </row>
    <row r="1198" spans="1:8" x14ac:dyDescent="0.2">
      <c r="A1198" t="s">
        <v>215</v>
      </c>
      <c r="B1198" t="s">
        <v>165</v>
      </c>
      <c r="C1198" s="85">
        <v>46176</v>
      </c>
      <c r="D1198">
        <v>240</v>
      </c>
      <c r="E1198" t="s">
        <v>710</v>
      </c>
      <c r="G1198" t="s">
        <v>794</v>
      </c>
      <c r="H1198" s="85">
        <v>46174</v>
      </c>
    </row>
    <row r="1199" spans="1:8" x14ac:dyDescent="0.2">
      <c r="A1199" t="s">
        <v>215</v>
      </c>
      <c r="B1199" t="s">
        <v>165</v>
      </c>
      <c r="C1199" s="85">
        <v>46177</v>
      </c>
      <c r="D1199">
        <v>240</v>
      </c>
      <c r="E1199" t="s">
        <v>710</v>
      </c>
      <c r="G1199" t="s">
        <v>794</v>
      </c>
      <c r="H1199" s="85">
        <v>46174</v>
      </c>
    </row>
    <row r="1200" spans="1:8" x14ac:dyDescent="0.2">
      <c r="A1200" t="s">
        <v>215</v>
      </c>
      <c r="B1200" t="s">
        <v>165</v>
      </c>
      <c r="C1200" s="85">
        <v>46178</v>
      </c>
      <c r="D1200">
        <v>240</v>
      </c>
      <c r="E1200" t="s">
        <v>710</v>
      </c>
      <c r="G1200" t="s">
        <v>794</v>
      </c>
      <c r="H1200" s="85">
        <v>46174</v>
      </c>
    </row>
    <row r="1201" spans="1:8" x14ac:dyDescent="0.2">
      <c r="A1201" t="s">
        <v>421</v>
      </c>
      <c r="B1201" t="s">
        <v>165</v>
      </c>
      <c r="C1201" s="85">
        <v>46178</v>
      </c>
      <c r="D1201">
        <v>60</v>
      </c>
      <c r="E1201" t="s">
        <v>710</v>
      </c>
      <c r="G1201" t="s">
        <v>794</v>
      </c>
      <c r="H1201" s="85">
        <v>46174</v>
      </c>
    </row>
    <row r="1202" spans="1:8" x14ac:dyDescent="0.2">
      <c r="A1202" t="s">
        <v>204</v>
      </c>
      <c r="B1202" t="s">
        <v>165</v>
      </c>
      <c r="C1202" s="85">
        <v>46174</v>
      </c>
      <c r="D1202">
        <v>180</v>
      </c>
      <c r="E1202" t="s">
        <v>711</v>
      </c>
      <c r="F1202">
        <v>1</v>
      </c>
      <c r="G1202" t="s">
        <v>794</v>
      </c>
      <c r="H1202" s="85">
        <v>46174</v>
      </c>
    </row>
    <row r="1203" spans="1:8" x14ac:dyDescent="0.2">
      <c r="A1203" t="s">
        <v>204</v>
      </c>
      <c r="B1203" t="s">
        <v>165</v>
      </c>
      <c r="C1203" s="85">
        <v>46175</v>
      </c>
      <c r="D1203">
        <v>120</v>
      </c>
      <c r="E1203" t="s">
        <v>711</v>
      </c>
      <c r="F1203">
        <v>1</v>
      </c>
      <c r="G1203" t="s">
        <v>794</v>
      </c>
      <c r="H1203" s="85">
        <v>46174</v>
      </c>
    </row>
    <row r="1204" spans="1:8" x14ac:dyDescent="0.2">
      <c r="A1204" t="s">
        <v>215</v>
      </c>
      <c r="B1204" t="s">
        <v>165</v>
      </c>
      <c r="C1204" s="85">
        <v>46174</v>
      </c>
      <c r="D1204">
        <v>180</v>
      </c>
      <c r="E1204" t="s">
        <v>711</v>
      </c>
      <c r="F1204">
        <v>2</v>
      </c>
      <c r="G1204" t="s">
        <v>794</v>
      </c>
      <c r="H1204" s="85">
        <v>46174</v>
      </c>
    </row>
    <row r="1205" spans="1:8" x14ac:dyDescent="0.2">
      <c r="A1205" t="s">
        <v>215</v>
      </c>
      <c r="B1205" t="s">
        <v>165</v>
      </c>
      <c r="C1205" s="85">
        <v>46175</v>
      </c>
      <c r="D1205">
        <v>180</v>
      </c>
      <c r="E1205" t="s">
        <v>711</v>
      </c>
      <c r="F1205">
        <v>2</v>
      </c>
      <c r="G1205" t="s">
        <v>794</v>
      </c>
      <c r="H1205" s="85">
        <v>46174</v>
      </c>
    </row>
    <row r="1206" spans="1:8" x14ac:dyDescent="0.2">
      <c r="A1206" t="s">
        <v>215</v>
      </c>
      <c r="B1206" t="s">
        <v>165</v>
      </c>
      <c r="C1206" s="85">
        <v>46176</v>
      </c>
      <c r="D1206">
        <v>180</v>
      </c>
      <c r="E1206" t="s">
        <v>711</v>
      </c>
      <c r="F1206">
        <v>2</v>
      </c>
      <c r="G1206" t="s">
        <v>794</v>
      </c>
      <c r="H1206" s="85">
        <v>46174</v>
      </c>
    </row>
    <row r="1207" spans="1:8" x14ac:dyDescent="0.2">
      <c r="A1207" t="s">
        <v>215</v>
      </c>
      <c r="B1207" t="s">
        <v>165</v>
      </c>
      <c r="C1207" s="85">
        <v>46177</v>
      </c>
      <c r="D1207">
        <v>180</v>
      </c>
      <c r="E1207" t="s">
        <v>711</v>
      </c>
      <c r="F1207">
        <v>2</v>
      </c>
      <c r="G1207" t="s">
        <v>794</v>
      </c>
      <c r="H1207" s="85">
        <v>46174</v>
      </c>
    </row>
    <row r="1208" spans="1:8" x14ac:dyDescent="0.2">
      <c r="A1208" t="s">
        <v>421</v>
      </c>
      <c r="B1208" t="s">
        <v>165</v>
      </c>
      <c r="C1208" s="85">
        <v>46174</v>
      </c>
      <c r="D1208">
        <v>180</v>
      </c>
      <c r="E1208" t="s">
        <v>711</v>
      </c>
      <c r="G1208" t="s">
        <v>794</v>
      </c>
      <c r="H1208" s="85">
        <v>46174</v>
      </c>
    </row>
    <row r="1209" spans="1:8" x14ac:dyDescent="0.2">
      <c r="A1209" t="s">
        <v>421</v>
      </c>
      <c r="B1209" t="s">
        <v>165</v>
      </c>
      <c r="C1209" s="85">
        <v>46175</v>
      </c>
      <c r="D1209">
        <v>180</v>
      </c>
      <c r="E1209" t="s">
        <v>711</v>
      </c>
      <c r="G1209" t="s">
        <v>794</v>
      </c>
      <c r="H1209" s="85">
        <v>46174</v>
      </c>
    </row>
    <row r="1210" spans="1:8" x14ac:dyDescent="0.2">
      <c r="A1210" t="s">
        <v>421</v>
      </c>
      <c r="B1210" t="s">
        <v>165</v>
      </c>
      <c r="C1210" s="85">
        <v>46178</v>
      </c>
      <c r="D1210">
        <v>120</v>
      </c>
      <c r="E1210" t="s">
        <v>711</v>
      </c>
      <c r="G1210" t="s">
        <v>794</v>
      </c>
      <c r="H1210" s="85">
        <v>46174</v>
      </c>
    </row>
    <row r="1211" spans="1:8" x14ac:dyDescent="0.2">
      <c r="A1211" t="s">
        <v>215</v>
      </c>
      <c r="B1211" t="s">
        <v>165</v>
      </c>
      <c r="C1211" s="85">
        <v>46174</v>
      </c>
      <c r="D1211">
        <v>120</v>
      </c>
      <c r="E1211" t="s">
        <v>712</v>
      </c>
      <c r="F1211">
        <v>3</v>
      </c>
      <c r="G1211" t="s">
        <v>794</v>
      </c>
      <c r="H1211" s="85">
        <v>46174</v>
      </c>
    </row>
    <row r="1212" spans="1:8" x14ac:dyDescent="0.2">
      <c r="A1212" t="s">
        <v>215</v>
      </c>
      <c r="B1212" t="s">
        <v>165</v>
      </c>
      <c r="C1212" s="85">
        <v>46175</v>
      </c>
      <c r="D1212">
        <v>120</v>
      </c>
      <c r="E1212" t="s">
        <v>712</v>
      </c>
      <c r="F1212">
        <v>3</v>
      </c>
      <c r="G1212" t="s">
        <v>794</v>
      </c>
      <c r="H1212" s="85">
        <v>46174</v>
      </c>
    </row>
    <row r="1213" spans="1:8" x14ac:dyDescent="0.2">
      <c r="A1213" t="s">
        <v>215</v>
      </c>
      <c r="B1213" t="s">
        <v>165</v>
      </c>
      <c r="C1213" s="85">
        <v>46176</v>
      </c>
      <c r="D1213">
        <v>120</v>
      </c>
      <c r="E1213" t="s">
        <v>712</v>
      </c>
      <c r="F1213">
        <v>3</v>
      </c>
      <c r="G1213" t="s">
        <v>794</v>
      </c>
      <c r="H1213" s="85">
        <v>46174</v>
      </c>
    </row>
    <row r="1214" spans="1:8" x14ac:dyDescent="0.2">
      <c r="A1214" t="s">
        <v>215</v>
      </c>
      <c r="B1214" t="s">
        <v>165</v>
      </c>
      <c r="C1214" s="85">
        <v>46177</v>
      </c>
      <c r="D1214">
        <v>120</v>
      </c>
      <c r="E1214" t="s">
        <v>712</v>
      </c>
      <c r="F1214">
        <v>3</v>
      </c>
      <c r="G1214" t="s">
        <v>794</v>
      </c>
      <c r="H1214" s="85">
        <v>46174</v>
      </c>
    </row>
    <row r="1215" spans="1:8" x14ac:dyDescent="0.2">
      <c r="A1215" t="s">
        <v>215</v>
      </c>
      <c r="B1215" t="s">
        <v>165</v>
      </c>
      <c r="C1215" s="85">
        <v>46178</v>
      </c>
      <c r="D1215">
        <v>120</v>
      </c>
      <c r="E1215" t="s">
        <v>712</v>
      </c>
      <c r="F1215">
        <v>3</v>
      </c>
      <c r="G1215" t="s">
        <v>794</v>
      </c>
      <c r="H1215" s="85">
        <v>46174</v>
      </c>
    </row>
    <row r="1216" spans="1:8" x14ac:dyDescent="0.2">
      <c r="A1216" t="s">
        <v>215</v>
      </c>
      <c r="B1216" t="s">
        <v>165</v>
      </c>
      <c r="C1216" s="85">
        <v>46181</v>
      </c>
      <c r="D1216">
        <v>540</v>
      </c>
      <c r="E1216" t="s">
        <v>712</v>
      </c>
      <c r="F1216">
        <v>3</v>
      </c>
      <c r="G1216" t="s">
        <v>794</v>
      </c>
      <c r="H1216" s="85">
        <v>46174</v>
      </c>
    </row>
    <row r="1217" spans="1:8" x14ac:dyDescent="0.2">
      <c r="A1217" t="s">
        <v>215</v>
      </c>
      <c r="B1217" t="s">
        <v>165</v>
      </c>
      <c r="C1217" s="85">
        <v>46182</v>
      </c>
      <c r="D1217">
        <v>360</v>
      </c>
      <c r="E1217" t="s">
        <v>712</v>
      </c>
      <c r="F1217">
        <v>3</v>
      </c>
      <c r="G1217" t="s">
        <v>794</v>
      </c>
      <c r="H1217" s="85">
        <v>46174</v>
      </c>
    </row>
    <row r="1218" spans="1:8" x14ac:dyDescent="0.2">
      <c r="A1218" t="s">
        <v>215</v>
      </c>
      <c r="B1218" t="s">
        <v>165</v>
      </c>
      <c r="C1218" s="85">
        <v>46183</v>
      </c>
      <c r="D1218">
        <v>360</v>
      </c>
      <c r="E1218" t="s">
        <v>712</v>
      </c>
      <c r="F1218">
        <v>3</v>
      </c>
      <c r="G1218" t="s">
        <v>794</v>
      </c>
      <c r="H1218" s="85">
        <v>46174</v>
      </c>
    </row>
    <row r="1219" spans="1:8" x14ac:dyDescent="0.2">
      <c r="A1219" t="s">
        <v>215</v>
      </c>
      <c r="B1219" t="s">
        <v>165</v>
      </c>
      <c r="C1219" s="85">
        <v>46184</v>
      </c>
      <c r="D1219">
        <v>360</v>
      </c>
      <c r="E1219" t="s">
        <v>712</v>
      </c>
      <c r="F1219">
        <v>3</v>
      </c>
      <c r="G1219" t="s">
        <v>794</v>
      </c>
      <c r="H1219" s="85">
        <v>46174</v>
      </c>
    </row>
    <row r="1220" spans="1:8" x14ac:dyDescent="0.2">
      <c r="A1220" t="s">
        <v>215</v>
      </c>
      <c r="B1220" t="s">
        <v>165</v>
      </c>
      <c r="C1220" s="85">
        <v>46185</v>
      </c>
      <c r="D1220">
        <v>180</v>
      </c>
      <c r="E1220" t="s">
        <v>712</v>
      </c>
      <c r="F1220">
        <v>3</v>
      </c>
      <c r="G1220" t="s">
        <v>794</v>
      </c>
      <c r="H1220" s="85">
        <v>46174</v>
      </c>
    </row>
    <row r="1221" spans="1:8" x14ac:dyDescent="0.2">
      <c r="A1221" t="s">
        <v>204</v>
      </c>
      <c r="B1221" t="s">
        <v>165</v>
      </c>
      <c r="C1221" s="85">
        <v>46175</v>
      </c>
      <c r="D1221">
        <v>60</v>
      </c>
      <c r="E1221" t="s">
        <v>713</v>
      </c>
      <c r="F1221">
        <v>4</v>
      </c>
      <c r="G1221" t="s">
        <v>794</v>
      </c>
      <c r="H1221" s="85">
        <v>46174</v>
      </c>
    </row>
    <row r="1222" spans="1:8" x14ac:dyDescent="0.2">
      <c r="A1222" t="s">
        <v>204</v>
      </c>
      <c r="B1222" t="s">
        <v>165</v>
      </c>
      <c r="C1222" s="85">
        <v>46178</v>
      </c>
      <c r="D1222">
        <v>60</v>
      </c>
      <c r="E1222" t="s">
        <v>713</v>
      </c>
      <c r="F1222">
        <v>4</v>
      </c>
      <c r="G1222" t="s">
        <v>794</v>
      </c>
      <c r="H1222" s="85">
        <v>46174</v>
      </c>
    </row>
    <row r="1223" spans="1:8" x14ac:dyDescent="0.2">
      <c r="A1223" t="s">
        <v>204</v>
      </c>
      <c r="B1223" t="s">
        <v>165</v>
      </c>
      <c r="C1223" s="85">
        <v>46181</v>
      </c>
      <c r="D1223">
        <v>360</v>
      </c>
      <c r="E1223" t="s">
        <v>713</v>
      </c>
      <c r="F1223">
        <v>4</v>
      </c>
      <c r="G1223" t="s">
        <v>794</v>
      </c>
      <c r="H1223" s="85">
        <v>46174</v>
      </c>
    </row>
    <row r="1224" spans="1:8" x14ac:dyDescent="0.2">
      <c r="A1224" t="s">
        <v>204</v>
      </c>
      <c r="B1224" t="s">
        <v>165</v>
      </c>
      <c r="C1224" s="85">
        <v>46182</v>
      </c>
      <c r="D1224">
        <v>120</v>
      </c>
      <c r="E1224" t="s">
        <v>713</v>
      </c>
      <c r="F1224">
        <v>4</v>
      </c>
      <c r="G1224" t="s">
        <v>794</v>
      </c>
      <c r="H1224" s="85">
        <v>46174</v>
      </c>
    </row>
    <row r="1225" spans="1:8" x14ac:dyDescent="0.2">
      <c r="A1225" t="s">
        <v>204</v>
      </c>
      <c r="B1225" t="s">
        <v>165</v>
      </c>
      <c r="C1225" s="85">
        <v>46183</v>
      </c>
      <c r="D1225">
        <v>120</v>
      </c>
      <c r="E1225" t="s">
        <v>713</v>
      </c>
      <c r="F1225">
        <v>4</v>
      </c>
      <c r="G1225" t="s">
        <v>794</v>
      </c>
      <c r="H1225" s="85">
        <v>46174</v>
      </c>
    </row>
    <row r="1226" spans="1:8" x14ac:dyDescent="0.2">
      <c r="A1226" t="s">
        <v>204</v>
      </c>
      <c r="B1226" t="s">
        <v>165</v>
      </c>
      <c r="C1226" s="85">
        <v>46184</v>
      </c>
      <c r="D1226">
        <v>120</v>
      </c>
      <c r="E1226" t="s">
        <v>713</v>
      </c>
      <c r="F1226">
        <v>4</v>
      </c>
      <c r="G1226" t="s">
        <v>794</v>
      </c>
      <c r="H1226" s="85">
        <v>46174</v>
      </c>
    </row>
    <row r="1227" spans="1:8" x14ac:dyDescent="0.2">
      <c r="A1227" t="s">
        <v>204</v>
      </c>
      <c r="B1227" t="s">
        <v>165</v>
      </c>
      <c r="C1227" s="85">
        <v>46185</v>
      </c>
      <c r="D1227">
        <v>60</v>
      </c>
      <c r="E1227" t="s">
        <v>713</v>
      </c>
      <c r="F1227">
        <v>4</v>
      </c>
      <c r="G1227" t="s">
        <v>794</v>
      </c>
      <c r="H1227" s="85">
        <v>46174</v>
      </c>
    </row>
    <row r="1228" spans="1:8" x14ac:dyDescent="0.2">
      <c r="A1228" t="s">
        <v>421</v>
      </c>
      <c r="B1228" t="s">
        <v>165</v>
      </c>
      <c r="C1228" s="85">
        <v>46178</v>
      </c>
      <c r="D1228">
        <v>60</v>
      </c>
      <c r="E1228" t="s">
        <v>713</v>
      </c>
      <c r="G1228" t="s">
        <v>794</v>
      </c>
      <c r="H1228" s="85">
        <v>46174</v>
      </c>
    </row>
    <row r="1229" spans="1:8" x14ac:dyDescent="0.2">
      <c r="A1229" t="s">
        <v>421</v>
      </c>
      <c r="B1229" t="s">
        <v>165</v>
      </c>
      <c r="C1229" s="85">
        <v>46181</v>
      </c>
      <c r="D1229">
        <v>120</v>
      </c>
      <c r="E1229" t="s">
        <v>713</v>
      </c>
      <c r="G1229" t="s">
        <v>794</v>
      </c>
      <c r="H1229" s="85">
        <v>46174</v>
      </c>
    </row>
    <row r="1230" spans="1:8" x14ac:dyDescent="0.2">
      <c r="A1230" t="s">
        <v>421</v>
      </c>
      <c r="B1230" t="s">
        <v>165</v>
      </c>
      <c r="C1230" s="85">
        <v>46182</v>
      </c>
      <c r="D1230">
        <v>120</v>
      </c>
      <c r="E1230" t="s">
        <v>713</v>
      </c>
      <c r="G1230" t="s">
        <v>794</v>
      </c>
      <c r="H1230" s="85">
        <v>46174</v>
      </c>
    </row>
    <row r="1231" spans="1:8" x14ac:dyDescent="0.2">
      <c r="A1231" t="s">
        <v>421</v>
      </c>
      <c r="B1231" t="s">
        <v>165</v>
      </c>
      <c r="C1231" s="85">
        <v>46183</v>
      </c>
      <c r="D1231">
        <v>120</v>
      </c>
      <c r="E1231" t="s">
        <v>713</v>
      </c>
      <c r="G1231" t="s">
        <v>794</v>
      </c>
      <c r="H1231" s="85">
        <v>46174</v>
      </c>
    </row>
    <row r="1232" spans="1:8" x14ac:dyDescent="0.2">
      <c r="A1232" t="s">
        <v>421</v>
      </c>
      <c r="B1232" t="s">
        <v>165</v>
      </c>
      <c r="C1232" s="85">
        <v>46184</v>
      </c>
      <c r="D1232">
        <v>120</v>
      </c>
      <c r="E1232" t="s">
        <v>713</v>
      </c>
      <c r="G1232" t="s">
        <v>794</v>
      </c>
      <c r="H1232" s="85">
        <v>46174</v>
      </c>
    </row>
    <row r="1233" spans="1:8" x14ac:dyDescent="0.2">
      <c r="A1233" t="s">
        <v>421</v>
      </c>
      <c r="B1233" t="s">
        <v>165</v>
      </c>
      <c r="C1233" s="85">
        <v>46185</v>
      </c>
      <c r="D1233">
        <v>120</v>
      </c>
      <c r="E1233" t="s">
        <v>713</v>
      </c>
      <c r="G1233" t="s">
        <v>794</v>
      </c>
      <c r="H1233" s="85">
        <v>46174</v>
      </c>
    </row>
    <row r="1234" spans="1:8" x14ac:dyDescent="0.2">
      <c r="A1234" t="s">
        <v>204</v>
      </c>
      <c r="B1234" t="s">
        <v>165</v>
      </c>
      <c r="C1234" s="85">
        <v>46182</v>
      </c>
      <c r="D1234">
        <v>120</v>
      </c>
      <c r="E1234" t="s">
        <v>714</v>
      </c>
      <c r="G1234" t="s">
        <v>794</v>
      </c>
      <c r="H1234" s="85">
        <v>46174</v>
      </c>
    </row>
    <row r="1235" spans="1:8" x14ac:dyDescent="0.2">
      <c r="A1235" t="s">
        <v>204</v>
      </c>
      <c r="B1235" t="s">
        <v>165</v>
      </c>
      <c r="C1235" s="85">
        <v>46183</v>
      </c>
      <c r="D1235">
        <v>120</v>
      </c>
      <c r="E1235" t="s">
        <v>714</v>
      </c>
      <c r="G1235" t="s">
        <v>794</v>
      </c>
      <c r="H1235" s="85">
        <v>46174</v>
      </c>
    </row>
    <row r="1236" spans="1:8" x14ac:dyDescent="0.2">
      <c r="A1236" t="s">
        <v>204</v>
      </c>
      <c r="B1236" t="s">
        <v>165</v>
      </c>
      <c r="C1236" s="85">
        <v>46184</v>
      </c>
      <c r="D1236">
        <v>120</v>
      </c>
      <c r="E1236" t="s">
        <v>714</v>
      </c>
      <c r="G1236" t="s">
        <v>794</v>
      </c>
      <c r="H1236" s="85">
        <v>46174</v>
      </c>
    </row>
    <row r="1237" spans="1:8" x14ac:dyDescent="0.2">
      <c r="A1237" t="s">
        <v>204</v>
      </c>
      <c r="B1237" t="s">
        <v>165</v>
      </c>
      <c r="C1237" s="85">
        <v>46185</v>
      </c>
      <c r="D1237">
        <v>60</v>
      </c>
      <c r="E1237" t="s">
        <v>714</v>
      </c>
      <c r="G1237" t="s">
        <v>794</v>
      </c>
      <c r="H1237" s="85">
        <v>46174</v>
      </c>
    </row>
    <row r="1238" spans="1:8" x14ac:dyDescent="0.2">
      <c r="A1238" t="s">
        <v>215</v>
      </c>
      <c r="B1238" t="s">
        <v>165</v>
      </c>
      <c r="C1238" s="85">
        <v>46182</v>
      </c>
      <c r="D1238">
        <v>120</v>
      </c>
      <c r="E1238" t="s">
        <v>714</v>
      </c>
      <c r="F1238">
        <v>5</v>
      </c>
      <c r="G1238" t="s">
        <v>794</v>
      </c>
      <c r="H1238" s="85">
        <v>46174</v>
      </c>
    </row>
    <row r="1239" spans="1:8" x14ac:dyDescent="0.2">
      <c r="A1239" t="s">
        <v>215</v>
      </c>
      <c r="B1239" t="s">
        <v>165</v>
      </c>
      <c r="C1239" s="85">
        <v>46183</v>
      </c>
      <c r="D1239">
        <v>120</v>
      </c>
      <c r="E1239" t="s">
        <v>714</v>
      </c>
      <c r="F1239">
        <v>5</v>
      </c>
      <c r="G1239" t="s">
        <v>794</v>
      </c>
      <c r="H1239" s="85">
        <v>46174</v>
      </c>
    </row>
    <row r="1240" spans="1:8" x14ac:dyDescent="0.2">
      <c r="A1240" t="s">
        <v>215</v>
      </c>
      <c r="B1240" t="s">
        <v>165</v>
      </c>
      <c r="C1240" s="85">
        <v>46184</v>
      </c>
      <c r="D1240">
        <v>120</v>
      </c>
      <c r="E1240" t="s">
        <v>714</v>
      </c>
      <c r="F1240">
        <v>5</v>
      </c>
      <c r="G1240" t="s">
        <v>794</v>
      </c>
      <c r="H1240" s="85">
        <v>46174</v>
      </c>
    </row>
    <row r="1241" spans="1:8" x14ac:dyDescent="0.2">
      <c r="A1241" t="s">
        <v>215</v>
      </c>
      <c r="B1241" t="s">
        <v>165</v>
      </c>
      <c r="C1241" s="85">
        <v>46185</v>
      </c>
      <c r="D1241">
        <v>180</v>
      </c>
      <c r="E1241" t="s">
        <v>714</v>
      </c>
      <c r="F1241">
        <v>5</v>
      </c>
      <c r="G1241" t="s">
        <v>794</v>
      </c>
      <c r="H1241" s="85">
        <v>46174</v>
      </c>
    </row>
    <row r="1242" spans="1:8" x14ac:dyDescent="0.2">
      <c r="A1242" t="s">
        <v>204</v>
      </c>
      <c r="B1242" t="s">
        <v>165</v>
      </c>
      <c r="C1242" s="85">
        <v>46182</v>
      </c>
      <c r="D1242">
        <v>120</v>
      </c>
      <c r="E1242" t="s">
        <v>715</v>
      </c>
      <c r="F1242">
        <v>6</v>
      </c>
      <c r="G1242" t="s">
        <v>794</v>
      </c>
      <c r="H1242" s="85">
        <v>46174</v>
      </c>
    </row>
    <row r="1243" spans="1:8" x14ac:dyDescent="0.2">
      <c r="A1243" t="s">
        <v>204</v>
      </c>
      <c r="B1243" t="s">
        <v>165</v>
      </c>
      <c r="C1243" s="85">
        <v>46183</v>
      </c>
      <c r="D1243">
        <v>120</v>
      </c>
      <c r="E1243" t="s">
        <v>715</v>
      </c>
      <c r="F1243">
        <v>6</v>
      </c>
      <c r="G1243" t="s">
        <v>794</v>
      </c>
      <c r="H1243" s="85">
        <v>46174</v>
      </c>
    </row>
    <row r="1244" spans="1:8" x14ac:dyDescent="0.2">
      <c r="A1244" t="s">
        <v>204</v>
      </c>
      <c r="B1244" t="s">
        <v>165</v>
      </c>
      <c r="C1244" s="85">
        <v>46184</v>
      </c>
      <c r="D1244">
        <v>120</v>
      </c>
      <c r="E1244" t="s">
        <v>715</v>
      </c>
      <c r="F1244">
        <v>6</v>
      </c>
      <c r="G1244" t="s">
        <v>794</v>
      </c>
      <c r="H1244" s="85">
        <v>46174</v>
      </c>
    </row>
    <row r="1245" spans="1:8" x14ac:dyDescent="0.2">
      <c r="A1245" t="s">
        <v>204</v>
      </c>
      <c r="B1245" t="s">
        <v>165</v>
      </c>
      <c r="C1245" s="85">
        <v>46185</v>
      </c>
      <c r="D1245">
        <v>60</v>
      </c>
      <c r="E1245" t="s">
        <v>715</v>
      </c>
      <c r="F1245">
        <v>6</v>
      </c>
      <c r="G1245" t="s">
        <v>794</v>
      </c>
      <c r="H1245" s="85">
        <v>46174</v>
      </c>
    </row>
    <row r="1246" spans="1:8" x14ac:dyDescent="0.2">
      <c r="A1246" t="s">
        <v>204</v>
      </c>
      <c r="B1246" t="s">
        <v>165</v>
      </c>
      <c r="C1246" s="85">
        <v>46188</v>
      </c>
      <c r="D1246">
        <v>300</v>
      </c>
      <c r="E1246" t="s">
        <v>715</v>
      </c>
      <c r="F1246">
        <v>6</v>
      </c>
      <c r="G1246" t="s">
        <v>794</v>
      </c>
      <c r="H1246" s="85">
        <v>46174</v>
      </c>
    </row>
    <row r="1247" spans="1:8" x14ac:dyDescent="0.2">
      <c r="A1247" t="s">
        <v>204</v>
      </c>
      <c r="B1247" t="s">
        <v>165</v>
      </c>
      <c r="C1247" s="85">
        <v>46189</v>
      </c>
      <c r="D1247">
        <v>180</v>
      </c>
      <c r="E1247" t="s">
        <v>715</v>
      </c>
      <c r="F1247">
        <v>6</v>
      </c>
      <c r="G1247" t="s">
        <v>794</v>
      </c>
      <c r="H1247" s="85">
        <v>46174</v>
      </c>
    </row>
    <row r="1248" spans="1:8" x14ac:dyDescent="0.2">
      <c r="A1248" t="s">
        <v>204</v>
      </c>
      <c r="B1248" t="s">
        <v>165</v>
      </c>
      <c r="C1248" s="85">
        <v>46190</v>
      </c>
      <c r="D1248">
        <v>330</v>
      </c>
      <c r="E1248" t="s">
        <v>715</v>
      </c>
      <c r="F1248">
        <v>6</v>
      </c>
      <c r="G1248" t="s">
        <v>794</v>
      </c>
      <c r="H1248" s="85">
        <v>46174</v>
      </c>
    </row>
    <row r="1249" spans="1:8" x14ac:dyDescent="0.2">
      <c r="A1249" t="s">
        <v>204</v>
      </c>
      <c r="B1249" t="s">
        <v>165</v>
      </c>
      <c r="C1249" s="85">
        <v>46191</v>
      </c>
      <c r="D1249">
        <v>360</v>
      </c>
      <c r="E1249" t="s">
        <v>715</v>
      </c>
      <c r="F1249">
        <v>6</v>
      </c>
      <c r="G1249" t="s">
        <v>794</v>
      </c>
      <c r="H1249" s="85">
        <v>46174</v>
      </c>
    </row>
    <row r="1250" spans="1:8" x14ac:dyDescent="0.2">
      <c r="A1250" t="s">
        <v>204</v>
      </c>
      <c r="B1250" t="s">
        <v>165</v>
      </c>
      <c r="C1250" s="85">
        <v>46192</v>
      </c>
      <c r="D1250">
        <v>180</v>
      </c>
      <c r="E1250" t="s">
        <v>715</v>
      </c>
      <c r="F1250">
        <v>6</v>
      </c>
      <c r="G1250" t="s">
        <v>794</v>
      </c>
      <c r="H1250" s="85">
        <v>46174</v>
      </c>
    </row>
    <row r="1251" spans="1:8" x14ac:dyDescent="0.2">
      <c r="A1251" t="s">
        <v>204</v>
      </c>
      <c r="B1251" t="s">
        <v>165</v>
      </c>
      <c r="C1251" s="85">
        <v>46195</v>
      </c>
      <c r="D1251">
        <v>180</v>
      </c>
      <c r="E1251" t="s">
        <v>715</v>
      </c>
      <c r="F1251">
        <v>6</v>
      </c>
      <c r="G1251" t="s">
        <v>794</v>
      </c>
      <c r="H1251" s="85">
        <v>46174</v>
      </c>
    </row>
    <row r="1252" spans="1:8" x14ac:dyDescent="0.2">
      <c r="A1252" t="s">
        <v>215</v>
      </c>
      <c r="B1252" t="s">
        <v>165</v>
      </c>
      <c r="C1252" s="85">
        <v>46182</v>
      </c>
      <c r="D1252">
        <v>60</v>
      </c>
      <c r="E1252" t="s">
        <v>715</v>
      </c>
      <c r="G1252" t="s">
        <v>794</v>
      </c>
      <c r="H1252" s="85">
        <v>46174</v>
      </c>
    </row>
    <row r="1253" spans="1:8" x14ac:dyDescent="0.2">
      <c r="A1253" t="s">
        <v>215</v>
      </c>
      <c r="B1253" t="s">
        <v>165</v>
      </c>
      <c r="C1253" s="85">
        <v>46183</v>
      </c>
      <c r="D1253">
        <v>60</v>
      </c>
      <c r="E1253" t="s">
        <v>715</v>
      </c>
      <c r="G1253" t="s">
        <v>794</v>
      </c>
      <c r="H1253" s="85">
        <v>46174</v>
      </c>
    </row>
    <row r="1254" spans="1:8" x14ac:dyDescent="0.2">
      <c r="A1254" t="s">
        <v>215</v>
      </c>
      <c r="B1254" t="s">
        <v>165</v>
      </c>
      <c r="C1254" s="85">
        <v>46184</v>
      </c>
      <c r="D1254">
        <v>60</v>
      </c>
      <c r="E1254" t="s">
        <v>715</v>
      </c>
      <c r="G1254" t="s">
        <v>794</v>
      </c>
      <c r="H1254" s="85">
        <v>46174</v>
      </c>
    </row>
    <row r="1255" spans="1:8" x14ac:dyDescent="0.2">
      <c r="A1255" t="s">
        <v>215</v>
      </c>
      <c r="B1255" t="s">
        <v>165</v>
      </c>
      <c r="C1255" s="85">
        <v>46185</v>
      </c>
      <c r="D1255">
        <v>120</v>
      </c>
      <c r="E1255" t="s">
        <v>715</v>
      </c>
      <c r="G1255" t="s">
        <v>794</v>
      </c>
      <c r="H1255" s="85">
        <v>46174</v>
      </c>
    </row>
    <row r="1256" spans="1:8" x14ac:dyDescent="0.2">
      <c r="A1256" t="s">
        <v>215</v>
      </c>
      <c r="B1256" t="s">
        <v>165</v>
      </c>
      <c r="C1256" s="85">
        <v>46188</v>
      </c>
      <c r="D1256">
        <v>540</v>
      </c>
      <c r="E1256" t="s">
        <v>715</v>
      </c>
      <c r="G1256" t="s">
        <v>794</v>
      </c>
      <c r="H1256" s="85">
        <v>46174</v>
      </c>
    </row>
    <row r="1257" spans="1:8" x14ac:dyDescent="0.2">
      <c r="A1257" t="s">
        <v>215</v>
      </c>
      <c r="B1257" t="s">
        <v>165</v>
      </c>
      <c r="C1257" s="85">
        <v>46189</v>
      </c>
      <c r="D1257">
        <v>270</v>
      </c>
      <c r="E1257" t="s">
        <v>715</v>
      </c>
      <c r="G1257" t="s">
        <v>794</v>
      </c>
      <c r="H1257" s="85">
        <v>46174</v>
      </c>
    </row>
    <row r="1258" spans="1:8" x14ac:dyDescent="0.2">
      <c r="A1258" t="s">
        <v>215</v>
      </c>
      <c r="B1258" t="s">
        <v>165</v>
      </c>
      <c r="C1258" s="85">
        <v>46190</v>
      </c>
      <c r="D1258">
        <v>270</v>
      </c>
      <c r="E1258" t="s">
        <v>715</v>
      </c>
      <c r="G1258" t="s">
        <v>794</v>
      </c>
      <c r="H1258" s="85">
        <v>46174</v>
      </c>
    </row>
    <row r="1259" spans="1:8" x14ac:dyDescent="0.2">
      <c r="A1259" t="s">
        <v>215</v>
      </c>
      <c r="B1259" t="s">
        <v>165</v>
      </c>
      <c r="C1259" s="85">
        <v>46191</v>
      </c>
      <c r="D1259">
        <v>270</v>
      </c>
      <c r="E1259" t="s">
        <v>715</v>
      </c>
      <c r="G1259" t="s">
        <v>794</v>
      </c>
      <c r="H1259" s="85">
        <v>46174</v>
      </c>
    </row>
    <row r="1260" spans="1:8" x14ac:dyDescent="0.2">
      <c r="A1260" t="s">
        <v>215</v>
      </c>
      <c r="B1260" t="s">
        <v>165</v>
      </c>
      <c r="C1260" s="85">
        <v>46192</v>
      </c>
      <c r="D1260">
        <v>180</v>
      </c>
      <c r="E1260" t="s">
        <v>715</v>
      </c>
      <c r="G1260" t="s">
        <v>794</v>
      </c>
      <c r="H1260" s="85">
        <v>46174</v>
      </c>
    </row>
    <row r="1261" spans="1:8" x14ac:dyDescent="0.2">
      <c r="A1261" t="s">
        <v>215</v>
      </c>
      <c r="B1261" t="s">
        <v>165</v>
      </c>
      <c r="C1261" s="85">
        <v>46195</v>
      </c>
      <c r="D1261">
        <v>270</v>
      </c>
      <c r="E1261" t="s">
        <v>715</v>
      </c>
      <c r="G1261" t="s">
        <v>794</v>
      </c>
      <c r="H1261" s="85">
        <v>46174</v>
      </c>
    </row>
    <row r="1262" spans="1:8" x14ac:dyDescent="0.2">
      <c r="A1262" t="s">
        <v>421</v>
      </c>
      <c r="B1262" t="s">
        <v>165</v>
      </c>
      <c r="C1262" s="85">
        <v>46182</v>
      </c>
      <c r="D1262">
        <v>60</v>
      </c>
      <c r="E1262" t="s">
        <v>715</v>
      </c>
      <c r="G1262" t="s">
        <v>794</v>
      </c>
      <c r="H1262" s="85">
        <v>46174</v>
      </c>
    </row>
    <row r="1263" spans="1:8" x14ac:dyDescent="0.2">
      <c r="A1263" t="s">
        <v>421</v>
      </c>
      <c r="B1263" t="s">
        <v>165</v>
      </c>
      <c r="C1263" s="85">
        <v>46183</v>
      </c>
      <c r="D1263">
        <v>60</v>
      </c>
      <c r="E1263" t="s">
        <v>715</v>
      </c>
      <c r="G1263" t="s">
        <v>794</v>
      </c>
      <c r="H1263" s="85">
        <v>46174</v>
      </c>
    </row>
    <row r="1264" spans="1:8" x14ac:dyDescent="0.2">
      <c r="A1264" t="s">
        <v>421</v>
      </c>
      <c r="B1264" t="s">
        <v>165</v>
      </c>
      <c r="C1264" s="85">
        <v>46184</v>
      </c>
      <c r="D1264">
        <v>60</v>
      </c>
      <c r="E1264" t="s">
        <v>715</v>
      </c>
      <c r="G1264" t="s">
        <v>794</v>
      </c>
      <c r="H1264" s="85">
        <v>46174</v>
      </c>
    </row>
    <row r="1265" spans="1:8" x14ac:dyDescent="0.2">
      <c r="A1265" t="s">
        <v>421</v>
      </c>
      <c r="B1265" t="s">
        <v>165</v>
      </c>
      <c r="C1265" s="85">
        <v>46185</v>
      </c>
      <c r="D1265">
        <v>60</v>
      </c>
      <c r="E1265" t="s">
        <v>715</v>
      </c>
      <c r="G1265" t="s">
        <v>794</v>
      </c>
      <c r="H1265" s="85">
        <v>46174</v>
      </c>
    </row>
    <row r="1266" spans="1:8" x14ac:dyDescent="0.2">
      <c r="A1266" t="s">
        <v>421</v>
      </c>
      <c r="B1266" t="s">
        <v>165</v>
      </c>
      <c r="C1266" s="85">
        <v>46188</v>
      </c>
      <c r="D1266">
        <v>60</v>
      </c>
      <c r="E1266" t="s">
        <v>715</v>
      </c>
      <c r="G1266" t="s">
        <v>794</v>
      </c>
      <c r="H1266" s="85">
        <v>46174</v>
      </c>
    </row>
    <row r="1267" spans="1:8" x14ac:dyDescent="0.2">
      <c r="A1267" t="s">
        <v>421</v>
      </c>
      <c r="B1267" t="s">
        <v>165</v>
      </c>
      <c r="C1267" s="85">
        <v>46189</v>
      </c>
      <c r="D1267">
        <v>60</v>
      </c>
      <c r="E1267" t="s">
        <v>715</v>
      </c>
      <c r="G1267" t="s">
        <v>794</v>
      </c>
      <c r="H1267" s="85">
        <v>46174</v>
      </c>
    </row>
    <row r="1268" spans="1:8" x14ac:dyDescent="0.2">
      <c r="A1268" t="s">
        <v>421</v>
      </c>
      <c r="B1268" t="s">
        <v>165</v>
      </c>
      <c r="C1268" s="85">
        <v>46190</v>
      </c>
      <c r="D1268">
        <v>60</v>
      </c>
      <c r="E1268" t="s">
        <v>715</v>
      </c>
      <c r="G1268" t="s">
        <v>794</v>
      </c>
      <c r="H1268" s="85">
        <v>46174</v>
      </c>
    </row>
    <row r="1269" spans="1:8" x14ac:dyDescent="0.2">
      <c r="A1269" t="s">
        <v>421</v>
      </c>
      <c r="B1269" t="s">
        <v>165</v>
      </c>
      <c r="C1269" s="85">
        <v>46191</v>
      </c>
      <c r="D1269">
        <v>60</v>
      </c>
      <c r="E1269" t="s">
        <v>715</v>
      </c>
      <c r="G1269" t="s">
        <v>794</v>
      </c>
      <c r="H1269" s="85">
        <v>46174</v>
      </c>
    </row>
    <row r="1270" spans="1:8" x14ac:dyDescent="0.2">
      <c r="A1270" t="s">
        <v>421</v>
      </c>
      <c r="B1270" t="s">
        <v>165</v>
      </c>
      <c r="C1270" s="85">
        <v>46192</v>
      </c>
      <c r="D1270">
        <v>60</v>
      </c>
      <c r="E1270" t="s">
        <v>715</v>
      </c>
      <c r="G1270" t="s">
        <v>794</v>
      </c>
      <c r="H1270" s="85">
        <v>46174</v>
      </c>
    </row>
    <row r="1271" spans="1:8" x14ac:dyDescent="0.2">
      <c r="A1271" t="s">
        <v>421</v>
      </c>
      <c r="B1271" t="s">
        <v>165</v>
      </c>
      <c r="C1271" s="85">
        <v>46195</v>
      </c>
      <c r="D1271">
        <v>60</v>
      </c>
      <c r="E1271" t="s">
        <v>715</v>
      </c>
      <c r="G1271" t="s">
        <v>794</v>
      </c>
      <c r="H1271" s="85">
        <v>46174</v>
      </c>
    </row>
    <row r="1272" spans="1:8" x14ac:dyDescent="0.2">
      <c r="A1272" t="s">
        <v>204</v>
      </c>
      <c r="B1272" t="s">
        <v>165</v>
      </c>
      <c r="C1272" s="85">
        <v>46189</v>
      </c>
      <c r="D1272">
        <v>120</v>
      </c>
      <c r="E1272" t="s">
        <v>716</v>
      </c>
      <c r="G1272" t="s">
        <v>794</v>
      </c>
      <c r="H1272" s="85">
        <v>46174</v>
      </c>
    </row>
    <row r="1273" spans="1:8" x14ac:dyDescent="0.2">
      <c r="A1273" t="s">
        <v>204</v>
      </c>
      <c r="B1273" t="s">
        <v>165</v>
      </c>
      <c r="C1273" s="85">
        <v>46190</v>
      </c>
      <c r="D1273">
        <v>120</v>
      </c>
      <c r="E1273" t="s">
        <v>716</v>
      </c>
      <c r="G1273" t="s">
        <v>794</v>
      </c>
      <c r="H1273" s="85">
        <v>46174</v>
      </c>
    </row>
    <row r="1274" spans="1:8" x14ac:dyDescent="0.2">
      <c r="A1274" t="s">
        <v>204</v>
      </c>
      <c r="B1274" t="s">
        <v>165</v>
      </c>
      <c r="C1274" s="85">
        <v>46191</v>
      </c>
      <c r="D1274">
        <v>120</v>
      </c>
      <c r="E1274" t="s">
        <v>716</v>
      </c>
      <c r="G1274" t="s">
        <v>794</v>
      </c>
      <c r="H1274" s="85">
        <v>46174</v>
      </c>
    </row>
    <row r="1275" spans="1:8" x14ac:dyDescent="0.2">
      <c r="A1275" t="s">
        <v>204</v>
      </c>
      <c r="B1275" t="s">
        <v>165</v>
      </c>
      <c r="C1275" s="85">
        <v>46192</v>
      </c>
      <c r="D1275">
        <v>120</v>
      </c>
      <c r="E1275" t="s">
        <v>716</v>
      </c>
      <c r="G1275" t="s">
        <v>794</v>
      </c>
      <c r="H1275" s="85">
        <v>46174</v>
      </c>
    </row>
    <row r="1276" spans="1:8" x14ac:dyDescent="0.2">
      <c r="A1276" t="s">
        <v>204</v>
      </c>
      <c r="B1276" t="s">
        <v>165</v>
      </c>
      <c r="C1276" s="85">
        <v>46195</v>
      </c>
      <c r="D1276">
        <v>180</v>
      </c>
      <c r="E1276" t="s">
        <v>716</v>
      </c>
      <c r="G1276" t="s">
        <v>794</v>
      </c>
      <c r="H1276" s="85">
        <v>46174</v>
      </c>
    </row>
    <row r="1277" spans="1:8" x14ac:dyDescent="0.2">
      <c r="A1277" t="s">
        <v>204</v>
      </c>
      <c r="B1277" t="s">
        <v>165</v>
      </c>
      <c r="C1277" s="85">
        <v>46196</v>
      </c>
      <c r="D1277">
        <v>240</v>
      </c>
      <c r="E1277" t="s">
        <v>716</v>
      </c>
      <c r="G1277" t="s">
        <v>794</v>
      </c>
      <c r="H1277" s="85">
        <v>46174</v>
      </c>
    </row>
    <row r="1278" spans="1:8" x14ac:dyDescent="0.2">
      <c r="A1278" t="s">
        <v>204</v>
      </c>
      <c r="B1278" t="s">
        <v>165</v>
      </c>
      <c r="C1278" s="85">
        <v>46197</v>
      </c>
      <c r="D1278">
        <v>180</v>
      </c>
      <c r="E1278" t="s">
        <v>716</v>
      </c>
      <c r="G1278" t="s">
        <v>794</v>
      </c>
      <c r="H1278" s="85">
        <v>46174</v>
      </c>
    </row>
    <row r="1279" spans="1:8" x14ac:dyDescent="0.2">
      <c r="A1279" t="s">
        <v>204</v>
      </c>
      <c r="B1279" t="s">
        <v>165</v>
      </c>
      <c r="C1279" s="85">
        <v>46198</v>
      </c>
      <c r="D1279">
        <v>180</v>
      </c>
      <c r="E1279" t="s">
        <v>716</v>
      </c>
      <c r="G1279" t="s">
        <v>794</v>
      </c>
      <c r="H1279" s="85">
        <v>46174</v>
      </c>
    </row>
    <row r="1280" spans="1:8" x14ac:dyDescent="0.2">
      <c r="A1280" t="s">
        <v>204</v>
      </c>
      <c r="B1280" t="s">
        <v>165</v>
      </c>
      <c r="C1280" s="85">
        <v>46202</v>
      </c>
      <c r="D1280">
        <v>180</v>
      </c>
      <c r="E1280" t="s">
        <v>716</v>
      </c>
      <c r="G1280" t="s">
        <v>794</v>
      </c>
      <c r="H1280" s="85">
        <v>46174</v>
      </c>
    </row>
    <row r="1281" spans="1:8" x14ac:dyDescent="0.2">
      <c r="A1281" t="s">
        <v>215</v>
      </c>
      <c r="B1281" t="s">
        <v>165</v>
      </c>
      <c r="C1281" s="85">
        <v>46189</v>
      </c>
      <c r="D1281">
        <v>270</v>
      </c>
      <c r="E1281" t="s">
        <v>716</v>
      </c>
      <c r="F1281">
        <v>7</v>
      </c>
      <c r="G1281" t="s">
        <v>794</v>
      </c>
      <c r="H1281" s="85">
        <v>46174</v>
      </c>
    </row>
    <row r="1282" spans="1:8" x14ac:dyDescent="0.2">
      <c r="A1282" t="s">
        <v>215</v>
      </c>
      <c r="B1282" t="s">
        <v>165</v>
      </c>
      <c r="C1282" s="85">
        <v>46190</v>
      </c>
      <c r="D1282">
        <v>270</v>
      </c>
      <c r="E1282" t="s">
        <v>716</v>
      </c>
      <c r="F1282">
        <v>7</v>
      </c>
      <c r="G1282" t="s">
        <v>794</v>
      </c>
      <c r="H1282" s="85">
        <v>46174</v>
      </c>
    </row>
    <row r="1283" spans="1:8" x14ac:dyDescent="0.2">
      <c r="A1283" t="s">
        <v>215</v>
      </c>
      <c r="B1283" t="s">
        <v>165</v>
      </c>
      <c r="C1283" s="85">
        <v>46191</v>
      </c>
      <c r="D1283">
        <v>270</v>
      </c>
      <c r="E1283" t="s">
        <v>716</v>
      </c>
      <c r="F1283">
        <v>7</v>
      </c>
      <c r="G1283" t="s">
        <v>794</v>
      </c>
      <c r="H1283" s="85">
        <v>46174</v>
      </c>
    </row>
    <row r="1284" spans="1:8" x14ac:dyDescent="0.2">
      <c r="A1284" t="s">
        <v>215</v>
      </c>
      <c r="B1284" t="s">
        <v>165</v>
      </c>
      <c r="C1284" s="85">
        <v>46192</v>
      </c>
      <c r="D1284">
        <v>180</v>
      </c>
      <c r="E1284" t="s">
        <v>716</v>
      </c>
      <c r="F1284">
        <v>7</v>
      </c>
      <c r="G1284" t="s">
        <v>794</v>
      </c>
      <c r="H1284" s="85">
        <v>46174</v>
      </c>
    </row>
    <row r="1285" spans="1:8" x14ac:dyDescent="0.2">
      <c r="A1285" t="s">
        <v>215</v>
      </c>
      <c r="B1285" t="s">
        <v>165</v>
      </c>
      <c r="C1285" s="85">
        <v>46195</v>
      </c>
      <c r="D1285">
        <v>270</v>
      </c>
      <c r="E1285" t="s">
        <v>716</v>
      </c>
      <c r="F1285">
        <v>7</v>
      </c>
      <c r="G1285" t="s">
        <v>794</v>
      </c>
      <c r="H1285" s="85">
        <v>46174</v>
      </c>
    </row>
    <row r="1286" spans="1:8" x14ac:dyDescent="0.2">
      <c r="A1286" t="s">
        <v>215</v>
      </c>
      <c r="B1286" t="s">
        <v>165</v>
      </c>
      <c r="C1286" s="85">
        <v>46196</v>
      </c>
      <c r="D1286">
        <v>150</v>
      </c>
      <c r="E1286" t="s">
        <v>716</v>
      </c>
      <c r="F1286">
        <v>7</v>
      </c>
      <c r="G1286" t="s">
        <v>794</v>
      </c>
      <c r="H1286" s="85">
        <v>46174</v>
      </c>
    </row>
    <row r="1287" spans="1:8" x14ac:dyDescent="0.2">
      <c r="A1287" t="s">
        <v>215</v>
      </c>
      <c r="B1287" t="s">
        <v>165</v>
      </c>
      <c r="C1287" s="85">
        <v>46197</v>
      </c>
      <c r="D1287">
        <v>150</v>
      </c>
      <c r="E1287" t="s">
        <v>716</v>
      </c>
      <c r="F1287">
        <v>7</v>
      </c>
      <c r="G1287" t="s">
        <v>794</v>
      </c>
      <c r="H1287" s="85">
        <v>46174</v>
      </c>
    </row>
    <row r="1288" spans="1:8" x14ac:dyDescent="0.2">
      <c r="A1288" t="s">
        <v>215</v>
      </c>
      <c r="B1288" t="s">
        <v>165</v>
      </c>
      <c r="C1288" s="85">
        <v>46198</v>
      </c>
      <c r="D1288">
        <v>150</v>
      </c>
      <c r="E1288" t="s">
        <v>716</v>
      </c>
      <c r="F1288">
        <v>7</v>
      </c>
      <c r="G1288" t="s">
        <v>794</v>
      </c>
      <c r="H1288" s="85">
        <v>46174</v>
      </c>
    </row>
    <row r="1289" spans="1:8" x14ac:dyDescent="0.2">
      <c r="A1289" t="s">
        <v>215</v>
      </c>
      <c r="B1289" t="s">
        <v>165</v>
      </c>
      <c r="C1289" s="85">
        <v>46199</v>
      </c>
      <c r="D1289">
        <v>180</v>
      </c>
      <c r="E1289" t="s">
        <v>716</v>
      </c>
      <c r="F1289">
        <v>7</v>
      </c>
      <c r="G1289" t="s">
        <v>794</v>
      </c>
      <c r="H1289" s="85">
        <v>46174</v>
      </c>
    </row>
    <row r="1290" spans="1:8" x14ac:dyDescent="0.2">
      <c r="A1290" t="s">
        <v>215</v>
      </c>
      <c r="B1290" t="s">
        <v>165</v>
      </c>
      <c r="C1290" s="85">
        <v>46202</v>
      </c>
      <c r="D1290">
        <v>120</v>
      </c>
      <c r="E1290" t="s">
        <v>716</v>
      </c>
      <c r="F1290">
        <v>7</v>
      </c>
      <c r="G1290" t="s">
        <v>794</v>
      </c>
      <c r="H1290" s="85">
        <v>46174</v>
      </c>
    </row>
    <row r="1291" spans="1:8" x14ac:dyDescent="0.2">
      <c r="A1291" t="s">
        <v>421</v>
      </c>
      <c r="B1291" t="s">
        <v>165</v>
      </c>
      <c r="C1291" s="85">
        <v>46189</v>
      </c>
      <c r="D1291">
        <v>60</v>
      </c>
      <c r="E1291" t="s">
        <v>716</v>
      </c>
      <c r="G1291" t="s">
        <v>794</v>
      </c>
      <c r="H1291" s="85">
        <v>46174</v>
      </c>
    </row>
    <row r="1292" spans="1:8" x14ac:dyDescent="0.2">
      <c r="A1292" t="s">
        <v>421</v>
      </c>
      <c r="B1292" t="s">
        <v>165</v>
      </c>
      <c r="C1292" s="85">
        <v>46190</v>
      </c>
      <c r="D1292">
        <v>60</v>
      </c>
      <c r="E1292" t="s">
        <v>716</v>
      </c>
      <c r="G1292" t="s">
        <v>794</v>
      </c>
      <c r="H1292" s="85">
        <v>46174</v>
      </c>
    </row>
    <row r="1293" spans="1:8" x14ac:dyDescent="0.2">
      <c r="A1293" t="s">
        <v>421</v>
      </c>
      <c r="B1293" t="s">
        <v>165</v>
      </c>
      <c r="C1293" s="85">
        <v>46191</v>
      </c>
      <c r="D1293">
        <v>60</v>
      </c>
      <c r="E1293" t="s">
        <v>716</v>
      </c>
      <c r="G1293" t="s">
        <v>794</v>
      </c>
      <c r="H1293" s="85">
        <v>46174</v>
      </c>
    </row>
    <row r="1294" spans="1:8" x14ac:dyDescent="0.2">
      <c r="A1294" t="s">
        <v>421</v>
      </c>
      <c r="B1294" t="s">
        <v>165</v>
      </c>
      <c r="C1294" s="85">
        <v>46192</v>
      </c>
      <c r="D1294">
        <v>60</v>
      </c>
      <c r="E1294" t="s">
        <v>716</v>
      </c>
      <c r="G1294" t="s">
        <v>794</v>
      </c>
      <c r="H1294" s="85">
        <v>46174</v>
      </c>
    </row>
    <row r="1295" spans="1:8" x14ac:dyDescent="0.2">
      <c r="A1295" t="s">
        <v>421</v>
      </c>
      <c r="B1295" t="s">
        <v>165</v>
      </c>
      <c r="C1295" s="85">
        <v>46195</v>
      </c>
      <c r="D1295">
        <v>60</v>
      </c>
      <c r="E1295" t="s">
        <v>716</v>
      </c>
      <c r="G1295" t="s">
        <v>794</v>
      </c>
      <c r="H1295" s="85">
        <v>46174</v>
      </c>
    </row>
    <row r="1296" spans="1:8" x14ac:dyDescent="0.2">
      <c r="A1296" t="s">
        <v>421</v>
      </c>
      <c r="B1296" t="s">
        <v>165</v>
      </c>
      <c r="C1296" s="85">
        <v>46196</v>
      </c>
      <c r="D1296">
        <v>60</v>
      </c>
      <c r="E1296" t="s">
        <v>716</v>
      </c>
      <c r="G1296" t="s">
        <v>794</v>
      </c>
      <c r="H1296" s="85">
        <v>46174</v>
      </c>
    </row>
    <row r="1297" spans="1:8" x14ac:dyDescent="0.2">
      <c r="A1297" t="s">
        <v>421</v>
      </c>
      <c r="B1297" t="s">
        <v>165</v>
      </c>
      <c r="C1297" s="85">
        <v>46197</v>
      </c>
      <c r="D1297">
        <v>60</v>
      </c>
      <c r="E1297" t="s">
        <v>716</v>
      </c>
      <c r="G1297" t="s">
        <v>794</v>
      </c>
      <c r="H1297" s="85">
        <v>46174</v>
      </c>
    </row>
    <row r="1298" spans="1:8" x14ac:dyDescent="0.2">
      <c r="A1298" t="s">
        <v>421</v>
      </c>
      <c r="B1298" t="s">
        <v>165</v>
      </c>
      <c r="C1298" s="85">
        <v>46198</v>
      </c>
      <c r="D1298">
        <v>60</v>
      </c>
      <c r="E1298" t="s">
        <v>716</v>
      </c>
      <c r="G1298" t="s">
        <v>794</v>
      </c>
      <c r="H1298" s="85">
        <v>46174</v>
      </c>
    </row>
    <row r="1299" spans="1:8" x14ac:dyDescent="0.2">
      <c r="A1299" t="s">
        <v>421</v>
      </c>
      <c r="B1299" t="s">
        <v>165</v>
      </c>
      <c r="C1299" s="85">
        <v>46199</v>
      </c>
      <c r="D1299">
        <v>60</v>
      </c>
      <c r="E1299" t="s">
        <v>716</v>
      </c>
      <c r="G1299" t="s">
        <v>794</v>
      </c>
      <c r="H1299" s="85">
        <v>46174</v>
      </c>
    </row>
    <row r="1300" spans="1:8" x14ac:dyDescent="0.2">
      <c r="A1300" t="s">
        <v>421</v>
      </c>
      <c r="B1300" t="s">
        <v>165</v>
      </c>
      <c r="C1300" s="85">
        <v>46202</v>
      </c>
      <c r="D1300">
        <v>60</v>
      </c>
      <c r="E1300" t="s">
        <v>716</v>
      </c>
      <c r="G1300" t="s">
        <v>794</v>
      </c>
      <c r="H1300" s="85">
        <v>46174</v>
      </c>
    </row>
    <row r="1301" spans="1:8" x14ac:dyDescent="0.2">
      <c r="A1301" t="s">
        <v>204</v>
      </c>
      <c r="B1301" t="s">
        <v>165</v>
      </c>
      <c r="C1301" s="85">
        <v>46196</v>
      </c>
      <c r="D1301">
        <v>120</v>
      </c>
      <c r="E1301" t="s">
        <v>717</v>
      </c>
      <c r="G1301" t="s">
        <v>794</v>
      </c>
      <c r="H1301" s="85">
        <v>46174</v>
      </c>
    </row>
    <row r="1302" spans="1:8" x14ac:dyDescent="0.2">
      <c r="A1302" t="s">
        <v>204</v>
      </c>
      <c r="B1302" t="s">
        <v>165</v>
      </c>
      <c r="C1302" s="85">
        <v>46197</v>
      </c>
      <c r="D1302">
        <v>120</v>
      </c>
      <c r="E1302" t="s">
        <v>717</v>
      </c>
      <c r="G1302" t="s">
        <v>794</v>
      </c>
      <c r="H1302" s="85">
        <v>46174</v>
      </c>
    </row>
    <row r="1303" spans="1:8" x14ac:dyDescent="0.2">
      <c r="A1303" t="s">
        <v>204</v>
      </c>
      <c r="B1303" t="s">
        <v>165</v>
      </c>
      <c r="C1303" s="85">
        <v>46198</v>
      </c>
      <c r="D1303">
        <v>120</v>
      </c>
      <c r="E1303" t="s">
        <v>717</v>
      </c>
      <c r="G1303" t="s">
        <v>794</v>
      </c>
      <c r="H1303" s="85">
        <v>46174</v>
      </c>
    </row>
    <row r="1304" spans="1:8" x14ac:dyDescent="0.2">
      <c r="A1304" t="s">
        <v>204</v>
      </c>
      <c r="B1304" t="s">
        <v>165</v>
      </c>
      <c r="C1304" s="85">
        <v>46202</v>
      </c>
      <c r="D1304">
        <v>180</v>
      </c>
      <c r="E1304" t="s">
        <v>717</v>
      </c>
      <c r="G1304" t="s">
        <v>794</v>
      </c>
      <c r="H1304" s="85">
        <v>46174</v>
      </c>
    </row>
    <row r="1305" spans="1:8" x14ac:dyDescent="0.2">
      <c r="A1305" t="s">
        <v>204</v>
      </c>
      <c r="B1305" t="s">
        <v>165</v>
      </c>
      <c r="C1305" s="85">
        <v>46203</v>
      </c>
      <c r="D1305">
        <v>360</v>
      </c>
      <c r="E1305" t="s">
        <v>717</v>
      </c>
      <c r="G1305" t="s">
        <v>794</v>
      </c>
      <c r="H1305" s="85">
        <v>46174</v>
      </c>
    </row>
    <row r="1306" spans="1:8" x14ac:dyDescent="0.2">
      <c r="A1306" t="s">
        <v>215</v>
      </c>
      <c r="B1306" t="s">
        <v>165</v>
      </c>
      <c r="C1306" s="85">
        <v>46196</v>
      </c>
      <c r="D1306">
        <v>150</v>
      </c>
      <c r="E1306" t="s">
        <v>717</v>
      </c>
      <c r="F1306">
        <v>8</v>
      </c>
      <c r="G1306" t="s">
        <v>794</v>
      </c>
      <c r="H1306" s="85">
        <v>46174</v>
      </c>
    </row>
    <row r="1307" spans="1:8" x14ac:dyDescent="0.2">
      <c r="A1307" t="s">
        <v>215</v>
      </c>
      <c r="B1307" t="s">
        <v>165</v>
      </c>
      <c r="C1307" s="85">
        <v>46197</v>
      </c>
      <c r="D1307">
        <v>150</v>
      </c>
      <c r="E1307" t="s">
        <v>717</v>
      </c>
      <c r="F1307">
        <v>8</v>
      </c>
      <c r="G1307" t="s">
        <v>794</v>
      </c>
      <c r="H1307" s="85">
        <v>46174</v>
      </c>
    </row>
    <row r="1308" spans="1:8" x14ac:dyDescent="0.2">
      <c r="A1308" t="s">
        <v>215</v>
      </c>
      <c r="B1308" t="s">
        <v>165</v>
      </c>
      <c r="C1308" s="85">
        <v>46198</v>
      </c>
      <c r="D1308">
        <v>150</v>
      </c>
      <c r="E1308" t="s">
        <v>717</v>
      </c>
      <c r="F1308">
        <v>8</v>
      </c>
      <c r="G1308" t="s">
        <v>794</v>
      </c>
      <c r="H1308" s="85">
        <v>46174</v>
      </c>
    </row>
    <row r="1309" spans="1:8" x14ac:dyDescent="0.2">
      <c r="A1309" t="s">
        <v>215</v>
      </c>
      <c r="B1309" t="s">
        <v>165</v>
      </c>
      <c r="C1309" s="85">
        <v>46199</v>
      </c>
      <c r="D1309">
        <v>180</v>
      </c>
      <c r="E1309" t="s">
        <v>717</v>
      </c>
      <c r="F1309">
        <v>8</v>
      </c>
      <c r="G1309" t="s">
        <v>794</v>
      </c>
      <c r="H1309" s="85">
        <v>46174</v>
      </c>
    </row>
    <row r="1310" spans="1:8" x14ac:dyDescent="0.2">
      <c r="A1310" t="s">
        <v>215</v>
      </c>
      <c r="B1310" t="s">
        <v>165</v>
      </c>
      <c r="C1310" s="85">
        <v>46202</v>
      </c>
      <c r="D1310">
        <v>120</v>
      </c>
      <c r="E1310" t="s">
        <v>717</v>
      </c>
      <c r="F1310">
        <v>8</v>
      </c>
      <c r="G1310" t="s">
        <v>794</v>
      </c>
      <c r="H1310" s="85">
        <v>46174</v>
      </c>
    </row>
    <row r="1311" spans="1:8" x14ac:dyDescent="0.2">
      <c r="A1311" t="s">
        <v>215</v>
      </c>
      <c r="B1311" t="s">
        <v>165</v>
      </c>
      <c r="C1311" s="85">
        <v>46203</v>
      </c>
      <c r="D1311">
        <v>120</v>
      </c>
      <c r="E1311" t="s">
        <v>717</v>
      </c>
      <c r="F1311">
        <v>8</v>
      </c>
      <c r="G1311" t="s">
        <v>794</v>
      </c>
      <c r="H1311" s="85">
        <v>46174</v>
      </c>
    </row>
    <row r="1312" spans="1:8" x14ac:dyDescent="0.2">
      <c r="A1312" t="s">
        <v>421</v>
      </c>
      <c r="B1312" t="s">
        <v>165</v>
      </c>
      <c r="C1312" s="85">
        <v>46196</v>
      </c>
      <c r="D1312">
        <v>60</v>
      </c>
      <c r="E1312" t="s">
        <v>717</v>
      </c>
      <c r="G1312" t="s">
        <v>794</v>
      </c>
      <c r="H1312" s="85">
        <v>46174</v>
      </c>
    </row>
    <row r="1313" spans="1:8" x14ac:dyDescent="0.2">
      <c r="A1313" t="s">
        <v>421</v>
      </c>
      <c r="B1313" t="s">
        <v>165</v>
      </c>
      <c r="C1313" s="85">
        <v>46197</v>
      </c>
      <c r="D1313">
        <v>60</v>
      </c>
      <c r="E1313" t="s">
        <v>717</v>
      </c>
      <c r="G1313" t="s">
        <v>794</v>
      </c>
      <c r="H1313" s="85">
        <v>46174</v>
      </c>
    </row>
    <row r="1314" spans="1:8" x14ac:dyDescent="0.2">
      <c r="A1314" t="s">
        <v>421</v>
      </c>
      <c r="B1314" t="s">
        <v>165</v>
      </c>
      <c r="C1314" s="85">
        <v>46198</v>
      </c>
      <c r="D1314">
        <v>60</v>
      </c>
      <c r="E1314" t="s">
        <v>717</v>
      </c>
      <c r="G1314" t="s">
        <v>794</v>
      </c>
      <c r="H1314" s="85">
        <v>46174</v>
      </c>
    </row>
    <row r="1315" spans="1:8" x14ac:dyDescent="0.2">
      <c r="A1315" t="s">
        <v>421</v>
      </c>
      <c r="B1315" t="s">
        <v>165</v>
      </c>
      <c r="C1315" s="85">
        <v>46199</v>
      </c>
      <c r="D1315">
        <v>60</v>
      </c>
      <c r="E1315" t="s">
        <v>717</v>
      </c>
      <c r="G1315" t="s">
        <v>794</v>
      </c>
      <c r="H1315" s="85">
        <v>46174</v>
      </c>
    </row>
    <row r="1316" spans="1:8" x14ac:dyDescent="0.2">
      <c r="A1316" t="s">
        <v>421</v>
      </c>
      <c r="B1316" t="s">
        <v>165</v>
      </c>
      <c r="C1316" s="85">
        <v>46202</v>
      </c>
      <c r="D1316">
        <v>60</v>
      </c>
      <c r="E1316" t="s">
        <v>717</v>
      </c>
      <c r="G1316" t="s">
        <v>794</v>
      </c>
      <c r="H1316" s="85">
        <v>46174</v>
      </c>
    </row>
    <row r="1317" spans="1:8" x14ac:dyDescent="0.2">
      <c r="A1317" t="s">
        <v>421</v>
      </c>
      <c r="B1317" t="s">
        <v>165</v>
      </c>
      <c r="C1317" s="85">
        <v>46203</v>
      </c>
      <c r="D1317">
        <v>60</v>
      </c>
      <c r="E1317" t="s">
        <v>717</v>
      </c>
      <c r="G1317" t="s">
        <v>794</v>
      </c>
      <c r="H1317" s="85">
        <v>46174</v>
      </c>
    </row>
    <row r="1318" spans="1:8" x14ac:dyDescent="0.2">
      <c r="A1318" t="s">
        <v>215</v>
      </c>
      <c r="B1318" t="s">
        <v>165</v>
      </c>
      <c r="C1318" s="85">
        <v>46196</v>
      </c>
      <c r="D1318">
        <v>240</v>
      </c>
      <c r="E1318" t="s">
        <v>718</v>
      </c>
      <c r="G1318" t="s">
        <v>794</v>
      </c>
      <c r="H1318" s="85">
        <v>46174</v>
      </c>
    </row>
    <row r="1319" spans="1:8" x14ac:dyDescent="0.2">
      <c r="A1319" t="s">
        <v>215</v>
      </c>
      <c r="B1319" t="s">
        <v>165</v>
      </c>
      <c r="C1319" s="85">
        <v>46197</v>
      </c>
      <c r="D1319">
        <v>240</v>
      </c>
      <c r="E1319" t="s">
        <v>718</v>
      </c>
      <c r="G1319" t="s">
        <v>794</v>
      </c>
      <c r="H1319" s="85">
        <v>46174</v>
      </c>
    </row>
    <row r="1320" spans="1:8" x14ac:dyDescent="0.2">
      <c r="A1320" t="s">
        <v>215</v>
      </c>
      <c r="B1320" t="s">
        <v>165</v>
      </c>
      <c r="C1320" s="85">
        <v>46198</v>
      </c>
      <c r="D1320">
        <v>240</v>
      </c>
      <c r="E1320" t="s">
        <v>718</v>
      </c>
      <c r="G1320" t="s">
        <v>794</v>
      </c>
      <c r="H1320" s="85">
        <v>46174</v>
      </c>
    </row>
    <row r="1321" spans="1:8" x14ac:dyDescent="0.2">
      <c r="A1321" t="s">
        <v>215</v>
      </c>
      <c r="B1321" t="s">
        <v>165</v>
      </c>
      <c r="C1321" s="85">
        <v>46199</v>
      </c>
      <c r="D1321">
        <v>120</v>
      </c>
      <c r="E1321" t="s">
        <v>718</v>
      </c>
      <c r="G1321" t="s">
        <v>794</v>
      </c>
      <c r="H1321" s="85">
        <v>46174</v>
      </c>
    </row>
    <row r="1322" spans="1:8" x14ac:dyDescent="0.2">
      <c r="A1322" t="s">
        <v>215</v>
      </c>
      <c r="B1322" t="s">
        <v>165</v>
      </c>
      <c r="C1322" s="85">
        <v>46202</v>
      </c>
      <c r="D1322">
        <v>300</v>
      </c>
      <c r="E1322" t="s">
        <v>718</v>
      </c>
      <c r="G1322" t="s">
        <v>794</v>
      </c>
      <c r="H1322" s="85">
        <v>46174</v>
      </c>
    </row>
    <row r="1323" spans="1:8" x14ac:dyDescent="0.2">
      <c r="A1323" t="s">
        <v>215</v>
      </c>
      <c r="B1323" t="s">
        <v>165</v>
      </c>
      <c r="C1323" s="85">
        <v>46203</v>
      </c>
      <c r="D1323">
        <v>420</v>
      </c>
      <c r="E1323" t="s">
        <v>718</v>
      </c>
      <c r="G1323" t="s">
        <v>794</v>
      </c>
      <c r="H1323" s="85">
        <v>46174</v>
      </c>
    </row>
    <row r="1324" spans="1:8" x14ac:dyDescent="0.2">
      <c r="A1324" t="s">
        <v>792</v>
      </c>
      <c r="B1324" t="s">
        <v>166</v>
      </c>
      <c r="C1324" s="85">
        <v>46174</v>
      </c>
      <c r="D1324">
        <v>0</v>
      </c>
      <c r="E1324" t="s">
        <v>831</v>
      </c>
      <c r="G1324" t="s">
        <v>794</v>
      </c>
      <c r="H1324" s="85">
        <v>46174</v>
      </c>
    </row>
    <row r="2244" spans="1:8" s="128" customFormat="1" x14ac:dyDescent="0.2">
      <c r="A2244"/>
      <c r="B2244"/>
      <c r="C2244"/>
      <c r="D2244"/>
      <c r="E2244"/>
      <c r="F2244"/>
      <c r="G2244"/>
      <c r="H2244"/>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0A06-3D95-45CD-85B2-E6C54EE76ACA}">
  <sheetPr codeName="Hoja94"/>
  <dimension ref="A1:E1381"/>
  <sheetViews>
    <sheetView topLeftCell="A157" workbookViewId="0"/>
  </sheetViews>
  <sheetFormatPr baseColWidth="10" defaultColWidth="11.5" defaultRowHeight="15" x14ac:dyDescent="0.2"/>
  <cols>
    <col min="1" max="1" width="23.33203125" bestFit="1" customWidth="1"/>
    <col min="2" max="2" width="39" bestFit="1" customWidth="1"/>
    <col min="3" max="3" width="10.1640625" bestFit="1" customWidth="1"/>
    <col min="4" max="4" width="6" bestFit="1" customWidth="1"/>
    <col min="5" max="5" width="8.1640625" bestFit="1" customWidth="1"/>
    <col min="6" max="6" width="4.5" bestFit="1" customWidth="1"/>
    <col min="7" max="7" width="5.5" bestFit="1" customWidth="1"/>
  </cols>
  <sheetData>
    <row r="1" spans="1:5" x14ac:dyDescent="0.2">
      <c r="A1" t="s">
        <v>0</v>
      </c>
      <c r="B1" t="s">
        <v>1</v>
      </c>
      <c r="C1" t="s">
        <v>460</v>
      </c>
      <c r="D1" t="s">
        <v>2</v>
      </c>
      <c r="E1" t="str">
        <f>Calendario!$E$11</f>
        <v>Mensual</v>
      </c>
    </row>
    <row r="2" spans="1:5" x14ac:dyDescent="0.2">
      <c r="A2" t="s">
        <v>792</v>
      </c>
      <c r="B2" t="s">
        <v>122</v>
      </c>
      <c r="C2" s="85">
        <v>46174</v>
      </c>
      <c r="D2">
        <v>0</v>
      </c>
      <c r="E2">
        <f>Calendario!$F$11</f>
        <v>177</v>
      </c>
    </row>
    <row r="3" spans="1:5" x14ac:dyDescent="0.2">
      <c r="A3" t="s">
        <v>219</v>
      </c>
      <c r="B3" t="s">
        <v>130</v>
      </c>
      <c r="C3" s="85">
        <v>46174</v>
      </c>
      <c r="D3">
        <v>3</v>
      </c>
      <c r="E3">
        <f>Calendario!$F$11</f>
        <v>177</v>
      </c>
    </row>
    <row r="4" spans="1:5" x14ac:dyDescent="0.2">
      <c r="A4" t="s">
        <v>219</v>
      </c>
      <c r="B4" t="s">
        <v>130</v>
      </c>
      <c r="C4" s="85">
        <v>46175</v>
      </c>
      <c r="D4">
        <v>3</v>
      </c>
      <c r="E4">
        <f>Calendario!$F$11</f>
        <v>177</v>
      </c>
    </row>
    <row r="5" spans="1:5" x14ac:dyDescent="0.2">
      <c r="A5" t="s">
        <v>219</v>
      </c>
      <c r="B5" t="s">
        <v>130</v>
      </c>
      <c r="C5" s="85">
        <v>46176</v>
      </c>
      <c r="D5">
        <v>3</v>
      </c>
      <c r="E5">
        <f>Calendario!$F$11</f>
        <v>177</v>
      </c>
    </row>
    <row r="6" spans="1:5" x14ac:dyDescent="0.2">
      <c r="A6" t="s">
        <v>219</v>
      </c>
      <c r="B6" t="s">
        <v>130</v>
      </c>
      <c r="C6" s="85">
        <v>46177</v>
      </c>
      <c r="D6">
        <v>3</v>
      </c>
      <c r="E6">
        <f>Calendario!$F$11</f>
        <v>177</v>
      </c>
    </row>
    <row r="7" spans="1:5" x14ac:dyDescent="0.2">
      <c r="A7" t="s">
        <v>219</v>
      </c>
      <c r="B7" t="s">
        <v>130</v>
      </c>
      <c r="C7" s="85">
        <v>46178</v>
      </c>
      <c r="D7">
        <v>2</v>
      </c>
      <c r="E7">
        <f>Calendario!$F$11</f>
        <v>177</v>
      </c>
    </row>
    <row r="8" spans="1:5" x14ac:dyDescent="0.2">
      <c r="A8" t="s">
        <v>219</v>
      </c>
      <c r="B8" t="s">
        <v>130</v>
      </c>
      <c r="C8" s="85">
        <v>46181</v>
      </c>
      <c r="D8">
        <v>3</v>
      </c>
      <c r="E8">
        <f>Calendario!$F$11</f>
        <v>177</v>
      </c>
    </row>
    <row r="9" spans="1:5" x14ac:dyDescent="0.2">
      <c r="A9" t="s">
        <v>219</v>
      </c>
      <c r="B9" t="s">
        <v>130</v>
      </c>
      <c r="C9" s="85">
        <v>46182</v>
      </c>
      <c r="D9">
        <v>3</v>
      </c>
      <c r="E9">
        <f>Calendario!$F$11</f>
        <v>177</v>
      </c>
    </row>
    <row r="10" spans="1:5" x14ac:dyDescent="0.2">
      <c r="A10" t="s">
        <v>219</v>
      </c>
      <c r="B10" t="s">
        <v>130</v>
      </c>
      <c r="C10" s="85">
        <v>46183</v>
      </c>
      <c r="D10">
        <v>3</v>
      </c>
      <c r="E10">
        <f>Calendario!$F$11</f>
        <v>177</v>
      </c>
    </row>
    <row r="11" spans="1:5" x14ac:dyDescent="0.2">
      <c r="A11" t="s">
        <v>345</v>
      </c>
      <c r="B11" t="s">
        <v>130</v>
      </c>
      <c r="C11" s="85">
        <v>46174</v>
      </c>
      <c r="D11">
        <v>5</v>
      </c>
      <c r="E11">
        <f>Calendario!$F$11</f>
        <v>177</v>
      </c>
    </row>
    <row r="12" spans="1:5" x14ac:dyDescent="0.2">
      <c r="A12" t="s">
        <v>345</v>
      </c>
      <c r="B12" t="s">
        <v>130</v>
      </c>
      <c r="C12" s="85">
        <v>46175</v>
      </c>
      <c r="D12">
        <v>5</v>
      </c>
      <c r="E12">
        <f>Calendario!$F$11</f>
        <v>177</v>
      </c>
    </row>
    <row r="13" spans="1:5" x14ac:dyDescent="0.2">
      <c r="A13" t="s">
        <v>345</v>
      </c>
      <c r="B13" t="s">
        <v>130</v>
      </c>
      <c r="C13" s="85">
        <v>46176</v>
      </c>
      <c r="D13">
        <v>5</v>
      </c>
      <c r="E13">
        <f>Calendario!$F$11</f>
        <v>177</v>
      </c>
    </row>
    <row r="14" spans="1:5" x14ac:dyDescent="0.2">
      <c r="A14" t="s">
        <v>345</v>
      </c>
      <c r="B14" t="s">
        <v>130</v>
      </c>
      <c r="C14" s="85">
        <v>46177</v>
      </c>
      <c r="D14">
        <v>5</v>
      </c>
      <c r="E14">
        <f>Calendario!$F$11</f>
        <v>177</v>
      </c>
    </row>
    <row r="15" spans="1:5" x14ac:dyDescent="0.2">
      <c r="A15" t="s">
        <v>345</v>
      </c>
      <c r="B15" t="s">
        <v>130</v>
      </c>
      <c r="C15" s="85">
        <v>46178</v>
      </c>
      <c r="D15">
        <v>3</v>
      </c>
      <c r="E15">
        <f>Calendario!$F$11</f>
        <v>177</v>
      </c>
    </row>
    <row r="16" spans="1:5" x14ac:dyDescent="0.2">
      <c r="A16" t="s">
        <v>345</v>
      </c>
      <c r="B16" t="s">
        <v>130</v>
      </c>
      <c r="C16" s="85">
        <v>46181</v>
      </c>
      <c r="D16">
        <v>4</v>
      </c>
      <c r="E16">
        <f>Calendario!$F$11</f>
        <v>177</v>
      </c>
    </row>
    <row r="17" spans="1:5" x14ac:dyDescent="0.2">
      <c r="A17" t="s">
        <v>345</v>
      </c>
      <c r="B17" t="s">
        <v>130</v>
      </c>
      <c r="C17" s="85">
        <v>46182</v>
      </c>
      <c r="D17">
        <v>4</v>
      </c>
      <c r="E17">
        <f>Calendario!$F$11</f>
        <v>177</v>
      </c>
    </row>
    <row r="18" spans="1:5" x14ac:dyDescent="0.2">
      <c r="A18" t="s">
        <v>345</v>
      </c>
      <c r="B18" t="s">
        <v>130</v>
      </c>
      <c r="C18" s="85">
        <v>46183</v>
      </c>
      <c r="D18">
        <v>4</v>
      </c>
      <c r="E18">
        <f>Calendario!$F$11</f>
        <v>177</v>
      </c>
    </row>
    <row r="19" spans="1:5" x14ac:dyDescent="0.2">
      <c r="A19" t="s">
        <v>219</v>
      </c>
      <c r="B19" t="s">
        <v>130</v>
      </c>
      <c r="C19" s="85">
        <v>46184</v>
      </c>
      <c r="D19">
        <v>3</v>
      </c>
      <c r="E19">
        <f>Calendario!$F$11</f>
        <v>177</v>
      </c>
    </row>
    <row r="20" spans="1:5" x14ac:dyDescent="0.2">
      <c r="A20" t="s">
        <v>219</v>
      </c>
      <c r="B20" t="s">
        <v>130</v>
      </c>
      <c r="C20" s="85">
        <v>46185</v>
      </c>
      <c r="D20">
        <v>2</v>
      </c>
      <c r="E20">
        <f>Calendario!$F$11</f>
        <v>177</v>
      </c>
    </row>
    <row r="21" spans="1:5" x14ac:dyDescent="0.2">
      <c r="A21" t="s">
        <v>345</v>
      </c>
      <c r="B21" t="s">
        <v>130</v>
      </c>
      <c r="C21" s="85">
        <v>46184</v>
      </c>
      <c r="D21">
        <v>5</v>
      </c>
      <c r="E21">
        <f>Calendario!$F$11</f>
        <v>177</v>
      </c>
    </row>
    <row r="22" spans="1:5" x14ac:dyDescent="0.2">
      <c r="A22" t="s">
        <v>345</v>
      </c>
      <c r="B22" t="s">
        <v>130</v>
      </c>
      <c r="C22" s="85">
        <v>46185</v>
      </c>
      <c r="D22">
        <v>3</v>
      </c>
      <c r="E22">
        <f>Calendario!$F$11</f>
        <v>177</v>
      </c>
    </row>
    <row r="23" spans="1:5" x14ac:dyDescent="0.2">
      <c r="A23" t="s">
        <v>219</v>
      </c>
      <c r="B23" t="s">
        <v>130</v>
      </c>
      <c r="C23" s="85">
        <v>46181</v>
      </c>
      <c r="D23">
        <v>3</v>
      </c>
      <c r="E23">
        <f>Calendario!$F$11</f>
        <v>177</v>
      </c>
    </row>
    <row r="24" spans="1:5" x14ac:dyDescent="0.2">
      <c r="A24" t="s">
        <v>219</v>
      </c>
      <c r="B24" t="s">
        <v>130</v>
      </c>
      <c r="C24" s="85">
        <v>46182</v>
      </c>
      <c r="D24">
        <v>3</v>
      </c>
      <c r="E24">
        <f>Calendario!$F$11</f>
        <v>177</v>
      </c>
    </row>
    <row r="25" spans="1:5" x14ac:dyDescent="0.2">
      <c r="A25" t="s">
        <v>219</v>
      </c>
      <c r="B25" t="s">
        <v>130</v>
      </c>
      <c r="C25" s="85">
        <v>46183</v>
      </c>
      <c r="D25">
        <v>3</v>
      </c>
      <c r="E25">
        <f>Calendario!$F$11</f>
        <v>177</v>
      </c>
    </row>
    <row r="26" spans="1:5" x14ac:dyDescent="0.2">
      <c r="A26" t="s">
        <v>219</v>
      </c>
      <c r="B26" t="s">
        <v>130</v>
      </c>
      <c r="C26" s="85">
        <v>46190</v>
      </c>
      <c r="D26">
        <v>2</v>
      </c>
      <c r="E26">
        <f>Calendario!$F$11</f>
        <v>177</v>
      </c>
    </row>
    <row r="27" spans="1:5" x14ac:dyDescent="0.2">
      <c r="A27" t="s">
        <v>345</v>
      </c>
      <c r="B27" t="s">
        <v>130</v>
      </c>
      <c r="C27" s="85">
        <v>46181</v>
      </c>
      <c r="D27">
        <v>5</v>
      </c>
      <c r="E27">
        <f>Calendario!$F$11</f>
        <v>177</v>
      </c>
    </row>
    <row r="28" spans="1:5" x14ac:dyDescent="0.2">
      <c r="A28" t="s">
        <v>345</v>
      </c>
      <c r="B28" t="s">
        <v>130</v>
      </c>
      <c r="C28" s="85">
        <v>46182</v>
      </c>
      <c r="D28">
        <v>5</v>
      </c>
      <c r="E28">
        <f>Calendario!$F$11</f>
        <v>177</v>
      </c>
    </row>
    <row r="29" spans="1:5" x14ac:dyDescent="0.2">
      <c r="A29" t="s">
        <v>345</v>
      </c>
      <c r="B29" t="s">
        <v>130</v>
      </c>
      <c r="C29" s="85">
        <v>46183</v>
      </c>
      <c r="D29">
        <v>5</v>
      </c>
      <c r="E29">
        <f>Calendario!$F$11</f>
        <v>177</v>
      </c>
    </row>
    <row r="30" spans="1:5" x14ac:dyDescent="0.2">
      <c r="A30" t="s">
        <v>345</v>
      </c>
      <c r="B30" t="s">
        <v>130</v>
      </c>
      <c r="C30" s="85">
        <v>46190</v>
      </c>
      <c r="D30">
        <v>2</v>
      </c>
      <c r="E30">
        <f>Calendario!$F$11</f>
        <v>177</v>
      </c>
    </row>
    <row r="31" spans="1:5" x14ac:dyDescent="0.2">
      <c r="A31" t="s">
        <v>219</v>
      </c>
      <c r="B31" t="s">
        <v>130</v>
      </c>
      <c r="C31" s="85">
        <v>46174</v>
      </c>
      <c r="D31">
        <v>3</v>
      </c>
      <c r="E31">
        <f>Calendario!$F$11</f>
        <v>177</v>
      </c>
    </row>
    <row r="32" spans="1:5" x14ac:dyDescent="0.2">
      <c r="A32" t="s">
        <v>219</v>
      </c>
      <c r="B32" t="s">
        <v>130</v>
      </c>
      <c r="C32" s="85">
        <v>46175</v>
      </c>
      <c r="D32">
        <v>3</v>
      </c>
      <c r="E32">
        <f>Calendario!$F$11</f>
        <v>177</v>
      </c>
    </row>
    <row r="33" spans="1:5" x14ac:dyDescent="0.2">
      <c r="A33" t="s">
        <v>219</v>
      </c>
      <c r="B33" t="s">
        <v>130</v>
      </c>
      <c r="C33" s="85">
        <v>46176</v>
      </c>
      <c r="D33">
        <v>3</v>
      </c>
      <c r="E33">
        <f>Calendario!$F$11</f>
        <v>177</v>
      </c>
    </row>
    <row r="34" spans="1:5" x14ac:dyDescent="0.2">
      <c r="A34" t="s">
        <v>219</v>
      </c>
      <c r="B34" t="s">
        <v>130</v>
      </c>
      <c r="C34" s="85">
        <v>46177</v>
      </c>
      <c r="D34">
        <v>3</v>
      </c>
      <c r="E34">
        <f>Calendario!$F$11</f>
        <v>177</v>
      </c>
    </row>
    <row r="35" spans="1:5" x14ac:dyDescent="0.2">
      <c r="A35" t="s">
        <v>219</v>
      </c>
      <c r="B35" t="s">
        <v>130</v>
      </c>
      <c r="C35" s="85">
        <v>46178</v>
      </c>
      <c r="D35">
        <v>2</v>
      </c>
      <c r="E35">
        <f>Calendario!$F$11</f>
        <v>177</v>
      </c>
    </row>
    <row r="36" spans="1:5" x14ac:dyDescent="0.2">
      <c r="A36" t="s">
        <v>345</v>
      </c>
      <c r="B36" t="s">
        <v>130</v>
      </c>
      <c r="C36" s="85">
        <v>46174</v>
      </c>
      <c r="D36">
        <v>4</v>
      </c>
      <c r="E36">
        <f>Calendario!$F$11</f>
        <v>177</v>
      </c>
    </row>
    <row r="37" spans="1:5" x14ac:dyDescent="0.2">
      <c r="A37" t="s">
        <v>345</v>
      </c>
      <c r="B37" t="s">
        <v>130</v>
      </c>
      <c r="C37" s="85">
        <v>46175</v>
      </c>
      <c r="D37">
        <v>4</v>
      </c>
      <c r="E37">
        <f>Calendario!$F$11</f>
        <v>177</v>
      </c>
    </row>
    <row r="38" spans="1:5" x14ac:dyDescent="0.2">
      <c r="A38" t="s">
        <v>345</v>
      </c>
      <c r="B38" t="s">
        <v>130</v>
      </c>
      <c r="C38" s="85">
        <v>46176</v>
      </c>
      <c r="D38">
        <v>4</v>
      </c>
      <c r="E38">
        <f>Calendario!$F$11</f>
        <v>177</v>
      </c>
    </row>
    <row r="39" spans="1:5" x14ac:dyDescent="0.2">
      <c r="A39" t="s">
        <v>345</v>
      </c>
      <c r="B39" t="s">
        <v>130</v>
      </c>
      <c r="C39" s="85">
        <v>46177</v>
      </c>
      <c r="D39">
        <v>4</v>
      </c>
      <c r="E39">
        <f>Calendario!$F$11</f>
        <v>177</v>
      </c>
    </row>
    <row r="40" spans="1:5" x14ac:dyDescent="0.2">
      <c r="A40" t="s">
        <v>345</v>
      </c>
      <c r="B40" t="s">
        <v>130</v>
      </c>
      <c r="C40" s="85">
        <v>46178</v>
      </c>
      <c r="D40">
        <v>3</v>
      </c>
      <c r="E40">
        <f>Calendario!$F$11</f>
        <v>177</v>
      </c>
    </row>
    <row r="41" spans="1:5" x14ac:dyDescent="0.2">
      <c r="A41" t="s">
        <v>219</v>
      </c>
      <c r="B41" t="s">
        <v>130</v>
      </c>
      <c r="C41" s="85">
        <v>46184</v>
      </c>
      <c r="D41">
        <v>3</v>
      </c>
      <c r="E41">
        <f>Calendario!$F$11</f>
        <v>177</v>
      </c>
    </row>
    <row r="42" spans="1:5" x14ac:dyDescent="0.2">
      <c r="A42" t="s">
        <v>219</v>
      </c>
      <c r="B42" t="s">
        <v>130</v>
      </c>
      <c r="C42" s="85">
        <v>46185</v>
      </c>
      <c r="D42">
        <v>2</v>
      </c>
      <c r="E42">
        <f>Calendario!$F$11</f>
        <v>177</v>
      </c>
    </row>
    <row r="43" spans="1:5" x14ac:dyDescent="0.2">
      <c r="A43" t="s">
        <v>219</v>
      </c>
      <c r="B43" t="s">
        <v>130</v>
      </c>
      <c r="C43" s="85">
        <v>46190</v>
      </c>
      <c r="D43">
        <v>1</v>
      </c>
      <c r="E43">
        <f>Calendario!$F$11</f>
        <v>177</v>
      </c>
    </row>
    <row r="44" spans="1:5" x14ac:dyDescent="0.2">
      <c r="A44" t="s">
        <v>345</v>
      </c>
      <c r="B44" t="s">
        <v>130</v>
      </c>
      <c r="C44" s="85">
        <v>46184</v>
      </c>
      <c r="D44">
        <v>4</v>
      </c>
      <c r="E44">
        <f>Calendario!$F$11</f>
        <v>177</v>
      </c>
    </row>
    <row r="45" spans="1:5" x14ac:dyDescent="0.2">
      <c r="A45" t="s">
        <v>345</v>
      </c>
      <c r="B45" t="s">
        <v>130</v>
      </c>
      <c r="C45" s="85">
        <v>46185</v>
      </c>
      <c r="D45">
        <v>3</v>
      </c>
      <c r="E45">
        <f>Calendario!$F$11</f>
        <v>177</v>
      </c>
    </row>
    <row r="46" spans="1:5" x14ac:dyDescent="0.2">
      <c r="A46" t="s">
        <v>345</v>
      </c>
      <c r="B46" t="s">
        <v>130</v>
      </c>
      <c r="C46" s="85">
        <v>46190</v>
      </c>
      <c r="D46">
        <v>1</v>
      </c>
      <c r="E46">
        <f>Calendario!$F$11</f>
        <v>177</v>
      </c>
    </row>
    <row r="47" spans="1:5" x14ac:dyDescent="0.2">
      <c r="A47" t="s">
        <v>219</v>
      </c>
      <c r="B47" t="s">
        <v>130</v>
      </c>
      <c r="C47" s="85">
        <v>46188</v>
      </c>
      <c r="D47">
        <v>6</v>
      </c>
      <c r="E47">
        <f>Calendario!$F$11</f>
        <v>177</v>
      </c>
    </row>
    <row r="48" spans="1:5" x14ac:dyDescent="0.2">
      <c r="A48" t="s">
        <v>219</v>
      </c>
      <c r="B48" t="s">
        <v>130</v>
      </c>
      <c r="C48" s="85">
        <v>46189</v>
      </c>
      <c r="D48">
        <v>6</v>
      </c>
      <c r="E48">
        <f>Calendario!$F$11</f>
        <v>177</v>
      </c>
    </row>
    <row r="49" spans="1:5" x14ac:dyDescent="0.2">
      <c r="A49" t="s">
        <v>219</v>
      </c>
      <c r="B49" t="s">
        <v>130</v>
      </c>
      <c r="C49" s="85">
        <v>46190</v>
      </c>
      <c r="D49">
        <v>3</v>
      </c>
      <c r="E49">
        <f>Calendario!$F$11</f>
        <v>177</v>
      </c>
    </row>
    <row r="50" spans="1:5" x14ac:dyDescent="0.2">
      <c r="A50" t="s">
        <v>219</v>
      </c>
      <c r="B50" t="s">
        <v>130</v>
      </c>
      <c r="C50" s="85">
        <v>46191</v>
      </c>
      <c r="D50">
        <v>3</v>
      </c>
      <c r="E50">
        <f>Calendario!$F$11</f>
        <v>177</v>
      </c>
    </row>
    <row r="51" spans="1:5" x14ac:dyDescent="0.2">
      <c r="A51" t="s">
        <v>219</v>
      </c>
      <c r="B51" t="s">
        <v>130</v>
      </c>
      <c r="C51" s="85">
        <v>46192</v>
      </c>
      <c r="D51">
        <v>3</v>
      </c>
      <c r="E51">
        <f>Calendario!$F$11</f>
        <v>177</v>
      </c>
    </row>
    <row r="52" spans="1:5" x14ac:dyDescent="0.2">
      <c r="A52" t="s">
        <v>219</v>
      </c>
      <c r="B52" t="s">
        <v>130</v>
      </c>
      <c r="C52" s="85">
        <v>46203</v>
      </c>
      <c r="D52">
        <v>3</v>
      </c>
      <c r="E52">
        <f>Calendario!$F$11</f>
        <v>177</v>
      </c>
    </row>
    <row r="53" spans="1:5" x14ac:dyDescent="0.2">
      <c r="A53" t="s">
        <v>345</v>
      </c>
      <c r="B53" t="s">
        <v>130</v>
      </c>
      <c r="C53" s="85">
        <v>46188</v>
      </c>
      <c r="D53">
        <v>9</v>
      </c>
      <c r="E53">
        <f>Calendario!$F$11</f>
        <v>177</v>
      </c>
    </row>
    <row r="54" spans="1:5" x14ac:dyDescent="0.2">
      <c r="A54" t="s">
        <v>345</v>
      </c>
      <c r="B54" t="s">
        <v>130</v>
      </c>
      <c r="C54" s="85">
        <v>46189</v>
      </c>
      <c r="D54">
        <v>9</v>
      </c>
      <c r="E54">
        <f>Calendario!$F$11</f>
        <v>177</v>
      </c>
    </row>
    <row r="55" spans="1:5" x14ac:dyDescent="0.2">
      <c r="A55" t="s">
        <v>345</v>
      </c>
      <c r="B55" t="s">
        <v>130</v>
      </c>
      <c r="C55" s="85">
        <v>46190</v>
      </c>
      <c r="D55">
        <v>6</v>
      </c>
      <c r="E55">
        <f>Calendario!$F$11</f>
        <v>177</v>
      </c>
    </row>
    <row r="56" spans="1:5" x14ac:dyDescent="0.2">
      <c r="A56" t="s">
        <v>345</v>
      </c>
      <c r="B56" t="s">
        <v>130</v>
      </c>
      <c r="C56" s="85">
        <v>46191</v>
      </c>
      <c r="D56">
        <v>9</v>
      </c>
      <c r="E56">
        <f>Calendario!$F$11</f>
        <v>177</v>
      </c>
    </row>
    <row r="57" spans="1:5" x14ac:dyDescent="0.2">
      <c r="A57" t="s">
        <v>345</v>
      </c>
      <c r="B57" t="s">
        <v>130</v>
      </c>
      <c r="C57" s="85">
        <v>46192</v>
      </c>
      <c r="D57">
        <v>6</v>
      </c>
      <c r="E57">
        <f>Calendario!$F$11</f>
        <v>177</v>
      </c>
    </row>
    <row r="58" spans="1:5" x14ac:dyDescent="0.2">
      <c r="A58" t="s">
        <v>345</v>
      </c>
      <c r="B58" t="s">
        <v>130</v>
      </c>
      <c r="C58" s="85">
        <v>46203</v>
      </c>
      <c r="D58">
        <v>9</v>
      </c>
      <c r="E58">
        <f>Calendario!$F$11</f>
        <v>177</v>
      </c>
    </row>
    <row r="59" spans="1:5" x14ac:dyDescent="0.2">
      <c r="A59" t="s">
        <v>219</v>
      </c>
      <c r="B59" t="s">
        <v>130</v>
      </c>
      <c r="C59" s="85">
        <v>46195</v>
      </c>
      <c r="D59">
        <v>6</v>
      </c>
      <c r="E59">
        <f>Calendario!$F$11</f>
        <v>177</v>
      </c>
    </row>
    <row r="60" spans="1:5" x14ac:dyDescent="0.2">
      <c r="A60" t="s">
        <v>219</v>
      </c>
      <c r="B60" t="s">
        <v>130</v>
      </c>
      <c r="C60" s="85">
        <v>46196</v>
      </c>
      <c r="D60">
        <v>6</v>
      </c>
      <c r="E60">
        <f>Calendario!$F$11</f>
        <v>177</v>
      </c>
    </row>
    <row r="61" spans="1:5" x14ac:dyDescent="0.2">
      <c r="A61" t="s">
        <v>219</v>
      </c>
      <c r="B61" t="s">
        <v>130</v>
      </c>
      <c r="C61" s="85">
        <v>46197</v>
      </c>
      <c r="D61">
        <v>6</v>
      </c>
      <c r="E61">
        <f>Calendario!$F$11</f>
        <v>177</v>
      </c>
    </row>
    <row r="62" spans="1:5" x14ac:dyDescent="0.2">
      <c r="A62" t="s">
        <v>219</v>
      </c>
      <c r="B62" t="s">
        <v>130</v>
      </c>
      <c r="C62" s="85">
        <v>46198</v>
      </c>
      <c r="D62">
        <v>6</v>
      </c>
      <c r="E62">
        <f>Calendario!$F$11</f>
        <v>177</v>
      </c>
    </row>
    <row r="63" spans="1:5" x14ac:dyDescent="0.2">
      <c r="A63" t="s">
        <v>219</v>
      </c>
      <c r="B63" t="s">
        <v>130</v>
      </c>
      <c r="C63" s="85">
        <v>46199</v>
      </c>
      <c r="D63">
        <v>3</v>
      </c>
      <c r="E63">
        <f>Calendario!$F$11</f>
        <v>177</v>
      </c>
    </row>
    <row r="64" spans="1:5" x14ac:dyDescent="0.2">
      <c r="A64" t="s">
        <v>219</v>
      </c>
      <c r="B64" t="s">
        <v>130</v>
      </c>
      <c r="C64" s="85">
        <v>46203</v>
      </c>
      <c r="D64">
        <v>3</v>
      </c>
      <c r="E64">
        <f>Calendario!$F$11</f>
        <v>177</v>
      </c>
    </row>
    <row r="65" spans="1:5" x14ac:dyDescent="0.2">
      <c r="A65" t="s">
        <v>330</v>
      </c>
      <c r="B65" t="s">
        <v>130</v>
      </c>
      <c r="C65" s="85">
        <v>46181</v>
      </c>
      <c r="D65">
        <v>3</v>
      </c>
      <c r="E65">
        <f>Calendario!$F$11</f>
        <v>177</v>
      </c>
    </row>
    <row r="66" spans="1:5" x14ac:dyDescent="0.2">
      <c r="A66" t="s">
        <v>330</v>
      </c>
      <c r="B66" t="s">
        <v>130</v>
      </c>
      <c r="C66" s="85">
        <v>46182</v>
      </c>
      <c r="D66">
        <v>3</v>
      </c>
      <c r="E66">
        <f>Calendario!$F$11</f>
        <v>177</v>
      </c>
    </row>
    <row r="67" spans="1:5" x14ac:dyDescent="0.2">
      <c r="A67" t="s">
        <v>330</v>
      </c>
      <c r="B67" t="s">
        <v>130</v>
      </c>
      <c r="C67" s="85">
        <v>46183</v>
      </c>
      <c r="D67">
        <v>3</v>
      </c>
      <c r="E67">
        <f>Calendario!$F$11</f>
        <v>177</v>
      </c>
    </row>
    <row r="68" spans="1:5" x14ac:dyDescent="0.2">
      <c r="A68" t="s">
        <v>330</v>
      </c>
      <c r="B68" t="s">
        <v>130</v>
      </c>
      <c r="C68" s="85">
        <v>46184</v>
      </c>
      <c r="D68">
        <v>3</v>
      </c>
      <c r="E68">
        <f>Calendario!$F$11</f>
        <v>177</v>
      </c>
    </row>
    <row r="69" spans="1:5" x14ac:dyDescent="0.2">
      <c r="A69" t="s">
        <v>330</v>
      </c>
      <c r="B69" t="s">
        <v>130</v>
      </c>
      <c r="C69" s="85">
        <v>46185</v>
      </c>
      <c r="D69">
        <v>3</v>
      </c>
      <c r="E69">
        <f>Calendario!$F$11</f>
        <v>177</v>
      </c>
    </row>
    <row r="70" spans="1:5" x14ac:dyDescent="0.2">
      <c r="A70" t="s">
        <v>330</v>
      </c>
      <c r="B70" t="s">
        <v>130</v>
      </c>
      <c r="C70" s="85">
        <v>46188</v>
      </c>
      <c r="D70">
        <v>3</v>
      </c>
      <c r="E70">
        <f>Calendario!$F$11</f>
        <v>177</v>
      </c>
    </row>
    <row r="71" spans="1:5" x14ac:dyDescent="0.2">
      <c r="A71" t="s">
        <v>330</v>
      </c>
      <c r="B71" t="s">
        <v>130</v>
      </c>
      <c r="C71" s="85">
        <v>46189</v>
      </c>
      <c r="D71">
        <v>3</v>
      </c>
      <c r="E71">
        <f>Calendario!$F$11</f>
        <v>177</v>
      </c>
    </row>
    <row r="72" spans="1:5" x14ac:dyDescent="0.2">
      <c r="A72" t="s">
        <v>330</v>
      </c>
      <c r="B72" t="s">
        <v>130</v>
      </c>
      <c r="C72" s="85">
        <v>46190</v>
      </c>
      <c r="D72">
        <v>3</v>
      </c>
      <c r="E72">
        <f>Calendario!$F$11</f>
        <v>177</v>
      </c>
    </row>
    <row r="73" spans="1:5" x14ac:dyDescent="0.2">
      <c r="A73" t="s">
        <v>330</v>
      </c>
      <c r="B73" t="s">
        <v>130</v>
      </c>
      <c r="C73" s="85">
        <v>46191</v>
      </c>
      <c r="D73">
        <v>3</v>
      </c>
      <c r="E73">
        <f>Calendario!$F$11</f>
        <v>177</v>
      </c>
    </row>
    <row r="74" spans="1:5" x14ac:dyDescent="0.2">
      <c r="A74" t="s">
        <v>330</v>
      </c>
      <c r="B74" t="s">
        <v>130</v>
      </c>
      <c r="C74" s="85">
        <v>46192</v>
      </c>
      <c r="D74">
        <v>3</v>
      </c>
      <c r="E74">
        <f>Calendario!$F$11</f>
        <v>177</v>
      </c>
    </row>
    <row r="75" spans="1:5" x14ac:dyDescent="0.2">
      <c r="A75" t="s">
        <v>330</v>
      </c>
      <c r="B75" t="s">
        <v>130</v>
      </c>
      <c r="C75" s="85">
        <v>46195</v>
      </c>
      <c r="D75">
        <v>3</v>
      </c>
      <c r="E75">
        <f>Calendario!$F$11</f>
        <v>177</v>
      </c>
    </row>
    <row r="76" spans="1:5" x14ac:dyDescent="0.2">
      <c r="A76" t="s">
        <v>330</v>
      </c>
      <c r="B76" t="s">
        <v>130</v>
      </c>
      <c r="C76" s="85">
        <v>46196</v>
      </c>
      <c r="D76">
        <v>3</v>
      </c>
      <c r="E76">
        <f>Calendario!$F$11</f>
        <v>177</v>
      </c>
    </row>
    <row r="77" spans="1:5" x14ac:dyDescent="0.2">
      <c r="A77" t="s">
        <v>330</v>
      </c>
      <c r="B77" t="s">
        <v>130</v>
      </c>
      <c r="C77" s="85">
        <v>46197</v>
      </c>
      <c r="D77">
        <v>3</v>
      </c>
      <c r="E77">
        <f>Calendario!$F$11</f>
        <v>177</v>
      </c>
    </row>
    <row r="78" spans="1:5" x14ac:dyDescent="0.2">
      <c r="A78" t="s">
        <v>330</v>
      </c>
      <c r="B78" t="s">
        <v>130</v>
      </c>
      <c r="C78" s="85">
        <v>46198</v>
      </c>
      <c r="D78">
        <v>3</v>
      </c>
      <c r="E78">
        <f>Calendario!$F$11</f>
        <v>177</v>
      </c>
    </row>
    <row r="79" spans="1:5" x14ac:dyDescent="0.2">
      <c r="A79" t="s">
        <v>330</v>
      </c>
      <c r="B79" t="s">
        <v>130</v>
      </c>
      <c r="C79" s="85">
        <v>46199</v>
      </c>
      <c r="D79">
        <v>3</v>
      </c>
      <c r="E79">
        <f>Calendario!$F$11</f>
        <v>177</v>
      </c>
    </row>
    <row r="80" spans="1:5" x14ac:dyDescent="0.2">
      <c r="A80" t="s">
        <v>330</v>
      </c>
      <c r="B80" t="s">
        <v>130</v>
      </c>
      <c r="C80" s="85">
        <v>46203</v>
      </c>
      <c r="D80">
        <v>3</v>
      </c>
      <c r="E80">
        <f>Calendario!$F$11</f>
        <v>177</v>
      </c>
    </row>
    <row r="81" spans="1:5" x14ac:dyDescent="0.2">
      <c r="A81" t="s">
        <v>335</v>
      </c>
      <c r="B81" t="s">
        <v>145</v>
      </c>
      <c r="C81" s="85">
        <v>46174</v>
      </c>
      <c r="D81">
        <v>9</v>
      </c>
      <c r="E81">
        <f>Calendario!$F$11</f>
        <v>177</v>
      </c>
    </row>
    <row r="82" spans="1:5" x14ac:dyDescent="0.2">
      <c r="A82" t="s">
        <v>335</v>
      </c>
      <c r="B82" t="s">
        <v>145</v>
      </c>
      <c r="C82" s="85">
        <v>46175</v>
      </c>
      <c r="D82">
        <v>9</v>
      </c>
      <c r="E82">
        <f>Calendario!$F$11</f>
        <v>177</v>
      </c>
    </row>
    <row r="83" spans="1:5" x14ac:dyDescent="0.2">
      <c r="A83" t="s">
        <v>335</v>
      </c>
      <c r="B83" t="s">
        <v>145</v>
      </c>
      <c r="C83" s="85">
        <v>46176</v>
      </c>
      <c r="D83">
        <v>9</v>
      </c>
      <c r="E83">
        <f>Calendario!$F$11</f>
        <v>177</v>
      </c>
    </row>
    <row r="84" spans="1:5" x14ac:dyDescent="0.2">
      <c r="A84" t="s">
        <v>335</v>
      </c>
      <c r="B84" t="s">
        <v>145</v>
      </c>
      <c r="C84" s="85">
        <v>46177</v>
      </c>
      <c r="D84">
        <v>9</v>
      </c>
      <c r="E84">
        <f>Calendario!$F$11</f>
        <v>177</v>
      </c>
    </row>
    <row r="85" spans="1:5" x14ac:dyDescent="0.2">
      <c r="A85" t="s">
        <v>335</v>
      </c>
      <c r="B85" t="s">
        <v>145</v>
      </c>
      <c r="C85" s="85">
        <v>46178</v>
      </c>
      <c r="D85">
        <v>6</v>
      </c>
      <c r="E85">
        <f>Calendario!$F$11</f>
        <v>177</v>
      </c>
    </row>
    <row r="86" spans="1:5" x14ac:dyDescent="0.2">
      <c r="A86" t="s">
        <v>302</v>
      </c>
      <c r="B86" t="s">
        <v>145</v>
      </c>
      <c r="C86" s="85">
        <v>46174</v>
      </c>
      <c r="D86">
        <v>9</v>
      </c>
      <c r="E86">
        <f>Calendario!$F$11</f>
        <v>177</v>
      </c>
    </row>
    <row r="87" spans="1:5" x14ac:dyDescent="0.2">
      <c r="A87" t="s">
        <v>302</v>
      </c>
      <c r="B87" t="s">
        <v>145</v>
      </c>
      <c r="C87" s="85">
        <v>46175</v>
      </c>
      <c r="D87">
        <v>9</v>
      </c>
      <c r="E87">
        <f>Calendario!$F$11</f>
        <v>177</v>
      </c>
    </row>
    <row r="88" spans="1:5" x14ac:dyDescent="0.2">
      <c r="A88" t="s">
        <v>335</v>
      </c>
      <c r="B88" t="s">
        <v>145</v>
      </c>
      <c r="C88" s="85">
        <v>46181</v>
      </c>
      <c r="D88">
        <v>9</v>
      </c>
      <c r="E88">
        <f>Calendario!$F$11</f>
        <v>177</v>
      </c>
    </row>
    <row r="89" spans="1:5" x14ac:dyDescent="0.2">
      <c r="A89" t="s">
        <v>335</v>
      </c>
      <c r="B89" t="s">
        <v>145</v>
      </c>
      <c r="C89" s="85">
        <v>46182</v>
      </c>
      <c r="D89">
        <v>9</v>
      </c>
      <c r="E89">
        <f>Calendario!$F$11</f>
        <v>177</v>
      </c>
    </row>
    <row r="90" spans="1:5" x14ac:dyDescent="0.2">
      <c r="A90" t="s">
        <v>335</v>
      </c>
      <c r="B90" t="s">
        <v>145</v>
      </c>
      <c r="C90" s="85">
        <v>46183</v>
      </c>
      <c r="D90">
        <v>9</v>
      </c>
      <c r="E90">
        <f>Calendario!$F$11</f>
        <v>177</v>
      </c>
    </row>
    <row r="91" spans="1:5" x14ac:dyDescent="0.2">
      <c r="A91" t="s">
        <v>335</v>
      </c>
      <c r="B91" t="s">
        <v>145</v>
      </c>
      <c r="C91" s="85">
        <v>46184</v>
      </c>
      <c r="D91">
        <v>9</v>
      </c>
      <c r="E91">
        <f>Calendario!$F$11</f>
        <v>177</v>
      </c>
    </row>
    <row r="92" spans="1:5" x14ac:dyDescent="0.2">
      <c r="A92" t="s">
        <v>335</v>
      </c>
      <c r="B92" t="s">
        <v>145</v>
      </c>
      <c r="C92" s="85">
        <v>46185</v>
      </c>
      <c r="D92">
        <v>6</v>
      </c>
      <c r="E92">
        <f>Calendario!$F$11</f>
        <v>177</v>
      </c>
    </row>
    <row r="93" spans="1:5" x14ac:dyDescent="0.2">
      <c r="A93" t="s">
        <v>335</v>
      </c>
      <c r="B93" t="s">
        <v>145</v>
      </c>
      <c r="C93" s="85">
        <v>46188</v>
      </c>
      <c r="D93">
        <v>9</v>
      </c>
      <c r="E93">
        <f>Calendario!$F$11</f>
        <v>177</v>
      </c>
    </row>
    <row r="94" spans="1:5" x14ac:dyDescent="0.2">
      <c r="A94" t="s">
        <v>335</v>
      </c>
      <c r="B94" t="s">
        <v>145</v>
      </c>
      <c r="C94" s="85">
        <v>46189</v>
      </c>
      <c r="D94">
        <v>9</v>
      </c>
      <c r="E94">
        <f>Calendario!$F$11</f>
        <v>177</v>
      </c>
    </row>
    <row r="95" spans="1:5" x14ac:dyDescent="0.2">
      <c r="A95" t="s">
        <v>335</v>
      </c>
      <c r="B95" t="s">
        <v>145</v>
      </c>
      <c r="C95" s="85">
        <v>46190</v>
      </c>
      <c r="D95">
        <v>9</v>
      </c>
      <c r="E95">
        <f>Calendario!$F$11</f>
        <v>177</v>
      </c>
    </row>
    <row r="96" spans="1:5" x14ac:dyDescent="0.2">
      <c r="A96" t="s">
        <v>340</v>
      </c>
      <c r="B96" t="s">
        <v>145</v>
      </c>
      <c r="C96" s="85">
        <v>46184</v>
      </c>
      <c r="D96">
        <v>4</v>
      </c>
      <c r="E96">
        <f>Calendario!$F$11</f>
        <v>177</v>
      </c>
    </row>
    <row r="97" spans="1:5" x14ac:dyDescent="0.2">
      <c r="A97" t="s">
        <v>340</v>
      </c>
      <c r="B97" t="s">
        <v>145</v>
      </c>
      <c r="C97" s="85">
        <v>46185</v>
      </c>
      <c r="D97">
        <v>2</v>
      </c>
      <c r="E97">
        <f>Calendario!$F$11</f>
        <v>177</v>
      </c>
    </row>
    <row r="98" spans="1:5" x14ac:dyDescent="0.2">
      <c r="A98" t="s">
        <v>302</v>
      </c>
      <c r="B98" t="s">
        <v>145</v>
      </c>
      <c r="C98" s="85">
        <v>46176</v>
      </c>
      <c r="D98">
        <v>9</v>
      </c>
      <c r="E98">
        <f>Calendario!$F$11</f>
        <v>177</v>
      </c>
    </row>
    <row r="99" spans="1:5" x14ac:dyDescent="0.2">
      <c r="A99" t="s">
        <v>302</v>
      </c>
      <c r="B99" t="s">
        <v>145</v>
      </c>
      <c r="C99" s="85">
        <v>46177</v>
      </c>
      <c r="D99">
        <v>9</v>
      </c>
      <c r="E99">
        <f>Calendario!$F$11</f>
        <v>177</v>
      </c>
    </row>
    <row r="100" spans="1:5" x14ac:dyDescent="0.2">
      <c r="A100" t="s">
        <v>302</v>
      </c>
      <c r="B100" t="s">
        <v>145</v>
      </c>
      <c r="C100" s="85">
        <v>46178</v>
      </c>
      <c r="D100">
        <v>6</v>
      </c>
      <c r="E100">
        <f>Calendario!$F$11</f>
        <v>177</v>
      </c>
    </row>
    <row r="101" spans="1:5" x14ac:dyDescent="0.2">
      <c r="A101" t="s">
        <v>302</v>
      </c>
      <c r="B101" t="s">
        <v>145</v>
      </c>
      <c r="C101" s="85">
        <v>46181</v>
      </c>
      <c r="D101">
        <v>9</v>
      </c>
      <c r="E101">
        <f>Calendario!$F$11</f>
        <v>177</v>
      </c>
    </row>
    <row r="102" spans="1:5" x14ac:dyDescent="0.2">
      <c r="A102" t="s">
        <v>302</v>
      </c>
      <c r="B102" t="s">
        <v>145</v>
      </c>
      <c r="C102" s="85">
        <v>46182</v>
      </c>
      <c r="D102">
        <v>9</v>
      </c>
      <c r="E102">
        <f>Calendario!$F$11</f>
        <v>177</v>
      </c>
    </row>
    <row r="103" spans="1:5" x14ac:dyDescent="0.2">
      <c r="A103" t="s">
        <v>302</v>
      </c>
      <c r="B103" t="s">
        <v>145</v>
      </c>
      <c r="C103" s="85">
        <v>46183</v>
      </c>
      <c r="D103">
        <v>9</v>
      </c>
      <c r="E103">
        <f>Calendario!$F$11</f>
        <v>177</v>
      </c>
    </row>
    <row r="104" spans="1:5" x14ac:dyDescent="0.2">
      <c r="A104" t="s">
        <v>302</v>
      </c>
      <c r="B104" t="s">
        <v>145</v>
      </c>
      <c r="C104" s="85">
        <v>46184</v>
      </c>
      <c r="D104">
        <v>9</v>
      </c>
      <c r="E104">
        <f>Calendario!$F$11</f>
        <v>177</v>
      </c>
    </row>
    <row r="105" spans="1:5" x14ac:dyDescent="0.2">
      <c r="A105" t="s">
        <v>302</v>
      </c>
      <c r="B105" t="s">
        <v>145</v>
      </c>
      <c r="C105" s="85">
        <v>46185</v>
      </c>
      <c r="D105">
        <v>6</v>
      </c>
      <c r="E105">
        <f>Calendario!$F$11</f>
        <v>177</v>
      </c>
    </row>
    <row r="106" spans="1:5" x14ac:dyDescent="0.2">
      <c r="A106" t="s">
        <v>302</v>
      </c>
      <c r="B106" t="s">
        <v>145</v>
      </c>
      <c r="C106" s="85">
        <v>46188</v>
      </c>
      <c r="D106">
        <v>9</v>
      </c>
      <c r="E106">
        <f>Calendario!$F$11</f>
        <v>177</v>
      </c>
    </row>
    <row r="107" spans="1:5" x14ac:dyDescent="0.2">
      <c r="A107" t="s">
        <v>302</v>
      </c>
      <c r="B107" t="s">
        <v>145</v>
      </c>
      <c r="C107" s="85">
        <v>46189</v>
      </c>
      <c r="D107">
        <v>9</v>
      </c>
      <c r="E107">
        <f>Calendario!$F$11</f>
        <v>177</v>
      </c>
    </row>
    <row r="108" spans="1:5" x14ac:dyDescent="0.2">
      <c r="A108" t="s">
        <v>302</v>
      </c>
      <c r="B108" t="s">
        <v>145</v>
      </c>
      <c r="C108" s="85">
        <v>46190</v>
      </c>
      <c r="D108">
        <v>9</v>
      </c>
      <c r="E108">
        <f>Calendario!$F$11</f>
        <v>177</v>
      </c>
    </row>
    <row r="109" spans="1:5" x14ac:dyDescent="0.2">
      <c r="A109" t="s">
        <v>302</v>
      </c>
      <c r="B109" t="s">
        <v>145</v>
      </c>
      <c r="C109" s="85">
        <v>46191</v>
      </c>
      <c r="D109">
        <v>9</v>
      </c>
      <c r="E109">
        <f>Calendario!$F$11</f>
        <v>177</v>
      </c>
    </row>
    <row r="110" spans="1:5" x14ac:dyDescent="0.2">
      <c r="A110" t="s">
        <v>302</v>
      </c>
      <c r="B110" t="s">
        <v>145</v>
      </c>
      <c r="C110" s="85">
        <v>46192</v>
      </c>
      <c r="D110">
        <v>6</v>
      </c>
      <c r="E110">
        <f>Calendario!$F$11</f>
        <v>177</v>
      </c>
    </row>
    <row r="111" spans="1:5" x14ac:dyDescent="0.2">
      <c r="A111" t="s">
        <v>302</v>
      </c>
      <c r="B111" t="s">
        <v>145</v>
      </c>
      <c r="C111" s="85">
        <v>46195</v>
      </c>
      <c r="D111">
        <v>9</v>
      </c>
      <c r="E111">
        <f>Calendario!$F$11</f>
        <v>177</v>
      </c>
    </row>
    <row r="112" spans="1:5" x14ac:dyDescent="0.2">
      <c r="A112" t="s">
        <v>302</v>
      </c>
      <c r="B112" t="s">
        <v>145</v>
      </c>
      <c r="C112" s="85">
        <v>46196</v>
      </c>
      <c r="D112">
        <v>9</v>
      </c>
      <c r="E112">
        <f>Calendario!$F$11</f>
        <v>177</v>
      </c>
    </row>
    <row r="113" spans="1:5" x14ac:dyDescent="0.2">
      <c r="A113" t="s">
        <v>302</v>
      </c>
      <c r="B113" t="s">
        <v>145</v>
      </c>
      <c r="C113" s="85">
        <v>46197</v>
      </c>
      <c r="D113">
        <v>9</v>
      </c>
      <c r="E113">
        <f>Calendario!$F$11</f>
        <v>177</v>
      </c>
    </row>
    <row r="114" spans="1:5" x14ac:dyDescent="0.2">
      <c r="A114" t="s">
        <v>302</v>
      </c>
      <c r="B114" t="s">
        <v>145</v>
      </c>
      <c r="C114" s="85">
        <v>46198</v>
      </c>
      <c r="D114">
        <v>9</v>
      </c>
      <c r="E114">
        <f>Calendario!$F$11</f>
        <v>177</v>
      </c>
    </row>
    <row r="115" spans="1:5" x14ac:dyDescent="0.2">
      <c r="A115" t="s">
        <v>302</v>
      </c>
      <c r="B115" t="s">
        <v>145</v>
      </c>
      <c r="C115" s="85">
        <v>46199</v>
      </c>
      <c r="D115">
        <v>6</v>
      </c>
      <c r="E115">
        <f>Calendario!$F$11</f>
        <v>177</v>
      </c>
    </row>
    <row r="116" spans="1:5" x14ac:dyDescent="0.2">
      <c r="A116" t="s">
        <v>302</v>
      </c>
      <c r="B116" t="s">
        <v>145</v>
      </c>
      <c r="C116" s="85">
        <v>46202</v>
      </c>
      <c r="D116">
        <v>9</v>
      </c>
      <c r="E116">
        <f>Calendario!$F$11</f>
        <v>177</v>
      </c>
    </row>
    <row r="117" spans="1:5" x14ac:dyDescent="0.2">
      <c r="A117" t="s">
        <v>302</v>
      </c>
      <c r="B117" t="s">
        <v>145</v>
      </c>
      <c r="C117" s="85">
        <v>46203</v>
      </c>
      <c r="D117">
        <v>9</v>
      </c>
      <c r="E117">
        <f>Calendario!$F$11</f>
        <v>177</v>
      </c>
    </row>
    <row r="118" spans="1:5" x14ac:dyDescent="0.2">
      <c r="A118" t="s">
        <v>335</v>
      </c>
      <c r="B118" t="s">
        <v>145</v>
      </c>
      <c r="C118" s="85">
        <v>46191</v>
      </c>
      <c r="D118">
        <v>9</v>
      </c>
      <c r="E118">
        <f>Calendario!$F$11</f>
        <v>177</v>
      </c>
    </row>
    <row r="119" spans="1:5" x14ac:dyDescent="0.2">
      <c r="A119" t="s">
        <v>335</v>
      </c>
      <c r="B119" t="s">
        <v>145</v>
      </c>
      <c r="C119" s="85">
        <v>46192</v>
      </c>
      <c r="D119">
        <v>6</v>
      </c>
      <c r="E119">
        <f>Calendario!$F$11</f>
        <v>177</v>
      </c>
    </row>
    <row r="120" spans="1:5" x14ac:dyDescent="0.2">
      <c r="A120" t="s">
        <v>335</v>
      </c>
      <c r="B120" t="s">
        <v>145</v>
      </c>
      <c r="C120" s="85">
        <v>46195</v>
      </c>
      <c r="D120">
        <v>9</v>
      </c>
      <c r="E120">
        <f>Calendario!$F$11</f>
        <v>177</v>
      </c>
    </row>
    <row r="121" spans="1:5" x14ac:dyDescent="0.2">
      <c r="A121" t="s">
        <v>335</v>
      </c>
      <c r="B121" t="s">
        <v>145</v>
      </c>
      <c r="C121" s="85">
        <v>46196</v>
      </c>
      <c r="D121">
        <v>9</v>
      </c>
      <c r="E121">
        <f>Calendario!$F$11</f>
        <v>177</v>
      </c>
    </row>
    <row r="122" spans="1:5" x14ac:dyDescent="0.2">
      <c r="A122" t="s">
        <v>335</v>
      </c>
      <c r="B122" t="s">
        <v>145</v>
      </c>
      <c r="C122" s="85">
        <v>46197</v>
      </c>
      <c r="D122">
        <v>9</v>
      </c>
      <c r="E122">
        <f>Calendario!$F$11</f>
        <v>177</v>
      </c>
    </row>
    <row r="123" spans="1:5" x14ac:dyDescent="0.2">
      <c r="A123" t="s">
        <v>335</v>
      </c>
      <c r="B123" t="s">
        <v>145</v>
      </c>
      <c r="C123" s="85">
        <v>46198</v>
      </c>
      <c r="D123">
        <v>9</v>
      </c>
      <c r="E123">
        <f>Calendario!$F$11</f>
        <v>177</v>
      </c>
    </row>
    <row r="124" spans="1:5" x14ac:dyDescent="0.2">
      <c r="A124" t="s">
        <v>335</v>
      </c>
      <c r="B124" t="s">
        <v>145</v>
      </c>
      <c r="C124" s="85">
        <v>46199</v>
      </c>
      <c r="D124">
        <v>6</v>
      </c>
      <c r="E124">
        <f>Calendario!$F$11</f>
        <v>177</v>
      </c>
    </row>
    <row r="125" spans="1:5" x14ac:dyDescent="0.2">
      <c r="A125" t="s">
        <v>335</v>
      </c>
      <c r="B125" t="s">
        <v>145</v>
      </c>
      <c r="C125" s="85">
        <v>46202</v>
      </c>
      <c r="D125">
        <v>9</v>
      </c>
      <c r="E125">
        <f>Calendario!$F$11</f>
        <v>177</v>
      </c>
    </row>
    <row r="126" spans="1:5" x14ac:dyDescent="0.2">
      <c r="A126" t="s">
        <v>335</v>
      </c>
      <c r="B126" t="s">
        <v>145</v>
      </c>
      <c r="C126" s="85">
        <v>46203</v>
      </c>
      <c r="D126">
        <v>9</v>
      </c>
      <c r="E126">
        <f>Calendario!$F$11</f>
        <v>177</v>
      </c>
    </row>
    <row r="127" spans="1:5" x14ac:dyDescent="0.2">
      <c r="A127" t="s">
        <v>340</v>
      </c>
      <c r="B127" t="s">
        <v>145</v>
      </c>
      <c r="C127" s="85">
        <v>46174</v>
      </c>
      <c r="D127">
        <v>4</v>
      </c>
      <c r="E127">
        <f>Calendario!$F$11</f>
        <v>177</v>
      </c>
    </row>
    <row r="128" spans="1:5" x14ac:dyDescent="0.2">
      <c r="A128" t="s">
        <v>340</v>
      </c>
      <c r="B128" t="s">
        <v>145</v>
      </c>
      <c r="C128" s="85">
        <v>46175</v>
      </c>
      <c r="D128">
        <v>4</v>
      </c>
      <c r="E128">
        <f>Calendario!$F$11</f>
        <v>177</v>
      </c>
    </row>
    <row r="129" spans="1:5" x14ac:dyDescent="0.2">
      <c r="A129" t="s">
        <v>340</v>
      </c>
      <c r="B129" t="s">
        <v>145</v>
      </c>
      <c r="C129" s="85">
        <v>46176</v>
      </c>
      <c r="D129">
        <v>4</v>
      </c>
      <c r="E129">
        <f>Calendario!$F$11</f>
        <v>177</v>
      </c>
    </row>
    <row r="130" spans="1:5" x14ac:dyDescent="0.2">
      <c r="A130" t="s">
        <v>340</v>
      </c>
      <c r="B130" t="s">
        <v>145</v>
      </c>
      <c r="C130" s="85">
        <v>46177</v>
      </c>
      <c r="D130">
        <v>4</v>
      </c>
      <c r="E130">
        <f>Calendario!$F$11</f>
        <v>177</v>
      </c>
    </row>
    <row r="131" spans="1:5" x14ac:dyDescent="0.2">
      <c r="A131" t="s">
        <v>340</v>
      </c>
      <c r="B131" t="s">
        <v>145</v>
      </c>
      <c r="C131" s="85">
        <v>46178</v>
      </c>
      <c r="D131">
        <v>2</v>
      </c>
      <c r="E131">
        <f>Calendario!$F$11</f>
        <v>177</v>
      </c>
    </row>
    <row r="132" spans="1:5" x14ac:dyDescent="0.2">
      <c r="A132" t="s">
        <v>340</v>
      </c>
      <c r="B132" t="s">
        <v>145</v>
      </c>
      <c r="C132" s="85">
        <v>46181</v>
      </c>
      <c r="D132">
        <v>4</v>
      </c>
      <c r="E132">
        <f>Calendario!$F$11</f>
        <v>177</v>
      </c>
    </row>
    <row r="133" spans="1:5" x14ac:dyDescent="0.2">
      <c r="A133" t="s">
        <v>340</v>
      </c>
      <c r="B133" t="s">
        <v>145</v>
      </c>
      <c r="C133" s="85">
        <v>46182</v>
      </c>
      <c r="D133">
        <v>4</v>
      </c>
      <c r="E133">
        <f>Calendario!$F$11</f>
        <v>177</v>
      </c>
    </row>
    <row r="134" spans="1:5" x14ac:dyDescent="0.2">
      <c r="A134" t="s">
        <v>340</v>
      </c>
      <c r="B134" t="s">
        <v>145</v>
      </c>
      <c r="C134" s="85">
        <v>46183</v>
      </c>
      <c r="D134">
        <v>4</v>
      </c>
      <c r="E134">
        <f>Calendario!$F$11</f>
        <v>177</v>
      </c>
    </row>
    <row r="135" spans="1:5" x14ac:dyDescent="0.2">
      <c r="A135" t="s">
        <v>340</v>
      </c>
      <c r="B135" t="s">
        <v>145</v>
      </c>
      <c r="C135" s="85">
        <v>46188</v>
      </c>
      <c r="D135">
        <v>4</v>
      </c>
      <c r="E135">
        <f>Calendario!$F$11</f>
        <v>177</v>
      </c>
    </row>
    <row r="136" spans="1:5" x14ac:dyDescent="0.2">
      <c r="A136" t="s">
        <v>340</v>
      </c>
      <c r="B136" t="s">
        <v>145</v>
      </c>
      <c r="C136" s="85">
        <v>46189</v>
      </c>
      <c r="D136">
        <v>4</v>
      </c>
      <c r="E136">
        <f>Calendario!$F$11</f>
        <v>177</v>
      </c>
    </row>
    <row r="137" spans="1:5" x14ac:dyDescent="0.2">
      <c r="A137" t="s">
        <v>340</v>
      </c>
      <c r="B137" t="s">
        <v>145</v>
      </c>
      <c r="C137" s="85">
        <v>46190</v>
      </c>
      <c r="D137">
        <v>4</v>
      </c>
      <c r="E137">
        <f>Calendario!$F$11</f>
        <v>177</v>
      </c>
    </row>
    <row r="138" spans="1:5" x14ac:dyDescent="0.2">
      <c r="A138" t="s">
        <v>340</v>
      </c>
      <c r="B138" t="s">
        <v>145</v>
      </c>
      <c r="C138" s="85">
        <v>46191</v>
      </c>
      <c r="D138">
        <v>4</v>
      </c>
      <c r="E138">
        <f>Calendario!$F$11</f>
        <v>177</v>
      </c>
    </row>
    <row r="139" spans="1:5" x14ac:dyDescent="0.2">
      <c r="A139" t="s">
        <v>340</v>
      </c>
      <c r="B139" t="s">
        <v>145</v>
      </c>
      <c r="C139" s="85">
        <v>46192</v>
      </c>
      <c r="D139">
        <v>2</v>
      </c>
      <c r="E139">
        <f>Calendario!$F$11</f>
        <v>177</v>
      </c>
    </row>
    <row r="140" spans="1:5" x14ac:dyDescent="0.2">
      <c r="A140" t="s">
        <v>340</v>
      </c>
      <c r="B140" t="s">
        <v>145</v>
      </c>
      <c r="C140" s="85">
        <v>46195</v>
      </c>
      <c r="D140">
        <v>4</v>
      </c>
      <c r="E140">
        <f>Calendario!$F$11</f>
        <v>177</v>
      </c>
    </row>
    <row r="141" spans="1:5" x14ac:dyDescent="0.2">
      <c r="A141" t="s">
        <v>340</v>
      </c>
      <c r="B141" t="s">
        <v>145</v>
      </c>
      <c r="C141" s="85">
        <v>46196</v>
      </c>
      <c r="D141">
        <v>4</v>
      </c>
      <c r="E141">
        <f>Calendario!$F$11</f>
        <v>177</v>
      </c>
    </row>
    <row r="142" spans="1:5" x14ac:dyDescent="0.2">
      <c r="A142" t="s">
        <v>340</v>
      </c>
      <c r="B142" t="s">
        <v>145</v>
      </c>
      <c r="C142" s="85">
        <v>46197</v>
      </c>
      <c r="D142">
        <v>4</v>
      </c>
      <c r="E142">
        <f>Calendario!$F$11</f>
        <v>177</v>
      </c>
    </row>
    <row r="143" spans="1:5" x14ac:dyDescent="0.2">
      <c r="A143" t="s">
        <v>340</v>
      </c>
      <c r="B143" t="s">
        <v>145</v>
      </c>
      <c r="C143" s="85">
        <v>46198</v>
      </c>
      <c r="D143">
        <v>4</v>
      </c>
      <c r="E143">
        <f>Calendario!$F$11</f>
        <v>177</v>
      </c>
    </row>
    <row r="144" spans="1:5" x14ac:dyDescent="0.2">
      <c r="A144" t="s">
        <v>340</v>
      </c>
      <c r="B144" t="s">
        <v>145</v>
      </c>
      <c r="C144" s="85">
        <v>46199</v>
      </c>
      <c r="D144">
        <v>2</v>
      </c>
      <c r="E144">
        <f>Calendario!$F$11</f>
        <v>177</v>
      </c>
    </row>
    <row r="145" spans="1:5" x14ac:dyDescent="0.2">
      <c r="A145" t="s">
        <v>340</v>
      </c>
      <c r="B145" t="s">
        <v>145</v>
      </c>
      <c r="C145" s="85">
        <v>46202</v>
      </c>
      <c r="D145">
        <v>4</v>
      </c>
      <c r="E145">
        <f>Calendario!$F$11</f>
        <v>177</v>
      </c>
    </row>
    <row r="146" spans="1:5" x14ac:dyDescent="0.2">
      <c r="A146" t="s">
        <v>340</v>
      </c>
      <c r="B146" t="s">
        <v>145</v>
      </c>
      <c r="C146" s="85">
        <v>46203</v>
      </c>
      <c r="D146">
        <v>4</v>
      </c>
      <c r="E146">
        <f>Calendario!$F$11</f>
        <v>177</v>
      </c>
    </row>
    <row r="147" spans="1:5" x14ac:dyDescent="0.2">
      <c r="A147" t="s">
        <v>421</v>
      </c>
      <c r="B147" t="s">
        <v>145</v>
      </c>
      <c r="C147" s="85">
        <v>46175</v>
      </c>
      <c r="D147">
        <v>2</v>
      </c>
      <c r="E147">
        <f>Calendario!$F$11</f>
        <v>177</v>
      </c>
    </row>
    <row r="148" spans="1:5" x14ac:dyDescent="0.2">
      <c r="A148" t="s">
        <v>421</v>
      </c>
      <c r="B148" t="s">
        <v>145</v>
      </c>
      <c r="C148" s="85">
        <v>46177</v>
      </c>
      <c r="D148">
        <v>2</v>
      </c>
      <c r="E148">
        <f>Calendario!$F$11</f>
        <v>177</v>
      </c>
    </row>
    <row r="149" spans="1:5" x14ac:dyDescent="0.2">
      <c r="A149" t="s">
        <v>421</v>
      </c>
      <c r="B149" t="s">
        <v>145</v>
      </c>
      <c r="C149" s="85">
        <v>46182</v>
      </c>
      <c r="D149">
        <v>2</v>
      </c>
      <c r="E149">
        <f>Calendario!$F$11</f>
        <v>177</v>
      </c>
    </row>
    <row r="150" spans="1:5" x14ac:dyDescent="0.2">
      <c r="A150" t="s">
        <v>421</v>
      </c>
      <c r="B150" t="s">
        <v>145</v>
      </c>
      <c r="C150" s="85">
        <v>46184</v>
      </c>
      <c r="D150">
        <v>2</v>
      </c>
      <c r="E150">
        <f>Calendario!$F$11</f>
        <v>177</v>
      </c>
    </row>
    <row r="151" spans="1:5" x14ac:dyDescent="0.2">
      <c r="A151" t="s">
        <v>421</v>
      </c>
      <c r="B151" t="s">
        <v>145</v>
      </c>
      <c r="C151" s="85">
        <v>46189</v>
      </c>
      <c r="D151">
        <v>2</v>
      </c>
      <c r="E151">
        <f>Calendario!$F$11</f>
        <v>177</v>
      </c>
    </row>
    <row r="152" spans="1:5" x14ac:dyDescent="0.2">
      <c r="A152" t="s">
        <v>421</v>
      </c>
      <c r="B152" t="s">
        <v>145</v>
      </c>
      <c r="C152" s="85">
        <v>46191</v>
      </c>
      <c r="D152">
        <v>2</v>
      </c>
      <c r="E152">
        <f>Calendario!$F$11</f>
        <v>177</v>
      </c>
    </row>
    <row r="153" spans="1:5" x14ac:dyDescent="0.2">
      <c r="A153" t="s">
        <v>421</v>
      </c>
      <c r="B153" t="s">
        <v>145</v>
      </c>
      <c r="C153" s="85">
        <v>46196</v>
      </c>
      <c r="D153">
        <v>2</v>
      </c>
      <c r="E153">
        <f>Calendario!$F$11</f>
        <v>177</v>
      </c>
    </row>
    <row r="154" spans="1:5" x14ac:dyDescent="0.2">
      <c r="A154" t="s">
        <v>421</v>
      </c>
      <c r="B154" t="s">
        <v>145</v>
      </c>
      <c r="C154" s="85">
        <v>46198</v>
      </c>
      <c r="D154">
        <v>2</v>
      </c>
      <c r="E154">
        <f>Calendario!$F$11</f>
        <v>177</v>
      </c>
    </row>
    <row r="155" spans="1:5" x14ac:dyDescent="0.2">
      <c r="A155" t="s">
        <v>421</v>
      </c>
      <c r="B155" t="s">
        <v>145</v>
      </c>
      <c r="C155" s="85">
        <v>46203</v>
      </c>
      <c r="D155">
        <v>2</v>
      </c>
      <c r="E155">
        <f>Calendario!$F$11</f>
        <v>177</v>
      </c>
    </row>
    <row r="156" spans="1:5" x14ac:dyDescent="0.2">
      <c r="A156" t="s">
        <v>271</v>
      </c>
      <c r="B156" t="s">
        <v>135</v>
      </c>
      <c r="C156" s="85">
        <v>46174</v>
      </c>
      <c r="D156">
        <v>5</v>
      </c>
      <c r="E156">
        <f>Calendario!$F$11</f>
        <v>177</v>
      </c>
    </row>
    <row r="157" spans="1:5" x14ac:dyDescent="0.2">
      <c r="A157" t="s">
        <v>271</v>
      </c>
      <c r="B157" t="s">
        <v>135</v>
      </c>
      <c r="C157" s="85">
        <v>46175</v>
      </c>
      <c r="D157">
        <v>5</v>
      </c>
      <c r="E157">
        <f>Calendario!$F$11</f>
        <v>177</v>
      </c>
    </row>
    <row r="158" spans="1:5" x14ac:dyDescent="0.2">
      <c r="A158" t="s">
        <v>271</v>
      </c>
      <c r="B158" t="s">
        <v>135</v>
      </c>
      <c r="C158" s="85">
        <v>46176</v>
      </c>
      <c r="D158">
        <v>5</v>
      </c>
      <c r="E158">
        <f>Calendario!$F$11</f>
        <v>177</v>
      </c>
    </row>
    <row r="159" spans="1:5" x14ac:dyDescent="0.2">
      <c r="A159" t="s">
        <v>271</v>
      </c>
      <c r="B159" t="s">
        <v>135</v>
      </c>
      <c r="C159" s="85">
        <v>46177</v>
      </c>
      <c r="D159">
        <v>5</v>
      </c>
      <c r="E159">
        <f>Calendario!$F$11</f>
        <v>177</v>
      </c>
    </row>
    <row r="160" spans="1:5" x14ac:dyDescent="0.2">
      <c r="A160" t="s">
        <v>271</v>
      </c>
      <c r="B160" t="s">
        <v>135</v>
      </c>
      <c r="C160" s="85">
        <v>46178</v>
      </c>
      <c r="D160">
        <v>2</v>
      </c>
      <c r="E160">
        <f>Calendario!$F$11</f>
        <v>177</v>
      </c>
    </row>
    <row r="161" spans="1:5" x14ac:dyDescent="0.2">
      <c r="A161" t="s">
        <v>271</v>
      </c>
      <c r="B161" t="s">
        <v>135</v>
      </c>
      <c r="C161" s="85">
        <v>46181</v>
      </c>
      <c r="D161">
        <v>2</v>
      </c>
      <c r="E161">
        <f>Calendario!$F$11</f>
        <v>177</v>
      </c>
    </row>
    <row r="162" spans="1:5" x14ac:dyDescent="0.2">
      <c r="A162" t="s">
        <v>271</v>
      </c>
      <c r="B162" t="s">
        <v>135</v>
      </c>
      <c r="C162" s="85">
        <v>46182</v>
      </c>
      <c r="D162">
        <v>2</v>
      </c>
      <c r="E162">
        <f>Calendario!$F$11</f>
        <v>177</v>
      </c>
    </row>
    <row r="163" spans="1:5" x14ac:dyDescent="0.2">
      <c r="A163" t="s">
        <v>271</v>
      </c>
      <c r="B163" t="s">
        <v>135</v>
      </c>
      <c r="C163" s="85">
        <v>46183</v>
      </c>
      <c r="D163">
        <v>2</v>
      </c>
      <c r="E163">
        <f>Calendario!$F$11</f>
        <v>177</v>
      </c>
    </row>
    <row r="164" spans="1:5" x14ac:dyDescent="0.2">
      <c r="A164" t="s">
        <v>271</v>
      </c>
      <c r="B164" t="s">
        <v>135</v>
      </c>
      <c r="C164" s="85">
        <v>46184</v>
      </c>
      <c r="D164">
        <v>2</v>
      </c>
      <c r="E164">
        <f>Calendario!$F$11</f>
        <v>177</v>
      </c>
    </row>
    <row r="165" spans="1:5" x14ac:dyDescent="0.2">
      <c r="A165" t="s">
        <v>271</v>
      </c>
      <c r="B165" t="s">
        <v>135</v>
      </c>
      <c r="C165" s="85">
        <v>46185</v>
      </c>
      <c r="D165">
        <v>2</v>
      </c>
      <c r="E165">
        <f>Calendario!$F$11</f>
        <v>177</v>
      </c>
    </row>
    <row r="166" spans="1:5" x14ac:dyDescent="0.2">
      <c r="A166" t="s">
        <v>271</v>
      </c>
      <c r="B166" t="s">
        <v>135</v>
      </c>
      <c r="C166" s="85">
        <v>46188</v>
      </c>
      <c r="D166">
        <v>1</v>
      </c>
      <c r="E166">
        <f>Calendario!$F$11</f>
        <v>177</v>
      </c>
    </row>
    <row r="167" spans="1:5" x14ac:dyDescent="0.2">
      <c r="A167" t="s">
        <v>271</v>
      </c>
      <c r="B167" t="s">
        <v>135</v>
      </c>
      <c r="C167" s="85">
        <v>46189</v>
      </c>
      <c r="D167">
        <v>1</v>
      </c>
      <c r="E167">
        <f>Calendario!$F$11</f>
        <v>177</v>
      </c>
    </row>
    <row r="168" spans="1:5" x14ac:dyDescent="0.2">
      <c r="A168" t="s">
        <v>271</v>
      </c>
      <c r="B168" t="s">
        <v>135</v>
      </c>
      <c r="C168" s="85">
        <v>46190</v>
      </c>
      <c r="D168">
        <v>1</v>
      </c>
      <c r="E168">
        <f>Calendario!$F$11</f>
        <v>177</v>
      </c>
    </row>
    <row r="169" spans="1:5" x14ac:dyDescent="0.2">
      <c r="A169" t="s">
        <v>271</v>
      </c>
      <c r="B169" t="s">
        <v>135</v>
      </c>
      <c r="C169" s="85">
        <v>46191</v>
      </c>
      <c r="D169">
        <v>1</v>
      </c>
      <c r="E169">
        <f>Calendario!$F$11</f>
        <v>177</v>
      </c>
    </row>
    <row r="170" spans="1:5" x14ac:dyDescent="0.2">
      <c r="A170" t="s">
        <v>271</v>
      </c>
      <c r="B170" t="s">
        <v>135</v>
      </c>
      <c r="C170" s="85">
        <v>46192</v>
      </c>
      <c r="D170">
        <v>1</v>
      </c>
      <c r="E170">
        <f>Calendario!$F$11</f>
        <v>177</v>
      </c>
    </row>
    <row r="171" spans="1:5" x14ac:dyDescent="0.2">
      <c r="A171" t="s">
        <v>271</v>
      </c>
      <c r="B171" t="s">
        <v>135</v>
      </c>
      <c r="C171" s="85">
        <v>46195</v>
      </c>
      <c r="D171">
        <v>1</v>
      </c>
      <c r="E171">
        <f>Calendario!$F$11</f>
        <v>177</v>
      </c>
    </row>
    <row r="172" spans="1:5" x14ac:dyDescent="0.2">
      <c r="A172" t="s">
        <v>271</v>
      </c>
      <c r="B172" t="s">
        <v>135</v>
      </c>
      <c r="C172" s="85">
        <v>46196</v>
      </c>
      <c r="D172">
        <v>1</v>
      </c>
      <c r="E172">
        <f>Calendario!$F$11</f>
        <v>177</v>
      </c>
    </row>
    <row r="173" spans="1:5" x14ac:dyDescent="0.2">
      <c r="A173" t="s">
        <v>271</v>
      </c>
      <c r="B173" t="s">
        <v>135</v>
      </c>
      <c r="C173" s="85">
        <v>46197</v>
      </c>
      <c r="D173">
        <v>1</v>
      </c>
      <c r="E173">
        <f>Calendario!$F$11</f>
        <v>177</v>
      </c>
    </row>
    <row r="174" spans="1:5" x14ac:dyDescent="0.2">
      <c r="A174" t="s">
        <v>271</v>
      </c>
      <c r="B174" t="s">
        <v>135</v>
      </c>
      <c r="C174" s="85">
        <v>46198</v>
      </c>
      <c r="D174">
        <v>1</v>
      </c>
      <c r="E174">
        <f>Calendario!$F$11</f>
        <v>177</v>
      </c>
    </row>
    <row r="175" spans="1:5" x14ac:dyDescent="0.2">
      <c r="A175" t="s">
        <v>271</v>
      </c>
      <c r="B175" t="s">
        <v>135</v>
      </c>
      <c r="C175" s="85">
        <v>46199</v>
      </c>
      <c r="D175">
        <v>1</v>
      </c>
      <c r="E175">
        <f>Calendario!$F$11</f>
        <v>177</v>
      </c>
    </row>
    <row r="176" spans="1:5" x14ac:dyDescent="0.2">
      <c r="A176" t="s">
        <v>271</v>
      </c>
      <c r="B176" t="s">
        <v>135</v>
      </c>
      <c r="C176" s="85">
        <v>46203</v>
      </c>
      <c r="D176">
        <v>3</v>
      </c>
      <c r="E176">
        <f>Calendario!$F$11</f>
        <v>177</v>
      </c>
    </row>
    <row r="177" spans="1:5" x14ac:dyDescent="0.2">
      <c r="A177" t="s">
        <v>330</v>
      </c>
      <c r="B177" t="s">
        <v>135</v>
      </c>
      <c r="C177" s="85">
        <v>46174</v>
      </c>
      <c r="D177">
        <v>6</v>
      </c>
      <c r="E177">
        <f>Calendario!$F$11</f>
        <v>177</v>
      </c>
    </row>
    <row r="178" spans="1:5" x14ac:dyDescent="0.2">
      <c r="A178" t="s">
        <v>330</v>
      </c>
      <c r="B178" t="s">
        <v>135</v>
      </c>
      <c r="C178" s="85">
        <v>46175</v>
      </c>
      <c r="D178">
        <v>6</v>
      </c>
      <c r="E178">
        <f>Calendario!$F$11</f>
        <v>177</v>
      </c>
    </row>
    <row r="179" spans="1:5" x14ac:dyDescent="0.2">
      <c r="A179" t="s">
        <v>330</v>
      </c>
      <c r="B179" t="s">
        <v>135</v>
      </c>
      <c r="C179" s="85">
        <v>46176</v>
      </c>
      <c r="D179">
        <v>6</v>
      </c>
      <c r="E179">
        <f>Calendario!$F$11</f>
        <v>177</v>
      </c>
    </row>
    <row r="180" spans="1:5" x14ac:dyDescent="0.2">
      <c r="A180" t="s">
        <v>330</v>
      </c>
      <c r="B180" t="s">
        <v>135</v>
      </c>
      <c r="C180" s="85">
        <v>46177</v>
      </c>
      <c r="D180">
        <v>6</v>
      </c>
      <c r="E180">
        <f>Calendario!$F$11</f>
        <v>177</v>
      </c>
    </row>
    <row r="181" spans="1:5" x14ac:dyDescent="0.2">
      <c r="A181" t="s">
        <v>330</v>
      </c>
      <c r="B181" t="s">
        <v>135</v>
      </c>
      <c r="C181" s="85">
        <v>46178</v>
      </c>
      <c r="D181">
        <v>3</v>
      </c>
      <c r="E181">
        <f>Calendario!$F$11</f>
        <v>177</v>
      </c>
    </row>
    <row r="182" spans="1:5" x14ac:dyDescent="0.2">
      <c r="A182" t="s">
        <v>330</v>
      </c>
      <c r="B182" t="s">
        <v>135</v>
      </c>
      <c r="C182" s="85">
        <v>46181</v>
      </c>
      <c r="D182">
        <v>6</v>
      </c>
      <c r="E182">
        <f>Calendario!$F$11</f>
        <v>177</v>
      </c>
    </row>
    <row r="183" spans="1:5" x14ac:dyDescent="0.2">
      <c r="A183" t="s">
        <v>330</v>
      </c>
      <c r="B183" t="s">
        <v>135</v>
      </c>
      <c r="C183" s="85">
        <v>46182</v>
      </c>
      <c r="D183">
        <v>6</v>
      </c>
      <c r="E183">
        <f>Calendario!$F$11</f>
        <v>177</v>
      </c>
    </row>
    <row r="184" spans="1:5" x14ac:dyDescent="0.2">
      <c r="A184" t="s">
        <v>330</v>
      </c>
      <c r="B184" t="s">
        <v>135</v>
      </c>
      <c r="C184" s="85">
        <v>46183</v>
      </c>
      <c r="D184">
        <v>6</v>
      </c>
      <c r="E184">
        <f>Calendario!$F$11</f>
        <v>177</v>
      </c>
    </row>
    <row r="185" spans="1:5" x14ac:dyDescent="0.2">
      <c r="A185" t="s">
        <v>330</v>
      </c>
      <c r="B185" t="s">
        <v>135</v>
      </c>
      <c r="C185" s="85">
        <v>46184</v>
      </c>
      <c r="D185">
        <v>6</v>
      </c>
      <c r="E185">
        <f>Calendario!$F$11</f>
        <v>177</v>
      </c>
    </row>
    <row r="186" spans="1:5" x14ac:dyDescent="0.2">
      <c r="A186" t="s">
        <v>330</v>
      </c>
      <c r="B186" t="s">
        <v>135</v>
      </c>
      <c r="C186" s="85">
        <v>46185</v>
      </c>
      <c r="D186">
        <v>3</v>
      </c>
      <c r="E186">
        <f>Calendario!$F$11</f>
        <v>177</v>
      </c>
    </row>
    <row r="187" spans="1:5" x14ac:dyDescent="0.2">
      <c r="A187" t="s">
        <v>330</v>
      </c>
      <c r="B187" t="s">
        <v>135</v>
      </c>
      <c r="C187" s="85">
        <v>46188</v>
      </c>
      <c r="D187">
        <v>6</v>
      </c>
      <c r="E187">
        <f>Calendario!$F$11</f>
        <v>177</v>
      </c>
    </row>
    <row r="188" spans="1:5" x14ac:dyDescent="0.2">
      <c r="A188" t="s">
        <v>330</v>
      </c>
      <c r="B188" t="s">
        <v>135</v>
      </c>
      <c r="C188" s="85">
        <v>46189</v>
      </c>
      <c r="D188">
        <v>6</v>
      </c>
      <c r="E188">
        <f>Calendario!$F$11</f>
        <v>177</v>
      </c>
    </row>
    <row r="189" spans="1:5" x14ac:dyDescent="0.2">
      <c r="A189" t="s">
        <v>330</v>
      </c>
      <c r="B189" t="s">
        <v>135</v>
      </c>
      <c r="C189" s="85">
        <v>46190</v>
      </c>
      <c r="D189">
        <v>6</v>
      </c>
      <c r="E189">
        <f>Calendario!$F$11</f>
        <v>177</v>
      </c>
    </row>
    <row r="190" spans="1:5" x14ac:dyDescent="0.2">
      <c r="A190" t="s">
        <v>330</v>
      </c>
      <c r="B190" t="s">
        <v>135</v>
      </c>
      <c r="C190" s="85">
        <v>46191</v>
      </c>
      <c r="D190">
        <v>6</v>
      </c>
      <c r="E190">
        <f>Calendario!$F$11</f>
        <v>177</v>
      </c>
    </row>
    <row r="191" spans="1:5" x14ac:dyDescent="0.2">
      <c r="A191" t="s">
        <v>330</v>
      </c>
      <c r="B191" t="s">
        <v>135</v>
      </c>
      <c r="C191" s="85">
        <v>46192</v>
      </c>
      <c r="D191">
        <v>3</v>
      </c>
      <c r="E191">
        <f>Calendario!$F$11</f>
        <v>177</v>
      </c>
    </row>
    <row r="192" spans="1:5" x14ac:dyDescent="0.2">
      <c r="A192" t="s">
        <v>330</v>
      </c>
      <c r="B192" t="s">
        <v>135</v>
      </c>
      <c r="C192" s="85">
        <v>46195</v>
      </c>
      <c r="D192">
        <v>6</v>
      </c>
      <c r="E192">
        <f>Calendario!$F$11</f>
        <v>177</v>
      </c>
    </row>
    <row r="193" spans="1:5" x14ac:dyDescent="0.2">
      <c r="A193" t="s">
        <v>330</v>
      </c>
      <c r="B193" t="s">
        <v>135</v>
      </c>
      <c r="C193" s="85">
        <v>46196</v>
      </c>
      <c r="D193">
        <v>6</v>
      </c>
      <c r="E193">
        <f>Calendario!$F$11</f>
        <v>177</v>
      </c>
    </row>
    <row r="194" spans="1:5" x14ac:dyDescent="0.2">
      <c r="A194" t="s">
        <v>330</v>
      </c>
      <c r="B194" t="s">
        <v>135</v>
      </c>
      <c r="C194" s="85">
        <v>46197</v>
      </c>
      <c r="D194">
        <v>6</v>
      </c>
      <c r="E194">
        <f>Calendario!$F$11</f>
        <v>177</v>
      </c>
    </row>
    <row r="195" spans="1:5" x14ac:dyDescent="0.2">
      <c r="A195" t="s">
        <v>330</v>
      </c>
      <c r="B195" t="s">
        <v>135</v>
      </c>
      <c r="C195" s="85">
        <v>46198</v>
      </c>
      <c r="D195">
        <v>6</v>
      </c>
      <c r="E195">
        <f>Calendario!$F$11</f>
        <v>177</v>
      </c>
    </row>
    <row r="196" spans="1:5" x14ac:dyDescent="0.2">
      <c r="A196" t="s">
        <v>330</v>
      </c>
      <c r="B196" t="s">
        <v>135</v>
      </c>
      <c r="C196" s="85">
        <v>46199</v>
      </c>
      <c r="D196">
        <v>3</v>
      </c>
      <c r="E196">
        <f>Calendario!$F$11</f>
        <v>177</v>
      </c>
    </row>
    <row r="197" spans="1:5" x14ac:dyDescent="0.2">
      <c r="A197" t="s">
        <v>330</v>
      </c>
      <c r="B197" t="s">
        <v>135</v>
      </c>
      <c r="C197" s="85">
        <v>46203</v>
      </c>
      <c r="D197">
        <v>6</v>
      </c>
      <c r="E197">
        <f>Calendario!$F$11</f>
        <v>177</v>
      </c>
    </row>
    <row r="198" spans="1:5" x14ac:dyDescent="0.2">
      <c r="A198" t="s">
        <v>458</v>
      </c>
      <c r="B198" t="s">
        <v>135</v>
      </c>
      <c r="C198" s="85">
        <v>46176</v>
      </c>
      <c r="D198">
        <v>2</v>
      </c>
      <c r="E198">
        <f>Calendario!$F$11</f>
        <v>177</v>
      </c>
    </row>
    <row r="199" spans="1:5" x14ac:dyDescent="0.2">
      <c r="A199" t="s">
        <v>458</v>
      </c>
      <c r="B199" t="s">
        <v>135</v>
      </c>
      <c r="C199" s="85">
        <v>46177</v>
      </c>
      <c r="D199">
        <v>2</v>
      </c>
      <c r="E199">
        <f>Calendario!$F$11</f>
        <v>177</v>
      </c>
    </row>
    <row r="200" spans="1:5" x14ac:dyDescent="0.2">
      <c r="A200" t="s">
        <v>458</v>
      </c>
      <c r="B200" t="s">
        <v>135</v>
      </c>
      <c r="C200" s="85">
        <v>46181</v>
      </c>
      <c r="D200">
        <v>2</v>
      </c>
      <c r="E200">
        <f>Calendario!$F$11</f>
        <v>177</v>
      </c>
    </row>
    <row r="201" spans="1:5" x14ac:dyDescent="0.2">
      <c r="A201" t="s">
        <v>458</v>
      </c>
      <c r="B201" t="s">
        <v>135</v>
      </c>
      <c r="C201" s="85">
        <v>46182</v>
      </c>
      <c r="D201">
        <v>2</v>
      </c>
      <c r="E201">
        <f>Calendario!$F$11</f>
        <v>177</v>
      </c>
    </row>
    <row r="202" spans="1:5" x14ac:dyDescent="0.2">
      <c r="A202" t="s">
        <v>458</v>
      </c>
      <c r="B202" t="s">
        <v>135</v>
      </c>
      <c r="C202" s="85">
        <v>46183</v>
      </c>
      <c r="D202">
        <v>2</v>
      </c>
      <c r="E202">
        <f>Calendario!$F$11</f>
        <v>177</v>
      </c>
    </row>
    <row r="203" spans="1:5" x14ac:dyDescent="0.2">
      <c r="A203" t="s">
        <v>458</v>
      </c>
      <c r="B203" t="s">
        <v>135</v>
      </c>
      <c r="C203" s="85">
        <v>46184</v>
      </c>
      <c r="D203">
        <v>2</v>
      </c>
      <c r="E203">
        <f>Calendario!$F$11</f>
        <v>177</v>
      </c>
    </row>
    <row r="204" spans="1:5" x14ac:dyDescent="0.2">
      <c r="A204" t="s">
        <v>458</v>
      </c>
      <c r="B204" t="s">
        <v>135</v>
      </c>
      <c r="C204" s="85">
        <v>46185</v>
      </c>
      <c r="D204">
        <v>2</v>
      </c>
      <c r="E204">
        <f>Calendario!$F$11</f>
        <v>177</v>
      </c>
    </row>
    <row r="205" spans="1:5" x14ac:dyDescent="0.2">
      <c r="A205" t="s">
        <v>458</v>
      </c>
      <c r="B205" t="s">
        <v>135</v>
      </c>
      <c r="C205" s="85">
        <v>46188</v>
      </c>
      <c r="D205">
        <v>2</v>
      </c>
      <c r="E205">
        <f>Calendario!$F$11</f>
        <v>177</v>
      </c>
    </row>
    <row r="206" spans="1:5" x14ac:dyDescent="0.2">
      <c r="A206" t="s">
        <v>458</v>
      </c>
      <c r="B206" t="s">
        <v>135</v>
      </c>
      <c r="C206" s="85">
        <v>46189</v>
      </c>
      <c r="D206">
        <v>2</v>
      </c>
      <c r="E206">
        <f>Calendario!$F$11</f>
        <v>177</v>
      </c>
    </row>
    <row r="207" spans="1:5" x14ac:dyDescent="0.2">
      <c r="A207" t="s">
        <v>458</v>
      </c>
      <c r="B207" t="s">
        <v>135</v>
      </c>
      <c r="C207" s="85">
        <v>46190</v>
      </c>
      <c r="D207">
        <v>2</v>
      </c>
      <c r="E207">
        <f>Calendario!$F$11</f>
        <v>177</v>
      </c>
    </row>
    <row r="208" spans="1:5" x14ac:dyDescent="0.2">
      <c r="A208" t="s">
        <v>458</v>
      </c>
      <c r="B208" t="s">
        <v>135</v>
      </c>
      <c r="C208" s="85">
        <v>46191</v>
      </c>
      <c r="D208">
        <v>2</v>
      </c>
      <c r="E208">
        <f>Calendario!$F$11</f>
        <v>177</v>
      </c>
    </row>
    <row r="209" spans="1:5" x14ac:dyDescent="0.2">
      <c r="A209" t="s">
        <v>458</v>
      </c>
      <c r="B209" t="s">
        <v>135</v>
      </c>
      <c r="C209" s="85">
        <v>46192</v>
      </c>
      <c r="D209">
        <v>2</v>
      </c>
      <c r="E209">
        <f>Calendario!$F$11</f>
        <v>177</v>
      </c>
    </row>
    <row r="210" spans="1:5" x14ac:dyDescent="0.2">
      <c r="A210" t="s">
        <v>458</v>
      </c>
      <c r="B210" t="s">
        <v>135</v>
      </c>
      <c r="C210" s="85">
        <v>46195</v>
      </c>
      <c r="D210">
        <v>2</v>
      </c>
      <c r="E210">
        <f>Calendario!$F$11</f>
        <v>177</v>
      </c>
    </row>
    <row r="211" spans="1:5" x14ac:dyDescent="0.2">
      <c r="A211" t="s">
        <v>458</v>
      </c>
      <c r="B211" t="s">
        <v>135</v>
      </c>
      <c r="C211" s="85">
        <v>46196</v>
      </c>
      <c r="D211">
        <v>2</v>
      </c>
      <c r="E211">
        <f>Calendario!$F$11</f>
        <v>177</v>
      </c>
    </row>
    <row r="212" spans="1:5" x14ac:dyDescent="0.2">
      <c r="A212" t="s">
        <v>458</v>
      </c>
      <c r="B212" t="s">
        <v>135</v>
      </c>
      <c r="C212" s="85">
        <v>46197</v>
      </c>
      <c r="D212">
        <v>2</v>
      </c>
      <c r="E212">
        <f>Calendario!$F$11</f>
        <v>177</v>
      </c>
    </row>
    <row r="213" spans="1:5" x14ac:dyDescent="0.2">
      <c r="A213" t="s">
        <v>458</v>
      </c>
      <c r="B213" t="s">
        <v>135</v>
      </c>
      <c r="C213" s="85">
        <v>46198</v>
      </c>
      <c r="D213">
        <v>2</v>
      </c>
      <c r="E213">
        <f>Calendario!$F$11</f>
        <v>177</v>
      </c>
    </row>
    <row r="214" spans="1:5" x14ac:dyDescent="0.2">
      <c r="A214" t="s">
        <v>458</v>
      </c>
      <c r="B214" t="s">
        <v>135</v>
      </c>
      <c r="C214" s="85">
        <v>46199</v>
      </c>
      <c r="D214">
        <v>2</v>
      </c>
      <c r="E214">
        <f>Calendario!$F$11</f>
        <v>177</v>
      </c>
    </row>
    <row r="215" spans="1:5" x14ac:dyDescent="0.2">
      <c r="A215" t="s">
        <v>458</v>
      </c>
      <c r="B215" t="s">
        <v>135</v>
      </c>
      <c r="C215" s="85">
        <v>46203</v>
      </c>
      <c r="D215">
        <v>2</v>
      </c>
      <c r="E215">
        <f>Calendario!$F$11</f>
        <v>177</v>
      </c>
    </row>
    <row r="216" spans="1:5" x14ac:dyDescent="0.2">
      <c r="A216" t="s">
        <v>296</v>
      </c>
      <c r="B216" t="s">
        <v>135</v>
      </c>
      <c r="C216" s="85">
        <v>46176</v>
      </c>
      <c r="D216">
        <v>4</v>
      </c>
      <c r="E216">
        <f>Calendario!$F$11</f>
        <v>177</v>
      </c>
    </row>
    <row r="217" spans="1:5" x14ac:dyDescent="0.2">
      <c r="A217" t="s">
        <v>296</v>
      </c>
      <c r="B217" t="s">
        <v>135</v>
      </c>
      <c r="C217" s="85">
        <v>46177</v>
      </c>
      <c r="D217">
        <v>4</v>
      </c>
      <c r="E217">
        <f>Calendario!$F$11</f>
        <v>177</v>
      </c>
    </row>
    <row r="218" spans="1:5" x14ac:dyDescent="0.2">
      <c r="A218" t="s">
        <v>296</v>
      </c>
      <c r="B218" t="s">
        <v>135</v>
      </c>
      <c r="C218" s="85">
        <v>46178</v>
      </c>
      <c r="D218">
        <v>4</v>
      </c>
      <c r="E218">
        <f>Calendario!$F$11</f>
        <v>177</v>
      </c>
    </row>
    <row r="219" spans="1:5" x14ac:dyDescent="0.2">
      <c r="A219" t="s">
        <v>296</v>
      </c>
      <c r="B219" t="s">
        <v>135</v>
      </c>
      <c r="C219" s="85">
        <v>46181</v>
      </c>
      <c r="D219">
        <v>4</v>
      </c>
      <c r="E219">
        <f>Calendario!$F$11</f>
        <v>177</v>
      </c>
    </row>
    <row r="220" spans="1:5" x14ac:dyDescent="0.2">
      <c r="A220" t="s">
        <v>296</v>
      </c>
      <c r="B220" t="s">
        <v>135</v>
      </c>
      <c r="C220" s="85">
        <v>46182</v>
      </c>
      <c r="D220">
        <v>4</v>
      </c>
      <c r="E220">
        <f>Calendario!$F$11</f>
        <v>177</v>
      </c>
    </row>
    <row r="221" spans="1:5" x14ac:dyDescent="0.2">
      <c r="A221" t="s">
        <v>296</v>
      </c>
      <c r="B221" t="s">
        <v>135</v>
      </c>
      <c r="C221" s="85">
        <v>46183</v>
      </c>
      <c r="D221">
        <v>4</v>
      </c>
      <c r="E221">
        <f>Calendario!$F$11</f>
        <v>177</v>
      </c>
    </row>
    <row r="222" spans="1:5" x14ac:dyDescent="0.2">
      <c r="A222" t="s">
        <v>296</v>
      </c>
      <c r="B222" t="s">
        <v>135</v>
      </c>
      <c r="C222" s="85">
        <v>46184</v>
      </c>
      <c r="D222">
        <v>4</v>
      </c>
      <c r="E222">
        <f>Calendario!$F$11</f>
        <v>177</v>
      </c>
    </row>
    <row r="223" spans="1:5" x14ac:dyDescent="0.2">
      <c r="A223" t="s">
        <v>296</v>
      </c>
      <c r="B223" t="s">
        <v>135</v>
      </c>
      <c r="C223" s="85">
        <v>46185</v>
      </c>
      <c r="D223">
        <v>4</v>
      </c>
      <c r="E223">
        <f>Calendario!$F$11</f>
        <v>177</v>
      </c>
    </row>
    <row r="224" spans="1:5" x14ac:dyDescent="0.2">
      <c r="A224" t="s">
        <v>296</v>
      </c>
      <c r="B224" t="s">
        <v>135</v>
      </c>
      <c r="C224" s="85">
        <v>46188</v>
      </c>
      <c r="D224">
        <v>4</v>
      </c>
      <c r="E224">
        <f>Calendario!$F$11</f>
        <v>177</v>
      </c>
    </row>
    <row r="225" spans="1:5" x14ac:dyDescent="0.2">
      <c r="A225" t="s">
        <v>296</v>
      </c>
      <c r="B225" t="s">
        <v>135</v>
      </c>
      <c r="C225" s="85">
        <v>46189</v>
      </c>
      <c r="D225">
        <v>4</v>
      </c>
      <c r="E225">
        <f>Calendario!$F$11</f>
        <v>177</v>
      </c>
    </row>
    <row r="226" spans="1:5" x14ac:dyDescent="0.2">
      <c r="A226" t="s">
        <v>296</v>
      </c>
      <c r="B226" t="s">
        <v>135</v>
      </c>
      <c r="C226" s="85">
        <v>46190</v>
      </c>
      <c r="D226">
        <v>4</v>
      </c>
      <c r="E226">
        <f>Calendario!$F$11</f>
        <v>177</v>
      </c>
    </row>
    <row r="227" spans="1:5" x14ac:dyDescent="0.2">
      <c r="A227" t="s">
        <v>296</v>
      </c>
      <c r="B227" t="s">
        <v>135</v>
      </c>
      <c r="C227" s="85">
        <v>46191</v>
      </c>
      <c r="D227">
        <v>4</v>
      </c>
      <c r="E227">
        <f>Calendario!$F$11</f>
        <v>177</v>
      </c>
    </row>
    <row r="228" spans="1:5" x14ac:dyDescent="0.2">
      <c r="A228" t="s">
        <v>296</v>
      </c>
      <c r="B228" t="s">
        <v>135</v>
      </c>
      <c r="C228" s="85">
        <v>46192</v>
      </c>
      <c r="D228">
        <v>3</v>
      </c>
      <c r="E228">
        <f>Calendario!$F$11</f>
        <v>177</v>
      </c>
    </row>
    <row r="229" spans="1:5" x14ac:dyDescent="0.2">
      <c r="A229" t="s">
        <v>296</v>
      </c>
      <c r="B229" t="s">
        <v>135</v>
      </c>
      <c r="C229" s="85">
        <v>46195</v>
      </c>
      <c r="D229">
        <v>4</v>
      </c>
      <c r="E229">
        <f>Calendario!$F$11</f>
        <v>177</v>
      </c>
    </row>
    <row r="230" spans="1:5" x14ac:dyDescent="0.2">
      <c r="A230" t="s">
        <v>296</v>
      </c>
      <c r="B230" t="s">
        <v>135</v>
      </c>
      <c r="C230" s="85">
        <v>46196</v>
      </c>
      <c r="D230">
        <v>4</v>
      </c>
      <c r="E230">
        <f>Calendario!$F$11</f>
        <v>177</v>
      </c>
    </row>
    <row r="231" spans="1:5" x14ac:dyDescent="0.2">
      <c r="A231" t="s">
        <v>296</v>
      </c>
      <c r="B231" t="s">
        <v>135</v>
      </c>
      <c r="C231" s="85">
        <v>46197</v>
      </c>
      <c r="D231">
        <v>4</v>
      </c>
      <c r="E231">
        <f>Calendario!$F$11</f>
        <v>177</v>
      </c>
    </row>
    <row r="232" spans="1:5" x14ac:dyDescent="0.2">
      <c r="A232" t="s">
        <v>296</v>
      </c>
      <c r="B232" t="s">
        <v>135</v>
      </c>
      <c r="C232" s="85">
        <v>46198</v>
      </c>
      <c r="D232">
        <v>4</v>
      </c>
      <c r="E232">
        <f>Calendario!$F$11</f>
        <v>177</v>
      </c>
    </row>
    <row r="233" spans="1:5" x14ac:dyDescent="0.2">
      <c r="A233" t="s">
        <v>296</v>
      </c>
      <c r="B233" t="s">
        <v>135</v>
      </c>
      <c r="C233" s="85">
        <v>46199</v>
      </c>
      <c r="D233">
        <v>3</v>
      </c>
      <c r="E233">
        <f>Calendario!$F$11</f>
        <v>177</v>
      </c>
    </row>
    <row r="234" spans="1:5" x14ac:dyDescent="0.2">
      <c r="A234" t="s">
        <v>296</v>
      </c>
      <c r="B234" t="s">
        <v>135</v>
      </c>
      <c r="C234" s="85">
        <v>46203</v>
      </c>
      <c r="D234">
        <v>4</v>
      </c>
      <c r="E234">
        <f>Calendario!$F$11</f>
        <v>177</v>
      </c>
    </row>
    <row r="235" spans="1:5" x14ac:dyDescent="0.2">
      <c r="A235" t="s">
        <v>271</v>
      </c>
      <c r="B235" t="s">
        <v>135</v>
      </c>
      <c r="C235" s="85">
        <v>46182</v>
      </c>
      <c r="D235">
        <v>2</v>
      </c>
      <c r="E235">
        <f>Calendario!$F$11</f>
        <v>177</v>
      </c>
    </row>
    <row r="236" spans="1:5" x14ac:dyDescent="0.2">
      <c r="A236" t="s">
        <v>271</v>
      </c>
      <c r="B236" t="s">
        <v>135</v>
      </c>
      <c r="C236" s="85">
        <v>46183</v>
      </c>
      <c r="D236">
        <v>2</v>
      </c>
      <c r="E236">
        <f>Calendario!$F$11</f>
        <v>177</v>
      </c>
    </row>
    <row r="237" spans="1:5" x14ac:dyDescent="0.2">
      <c r="A237" t="s">
        <v>271</v>
      </c>
      <c r="B237" t="s">
        <v>135</v>
      </c>
      <c r="C237" s="85">
        <v>46184</v>
      </c>
      <c r="D237">
        <v>2</v>
      </c>
      <c r="E237">
        <f>Calendario!$F$11</f>
        <v>177</v>
      </c>
    </row>
    <row r="238" spans="1:5" x14ac:dyDescent="0.2">
      <c r="A238" t="s">
        <v>271</v>
      </c>
      <c r="B238" t="s">
        <v>135</v>
      </c>
      <c r="C238" s="85">
        <v>46189</v>
      </c>
      <c r="D238">
        <v>2</v>
      </c>
      <c r="E238">
        <f>Calendario!$F$11</f>
        <v>177</v>
      </c>
    </row>
    <row r="239" spans="1:5" x14ac:dyDescent="0.2">
      <c r="A239" t="s">
        <v>271</v>
      </c>
      <c r="B239" t="s">
        <v>135</v>
      </c>
      <c r="C239" s="85">
        <v>46190</v>
      </c>
      <c r="D239">
        <v>2</v>
      </c>
      <c r="E239">
        <f>Calendario!$F$11</f>
        <v>177</v>
      </c>
    </row>
    <row r="240" spans="1:5" x14ac:dyDescent="0.2">
      <c r="A240" t="s">
        <v>271</v>
      </c>
      <c r="B240" t="s">
        <v>135</v>
      </c>
      <c r="C240" s="85">
        <v>46191</v>
      </c>
      <c r="D240">
        <v>2</v>
      </c>
      <c r="E240">
        <f>Calendario!$F$11</f>
        <v>177</v>
      </c>
    </row>
    <row r="241" spans="1:5" x14ac:dyDescent="0.2">
      <c r="A241" t="s">
        <v>373</v>
      </c>
      <c r="B241" t="s">
        <v>135</v>
      </c>
      <c r="C241" s="85">
        <v>46181</v>
      </c>
      <c r="D241">
        <v>9</v>
      </c>
      <c r="E241">
        <f>Calendario!$F$11</f>
        <v>177</v>
      </c>
    </row>
    <row r="242" spans="1:5" x14ac:dyDescent="0.2">
      <c r="A242" t="s">
        <v>373</v>
      </c>
      <c r="B242" t="s">
        <v>135</v>
      </c>
      <c r="C242" s="85">
        <v>46182</v>
      </c>
      <c r="D242">
        <v>9</v>
      </c>
      <c r="E242">
        <f>Calendario!$F$11</f>
        <v>177</v>
      </c>
    </row>
    <row r="243" spans="1:5" x14ac:dyDescent="0.2">
      <c r="A243" t="s">
        <v>373</v>
      </c>
      <c r="B243" t="s">
        <v>135</v>
      </c>
      <c r="C243" s="85">
        <v>46183</v>
      </c>
      <c r="D243">
        <v>9</v>
      </c>
      <c r="E243">
        <f>Calendario!$F$11</f>
        <v>177</v>
      </c>
    </row>
    <row r="244" spans="1:5" x14ac:dyDescent="0.2">
      <c r="A244" t="s">
        <v>373</v>
      </c>
      <c r="B244" t="s">
        <v>135</v>
      </c>
      <c r="C244" s="85">
        <v>46184</v>
      </c>
      <c r="D244">
        <v>9</v>
      </c>
      <c r="E244">
        <f>Calendario!$F$11</f>
        <v>177</v>
      </c>
    </row>
    <row r="245" spans="1:5" x14ac:dyDescent="0.2">
      <c r="A245" t="s">
        <v>373</v>
      </c>
      <c r="B245" t="s">
        <v>135</v>
      </c>
      <c r="C245" s="85">
        <v>46185</v>
      </c>
      <c r="D245">
        <v>6</v>
      </c>
      <c r="E245">
        <f>Calendario!$F$11</f>
        <v>177</v>
      </c>
    </row>
    <row r="246" spans="1:5" x14ac:dyDescent="0.2">
      <c r="A246" t="s">
        <v>373</v>
      </c>
      <c r="B246" t="s">
        <v>135</v>
      </c>
      <c r="C246" s="85">
        <v>46188</v>
      </c>
      <c r="D246">
        <v>9</v>
      </c>
      <c r="E246">
        <f>Calendario!$F$11</f>
        <v>177</v>
      </c>
    </row>
    <row r="247" spans="1:5" x14ac:dyDescent="0.2">
      <c r="A247" t="s">
        <v>373</v>
      </c>
      <c r="B247" t="s">
        <v>135</v>
      </c>
      <c r="C247" s="85">
        <v>46189</v>
      </c>
      <c r="D247">
        <v>9</v>
      </c>
      <c r="E247">
        <f>Calendario!$F$11</f>
        <v>177</v>
      </c>
    </row>
    <row r="248" spans="1:5" x14ac:dyDescent="0.2">
      <c r="A248" t="s">
        <v>271</v>
      </c>
      <c r="B248" t="s">
        <v>135</v>
      </c>
      <c r="C248" s="85">
        <v>46174</v>
      </c>
      <c r="D248">
        <v>4</v>
      </c>
      <c r="E248">
        <f>Calendario!$F$11</f>
        <v>177</v>
      </c>
    </row>
    <row r="249" spans="1:5" x14ac:dyDescent="0.2">
      <c r="A249" t="s">
        <v>271</v>
      </c>
      <c r="B249" t="s">
        <v>135</v>
      </c>
      <c r="C249" s="85">
        <v>46175</v>
      </c>
      <c r="D249">
        <v>4</v>
      </c>
      <c r="E249">
        <f>Calendario!$F$11</f>
        <v>177</v>
      </c>
    </row>
    <row r="250" spans="1:5" x14ac:dyDescent="0.2">
      <c r="A250" t="s">
        <v>271</v>
      </c>
      <c r="B250" t="s">
        <v>135</v>
      </c>
      <c r="C250" s="85">
        <v>46176</v>
      </c>
      <c r="D250">
        <v>4</v>
      </c>
      <c r="E250">
        <f>Calendario!$F$11</f>
        <v>177</v>
      </c>
    </row>
    <row r="251" spans="1:5" x14ac:dyDescent="0.2">
      <c r="A251" t="s">
        <v>271</v>
      </c>
      <c r="B251" t="s">
        <v>135</v>
      </c>
      <c r="C251" s="85">
        <v>46177</v>
      </c>
      <c r="D251">
        <v>4</v>
      </c>
      <c r="E251">
        <f>Calendario!$F$11</f>
        <v>177</v>
      </c>
    </row>
    <row r="252" spans="1:5" x14ac:dyDescent="0.2">
      <c r="A252" t="s">
        <v>271</v>
      </c>
      <c r="B252" t="s">
        <v>135</v>
      </c>
      <c r="C252" s="85">
        <v>46178</v>
      </c>
      <c r="D252">
        <v>4</v>
      </c>
      <c r="E252">
        <f>Calendario!$F$11</f>
        <v>177</v>
      </c>
    </row>
    <row r="253" spans="1:5" x14ac:dyDescent="0.2">
      <c r="A253" t="s">
        <v>271</v>
      </c>
      <c r="B253" t="s">
        <v>135</v>
      </c>
      <c r="C253" s="85">
        <v>46181</v>
      </c>
      <c r="D253">
        <v>4</v>
      </c>
      <c r="E253">
        <f>Calendario!$F$11</f>
        <v>177</v>
      </c>
    </row>
    <row r="254" spans="1:5" x14ac:dyDescent="0.2">
      <c r="A254" t="s">
        <v>271</v>
      </c>
      <c r="B254" t="s">
        <v>135</v>
      </c>
      <c r="C254" s="85">
        <v>46182</v>
      </c>
      <c r="D254">
        <v>4</v>
      </c>
      <c r="E254">
        <f>Calendario!$F$11</f>
        <v>177</v>
      </c>
    </row>
    <row r="255" spans="1:5" x14ac:dyDescent="0.2">
      <c r="A255" t="s">
        <v>271</v>
      </c>
      <c r="B255" t="s">
        <v>135</v>
      </c>
      <c r="C255" s="85">
        <v>46183</v>
      </c>
      <c r="D255">
        <v>4</v>
      </c>
      <c r="E255">
        <f>Calendario!$F$11</f>
        <v>177</v>
      </c>
    </row>
    <row r="256" spans="1:5" x14ac:dyDescent="0.2">
      <c r="A256" t="s">
        <v>271</v>
      </c>
      <c r="B256" t="s">
        <v>135</v>
      </c>
      <c r="C256" s="85">
        <v>46184</v>
      </c>
      <c r="D256">
        <v>4</v>
      </c>
      <c r="E256">
        <f>Calendario!$F$11</f>
        <v>177</v>
      </c>
    </row>
    <row r="257" spans="1:5" x14ac:dyDescent="0.2">
      <c r="A257" t="s">
        <v>271</v>
      </c>
      <c r="B257" t="s">
        <v>135</v>
      </c>
      <c r="C257" s="85">
        <v>46185</v>
      </c>
      <c r="D257">
        <v>3</v>
      </c>
      <c r="E257">
        <f>Calendario!$F$11</f>
        <v>177</v>
      </c>
    </row>
    <row r="258" spans="1:5" x14ac:dyDescent="0.2">
      <c r="A258" t="s">
        <v>271</v>
      </c>
      <c r="B258" t="s">
        <v>135</v>
      </c>
      <c r="C258" s="85">
        <v>46188</v>
      </c>
      <c r="D258">
        <v>4</v>
      </c>
      <c r="E258">
        <f>Calendario!$F$11</f>
        <v>177</v>
      </c>
    </row>
    <row r="259" spans="1:5" x14ac:dyDescent="0.2">
      <c r="A259" t="s">
        <v>271</v>
      </c>
      <c r="B259" t="s">
        <v>135</v>
      </c>
      <c r="C259" s="85">
        <v>46189</v>
      </c>
      <c r="D259">
        <v>2</v>
      </c>
      <c r="E259">
        <f>Calendario!$F$11</f>
        <v>177</v>
      </c>
    </row>
    <row r="260" spans="1:5" x14ac:dyDescent="0.2">
      <c r="A260" t="s">
        <v>271</v>
      </c>
      <c r="B260" t="s">
        <v>135</v>
      </c>
      <c r="C260" s="85">
        <v>46190</v>
      </c>
      <c r="D260">
        <v>4</v>
      </c>
      <c r="E260">
        <f>Calendario!$F$11</f>
        <v>177</v>
      </c>
    </row>
    <row r="261" spans="1:5" x14ac:dyDescent="0.2">
      <c r="A261" t="s">
        <v>271</v>
      </c>
      <c r="B261" t="s">
        <v>135</v>
      </c>
      <c r="C261" s="85">
        <v>46191</v>
      </c>
      <c r="D261">
        <v>4</v>
      </c>
      <c r="E261">
        <f>Calendario!$F$11</f>
        <v>177</v>
      </c>
    </row>
    <row r="262" spans="1:5" x14ac:dyDescent="0.2">
      <c r="A262" t="s">
        <v>271</v>
      </c>
      <c r="B262" t="s">
        <v>135</v>
      </c>
      <c r="C262" s="85">
        <v>46192</v>
      </c>
      <c r="D262">
        <v>3</v>
      </c>
      <c r="E262">
        <f>Calendario!$F$11</f>
        <v>177</v>
      </c>
    </row>
    <row r="263" spans="1:5" x14ac:dyDescent="0.2">
      <c r="A263" t="s">
        <v>271</v>
      </c>
      <c r="B263" t="s">
        <v>135</v>
      </c>
      <c r="C263" s="85">
        <v>46195</v>
      </c>
      <c r="D263">
        <v>6</v>
      </c>
      <c r="E263">
        <f>Calendario!$F$11</f>
        <v>177</v>
      </c>
    </row>
    <row r="264" spans="1:5" x14ac:dyDescent="0.2">
      <c r="A264" t="s">
        <v>271</v>
      </c>
      <c r="B264" t="s">
        <v>135</v>
      </c>
      <c r="C264" s="85">
        <v>46196</v>
      </c>
      <c r="D264">
        <v>6</v>
      </c>
      <c r="E264">
        <f>Calendario!$F$11</f>
        <v>177</v>
      </c>
    </row>
    <row r="265" spans="1:5" x14ac:dyDescent="0.2">
      <c r="A265" t="s">
        <v>271</v>
      </c>
      <c r="B265" t="s">
        <v>135</v>
      </c>
      <c r="C265" s="85">
        <v>46197</v>
      </c>
      <c r="D265">
        <v>6</v>
      </c>
      <c r="E265">
        <f>Calendario!$F$11</f>
        <v>177</v>
      </c>
    </row>
    <row r="266" spans="1:5" x14ac:dyDescent="0.2">
      <c r="A266" t="s">
        <v>271</v>
      </c>
      <c r="B266" t="s">
        <v>135</v>
      </c>
      <c r="C266" s="85">
        <v>46198</v>
      </c>
      <c r="D266">
        <v>6</v>
      </c>
      <c r="E266">
        <f>Calendario!$F$11</f>
        <v>177</v>
      </c>
    </row>
    <row r="267" spans="1:5" x14ac:dyDescent="0.2">
      <c r="A267" t="s">
        <v>271</v>
      </c>
      <c r="B267" t="s">
        <v>135</v>
      </c>
      <c r="C267" s="85">
        <v>46199</v>
      </c>
      <c r="D267">
        <v>4</v>
      </c>
      <c r="E267">
        <f>Calendario!$F$11</f>
        <v>177</v>
      </c>
    </row>
    <row r="268" spans="1:5" x14ac:dyDescent="0.2">
      <c r="A268" t="s">
        <v>271</v>
      </c>
      <c r="B268" t="s">
        <v>135</v>
      </c>
      <c r="C268" s="85">
        <v>46203</v>
      </c>
      <c r="D268">
        <v>6</v>
      </c>
      <c r="E268">
        <f>Calendario!$F$11</f>
        <v>177</v>
      </c>
    </row>
    <row r="269" spans="1:5" x14ac:dyDescent="0.2">
      <c r="A269" t="s">
        <v>458</v>
      </c>
      <c r="B269" t="s">
        <v>135</v>
      </c>
      <c r="C269" s="85">
        <v>46181</v>
      </c>
      <c r="D269">
        <v>1</v>
      </c>
      <c r="E269">
        <f>Calendario!$F$11</f>
        <v>177</v>
      </c>
    </row>
    <row r="270" spans="1:5" x14ac:dyDescent="0.2">
      <c r="A270" t="s">
        <v>458</v>
      </c>
      <c r="B270" t="s">
        <v>135</v>
      </c>
      <c r="C270" s="85">
        <v>46182</v>
      </c>
      <c r="D270">
        <v>1</v>
      </c>
      <c r="E270">
        <f>Calendario!$F$11</f>
        <v>177</v>
      </c>
    </row>
    <row r="271" spans="1:5" x14ac:dyDescent="0.2">
      <c r="A271" t="s">
        <v>458</v>
      </c>
      <c r="B271" t="s">
        <v>135</v>
      </c>
      <c r="C271" s="85">
        <v>46183</v>
      </c>
      <c r="D271">
        <v>1</v>
      </c>
      <c r="E271">
        <f>Calendario!$F$11</f>
        <v>177</v>
      </c>
    </row>
    <row r="272" spans="1:5" x14ac:dyDescent="0.2">
      <c r="A272" t="s">
        <v>458</v>
      </c>
      <c r="B272" t="s">
        <v>135</v>
      </c>
      <c r="C272" s="85">
        <v>46184</v>
      </c>
      <c r="D272">
        <v>1</v>
      </c>
      <c r="E272">
        <f>Calendario!$F$11</f>
        <v>177</v>
      </c>
    </row>
    <row r="273" spans="1:5" x14ac:dyDescent="0.2">
      <c r="A273" t="s">
        <v>458</v>
      </c>
      <c r="B273" t="s">
        <v>135</v>
      </c>
      <c r="C273" s="85">
        <v>46188</v>
      </c>
      <c r="D273">
        <v>1</v>
      </c>
      <c r="E273">
        <f>Calendario!$F$11</f>
        <v>177</v>
      </c>
    </row>
    <row r="274" spans="1:5" x14ac:dyDescent="0.2">
      <c r="A274" t="s">
        <v>458</v>
      </c>
      <c r="B274" t="s">
        <v>135</v>
      </c>
      <c r="C274" s="85">
        <v>46189</v>
      </c>
      <c r="D274">
        <v>1</v>
      </c>
      <c r="E274">
        <f>Calendario!$F$11</f>
        <v>177</v>
      </c>
    </row>
    <row r="275" spans="1:5" x14ac:dyDescent="0.2">
      <c r="A275" t="s">
        <v>458</v>
      </c>
      <c r="B275" t="s">
        <v>135</v>
      </c>
      <c r="C275" s="85">
        <v>46190</v>
      </c>
      <c r="D275">
        <v>1</v>
      </c>
      <c r="E275">
        <f>Calendario!$F$11</f>
        <v>177</v>
      </c>
    </row>
    <row r="276" spans="1:5" x14ac:dyDescent="0.2">
      <c r="A276" t="s">
        <v>458</v>
      </c>
      <c r="B276" t="s">
        <v>135</v>
      </c>
      <c r="C276" s="85">
        <v>46191</v>
      </c>
      <c r="D276">
        <v>1</v>
      </c>
      <c r="E276">
        <f>Calendario!$F$11</f>
        <v>177</v>
      </c>
    </row>
    <row r="277" spans="1:5" x14ac:dyDescent="0.2">
      <c r="A277" t="s">
        <v>458</v>
      </c>
      <c r="B277" t="s">
        <v>135</v>
      </c>
      <c r="C277" s="85">
        <v>46195</v>
      </c>
      <c r="D277">
        <v>1</v>
      </c>
      <c r="E277">
        <f>Calendario!$F$11</f>
        <v>177</v>
      </c>
    </row>
    <row r="278" spans="1:5" x14ac:dyDescent="0.2">
      <c r="A278" t="s">
        <v>458</v>
      </c>
      <c r="B278" t="s">
        <v>135</v>
      </c>
      <c r="C278" s="85">
        <v>46196</v>
      </c>
      <c r="D278">
        <v>1</v>
      </c>
      <c r="E278">
        <f>Calendario!$F$11</f>
        <v>177</v>
      </c>
    </row>
    <row r="279" spans="1:5" x14ac:dyDescent="0.2">
      <c r="A279" t="s">
        <v>458</v>
      </c>
      <c r="B279" t="s">
        <v>135</v>
      </c>
      <c r="C279" s="85">
        <v>46197</v>
      </c>
      <c r="D279">
        <v>1</v>
      </c>
      <c r="E279">
        <f>Calendario!$F$11</f>
        <v>177</v>
      </c>
    </row>
    <row r="280" spans="1:5" x14ac:dyDescent="0.2">
      <c r="A280" t="s">
        <v>458</v>
      </c>
      <c r="B280" t="s">
        <v>135</v>
      </c>
      <c r="C280" s="85">
        <v>46198</v>
      </c>
      <c r="D280">
        <v>1</v>
      </c>
      <c r="E280">
        <f>Calendario!$F$11</f>
        <v>177</v>
      </c>
    </row>
    <row r="281" spans="1:5" x14ac:dyDescent="0.2">
      <c r="A281" t="s">
        <v>458</v>
      </c>
      <c r="B281" t="s">
        <v>135</v>
      </c>
      <c r="C281" s="85">
        <v>46199</v>
      </c>
      <c r="D281">
        <v>1</v>
      </c>
      <c r="E281">
        <f>Calendario!$F$11</f>
        <v>177</v>
      </c>
    </row>
    <row r="282" spans="1:5" x14ac:dyDescent="0.2">
      <c r="A282" t="s">
        <v>458</v>
      </c>
      <c r="B282" t="s">
        <v>135</v>
      </c>
      <c r="C282" s="85">
        <v>46203</v>
      </c>
      <c r="D282">
        <v>1</v>
      </c>
      <c r="E282">
        <f>Calendario!$F$11</f>
        <v>177</v>
      </c>
    </row>
    <row r="283" spans="1:5" x14ac:dyDescent="0.2">
      <c r="A283" t="s">
        <v>458</v>
      </c>
      <c r="B283" t="s">
        <v>135</v>
      </c>
      <c r="C283" s="85">
        <v>46174</v>
      </c>
      <c r="D283">
        <v>2</v>
      </c>
      <c r="E283">
        <f>Calendario!$F$11</f>
        <v>177</v>
      </c>
    </row>
    <row r="284" spans="1:5" x14ac:dyDescent="0.2">
      <c r="A284" t="s">
        <v>458</v>
      </c>
      <c r="B284" t="s">
        <v>135</v>
      </c>
      <c r="C284" s="85">
        <v>46175</v>
      </c>
      <c r="D284">
        <v>2</v>
      </c>
      <c r="E284">
        <f>Calendario!$F$11</f>
        <v>177</v>
      </c>
    </row>
    <row r="285" spans="1:5" x14ac:dyDescent="0.2">
      <c r="A285" t="s">
        <v>458</v>
      </c>
      <c r="B285" t="s">
        <v>135</v>
      </c>
      <c r="C285" s="85">
        <v>46176</v>
      </c>
      <c r="D285">
        <v>2</v>
      </c>
      <c r="E285">
        <f>Calendario!$F$11</f>
        <v>177</v>
      </c>
    </row>
    <row r="286" spans="1:5" x14ac:dyDescent="0.2">
      <c r="A286" t="s">
        <v>458</v>
      </c>
      <c r="B286" t="s">
        <v>135</v>
      </c>
      <c r="C286" s="85">
        <v>46177</v>
      </c>
      <c r="D286">
        <v>2</v>
      </c>
      <c r="E286">
        <f>Calendario!$F$11</f>
        <v>177</v>
      </c>
    </row>
    <row r="287" spans="1:5" x14ac:dyDescent="0.2">
      <c r="A287" t="s">
        <v>458</v>
      </c>
      <c r="B287" t="s">
        <v>135</v>
      </c>
      <c r="C287" s="85">
        <v>46178</v>
      </c>
      <c r="D287">
        <v>6</v>
      </c>
      <c r="E287">
        <f>Calendario!$F$11</f>
        <v>177</v>
      </c>
    </row>
    <row r="288" spans="1:5" x14ac:dyDescent="0.2">
      <c r="A288" t="s">
        <v>458</v>
      </c>
      <c r="B288" t="s">
        <v>135</v>
      </c>
      <c r="C288" s="85">
        <v>46181</v>
      </c>
      <c r="D288">
        <v>2</v>
      </c>
      <c r="E288">
        <f>Calendario!$F$11</f>
        <v>177</v>
      </c>
    </row>
    <row r="289" spans="1:5" x14ac:dyDescent="0.2">
      <c r="A289" t="s">
        <v>458</v>
      </c>
      <c r="B289" t="s">
        <v>135</v>
      </c>
      <c r="C289" s="85">
        <v>46182</v>
      </c>
      <c r="D289">
        <v>2</v>
      </c>
      <c r="E289">
        <f>Calendario!$F$11</f>
        <v>177</v>
      </c>
    </row>
    <row r="290" spans="1:5" x14ac:dyDescent="0.2">
      <c r="A290" t="s">
        <v>458</v>
      </c>
      <c r="B290" t="s">
        <v>135</v>
      </c>
      <c r="C290" s="85">
        <v>46183</v>
      </c>
      <c r="D290">
        <v>2</v>
      </c>
      <c r="E290">
        <f>Calendario!$F$11</f>
        <v>177</v>
      </c>
    </row>
    <row r="291" spans="1:5" x14ac:dyDescent="0.2">
      <c r="A291" t="s">
        <v>458</v>
      </c>
      <c r="B291" t="s">
        <v>135</v>
      </c>
      <c r="C291" s="85">
        <v>46184</v>
      </c>
      <c r="D291">
        <v>2</v>
      </c>
      <c r="E291">
        <f>Calendario!$F$11</f>
        <v>177</v>
      </c>
    </row>
    <row r="292" spans="1:5" x14ac:dyDescent="0.2">
      <c r="A292" t="s">
        <v>458</v>
      </c>
      <c r="B292" t="s">
        <v>135</v>
      </c>
      <c r="C292" s="85">
        <v>46185</v>
      </c>
      <c r="D292">
        <v>4</v>
      </c>
      <c r="E292">
        <f>Calendario!$F$11</f>
        <v>177</v>
      </c>
    </row>
    <row r="293" spans="1:5" x14ac:dyDescent="0.2">
      <c r="A293" t="s">
        <v>296</v>
      </c>
      <c r="B293" t="s">
        <v>135</v>
      </c>
      <c r="C293" s="85">
        <v>46174</v>
      </c>
      <c r="D293">
        <v>2</v>
      </c>
      <c r="E293">
        <f>Calendario!$F$11</f>
        <v>177</v>
      </c>
    </row>
    <row r="294" spans="1:5" x14ac:dyDescent="0.2">
      <c r="A294" t="s">
        <v>296</v>
      </c>
      <c r="B294" t="s">
        <v>135</v>
      </c>
      <c r="C294" s="85">
        <v>46175</v>
      </c>
      <c r="D294">
        <v>2</v>
      </c>
      <c r="E294">
        <f>Calendario!$F$11</f>
        <v>177</v>
      </c>
    </row>
    <row r="295" spans="1:5" x14ac:dyDescent="0.2">
      <c r="A295" t="s">
        <v>296</v>
      </c>
      <c r="B295" t="s">
        <v>135</v>
      </c>
      <c r="C295" s="85">
        <v>46176</v>
      </c>
      <c r="D295">
        <v>2</v>
      </c>
      <c r="E295">
        <f>Calendario!$F$11</f>
        <v>177</v>
      </c>
    </row>
    <row r="296" spans="1:5" x14ac:dyDescent="0.2">
      <c r="A296" t="s">
        <v>296</v>
      </c>
      <c r="B296" t="s">
        <v>135</v>
      </c>
      <c r="C296" s="85">
        <v>46177</v>
      </c>
      <c r="D296">
        <v>2</v>
      </c>
      <c r="E296">
        <f>Calendario!$F$11</f>
        <v>177</v>
      </c>
    </row>
    <row r="297" spans="1:5" x14ac:dyDescent="0.2">
      <c r="A297" t="s">
        <v>296</v>
      </c>
      <c r="B297" t="s">
        <v>135</v>
      </c>
      <c r="C297" s="85">
        <v>46178</v>
      </c>
      <c r="D297">
        <v>2</v>
      </c>
      <c r="E297">
        <f>Calendario!$F$11</f>
        <v>177</v>
      </c>
    </row>
    <row r="298" spans="1:5" x14ac:dyDescent="0.2">
      <c r="A298" t="s">
        <v>296</v>
      </c>
      <c r="B298" t="s">
        <v>135</v>
      </c>
      <c r="C298" s="85">
        <v>46181</v>
      </c>
      <c r="D298">
        <v>2</v>
      </c>
      <c r="E298">
        <f>Calendario!$F$11</f>
        <v>177</v>
      </c>
    </row>
    <row r="299" spans="1:5" x14ac:dyDescent="0.2">
      <c r="A299" t="s">
        <v>296</v>
      </c>
      <c r="B299" t="s">
        <v>135</v>
      </c>
      <c r="C299" s="85">
        <v>46182</v>
      </c>
      <c r="D299">
        <v>2</v>
      </c>
      <c r="E299">
        <f>Calendario!$F$11</f>
        <v>177</v>
      </c>
    </row>
    <row r="300" spans="1:5" x14ac:dyDescent="0.2">
      <c r="A300" t="s">
        <v>296</v>
      </c>
      <c r="B300" t="s">
        <v>135</v>
      </c>
      <c r="C300" s="85">
        <v>46183</v>
      </c>
      <c r="D300">
        <v>2</v>
      </c>
      <c r="E300">
        <f>Calendario!$F$11</f>
        <v>177</v>
      </c>
    </row>
    <row r="301" spans="1:5" x14ac:dyDescent="0.2">
      <c r="A301" t="s">
        <v>296</v>
      </c>
      <c r="B301" t="s">
        <v>135</v>
      </c>
      <c r="C301" s="85">
        <v>46184</v>
      </c>
      <c r="D301">
        <v>2</v>
      </c>
      <c r="E301">
        <f>Calendario!$F$11</f>
        <v>177</v>
      </c>
    </row>
    <row r="302" spans="1:5" x14ac:dyDescent="0.2">
      <c r="A302" t="s">
        <v>296</v>
      </c>
      <c r="B302" t="s">
        <v>135</v>
      </c>
      <c r="C302" s="85">
        <v>46185</v>
      </c>
      <c r="D302">
        <v>4</v>
      </c>
      <c r="E302">
        <f>Calendario!$F$11</f>
        <v>177</v>
      </c>
    </row>
    <row r="303" spans="1:5" x14ac:dyDescent="0.2">
      <c r="A303" t="s">
        <v>271</v>
      </c>
      <c r="B303" t="s">
        <v>135</v>
      </c>
      <c r="C303" s="85">
        <v>46188</v>
      </c>
      <c r="D303">
        <v>3</v>
      </c>
      <c r="E303">
        <f>Calendario!$F$11</f>
        <v>177</v>
      </c>
    </row>
    <row r="304" spans="1:5" x14ac:dyDescent="0.2">
      <c r="A304" t="s">
        <v>271</v>
      </c>
      <c r="B304" t="s">
        <v>135</v>
      </c>
      <c r="C304" s="85">
        <v>46189</v>
      </c>
      <c r="D304">
        <v>3</v>
      </c>
      <c r="E304">
        <f>Calendario!$F$11</f>
        <v>177</v>
      </c>
    </row>
    <row r="305" spans="1:5" x14ac:dyDescent="0.2">
      <c r="A305" t="s">
        <v>373</v>
      </c>
      <c r="B305" t="s">
        <v>135</v>
      </c>
      <c r="C305" s="85">
        <v>46190</v>
      </c>
      <c r="D305">
        <v>9</v>
      </c>
      <c r="E305">
        <f>Calendario!$F$11</f>
        <v>177</v>
      </c>
    </row>
    <row r="306" spans="1:5" x14ac:dyDescent="0.2">
      <c r="A306" t="s">
        <v>373</v>
      </c>
      <c r="B306" t="s">
        <v>135</v>
      </c>
      <c r="C306" s="85">
        <v>46191</v>
      </c>
      <c r="D306">
        <v>9</v>
      </c>
      <c r="E306">
        <f>Calendario!$F$11</f>
        <v>177</v>
      </c>
    </row>
    <row r="307" spans="1:5" x14ac:dyDescent="0.2">
      <c r="A307" t="s">
        <v>373</v>
      </c>
      <c r="B307" t="s">
        <v>135</v>
      </c>
      <c r="C307" s="85">
        <v>46192</v>
      </c>
      <c r="D307">
        <v>6</v>
      </c>
      <c r="E307">
        <f>Calendario!$F$11</f>
        <v>177</v>
      </c>
    </row>
    <row r="308" spans="1:5" x14ac:dyDescent="0.2">
      <c r="A308" t="s">
        <v>373</v>
      </c>
      <c r="B308" t="s">
        <v>135</v>
      </c>
      <c r="C308" s="85">
        <v>46195</v>
      </c>
      <c r="D308">
        <v>9</v>
      </c>
      <c r="E308">
        <f>Calendario!$F$11</f>
        <v>177</v>
      </c>
    </row>
    <row r="309" spans="1:5" x14ac:dyDescent="0.2">
      <c r="A309" t="s">
        <v>373</v>
      </c>
      <c r="B309" t="s">
        <v>135</v>
      </c>
      <c r="C309" s="85">
        <v>46196</v>
      </c>
      <c r="D309">
        <v>9</v>
      </c>
      <c r="E309">
        <f>Calendario!$F$11</f>
        <v>177</v>
      </c>
    </row>
    <row r="310" spans="1:5" x14ac:dyDescent="0.2">
      <c r="A310" t="s">
        <v>373</v>
      </c>
      <c r="B310" t="s">
        <v>135</v>
      </c>
      <c r="C310" s="85">
        <v>46197</v>
      </c>
      <c r="D310">
        <v>9</v>
      </c>
      <c r="E310">
        <f>Calendario!$F$11</f>
        <v>177</v>
      </c>
    </row>
    <row r="311" spans="1:5" x14ac:dyDescent="0.2">
      <c r="A311" t="s">
        <v>373</v>
      </c>
      <c r="B311" t="s">
        <v>135</v>
      </c>
      <c r="C311" s="85">
        <v>46198</v>
      </c>
      <c r="D311">
        <v>9</v>
      </c>
      <c r="E311">
        <f>Calendario!$F$11</f>
        <v>177</v>
      </c>
    </row>
    <row r="312" spans="1:5" x14ac:dyDescent="0.2">
      <c r="A312" t="s">
        <v>373</v>
      </c>
      <c r="B312" t="s">
        <v>135</v>
      </c>
      <c r="C312" s="85">
        <v>46199</v>
      </c>
      <c r="D312">
        <v>6</v>
      </c>
      <c r="E312">
        <f>Calendario!$F$11</f>
        <v>177</v>
      </c>
    </row>
    <row r="313" spans="1:5" x14ac:dyDescent="0.2">
      <c r="A313" t="s">
        <v>373</v>
      </c>
      <c r="B313" t="s">
        <v>135</v>
      </c>
      <c r="C313" s="85">
        <v>46203</v>
      </c>
      <c r="D313">
        <v>9</v>
      </c>
      <c r="E313">
        <f>Calendario!$F$11</f>
        <v>177</v>
      </c>
    </row>
    <row r="314" spans="1:5" x14ac:dyDescent="0.2">
      <c r="A314" t="s">
        <v>792</v>
      </c>
      <c r="B314" t="s">
        <v>139</v>
      </c>
      <c r="C314" s="85">
        <v>46174</v>
      </c>
      <c r="D314">
        <v>0</v>
      </c>
      <c r="E314">
        <f>Calendario!$F$11</f>
        <v>177</v>
      </c>
    </row>
    <row r="315" spans="1:5" x14ac:dyDescent="0.2">
      <c r="A315" t="s">
        <v>280</v>
      </c>
      <c r="B315" t="s">
        <v>142</v>
      </c>
      <c r="C315" s="85">
        <v>46174</v>
      </c>
      <c r="D315">
        <v>5</v>
      </c>
      <c r="E315">
        <f>Calendario!$F$11</f>
        <v>177</v>
      </c>
    </row>
    <row r="316" spans="1:5" x14ac:dyDescent="0.2">
      <c r="A316" t="s">
        <v>280</v>
      </c>
      <c r="B316" t="s">
        <v>142</v>
      </c>
      <c r="C316" s="85">
        <v>46175</v>
      </c>
      <c r="D316">
        <v>5</v>
      </c>
      <c r="E316">
        <f>Calendario!$F$11</f>
        <v>177</v>
      </c>
    </row>
    <row r="317" spans="1:5" x14ac:dyDescent="0.2">
      <c r="A317" t="s">
        <v>280</v>
      </c>
      <c r="B317" t="s">
        <v>142</v>
      </c>
      <c r="C317" s="85">
        <v>46176</v>
      </c>
      <c r="D317">
        <v>5</v>
      </c>
      <c r="E317">
        <f>Calendario!$F$11</f>
        <v>177</v>
      </c>
    </row>
    <row r="318" spans="1:5" x14ac:dyDescent="0.2">
      <c r="A318" t="s">
        <v>280</v>
      </c>
      <c r="B318" t="s">
        <v>142</v>
      </c>
      <c r="C318" s="85">
        <v>46177</v>
      </c>
      <c r="D318">
        <v>5</v>
      </c>
      <c r="E318">
        <f>Calendario!$F$11</f>
        <v>177</v>
      </c>
    </row>
    <row r="319" spans="1:5" x14ac:dyDescent="0.2">
      <c r="A319" t="s">
        <v>280</v>
      </c>
      <c r="B319" t="s">
        <v>142</v>
      </c>
      <c r="C319" s="85">
        <v>46178</v>
      </c>
      <c r="D319">
        <v>3</v>
      </c>
      <c r="E319">
        <f>Calendario!$F$11</f>
        <v>177</v>
      </c>
    </row>
    <row r="320" spans="1:5" x14ac:dyDescent="0.2">
      <c r="A320" t="s">
        <v>280</v>
      </c>
      <c r="B320" t="s">
        <v>142</v>
      </c>
      <c r="C320" s="85">
        <v>46181</v>
      </c>
      <c r="D320">
        <v>5</v>
      </c>
      <c r="E320">
        <f>Calendario!$F$11</f>
        <v>177</v>
      </c>
    </row>
    <row r="321" spans="1:5" x14ac:dyDescent="0.2">
      <c r="A321" t="s">
        <v>280</v>
      </c>
      <c r="B321" t="s">
        <v>142</v>
      </c>
      <c r="C321" s="85">
        <v>46182</v>
      </c>
      <c r="D321">
        <v>5</v>
      </c>
      <c r="E321">
        <f>Calendario!$F$11</f>
        <v>177</v>
      </c>
    </row>
    <row r="322" spans="1:5" x14ac:dyDescent="0.2">
      <c r="A322" t="s">
        <v>280</v>
      </c>
      <c r="B322" t="s">
        <v>142</v>
      </c>
      <c r="C322" s="85">
        <v>46183</v>
      </c>
      <c r="D322">
        <v>5</v>
      </c>
      <c r="E322">
        <f>Calendario!$F$11</f>
        <v>177</v>
      </c>
    </row>
    <row r="323" spans="1:5" x14ac:dyDescent="0.2">
      <c r="A323" t="s">
        <v>280</v>
      </c>
      <c r="B323" t="s">
        <v>142</v>
      </c>
      <c r="C323" s="85">
        <v>46184</v>
      </c>
      <c r="D323">
        <v>5</v>
      </c>
      <c r="E323">
        <f>Calendario!$F$11</f>
        <v>177</v>
      </c>
    </row>
    <row r="324" spans="1:5" x14ac:dyDescent="0.2">
      <c r="A324" t="s">
        <v>280</v>
      </c>
      <c r="B324" t="s">
        <v>142</v>
      </c>
      <c r="C324" s="85">
        <v>46185</v>
      </c>
      <c r="D324">
        <v>3</v>
      </c>
      <c r="E324">
        <f>Calendario!$F$11</f>
        <v>177</v>
      </c>
    </row>
    <row r="325" spans="1:5" x14ac:dyDescent="0.2">
      <c r="A325" t="s">
        <v>280</v>
      </c>
      <c r="B325" t="s">
        <v>142</v>
      </c>
      <c r="C325" s="85">
        <v>46188</v>
      </c>
      <c r="D325">
        <v>5</v>
      </c>
      <c r="E325">
        <f>Calendario!$F$11</f>
        <v>177</v>
      </c>
    </row>
    <row r="326" spans="1:5" x14ac:dyDescent="0.2">
      <c r="A326" t="s">
        <v>280</v>
      </c>
      <c r="B326" t="s">
        <v>142</v>
      </c>
      <c r="C326" s="85">
        <v>46189</v>
      </c>
      <c r="D326">
        <v>5</v>
      </c>
      <c r="E326">
        <f>Calendario!$F$11</f>
        <v>177</v>
      </c>
    </row>
    <row r="327" spans="1:5" x14ac:dyDescent="0.2">
      <c r="A327" t="s">
        <v>280</v>
      </c>
      <c r="B327" t="s">
        <v>142</v>
      </c>
      <c r="C327" s="85">
        <v>46190</v>
      </c>
      <c r="D327">
        <v>5</v>
      </c>
      <c r="E327">
        <f>Calendario!$F$11</f>
        <v>177</v>
      </c>
    </row>
    <row r="328" spans="1:5" x14ac:dyDescent="0.2">
      <c r="A328" t="s">
        <v>280</v>
      </c>
      <c r="B328" t="s">
        <v>142</v>
      </c>
      <c r="C328" s="85">
        <v>46191</v>
      </c>
      <c r="D328">
        <v>5</v>
      </c>
      <c r="E328">
        <f>Calendario!$F$11</f>
        <v>177</v>
      </c>
    </row>
    <row r="329" spans="1:5" x14ac:dyDescent="0.2">
      <c r="A329" t="s">
        <v>280</v>
      </c>
      <c r="B329" t="s">
        <v>142</v>
      </c>
      <c r="C329" s="85">
        <v>46192</v>
      </c>
      <c r="D329">
        <v>3</v>
      </c>
      <c r="E329">
        <f>Calendario!$F$11</f>
        <v>177</v>
      </c>
    </row>
    <row r="330" spans="1:5" x14ac:dyDescent="0.2">
      <c r="A330" t="s">
        <v>280</v>
      </c>
      <c r="B330" t="s">
        <v>142</v>
      </c>
      <c r="C330" s="85">
        <v>46195</v>
      </c>
      <c r="D330">
        <v>5</v>
      </c>
      <c r="E330">
        <f>Calendario!$F$11</f>
        <v>177</v>
      </c>
    </row>
    <row r="331" spans="1:5" x14ac:dyDescent="0.2">
      <c r="A331" t="s">
        <v>280</v>
      </c>
      <c r="B331" t="s">
        <v>142</v>
      </c>
      <c r="C331" s="85">
        <v>46196</v>
      </c>
      <c r="D331">
        <v>5</v>
      </c>
      <c r="E331">
        <f>Calendario!$F$11</f>
        <v>177</v>
      </c>
    </row>
    <row r="332" spans="1:5" x14ac:dyDescent="0.2">
      <c r="A332" t="s">
        <v>280</v>
      </c>
      <c r="B332" t="s">
        <v>142</v>
      </c>
      <c r="C332" s="85">
        <v>46197</v>
      </c>
      <c r="D332">
        <v>5</v>
      </c>
      <c r="E332">
        <f>Calendario!$F$11</f>
        <v>177</v>
      </c>
    </row>
    <row r="333" spans="1:5" x14ac:dyDescent="0.2">
      <c r="A333" t="s">
        <v>280</v>
      </c>
      <c r="B333" t="s">
        <v>142</v>
      </c>
      <c r="C333" s="85">
        <v>46198</v>
      </c>
      <c r="D333">
        <v>5</v>
      </c>
      <c r="E333">
        <f>Calendario!$F$11</f>
        <v>177</v>
      </c>
    </row>
    <row r="334" spans="1:5" x14ac:dyDescent="0.2">
      <c r="A334" t="s">
        <v>280</v>
      </c>
      <c r="B334" t="s">
        <v>142</v>
      </c>
      <c r="C334" s="85">
        <v>46199</v>
      </c>
      <c r="D334">
        <v>3</v>
      </c>
      <c r="E334">
        <f>Calendario!$F$11</f>
        <v>177</v>
      </c>
    </row>
    <row r="335" spans="1:5" x14ac:dyDescent="0.2">
      <c r="A335" t="s">
        <v>280</v>
      </c>
      <c r="B335" t="s">
        <v>142</v>
      </c>
      <c r="C335" s="85">
        <v>46202</v>
      </c>
      <c r="D335">
        <v>5</v>
      </c>
      <c r="E335">
        <f>Calendario!$F$11</f>
        <v>177</v>
      </c>
    </row>
    <row r="336" spans="1:5" x14ac:dyDescent="0.2">
      <c r="A336" t="s">
        <v>280</v>
      </c>
      <c r="B336" t="s">
        <v>142</v>
      </c>
      <c r="C336" s="85">
        <v>46203</v>
      </c>
      <c r="D336">
        <v>5</v>
      </c>
      <c r="E336">
        <f>Calendario!$F$11</f>
        <v>177</v>
      </c>
    </row>
    <row r="337" spans="1:5" x14ac:dyDescent="0.2">
      <c r="A337" t="s">
        <v>792</v>
      </c>
      <c r="B337" t="s">
        <v>146</v>
      </c>
      <c r="C337" s="85">
        <v>46174</v>
      </c>
      <c r="D337">
        <v>0</v>
      </c>
      <c r="E337">
        <f>Calendario!$F$11</f>
        <v>177</v>
      </c>
    </row>
    <row r="338" spans="1:5" x14ac:dyDescent="0.2">
      <c r="A338" t="s">
        <v>429</v>
      </c>
      <c r="B338" t="s">
        <v>148</v>
      </c>
      <c r="C338" s="85">
        <v>46188</v>
      </c>
      <c r="D338">
        <v>2</v>
      </c>
      <c r="E338">
        <f>Calendario!$F$11</f>
        <v>177</v>
      </c>
    </row>
    <row r="339" spans="1:5" x14ac:dyDescent="0.2">
      <c r="A339" t="s">
        <v>429</v>
      </c>
      <c r="B339" t="s">
        <v>148</v>
      </c>
      <c r="C339" s="85">
        <v>46189</v>
      </c>
      <c r="D339">
        <v>2</v>
      </c>
      <c r="E339">
        <f>Calendario!$F$11</f>
        <v>177</v>
      </c>
    </row>
    <row r="340" spans="1:5" x14ac:dyDescent="0.2">
      <c r="A340" t="s">
        <v>429</v>
      </c>
      <c r="B340" t="s">
        <v>148</v>
      </c>
      <c r="C340" s="85">
        <v>46190</v>
      </c>
      <c r="D340">
        <v>2</v>
      </c>
      <c r="E340">
        <f>Calendario!$F$11</f>
        <v>177</v>
      </c>
    </row>
    <row r="341" spans="1:5" x14ac:dyDescent="0.2">
      <c r="A341" t="s">
        <v>429</v>
      </c>
      <c r="B341" t="s">
        <v>148</v>
      </c>
      <c r="C341" s="85">
        <v>46191</v>
      </c>
      <c r="D341">
        <v>2</v>
      </c>
      <c r="E341">
        <f>Calendario!$F$11</f>
        <v>177</v>
      </c>
    </row>
    <row r="342" spans="1:5" x14ac:dyDescent="0.2">
      <c r="A342" t="s">
        <v>429</v>
      </c>
      <c r="B342" t="s">
        <v>148</v>
      </c>
      <c r="C342" s="85">
        <v>46192</v>
      </c>
      <c r="D342">
        <v>2</v>
      </c>
      <c r="E342">
        <f>Calendario!$F$11</f>
        <v>177</v>
      </c>
    </row>
    <row r="343" spans="1:5" x14ac:dyDescent="0.2">
      <c r="A343" t="s">
        <v>429</v>
      </c>
      <c r="B343" t="s">
        <v>148</v>
      </c>
      <c r="C343" s="85">
        <v>46195</v>
      </c>
      <c r="D343">
        <v>2</v>
      </c>
      <c r="E343">
        <f>Calendario!$F$11</f>
        <v>177</v>
      </c>
    </row>
    <row r="344" spans="1:5" x14ac:dyDescent="0.2">
      <c r="A344" t="s">
        <v>429</v>
      </c>
      <c r="B344" t="s">
        <v>148</v>
      </c>
      <c r="C344" s="85">
        <v>46196</v>
      </c>
      <c r="D344">
        <v>2</v>
      </c>
      <c r="E344">
        <f>Calendario!$F$11</f>
        <v>177</v>
      </c>
    </row>
    <row r="345" spans="1:5" x14ac:dyDescent="0.2">
      <c r="A345" t="s">
        <v>429</v>
      </c>
      <c r="B345" t="s">
        <v>148</v>
      </c>
      <c r="C345" s="85">
        <v>46197</v>
      </c>
      <c r="D345">
        <v>2</v>
      </c>
      <c r="E345">
        <f>Calendario!$F$11</f>
        <v>177</v>
      </c>
    </row>
    <row r="346" spans="1:5" x14ac:dyDescent="0.2">
      <c r="A346" t="s">
        <v>429</v>
      </c>
      <c r="B346" t="s">
        <v>148</v>
      </c>
      <c r="C346" s="85">
        <v>46198</v>
      </c>
      <c r="D346">
        <v>2</v>
      </c>
      <c r="E346">
        <f>Calendario!$F$11</f>
        <v>177</v>
      </c>
    </row>
    <row r="347" spans="1:5" x14ac:dyDescent="0.2">
      <c r="A347" t="s">
        <v>429</v>
      </c>
      <c r="B347" t="s">
        <v>148</v>
      </c>
      <c r="C347" s="85">
        <v>46199</v>
      </c>
      <c r="D347">
        <v>2</v>
      </c>
      <c r="E347">
        <f>Calendario!$F$11</f>
        <v>177</v>
      </c>
    </row>
    <row r="348" spans="1:5" x14ac:dyDescent="0.2">
      <c r="A348" t="s">
        <v>429</v>
      </c>
      <c r="B348" t="s">
        <v>148</v>
      </c>
      <c r="C348" s="85">
        <v>46202</v>
      </c>
      <c r="D348">
        <v>2</v>
      </c>
      <c r="E348">
        <f>Calendario!$F$11</f>
        <v>177</v>
      </c>
    </row>
    <row r="349" spans="1:5" x14ac:dyDescent="0.2">
      <c r="A349" t="s">
        <v>429</v>
      </c>
      <c r="B349" t="s">
        <v>148</v>
      </c>
      <c r="C349" s="85">
        <v>46203</v>
      </c>
      <c r="D349">
        <v>2</v>
      </c>
      <c r="E349">
        <f>Calendario!$F$11</f>
        <v>177</v>
      </c>
    </row>
    <row r="350" spans="1:5" x14ac:dyDescent="0.2">
      <c r="A350" t="s">
        <v>340</v>
      </c>
      <c r="B350" t="s">
        <v>148</v>
      </c>
      <c r="C350" s="85">
        <v>46174</v>
      </c>
      <c r="D350">
        <v>1</v>
      </c>
      <c r="E350">
        <f>Calendario!$F$11</f>
        <v>177</v>
      </c>
    </row>
    <row r="351" spans="1:5" x14ac:dyDescent="0.2">
      <c r="A351" t="s">
        <v>340</v>
      </c>
      <c r="B351" t="s">
        <v>148</v>
      </c>
      <c r="C351" s="85">
        <v>46175</v>
      </c>
      <c r="D351">
        <v>1</v>
      </c>
      <c r="E351">
        <f>Calendario!$F$11</f>
        <v>177</v>
      </c>
    </row>
    <row r="352" spans="1:5" x14ac:dyDescent="0.2">
      <c r="A352" t="s">
        <v>340</v>
      </c>
      <c r="B352" t="s">
        <v>148</v>
      </c>
      <c r="C352" s="85">
        <v>46177</v>
      </c>
      <c r="D352">
        <v>1</v>
      </c>
      <c r="E352">
        <f>Calendario!$F$11</f>
        <v>177</v>
      </c>
    </row>
    <row r="353" spans="1:5" x14ac:dyDescent="0.2">
      <c r="A353" t="s">
        <v>340</v>
      </c>
      <c r="B353" t="s">
        <v>148</v>
      </c>
      <c r="C353" s="85">
        <v>46181</v>
      </c>
      <c r="D353">
        <v>1</v>
      </c>
      <c r="E353">
        <f>Calendario!$F$11</f>
        <v>177</v>
      </c>
    </row>
    <row r="354" spans="1:5" x14ac:dyDescent="0.2">
      <c r="A354" t="s">
        <v>340</v>
      </c>
      <c r="B354" t="s">
        <v>148</v>
      </c>
      <c r="C354" s="85">
        <v>46182</v>
      </c>
      <c r="D354">
        <v>1</v>
      </c>
      <c r="E354">
        <f>Calendario!$F$11</f>
        <v>177</v>
      </c>
    </row>
    <row r="355" spans="1:5" x14ac:dyDescent="0.2">
      <c r="A355" t="s">
        <v>340</v>
      </c>
      <c r="B355" t="s">
        <v>148</v>
      </c>
      <c r="C355" s="85">
        <v>46184</v>
      </c>
      <c r="D355">
        <v>1</v>
      </c>
      <c r="E355">
        <f>Calendario!$F$11</f>
        <v>177</v>
      </c>
    </row>
    <row r="356" spans="1:5" x14ac:dyDescent="0.2">
      <c r="A356" t="s">
        <v>340</v>
      </c>
      <c r="B356" t="s">
        <v>148</v>
      </c>
      <c r="C356" s="85">
        <v>46188</v>
      </c>
      <c r="D356">
        <v>1</v>
      </c>
      <c r="E356">
        <f>Calendario!$F$11</f>
        <v>177</v>
      </c>
    </row>
    <row r="357" spans="1:5" x14ac:dyDescent="0.2">
      <c r="A357" t="s">
        <v>340</v>
      </c>
      <c r="B357" t="s">
        <v>148</v>
      </c>
      <c r="C357" s="85">
        <v>46189</v>
      </c>
      <c r="D357">
        <v>1</v>
      </c>
      <c r="E357">
        <f>Calendario!$F$11</f>
        <v>177</v>
      </c>
    </row>
    <row r="358" spans="1:5" x14ac:dyDescent="0.2">
      <c r="A358" t="s">
        <v>340</v>
      </c>
      <c r="B358" t="s">
        <v>148</v>
      </c>
      <c r="C358" s="85">
        <v>46191</v>
      </c>
      <c r="D358">
        <v>1</v>
      </c>
      <c r="E358">
        <f>Calendario!$F$11</f>
        <v>177</v>
      </c>
    </row>
    <row r="359" spans="1:5" x14ac:dyDescent="0.2">
      <c r="A359" t="s">
        <v>340</v>
      </c>
      <c r="B359" t="s">
        <v>148</v>
      </c>
      <c r="C359" s="85">
        <v>46195</v>
      </c>
      <c r="D359">
        <v>1</v>
      </c>
      <c r="E359">
        <f>Calendario!$F$11</f>
        <v>177</v>
      </c>
    </row>
    <row r="360" spans="1:5" x14ac:dyDescent="0.2">
      <c r="A360" t="s">
        <v>340</v>
      </c>
      <c r="B360" t="s">
        <v>148</v>
      </c>
      <c r="C360" s="85">
        <v>46196</v>
      </c>
      <c r="D360">
        <v>1</v>
      </c>
      <c r="E360">
        <f>Calendario!$F$11</f>
        <v>177</v>
      </c>
    </row>
    <row r="361" spans="1:5" x14ac:dyDescent="0.2">
      <c r="A361" t="s">
        <v>340</v>
      </c>
      <c r="B361" t="s">
        <v>148</v>
      </c>
      <c r="C361" s="85">
        <v>46198</v>
      </c>
      <c r="D361">
        <v>1</v>
      </c>
      <c r="E361">
        <f>Calendario!$F$11</f>
        <v>177</v>
      </c>
    </row>
    <row r="362" spans="1:5" x14ac:dyDescent="0.2">
      <c r="A362" t="s">
        <v>340</v>
      </c>
      <c r="B362" t="s">
        <v>148</v>
      </c>
      <c r="C362" s="85">
        <v>46202</v>
      </c>
      <c r="D362">
        <v>1</v>
      </c>
      <c r="E362">
        <f>Calendario!$F$11</f>
        <v>177</v>
      </c>
    </row>
    <row r="363" spans="1:5" x14ac:dyDescent="0.2">
      <c r="A363" t="s">
        <v>340</v>
      </c>
      <c r="B363" t="s">
        <v>148</v>
      </c>
      <c r="C363" s="85">
        <v>46203</v>
      </c>
      <c r="D363">
        <v>1</v>
      </c>
      <c r="E363">
        <f>Calendario!$F$11</f>
        <v>177</v>
      </c>
    </row>
    <row r="364" spans="1:5" x14ac:dyDescent="0.2">
      <c r="A364" t="s">
        <v>267</v>
      </c>
      <c r="B364" t="s">
        <v>151</v>
      </c>
      <c r="C364" s="85">
        <v>46174</v>
      </c>
      <c r="D364">
        <v>5</v>
      </c>
      <c r="E364">
        <f>Calendario!$F$11</f>
        <v>177</v>
      </c>
    </row>
    <row r="365" spans="1:5" x14ac:dyDescent="0.2">
      <c r="A365" t="s">
        <v>267</v>
      </c>
      <c r="B365" t="s">
        <v>151</v>
      </c>
      <c r="C365" s="85">
        <v>46175</v>
      </c>
      <c r="D365">
        <v>5</v>
      </c>
      <c r="E365">
        <f>Calendario!$F$11</f>
        <v>177</v>
      </c>
    </row>
    <row r="366" spans="1:5" x14ac:dyDescent="0.2">
      <c r="A366" t="s">
        <v>267</v>
      </c>
      <c r="B366" t="s">
        <v>151</v>
      </c>
      <c r="C366" s="85">
        <v>46176</v>
      </c>
      <c r="D366">
        <v>4</v>
      </c>
      <c r="E366">
        <f>Calendario!$F$11</f>
        <v>177</v>
      </c>
    </row>
    <row r="367" spans="1:5" x14ac:dyDescent="0.2">
      <c r="A367" t="s">
        <v>267</v>
      </c>
      <c r="B367" t="s">
        <v>151</v>
      </c>
      <c r="C367" s="85">
        <v>46177</v>
      </c>
      <c r="D367">
        <v>4</v>
      </c>
      <c r="E367">
        <f>Calendario!$F$11</f>
        <v>177</v>
      </c>
    </row>
    <row r="368" spans="1:5" x14ac:dyDescent="0.2">
      <c r="A368" t="s">
        <v>267</v>
      </c>
      <c r="B368" t="s">
        <v>151</v>
      </c>
      <c r="C368" s="85">
        <v>46178</v>
      </c>
      <c r="D368">
        <v>3</v>
      </c>
      <c r="E368">
        <f>Calendario!$F$11</f>
        <v>177</v>
      </c>
    </row>
    <row r="369" spans="1:5" x14ac:dyDescent="0.2">
      <c r="A369" t="s">
        <v>267</v>
      </c>
      <c r="B369" t="s">
        <v>151</v>
      </c>
      <c r="C369" s="85">
        <v>46181</v>
      </c>
      <c r="D369">
        <v>5</v>
      </c>
      <c r="E369">
        <f>Calendario!$F$11</f>
        <v>177</v>
      </c>
    </row>
    <row r="370" spans="1:5" x14ac:dyDescent="0.2">
      <c r="A370" t="s">
        <v>267</v>
      </c>
      <c r="B370" t="s">
        <v>151</v>
      </c>
      <c r="C370" s="85">
        <v>46182</v>
      </c>
      <c r="D370">
        <v>5</v>
      </c>
      <c r="E370">
        <f>Calendario!$F$11</f>
        <v>177</v>
      </c>
    </row>
    <row r="371" spans="1:5" x14ac:dyDescent="0.2">
      <c r="A371" t="s">
        <v>267</v>
      </c>
      <c r="B371" t="s">
        <v>151</v>
      </c>
      <c r="C371" s="85">
        <v>46183</v>
      </c>
      <c r="D371">
        <v>4</v>
      </c>
      <c r="E371">
        <f>Calendario!$F$11</f>
        <v>177</v>
      </c>
    </row>
    <row r="372" spans="1:5" x14ac:dyDescent="0.2">
      <c r="A372" t="s">
        <v>267</v>
      </c>
      <c r="B372" t="s">
        <v>151</v>
      </c>
      <c r="C372" s="85">
        <v>46184</v>
      </c>
      <c r="D372">
        <v>4</v>
      </c>
      <c r="E372">
        <f>Calendario!$F$11</f>
        <v>177</v>
      </c>
    </row>
    <row r="373" spans="1:5" x14ac:dyDescent="0.2">
      <c r="A373" t="s">
        <v>267</v>
      </c>
      <c r="B373" t="s">
        <v>151</v>
      </c>
      <c r="C373" s="85">
        <v>46185</v>
      </c>
      <c r="D373">
        <v>3</v>
      </c>
      <c r="E373">
        <f>Calendario!$F$11</f>
        <v>177</v>
      </c>
    </row>
    <row r="374" spans="1:5" x14ac:dyDescent="0.2">
      <c r="A374" t="s">
        <v>377</v>
      </c>
      <c r="B374" t="s">
        <v>151</v>
      </c>
      <c r="C374" s="85">
        <v>46174</v>
      </c>
      <c r="D374">
        <v>9</v>
      </c>
      <c r="E374">
        <f>Calendario!$F$11</f>
        <v>177</v>
      </c>
    </row>
    <row r="375" spans="1:5" x14ac:dyDescent="0.2">
      <c r="A375" t="s">
        <v>377</v>
      </c>
      <c r="B375" t="s">
        <v>151</v>
      </c>
      <c r="C375" s="85">
        <v>46175</v>
      </c>
      <c r="D375">
        <v>9</v>
      </c>
      <c r="E375">
        <f>Calendario!$F$11</f>
        <v>177</v>
      </c>
    </row>
    <row r="376" spans="1:5" x14ac:dyDescent="0.2">
      <c r="A376" t="s">
        <v>377</v>
      </c>
      <c r="B376" t="s">
        <v>151</v>
      </c>
      <c r="C376" s="85">
        <v>46176</v>
      </c>
      <c r="D376">
        <v>9</v>
      </c>
      <c r="E376">
        <f>Calendario!$F$11</f>
        <v>177</v>
      </c>
    </row>
    <row r="377" spans="1:5" x14ac:dyDescent="0.2">
      <c r="A377" t="s">
        <v>377</v>
      </c>
      <c r="B377" t="s">
        <v>151</v>
      </c>
      <c r="C377" s="85">
        <v>46177</v>
      </c>
      <c r="D377">
        <v>9</v>
      </c>
      <c r="E377">
        <f>Calendario!$F$11</f>
        <v>177</v>
      </c>
    </row>
    <row r="378" spans="1:5" x14ac:dyDescent="0.2">
      <c r="A378" t="s">
        <v>377</v>
      </c>
      <c r="B378" t="s">
        <v>151</v>
      </c>
      <c r="C378" s="85">
        <v>46178</v>
      </c>
      <c r="D378">
        <v>6</v>
      </c>
      <c r="E378">
        <f>Calendario!$F$11</f>
        <v>177</v>
      </c>
    </row>
    <row r="379" spans="1:5" x14ac:dyDescent="0.2">
      <c r="A379" t="s">
        <v>377</v>
      </c>
      <c r="B379" t="s">
        <v>151</v>
      </c>
      <c r="C379" s="85">
        <v>46181</v>
      </c>
      <c r="D379">
        <v>9</v>
      </c>
      <c r="E379">
        <f>Calendario!$F$11</f>
        <v>177</v>
      </c>
    </row>
    <row r="380" spans="1:5" x14ac:dyDescent="0.2">
      <c r="A380" t="s">
        <v>377</v>
      </c>
      <c r="B380" t="s">
        <v>151</v>
      </c>
      <c r="C380" s="85">
        <v>46182</v>
      </c>
      <c r="D380">
        <v>9</v>
      </c>
      <c r="E380">
        <f>Calendario!$F$11</f>
        <v>177</v>
      </c>
    </row>
    <row r="381" spans="1:5" x14ac:dyDescent="0.2">
      <c r="A381" t="s">
        <v>377</v>
      </c>
      <c r="B381" t="s">
        <v>151</v>
      </c>
      <c r="C381" s="85">
        <v>46183</v>
      </c>
      <c r="D381">
        <v>9</v>
      </c>
      <c r="E381">
        <f>Calendario!$F$11</f>
        <v>177</v>
      </c>
    </row>
    <row r="382" spans="1:5" x14ac:dyDescent="0.2">
      <c r="A382" t="s">
        <v>377</v>
      </c>
      <c r="B382" t="s">
        <v>151</v>
      </c>
      <c r="C382" s="85">
        <v>46184</v>
      </c>
      <c r="D382">
        <v>9</v>
      </c>
      <c r="E382">
        <f>Calendario!$F$11</f>
        <v>177</v>
      </c>
    </row>
    <row r="383" spans="1:5" x14ac:dyDescent="0.2">
      <c r="A383" t="s">
        <v>377</v>
      </c>
      <c r="B383" t="s">
        <v>151</v>
      </c>
      <c r="C383" s="85">
        <v>46185</v>
      </c>
      <c r="D383">
        <v>6</v>
      </c>
      <c r="E383">
        <f>Calendario!$F$11</f>
        <v>177</v>
      </c>
    </row>
    <row r="384" spans="1:5" x14ac:dyDescent="0.2">
      <c r="A384" t="s">
        <v>256</v>
      </c>
      <c r="B384" t="s">
        <v>151</v>
      </c>
      <c r="C384" s="85">
        <v>46174</v>
      </c>
      <c r="D384">
        <v>9</v>
      </c>
      <c r="E384">
        <f>Calendario!$F$11</f>
        <v>177</v>
      </c>
    </row>
    <row r="385" spans="1:5" x14ac:dyDescent="0.2">
      <c r="A385" t="s">
        <v>256</v>
      </c>
      <c r="B385" t="s">
        <v>151</v>
      </c>
      <c r="C385" s="85">
        <v>46175</v>
      </c>
      <c r="D385">
        <v>9</v>
      </c>
      <c r="E385">
        <f>Calendario!$F$11</f>
        <v>177</v>
      </c>
    </row>
    <row r="386" spans="1:5" x14ac:dyDescent="0.2">
      <c r="A386" t="s">
        <v>256</v>
      </c>
      <c r="B386" t="s">
        <v>151</v>
      </c>
      <c r="C386" s="85">
        <v>46176</v>
      </c>
      <c r="D386">
        <v>9</v>
      </c>
      <c r="E386">
        <f>Calendario!$F$11</f>
        <v>177</v>
      </c>
    </row>
    <row r="387" spans="1:5" x14ac:dyDescent="0.2">
      <c r="A387" t="s">
        <v>256</v>
      </c>
      <c r="B387" t="s">
        <v>151</v>
      </c>
      <c r="C387" s="85">
        <v>46177</v>
      </c>
      <c r="D387">
        <v>9</v>
      </c>
      <c r="E387">
        <f>Calendario!$F$11</f>
        <v>177</v>
      </c>
    </row>
    <row r="388" spans="1:5" x14ac:dyDescent="0.2">
      <c r="A388" t="s">
        <v>256</v>
      </c>
      <c r="B388" t="s">
        <v>151</v>
      </c>
      <c r="C388" s="85">
        <v>46178</v>
      </c>
      <c r="D388">
        <v>6</v>
      </c>
      <c r="E388">
        <f>Calendario!$F$11</f>
        <v>177</v>
      </c>
    </row>
    <row r="389" spans="1:5" x14ac:dyDescent="0.2">
      <c r="A389" t="s">
        <v>256</v>
      </c>
      <c r="B389" t="s">
        <v>151</v>
      </c>
      <c r="C389" s="85">
        <v>46181</v>
      </c>
      <c r="D389">
        <v>9</v>
      </c>
      <c r="E389">
        <f>Calendario!$F$11</f>
        <v>177</v>
      </c>
    </row>
    <row r="390" spans="1:5" x14ac:dyDescent="0.2">
      <c r="A390" t="s">
        <v>256</v>
      </c>
      <c r="B390" t="s">
        <v>151</v>
      </c>
      <c r="C390" s="85">
        <v>46182</v>
      </c>
      <c r="D390">
        <v>9</v>
      </c>
      <c r="E390">
        <f>Calendario!$F$11</f>
        <v>177</v>
      </c>
    </row>
    <row r="391" spans="1:5" x14ac:dyDescent="0.2">
      <c r="A391" t="s">
        <v>256</v>
      </c>
      <c r="B391" t="s">
        <v>151</v>
      </c>
      <c r="C391" s="85">
        <v>46183</v>
      </c>
      <c r="D391">
        <v>9</v>
      </c>
      <c r="E391">
        <f>Calendario!$F$11</f>
        <v>177</v>
      </c>
    </row>
    <row r="392" spans="1:5" x14ac:dyDescent="0.2">
      <c r="A392" t="s">
        <v>256</v>
      </c>
      <c r="B392" t="s">
        <v>151</v>
      </c>
      <c r="C392" s="85">
        <v>46184</v>
      </c>
      <c r="D392">
        <v>9</v>
      </c>
      <c r="E392">
        <f>Calendario!$F$11</f>
        <v>177</v>
      </c>
    </row>
    <row r="393" spans="1:5" x14ac:dyDescent="0.2">
      <c r="A393" t="s">
        <v>256</v>
      </c>
      <c r="B393" t="s">
        <v>151</v>
      </c>
      <c r="C393" s="85">
        <v>46185</v>
      </c>
      <c r="D393">
        <v>6</v>
      </c>
      <c r="E393">
        <f>Calendario!$F$11</f>
        <v>177</v>
      </c>
    </row>
    <row r="394" spans="1:5" x14ac:dyDescent="0.2">
      <c r="A394" t="s">
        <v>267</v>
      </c>
      <c r="B394" t="s">
        <v>151</v>
      </c>
      <c r="C394" s="85">
        <v>46188</v>
      </c>
      <c r="D394">
        <v>5</v>
      </c>
      <c r="E394">
        <f>Calendario!$F$11</f>
        <v>177</v>
      </c>
    </row>
    <row r="395" spans="1:5" x14ac:dyDescent="0.2">
      <c r="A395" t="s">
        <v>267</v>
      </c>
      <c r="B395" t="s">
        <v>151</v>
      </c>
      <c r="C395" s="85">
        <v>46189</v>
      </c>
      <c r="D395">
        <v>5</v>
      </c>
      <c r="E395">
        <f>Calendario!$F$11</f>
        <v>177</v>
      </c>
    </row>
    <row r="396" spans="1:5" x14ac:dyDescent="0.2">
      <c r="A396" t="s">
        <v>267</v>
      </c>
      <c r="B396" t="s">
        <v>151</v>
      </c>
      <c r="C396" s="85">
        <v>46190</v>
      </c>
      <c r="D396">
        <v>4</v>
      </c>
      <c r="E396">
        <f>Calendario!$F$11</f>
        <v>177</v>
      </c>
    </row>
    <row r="397" spans="1:5" x14ac:dyDescent="0.2">
      <c r="A397" t="s">
        <v>267</v>
      </c>
      <c r="B397" t="s">
        <v>151</v>
      </c>
      <c r="C397" s="85">
        <v>46191</v>
      </c>
      <c r="D397">
        <v>4</v>
      </c>
      <c r="E397">
        <f>Calendario!$F$11</f>
        <v>177</v>
      </c>
    </row>
    <row r="398" spans="1:5" x14ac:dyDescent="0.2">
      <c r="A398" t="s">
        <v>267</v>
      </c>
      <c r="B398" t="s">
        <v>151</v>
      </c>
      <c r="C398" s="85">
        <v>46192</v>
      </c>
      <c r="D398">
        <v>3</v>
      </c>
      <c r="E398">
        <f>Calendario!$F$11</f>
        <v>177</v>
      </c>
    </row>
    <row r="399" spans="1:5" x14ac:dyDescent="0.2">
      <c r="A399" t="s">
        <v>377</v>
      </c>
      <c r="B399" t="s">
        <v>151</v>
      </c>
      <c r="C399" s="85">
        <v>46188</v>
      </c>
      <c r="D399">
        <v>9</v>
      </c>
      <c r="E399">
        <f>Calendario!$F$11</f>
        <v>177</v>
      </c>
    </row>
    <row r="400" spans="1:5" x14ac:dyDescent="0.2">
      <c r="A400" t="s">
        <v>377</v>
      </c>
      <c r="B400" t="s">
        <v>151</v>
      </c>
      <c r="C400" s="85">
        <v>46189</v>
      </c>
      <c r="D400">
        <v>9</v>
      </c>
      <c r="E400">
        <f>Calendario!$F$11</f>
        <v>177</v>
      </c>
    </row>
    <row r="401" spans="1:5" x14ac:dyDescent="0.2">
      <c r="A401" t="s">
        <v>377</v>
      </c>
      <c r="B401" t="s">
        <v>151</v>
      </c>
      <c r="C401" s="85">
        <v>46190</v>
      </c>
      <c r="D401">
        <v>9</v>
      </c>
      <c r="E401">
        <f>Calendario!$F$11</f>
        <v>177</v>
      </c>
    </row>
    <row r="402" spans="1:5" x14ac:dyDescent="0.2">
      <c r="A402" t="s">
        <v>377</v>
      </c>
      <c r="B402" t="s">
        <v>151</v>
      </c>
      <c r="C402" s="85">
        <v>46191</v>
      </c>
      <c r="D402">
        <v>9</v>
      </c>
      <c r="E402">
        <f>Calendario!$F$11</f>
        <v>177</v>
      </c>
    </row>
    <row r="403" spans="1:5" x14ac:dyDescent="0.2">
      <c r="A403" t="s">
        <v>377</v>
      </c>
      <c r="B403" t="s">
        <v>151</v>
      </c>
      <c r="C403" s="85">
        <v>46192</v>
      </c>
      <c r="D403">
        <v>6</v>
      </c>
      <c r="E403">
        <f>Calendario!$F$11</f>
        <v>177</v>
      </c>
    </row>
    <row r="404" spans="1:5" x14ac:dyDescent="0.2">
      <c r="A404" t="s">
        <v>256</v>
      </c>
      <c r="B404" t="s">
        <v>151</v>
      </c>
      <c r="C404" s="85">
        <v>46188</v>
      </c>
      <c r="D404">
        <v>9</v>
      </c>
      <c r="E404">
        <f>Calendario!$F$11</f>
        <v>177</v>
      </c>
    </row>
    <row r="405" spans="1:5" x14ac:dyDescent="0.2">
      <c r="A405" t="s">
        <v>256</v>
      </c>
      <c r="B405" t="s">
        <v>151</v>
      </c>
      <c r="C405" s="85">
        <v>46189</v>
      </c>
      <c r="D405">
        <v>9</v>
      </c>
      <c r="E405">
        <f>Calendario!$F$11</f>
        <v>177</v>
      </c>
    </row>
    <row r="406" spans="1:5" x14ac:dyDescent="0.2">
      <c r="A406" t="s">
        <v>256</v>
      </c>
      <c r="B406" t="s">
        <v>151</v>
      </c>
      <c r="C406" s="85">
        <v>46190</v>
      </c>
      <c r="D406">
        <v>9</v>
      </c>
      <c r="E406">
        <f>Calendario!$F$11</f>
        <v>177</v>
      </c>
    </row>
    <row r="407" spans="1:5" x14ac:dyDescent="0.2">
      <c r="A407" t="s">
        <v>256</v>
      </c>
      <c r="B407" t="s">
        <v>151</v>
      </c>
      <c r="C407" s="85">
        <v>46191</v>
      </c>
      <c r="D407">
        <v>9</v>
      </c>
      <c r="E407">
        <f>Calendario!$F$11</f>
        <v>177</v>
      </c>
    </row>
    <row r="408" spans="1:5" x14ac:dyDescent="0.2">
      <c r="A408" t="s">
        <v>256</v>
      </c>
      <c r="B408" t="s">
        <v>151</v>
      </c>
      <c r="C408" s="85">
        <v>46192</v>
      </c>
      <c r="D408">
        <v>6</v>
      </c>
      <c r="E408">
        <f>Calendario!$F$11</f>
        <v>177</v>
      </c>
    </row>
    <row r="409" spans="1:5" x14ac:dyDescent="0.2">
      <c r="A409" t="s">
        <v>267</v>
      </c>
      <c r="B409" t="s">
        <v>151</v>
      </c>
      <c r="C409" s="85">
        <v>46195</v>
      </c>
      <c r="D409">
        <v>5</v>
      </c>
      <c r="E409">
        <f>Calendario!$F$11</f>
        <v>177</v>
      </c>
    </row>
    <row r="410" spans="1:5" x14ac:dyDescent="0.2">
      <c r="A410" t="s">
        <v>267</v>
      </c>
      <c r="B410" t="s">
        <v>151</v>
      </c>
      <c r="C410" s="85">
        <v>46196</v>
      </c>
      <c r="D410">
        <v>5</v>
      </c>
      <c r="E410">
        <f>Calendario!$F$11</f>
        <v>177</v>
      </c>
    </row>
    <row r="411" spans="1:5" x14ac:dyDescent="0.2">
      <c r="A411" t="s">
        <v>267</v>
      </c>
      <c r="B411" t="s">
        <v>151</v>
      </c>
      <c r="C411" s="85">
        <v>46197</v>
      </c>
      <c r="D411">
        <v>4</v>
      </c>
      <c r="E411">
        <f>Calendario!$F$11</f>
        <v>177</v>
      </c>
    </row>
    <row r="412" spans="1:5" x14ac:dyDescent="0.2">
      <c r="A412" t="s">
        <v>267</v>
      </c>
      <c r="B412" t="s">
        <v>151</v>
      </c>
      <c r="C412" s="85">
        <v>46198</v>
      </c>
      <c r="D412">
        <v>4</v>
      </c>
      <c r="E412">
        <f>Calendario!$F$11</f>
        <v>177</v>
      </c>
    </row>
    <row r="413" spans="1:5" x14ac:dyDescent="0.2">
      <c r="A413" t="s">
        <v>267</v>
      </c>
      <c r="B413" t="s">
        <v>151</v>
      </c>
      <c r="C413" s="85">
        <v>46199</v>
      </c>
      <c r="D413">
        <v>3</v>
      </c>
      <c r="E413">
        <f>Calendario!$F$11</f>
        <v>177</v>
      </c>
    </row>
    <row r="414" spans="1:5" x14ac:dyDescent="0.2">
      <c r="A414" t="s">
        <v>267</v>
      </c>
      <c r="B414" t="s">
        <v>151</v>
      </c>
      <c r="C414" s="85">
        <v>46202</v>
      </c>
      <c r="D414">
        <v>5</v>
      </c>
      <c r="E414">
        <f>Calendario!$F$11</f>
        <v>177</v>
      </c>
    </row>
    <row r="415" spans="1:5" x14ac:dyDescent="0.2">
      <c r="A415" t="s">
        <v>267</v>
      </c>
      <c r="B415" t="s">
        <v>151</v>
      </c>
      <c r="C415" s="85">
        <v>46203</v>
      </c>
      <c r="D415">
        <v>5</v>
      </c>
      <c r="E415">
        <f>Calendario!$F$11</f>
        <v>177</v>
      </c>
    </row>
    <row r="416" spans="1:5" x14ac:dyDescent="0.2">
      <c r="A416" t="s">
        <v>377</v>
      </c>
      <c r="B416" t="s">
        <v>151</v>
      </c>
      <c r="C416" s="85">
        <v>46195</v>
      </c>
      <c r="D416">
        <v>9</v>
      </c>
      <c r="E416">
        <f>Calendario!$F$11</f>
        <v>177</v>
      </c>
    </row>
    <row r="417" spans="1:5" x14ac:dyDescent="0.2">
      <c r="A417" t="s">
        <v>377</v>
      </c>
      <c r="B417" t="s">
        <v>151</v>
      </c>
      <c r="C417" s="85">
        <v>46196</v>
      </c>
      <c r="D417">
        <v>9</v>
      </c>
      <c r="E417">
        <f>Calendario!$F$11</f>
        <v>177</v>
      </c>
    </row>
    <row r="418" spans="1:5" x14ac:dyDescent="0.2">
      <c r="A418" t="s">
        <v>377</v>
      </c>
      <c r="B418" t="s">
        <v>151</v>
      </c>
      <c r="C418" s="85">
        <v>46197</v>
      </c>
      <c r="D418">
        <v>9</v>
      </c>
      <c r="E418">
        <f>Calendario!$F$11</f>
        <v>177</v>
      </c>
    </row>
    <row r="419" spans="1:5" x14ac:dyDescent="0.2">
      <c r="A419" t="s">
        <v>377</v>
      </c>
      <c r="B419" t="s">
        <v>151</v>
      </c>
      <c r="C419" s="85">
        <v>46198</v>
      </c>
      <c r="D419">
        <v>9</v>
      </c>
      <c r="E419">
        <f>Calendario!$F$11</f>
        <v>177</v>
      </c>
    </row>
    <row r="420" spans="1:5" x14ac:dyDescent="0.2">
      <c r="A420" t="s">
        <v>377</v>
      </c>
      <c r="B420" t="s">
        <v>151</v>
      </c>
      <c r="C420" s="85">
        <v>46199</v>
      </c>
      <c r="D420">
        <v>6</v>
      </c>
      <c r="E420">
        <f>Calendario!$F$11</f>
        <v>177</v>
      </c>
    </row>
    <row r="421" spans="1:5" x14ac:dyDescent="0.2">
      <c r="A421" t="s">
        <v>377</v>
      </c>
      <c r="B421" t="s">
        <v>151</v>
      </c>
      <c r="C421" s="85">
        <v>46202</v>
      </c>
      <c r="D421">
        <v>9</v>
      </c>
      <c r="E421">
        <f>Calendario!$F$11</f>
        <v>177</v>
      </c>
    </row>
    <row r="422" spans="1:5" x14ac:dyDescent="0.2">
      <c r="A422" t="s">
        <v>377</v>
      </c>
      <c r="B422" t="s">
        <v>151</v>
      </c>
      <c r="C422" s="85">
        <v>46203</v>
      </c>
      <c r="D422">
        <v>9</v>
      </c>
      <c r="E422">
        <f>Calendario!$F$11</f>
        <v>177</v>
      </c>
    </row>
    <row r="423" spans="1:5" x14ac:dyDescent="0.2">
      <c r="A423" t="s">
        <v>256</v>
      </c>
      <c r="B423" t="s">
        <v>151</v>
      </c>
      <c r="C423" s="85">
        <v>46195</v>
      </c>
      <c r="D423">
        <v>9</v>
      </c>
      <c r="E423">
        <f>Calendario!$F$11</f>
        <v>177</v>
      </c>
    </row>
    <row r="424" spans="1:5" x14ac:dyDescent="0.2">
      <c r="A424" t="s">
        <v>256</v>
      </c>
      <c r="B424" t="s">
        <v>151</v>
      </c>
      <c r="C424" s="85">
        <v>46196</v>
      </c>
      <c r="D424">
        <v>9</v>
      </c>
      <c r="E424">
        <f>Calendario!$F$11</f>
        <v>177</v>
      </c>
    </row>
    <row r="425" spans="1:5" x14ac:dyDescent="0.2">
      <c r="A425" t="s">
        <v>256</v>
      </c>
      <c r="B425" t="s">
        <v>151</v>
      </c>
      <c r="C425" s="85">
        <v>46197</v>
      </c>
      <c r="D425">
        <v>9</v>
      </c>
      <c r="E425">
        <f>Calendario!$F$11</f>
        <v>177</v>
      </c>
    </row>
    <row r="426" spans="1:5" x14ac:dyDescent="0.2">
      <c r="A426" t="s">
        <v>256</v>
      </c>
      <c r="B426" t="s">
        <v>151</v>
      </c>
      <c r="C426" s="85">
        <v>46198</v>
      </c>
      <c r="D426">
        <v>9</v>
      </c>
      <c r="E426">
        <f>Calendario!$F$11</f>
        <v>177</v>
      </c>
    </row>
    <row r="427" spans="1:5" x14ac:dyDescent="0.2">
      <c r="A427" t="s">
        <v>256</v>
      </c>
      <c r="B427" t="s">
        <v>151</v>
      </c>
      <c r="C427" s="85">
        <v>46199</v>
      </c>
      <c r="D427">
        <v>6</v>
      </c>
      <c r="E427">
        <f>Calendario!$F$11</f>
        <v>177</v>
      </c>
    </row>
    <row r="428" spans="1:5" x14ac:dyDescent="0.2">
      <c r="A428" t="s">
        <v>256</v>
      </c>
      <c r="B428" t="s">
        <v>151</v>
      </c>
      <c r="C428" s="85">
        <v>46202</v>
      </c>
      <c r="D428">
        <v>9</v>
      </c>
      <c r="E428">
        <f>Calendario!$F$11</f>
        <v>177</v>
      </c>
    </row>
    <row r="429" spans="1:5" x14ac:dyDescent="0.2">
      <c r="A429" t="s">
        <v>256</v>
      </c>
      <c r="B429" t="s">
        <v>151</v>
      </c>
      <c r="C429" s="85">
        <v>46203</v>
      </c>
      <c r="D429">
        <v>9</v>
      </c>
      <c r="E429">
        <f>Calendario!$F$11</f>
        <v>177</v>
      </c>
    </row>
    <row r="430" spans="1:5" x14ac:dyDescent="0.2">
      <c r="A430" t="s">
        <v>397</v>
      </c>
      <c r="B430" t="s">
        <v>154</v>
      </c>
      <c r="C430" s="85">
        <v>46174</v>
      </c>
      <c r="D430">
        <v>8</v>
      </c>
      <c r="E430">
        <f>Calendario!$F$11</f>
        <v>177</v>
      </c>
    </row>
    <row r="431" spans="1:5" x14ac:dyDescent="0.2">
      <c r="A431" t="s">
        <v>397</v>
      </c>
      <c r="B431" t="s">
        <v>154</v>
      </c>
      <c r="C431" s="85">
        <v>46175</v>
      </c>
      <c r="D431">
        <v>8</v>
      </c>
      <c r="E431">
        <f>Calendario!$F$11</f>
        <v>177</v>
      </c>
    </row>
    <row r="432" spans="1:5" x14ac:dyDescent="0.2">
      <c r="A432" t="s">
        <v>280</v>
      </c>
      <c r="B432" t="s">
        <v>154</v>
      </c>
      <c r="C432" s="85">
        <v>46174</v>
      </c>
      <c r="D432">
        <v>4</v>
      </c>
      <c r="E432">
        <f>Calendario!$F$11</f>
        <v>177</v>
      </c>
    </row>
    <row r="433" spans="1:5" x14ac:dyDescent="0.2">
      <c r="A433" t="s">
        <v>280</v>
      </c>
      <c r="B433" t="s">
        <v>154</v>
      </c>
      <c r="C433" s="85">
        <v>46175</v>
      </c>
      <c r="D433">
        <v>4</v>
      </c>
      <c r="E433">
        <f>Calendario!$F$11</f>
        <v>177</v>
      </c>
    </row>
    <row r="434" spans="1:5" x14ac:dyDescent="0.2">
      <c r="A434" t="s">
        <v>280</v>
      </c>
      <c r="B434" t="s">
        <v>154</v>
      </c>
      <c r="C434" s="85">
        <v>46176</v>
      </c>
      <c r="D434">
        <v>4</v>
      </c>
      <c r="E434">
        <f>Calendario!$F$11</f>
        <v>177</v>
      </c>
    </row>
    <row r="435" spans="1:5" x14ac:dyDescent="0.2">
      <c r="A435" t="s">
        <v>280</v>
      </c>
      <c r="B435" t="s">
        <v>154</v>
      </c>
      <c r="C435" s="85">
        <v>46177</v>
      </c>
      <c r="D435">
        <v>4</v>
      </c>
      <c r="E435">
        <f>Calendario!$F$11</f>
        <v>177</v>
      </c>
    </row>
    <row r="436" spans="1:5" x14ac:dyDescent="0.2">
      <c r="A436" t="s">
        <v>280</v>
      </c>
      <c r="B436" t="s">
        <v>154</v>
      </c>
      <c r="C436" s="85">
        <v>46178</v>
      </c>
      <c r="D436">
        <v>3</v>
      </c>
      <c r="E436">
        <f>Calendario!$F$11</f>
        <v>177</v>
      </c>
    </row>
    <row r="437" spans="1:5" x14ac:dyDescent="0.2">
      <c r="A437" t="s">
        <v>280</v>
      </c>
      <c r="B437" t="s">
        <v>154</v>
      </c>
      <c r="C437" s="85">
        <v>46181</v>
      </c>
      <c r="D437">
        <v>4</v>
      </c>
      <c r="E437">
        <f>Calendario!$F$11</f>
        <v>177</v>
      </c>
    </row>
    <row r="438" spans="1:5" x14ac:dyDescent="0.2">
      <c r="A438" t="s">
        <v>280</v>
      </c>
      <c r="B438" t="s">
        <v>154</v>
      </c>
      <c r="C438" s="85">
        <v>46182</v>
      </c>
      <c r="D438">
        <v>4</v>
      </c>
      <c r="E438">
        <f>Calendario!$F$11</f>
        <v>177</v>
      </c>
    </row>
    <row r="439" spans="1:5" x14ac:dyDescent="0.2">
      <c r="A439" t="s">
        <v>280</v>
      </c>
      <c r="B439" t="s">
        <v>154</v>
      </c>
      <c r="C439" s="85">
        <v>46183</v>
      </c>
      <c r="D439">
        <v>4</v>
      </c>
      <c r="E439">
        <f>Calendario!$F$11</f>
        <v>177</v>
      </c>
    </row>
    <row r="440" spans="1:5" x14ac:dyDescent="0.2">
      <c r="A440" t="s">
        <v>280</v>
      </c>
      <c r="B440" t="s">
        <v>154</v>
      </c>
      <c r="C440" s="85">
        <v>46184</v>
      </c>
      <c r="D440">
        <v>4</v>
      </c>
      <c r="E440">
        <f>Calendario!$F$11</f>
        <v>177</v>
      </c>
    </row>
    <row r="441" spans="1:5" x14ac:dyDescent="0.2">
      <c r="A441" t="s">
        <v>280</v>
      </c>
      <c r="B441" t="s">
        <v>154</v>
      </c>
      <c r="C441" s="85">
        <v>46185</v>
      </c>
      <c r="D441">
        <v>3</v>
      </c>
      <c r="E441">
        <f>Calendario!$F$11</f>
        <v>177</v>
      </c>
    </row>
    <row r="442" spans="1:5" x14ac:dyDescent="0.2">
      <c r="A442" t="s">
        <v>280</v>
      </c>
      <c r="B442" t="s">
        <v>154</v>
      </c>
      <c r="C442" s="85">
        <v>46188</v>
      </c>
      <c r="D442">
        <v>4</v>
      </c>
      <c r="E442">
        <f>Calendario!$F$11</f>
        <v>177</v>
      </c>
    </row>
    <row r="443" spans="1:5" x14ac:dyDescent="0.2">
      <c r="A443" t="s">
        <v>280</v>
      </c>
      <c r="B443" t="s">
        <v>154</v>
      </c>
      <c r="C443" s="85">
        <v>46189</v>
      </c>
      <c r="D443">
        <v>4</v>
      </c>
      <c r="E443">
        <f>Calendario!$F$11</f>
        <v>177</v>
      </c>
    </row>
    <row r="444" spans="1:5" x14ac:dyDescent="0.2">
      <c r="A444" t="s">
        <v>280</v>
      </c>
      <c r="B444" t="s">
        <v>154</v>
      </c>
      <c r="C444" s="85">
        <v>46190</v>
      </c>
      <c r="D444">
        <v>4</v>
      </c>
      <c r="E444">
        <f>Calendario!$F$11</f>
        <v>177</v>
      </c>
    </row>
    <row r="445" spans="1:5" x14ac:dyDescent="0.2">
      <c r="A445" t="s">
        <v>280</v>
      </c>
      <c r="B445" t="s">
        <v>154</v>
      </c>
      <c r="C445" s="85">
        <v>46191</v>
      </c>
      <c r="D445">
        <v>4</v>
      </c>
      <c r="E445">
        <f>Calendario!$F$11</f>
        <v>177</v>
      </c>
    </row>
    <row r="446" spans="1:5" x14ac:dyDescent="0.2">
      <c r="A446" t="s">
        <v>280</v>
      </c>
      <c r="B446" t="s">
        <v>154</v>
      </c>
      <c r="C446" s="85">
        <v>46192</v>
      </c>
      <c r="D446">
        <v>3</v>
      </c>
      <c r="E446">
        <f>Calendario!$F$11</f>
        <v>177</v>
      </c>
    </row>
    <row r="447" spans="1:5" x14ac:dyDescent="0.2">
      <c r="A447" t="s">
        <v>280</v>
      </c>
      <c r="B447" t="s">
        <v>154</v>
      </c>
      <c r="C447" s="85">
        <v>46195</v>
      </c>
      <c r="D447">
        <v>4</v>
      </c>
      <c r="E447">
        <f>Calendario!$F$11</f>
        <v>177</v>
      </c>
    </row>
    <row r="448" spans="1:5" x14ac:dyDescent="0.2">
      <c r="A448" t="s">
        <v>280</v>
      </c>
      <c r="B448" t="s">
        <v>154</v>
      </c>
      <c r="C448" s="85">
        <v>46196</v>
      </c>
      <c r="D448">
        <v>4</v>
      </c>
      <c r="E448">
        <f>Calendario!$F$11</f>
        <v>177</v>
      </c>
    </row>
    <row r="449" spans="1:5" x14ac:dyDescent="0.2">
      <c r="A449" t="s">
        <v>280</v>
      </c>
      <c r="B449" t="s">
        <v>154</v>
      </c>
      <c r="C449" s="85">
        <v>46197</v>
      </c>
      <c r="D449">
        <v>4</v>
      </c>
      <c r="E449">
        <f>Calendario!$F$11</f>
        <v>177</v>
      </c>
    </row>
    <row r="450" spans="1:5" x14ac:dyDescent="0.2">
      <c r="A450" t="s">
        <v>280</v>
      </c>
      <c r="B450" t="s">
        <v>154</v>
      </c>
      <c r="C450" s="85">
        <v>46198</v>
      </c>
      <c r="D450">
        <v>4</v>
      </c>
      <c r="E450">
        <f>Calendario!$F$11</f>
        <v>177</v>
      </c>
    </row>
    <row r="451" spans="1:5" x14ac:dyDescent="0.2">
      <c r="A451" t="s">
        <v>280</v>
      </c>
      <c r="B451" t="s">
        <v>154</v>
      </c>
      <c r="C451" s="85">
        <v>46199</v>
      </c>
      <c r="D451">
        <v>3</v>
      </c>
      <c r="E451">
        <f>Calendario!$F$11</f>
        <v>177</v>
      </c>
    </row>
    <row r="452" spans="1:5" x14ac:dyDescent="0.2">
      <c r="A452" t="s">
        <v>280</v>
      </c>
      <c r="B452" t="s">
        <v>154</v>
      </c>
      <c r="C452" s="85">
        <v>46202</v>
      </c>
      <c r="D452">
        <v>4</v>
      </c>
      <c r="E452">
        <f>Calendario!$F$11</f>
        <v>177</v>
      </c>
    </row>
    <row r="453" spans="1:5" x14ac:dyDescent="0.2">
      <c r="A453" t="s">
        <v>280</v>
      </c>
      <c r="B453" t="s">
        <v>154</v>
      </c>
      <c r="C453" s="85">
        <v>46203</v>
      </c>
      <c r="D453">
        <v>4</v>
      </c>
      <c r="E453">
        <f>Calendario!$F$11</f>
        <v>177</v>
      </c>
    </row>
    <row r="454" spans="1:5" x14ac:dyDescent="0.2">
      <c r="A454" t="s">
        <v>397</v>
      </c>
      <c r="B454" t="s">
        <v>154</v>
      </c>
      <c r="C454" s="85">
        <v>46176</v>
      </c>
      <c r="D454">
        <v>8</v>
      </c>
      <c r="E454">
        <f>Calendario!$F$11</f>
        <v>177</v>
      </c>
    </row>
    <row r="455" spans="1:5" x14ac:dyDescent="0.2">
      <c r="A455" t="s">
        <v>397</v>
      </c>
      <c r="B455" t="s">
        <v>154</v>
      </c>
      <c r="C455" s="85">
        <v>46177</v>
      </c>
      <c r="D455">
        <v>8</v>
      </c>
      <c r="E455">
        <f>Calendario!$F$11</f>
        <v>177</v>
      </c>
    </row>
    <row r="456" spans="1:5" x14ac:dyDescent="0.2">
      <c r="A456" t="s">
        <v>397</v>
      </c>
      <c r="B456" t="s">
        <v>154</v>
      </c>
      <c r="C456" s="85">
        <v>46178</v>
      </c>
      <c r="D456">
        <v>6</v>
      </c>
      <c r="E456">
        <f>Calendario!$F$11</f>
        <v>177</v>
      </c>
    </row>
    <row r="457" spans="1:5" x14ac:dyDescent="0.2">
      <c r="A457" t="s">
        <v>416</v>
      </c>
      <c r="B457" t="s">
        <v>154</v>
      </c>
      <c r="C457" s="85">
        <v>46181</v>
      </c>
      <c r="D457">
        <v>8</v>
      </c>
      <c r="E457">
        <f>Calendario!$F$11</f>
        <v>177</v>
      </c>
    </row>
    <row r="458" spans="1:5" x14ac:dyDescent="0.2">
      <c r="A458" t="s">
        <v>416</v>
      </c>
      <c r="B458" t="s">
        <v>154</v>
      </c>
      <c r="C458" s="85">
        <v>46182</v>
      </c>
      <c r="D458">
        <v>8</v>
      </c>
      <c r="E458">
        <f>Calendario!$F$11</f>
        <v>177</v>
      </c>
    </row>
    <row r="459" spans="1:5" x14ac:dyDescent="0.2">
      <c r="A459" t="s">
        <v>397</v>
      </c>
      <c r="B459" t="s">
        <v>154</v>
      </c>
      <c r="C459" s="85">
        <v>46181</v>
      </c>
      <c r="D459">
        <v>8</v>
      </c>
      <c r="E459">
        <f>Calendario!$F$11</f>
        <v>177</v>
      </c>
    </row>
    <row r="460" spans="1:5" x14ac:dyDescent="0.2">
      <c r="A460" t="s">
        <v>397</v>
      </c>
      <c r="B460" t="s">
        <v>154</v>
      </c>
      <c r="C460" s="85">
        <v>46182</v>
      </c>
      <c r="D460">
        <v>8</v>
      </c>
      <c r="E460">
        <f>Calendario!$F$11</f>
        <v>177</v>
      </c>
    </row>
    <row r="461" spans="1:5" x14ac:dyDescent="0.2">
      <c r="A461" t="s">
        <v>397</v>
      </c>
      <c r="B461" t="s">
        <v>154</v>
      </c>
      <c r="C461" s="85">
        <v>46183</v>
      </c>
      <c r="D461">
        <v>8</v>
      </c>
      <c r="E461">
        <f>Calendario!$F$11</f>
        <v>177</v>
      </c>
    </row>
    <row r="462" spans="1:5" x14ac:dyDescent="0.2">
      <c r="A462" t="s">
        <v>397</v>
      </c>
      <c r="B462" t="s">
        <v>154</v>
      </c>
      <c r="C462" s="85">
        <v>46184</v>
      </c>
      <c r="D462">
        <v>8</v>
      </c>
      <c r="E462">
        <f>Calendario!$F$11</f>
        <v>177</v>
      </c>
    </row>
    <row r="463" spans="1:5" x14ac:dyDescent="0.2">
      <c r="A463" t="s">
        <v>397</v>
      </c>
      <c r="B463" t="s">
        <v>154</v>
      </c>
      <c r="C463" s="85">
        <v>46185</v>
      </c>
      <c r="D463">
        <v>6</v>
      </c>
      <c r="E463">
        <f>Calendario!$F$11</f>
        <v>177</v>
      </c>
    </row>
    <row r="464" spans="1:5" x14ac:dyDescent="0.2">
      <c r="A464" t="s">
        <v>397</v>
      </c>
      <c r="B464" t="s">
        <v>154</v>
      </c>
      <c r="C464" s="85">
        <v>46188</v>
      </c>
      <c r="D464">
        <v>8</v>
      </c>
      <c r="E464">
        <f>Calendario!$F$11</f>
        <v>177</v>
      </c>
    </row>
    <row r="465" spans="1:5" x14ac:dyDescent="0.2">
      <c r="A465" t="s">
        <v>397</v>
      </c>
      <c r="B465" t="s">
        <v>154</v>
      </c>
      <c r="C465" s="85">
        <v>46189</v>
      </c>
      <c r="D465">
        <v>8</v>
      </c>
      <c r="E465">
        <f>Calendario!$F$11</f>
        <v>177</v>
      </c>
    </row>
    <row r="466" spans="1:5" x14ac:dyDescent="0.2">
      <c r="A466" t="s">
        <v>397</v>
      </c>
      <c r="B466" t="s">
        <v>154</v>
      </c>
      <c r="C466" s="85">
        <v>46190</v>
      </c>
      <c r="D466">
        <v>8</v>
      </c>
      <c r="E466">
        <f>Calendario!$F$11</f>
        <v>177</v>
      </c>
    </row>
    <row r="467" spans="1:5" x14ac:dyDescent="0.2">
      <c r="A467" t="s">
        <v>397</v>
      </c>
      <c r="B467" t="s">
        <v>154</v>
      </c>
      <c r="C467" s="85">
        <v>46191</v>
      </c>
      <c r="D467">
        <v>8</v>
      </c>
      <c r="E467">
        <f>Calendario!$F$11</f>
        <v>177</v>
      </c>
    </row>
    <row r="468" spans="1:5" x14ac:dyDescent="0.2">
      <c r="A468" t="s">
        <v>397</v>
      </c>
      <c r="B468" t="s">
        <v>154</v>
      </c>
      <c r="C468" s="85">
        <v>46192</v>
      </c>
      <c r="D468">
        <v>6</v>
      </c>
      <c r="E468">
        <f>Calendario!$F$11</f>
        <v>177</v>
      </c>
    </row>
    <row r="469" spans="1:5" x14ac:dyDescent="0.2">
      <c r="A469" t="s">
        <v>416</v>
      </c>
      <c r="B469" t="s">
        <v>154</v>
      </c>
      <c r="C469" s="85">
        <v>46188</v>
      </c>
      <c r="D469">
        <v>8</v>
      </c>
      <c r="E469">
        <f>Calendario!$F$11</f>
        <v>177</v>
      </c>
    </row>
    <row r="470" spans="1:5" x14ac:dyDescent="0.2">
      <c r="A470" t="s">
        <v>416</v>
      </c>
      <c r="B470" t="s">
        <v>154</v>
      </c>
      <c r="C470" s="85">
        <v>46189</v>
      </c>
      <c r="D470">
        <v>8</v>
      </c>
      <c r="E470">
        <f>Calendario!$F$11</f>
        <v>177</v>
      </c>
    </row>
    <row r="471" spans="1:5" x14ac:dyDescent="0.2">
      <c r="A471" t="s">
        <v>397</v>
      </c>
      <c r="B471" t="s">
        <v>154</v>
      </c>
      <c r="C471" s="85">
        <v>46195</v>
      </c>
      <c r="D471">
        <v>8</v>
      </c>
      <c r="E471">
        <f>Calendario!$F$11</f>
        <v>177</v>
      </c>
    </row>
    <row r="472" spans="1:5" x14ac:dyDescent="0.2">
      <c r="A472" t="s">
        <v>397</v>
      </c>
      <c r="B472" t="s">
        <v>154</v>
      </c>
      <c r="C472" s="85">
        <v>46196</v>
      </c>
      <c r="D472">
        <v>8</v>
      </c>
      <c r="E472">
        <f>Calendario!$F$11</f>
        <v>177</v>
      </c>
    </row>
    <row r="473" spans="1:5" x14ac:dyDescent="0.2">
      <c r="A473" t="s">
        <v>397</v>
      </c>
      <c r="B473" t="s">
        <v>154</v>
      </c>
      <c r="C473" s="85">
        <v>46197</v>
      </c>
      <c r="D473">
        <v>8</v>
      </c>
      <c r="E473">
        <f>Calendario!$F$11</f>
        <v>177</v>
      </c>
    </row>
    <row r="474" spans="1:5" x14ac:dyDescent="0.2">
      <c r="A474" t="s">
        <v>397</v>
      </c>
      <c r="B474" t="s">
        <v>154</v>
      </c>
      <c r="C474" s="85">
        <v>46198</v>
      </c>
      <c r="D474">
        <v>8</v>
      </c>
      <c r="E474">
        <f>Calendario!$F$11</f>
        <v>177</v>
      </c>
    </row>
    <row r="475" spans="1:5" x14ac:dyDescent="0.2">
      <c r="A475" t="s">
        <v>397</v>
      </c>
      <c r="B475" t="s">
        <v>154</v>
      </c>
      <c r="C475" s="85">
        <v>46199</v>
      </c>
      <c r="D475">
        <v>6</v>
      </c>
      <c r="E475">
        <f>Calendario!$F$11</f>
        <v>177</v>
      </c>
    </row>
    <row r="476" spans="1:5" x14ac:dyDescent="0.2">
      <c r="A476" t="s">
        <v>397</v>
      </c>
      <c r="B476" t="s">
        <v>154</v>
      </c>
      <c r="C476" s="85">
        <v>46202</v>
      </c>
      <c r="D476">
        <v>8</v>
      </c>
      <c r="E476">
        <f>Calendario!$F$11</f>
        <v>177</v>
      </c>
    </row>
    <row r="477" spans="1:5" x14ac:dyDescent="0.2">
      <c r="A477" t="s">
        <v>397</v>
      </c>
      <c r="B477" t="s">
        <v>154</v>
      </c>
      <c r="C477" s="85">
        <v>46203</v>
      </c>
      <c r="D477">
        <v>8</v>
      </c>
      <c r="E477">
        <f>Calendario!$F$11</f>
        <v>177</v>
      </c>
    </row>
    <row r="478" spans="1:5" x14ac:dyDescent="0.2">
      <c r="A478" t="s">
        <v>275</v>
      </c>
      <c r="B478" t="s">
        <v>154</v>
      </c>
      <c r="C478" s="85">
        <v>46181</v>
      </c>
      <c r="D478">
        <v>4</v>
      </c>
      <c r="E478">
        <f>Calendario!$F$11</f>
        <v>177</v>
      </c>
    </row>
    <row r="479" spans="1:5" x14ac:dyDescent="0.2">
      <c r="A479" t="s">
        <v>275</v>
      </c>
      <c r="B479" t="s">
        <v>154</v>
      </c>
      <c r="C479" s="85">
        <v>46182</v>
      </c>
      <c r="D479">
        <v>4</v>
      </c>
      <c r="E479">
        <f>Calendario!$F$11</f>
        <v>177</v>
      </c>
    </row>
    <row r="480" spans="1:5" x14ac:dyDescent="0.2">
      <c r="A480" t="s">
        <v>275</v>
      </c>
      <c r="B480" t="s">
        <v>154</v>
      </c>
      <c r="C480" s="85">
        <v>46183</v>
      </c>
      <c r="D480">
        <v>4</v>
      </c>
      <c r="E480">
        <f>Calendario!$F$11</f>
        <v>177</v>
      </c>
    </row>
    <row r="481" spans="1:5" x14ac:dyDescent="0.2">
      <c r="A481" t="s">
        <v>275</v>
      </c>
      <c r="B481" t="s">
        <v>154</v>
      </c>
      <c r="C481" s="85">
        <v>46184</v>
      </c>
      <c r="D481">
        <v>4</v>
      </c>
      <c r="E481">
        <f>Calendario!$F$11</f>
        <v>177</v>
      </c>
    </row>
    <row r="482" spans="1:5" x14ac:dyDescent="0.2">
      <c r="A482" t="s">
        <v>275</v>
      </c>
      <c r="B482" t="s">
        <v>154</v>
      </c>
      <c r="C482" s="85">
        <v>46185</v>
      </c>
      <c r="D482">
        <v>2</v>
      </c>
      <c r="E482">
        <f>Calendario!$F$11</f>
        <v>177</v>
      </c>
    </row>
    <row r="483" spans="1:5" x14ac:dyDescent="0.2">
      <c r="A483" t="s">
        <v>275</v>
      </c>
      <c r="B483" t="s">
        <v>154</v>
      </c>
      <c r="C483" s="85">
        <v>46188</v>
      </c>
      <c r="D483">
        <v>4</v>
      </c>
      <c r="E483">
        <f>Calendario!$F$11</f>
        <v>177</v>
      </c>
    </row>
    <row r="484" spans="1:5" x14ac:dyDescent="0.2">
      <c r="A484" t="s">
        <v>275</v>
      </c>
      <c r="B484" t="s">
        <v>154</v>
      </c>
      <c r="C484" s="85">
        <v>46189</v>
      </c>
      <c r="D484">
        <v>4</v>
      </c>
      <c r="E484">
        <f>Calendario!$F$11</f>
        <v>177</v>
      </c>
    </row>
    <row r="485" spans="1:5" x14ac:dyDescent="0.2">
      <c r="A485" t="s">
        <v>275</v>
      </c>
      <c r="B485" t="s">
        <v>154</v>
      </c>
      <c r="C485" s="85">
        <v>46190</v>
      </c>
      <c r="D485">
        <v>4</v>
      </c>
      <c r="E485">
        <f>Calendario!$F$11</f>
        <v>177</v>
      </c>
    </row>
    <row r="486" spans="1:5" x14ac:dyDescent="0.2">
      <c r="A486" t="s">
        <v>275</v>
      </c>
      <c r="B486" t="s">
        <v>154</v>
      </c>
      <c r="C486" s="85">
        <v>46191</v>
      </c>
      <c r="D486">
        <v>4</v>
      </c>
      <c r="E486">
        <f>Calendario!$F$11</f>
        <v>177</v>
      </c>
    </row>
    <row r="487" spans="1:5" x14ac:dyDescent="0.2">
      <c r="A487" t="s">
        <v>275</v>
      </c>
      <c r="B487" t="s">
        <v>154</v>
      </c>
      <c r="C487" s="85">
        <v>46192</v>
      </c>
      <c r="D487">
        <v>2</v>
      </c>
      <c r="E487">
        <f>Calendario!$F$11</f>
        <v>177</v>
      </c>
    </row>
    <row r="488" spans="1:5" x14ac:dyDescent="0.2">
      <c r="A488" t="s">
        <v>275</v>
      </c>
      <c r="B488" t="s">
        <v>154</v>
      </c>
      <c r="C488" s="85">
        <v>46195</v>
      </c>
      <c r="D488">
        <v>4</v>
      </c>
      <c r="E488">
        <f>Calendario!$F$11</f>
        <v>177</v>
      </c>
    </row>
    <row r="489" spans="1:5" x14ac:dyDescent="0.2">
      <c r="A489" t="s">
        <v>275</v>
      </c>
      <c r="B489" t="s">
        <v>154</v>
      </c>
      <c r="C489" s="85">
        <v>46196</v>
      </c>
      <c r="D489">
        <v>4</v>
      </c>
      <c r="E489">
        <f>Calendario!$F$11</f>
        <v>177</v>
      </c>
    </row>
    <row r="490" spans="1:5" x14ac:dyDescent="0.2">
      <c r="A490" t="s">
        <v>275</v>
      </c>
      <c r="B490" t="s">
        <v>154</v>
      </c>
      <c r="C490" s="85">
        <v>46197</v>
      </c>
      <c r="D490">
        <v>4</v>
      </c>
      <c r="E490">
        <f>Calendario!$F$11</f>
        <v>177</v>
      </c>
    </row>
    <row r="491" spans="1:5" x14ac:dyDescent="0.2">
      <c r="A491" t="s">
        <v>275</v>
      </c>
      <c r="B491" t="s">
        <v>154</v>
      </c>
      <c r="C491" s="85">
        <v>46198</v>
      </c>
      <c r="D491">
        <v>4</v>
      </c>
      <c r="E491">
        <f>Calendario!$F$11</f>
        <v>177</v>
      </c>
    </row>
    <row r="492" spans="1:5" x14ac:dyDescent="0.2">
      <c r="A492" t="s">
        <v>275</v>
      </c>
      <c r="B492" t="s">
        <v>154</v>
      </c>
      <c r="C492" s="85">
        <v>46199</v>
      </c>
      <c r="D492">
        <v>2</v>
      </c>
      <c r="E492">
        <f>Calendario!$F$11</f>
        <v>177</v>
      </c>
    </row>
    <row r="493" spans="1:5" x14ac:dyDescent="0.2">
      <c r="A493" t="s">
        <v>416</v>
      </c>
      <c r="B493" t="s">
        <v>154</v>
      </c>
      <c r="C493" s="85">
        <v>46190</v>
      </c>
      <c r="D493">
        <v>4</v>
      </c>
      <c r="E493">
        <f>Calendario!$F$11</f>
        <v>177</v>
      </c>
    </row>
    <row r="494" spans="1:5" x14ac:dyDescent="0.2">
      <c r="A494" t="s">
        <v>416</v>
      </c>
      <c r="B494" t="s">
        <v>154</v>
      </c>
      <c r="C494" s="85">
        <v>46191</v>
      </c>
      <c r="D494">
        <v>4</v>
      </c>
      <c r="E494">
        <f>Calendario!$F$11</f>
        <v>177</v>
      </c>
    </row>
    <row r="495" spans="1:5" x14ac:dyDescent="0.2">
      <c r="A495" t="s">
        <v>416</v>
      </c>
      <c r="B495" t="s">
        <v>154</v>
      </c>
      <c r="C495" s="85">
        <v>46192</v>
      </c>
      <c r="D495">
        <v>2</v>
      </c>
      <c r="E495">
        <f>Calendario!$F$11</f>
        <v>177</v>
      </c>
    </row>
    <row r="496" spans="1:5" x14ac:dyDescent="0.2">
      <c r="A496" t="s">
        <v>416</v>
      </c>
      <c r="B496" t="s">
        <v>154</v>
      </c>
      <c r="C496" s="85">
        <v>46176</v>
      </c>
      <c r="D496">
        <v>2</v>
      </c>
      <c r="E496">
        <f>Calendario!$F$11</f>
        <v>177</v>
      </c>
    </row>
    <row r="497" spans="1:5" x14ac:dyDescent="0.2">
      <c r="A497" t="s">
        <v>416</v>
      </c>
      <c r="B497" t="s">
        <v>154</v>
      </c>
      <c r="C497" s="85">
        <v>46177</v>
      </c>
      <c r="D497">
        <v>2</v>
      </c>
      <c r="E497">
        <f>Calendario!$F$11</f>
        <v>177</v>
      </c>
    </row>
    <row r="498" spans="1:5" x14ac:dyDescent="0.2">
      <c r="A498" t="s">
        <v>416</v>
      </c>
      <c r="B498" t="s">
        <v>154</v>
      </c>
      <c r="C498" s="85">
        <v>46178</v>
      </c>
      <c r="D498">
        <v>2</v>
      </c>
      <c r="E498">
        <f>Calendario!$F$11</f>
        <v>177</v>
      </c>
    </row>
    <row r="499" spans="1:5" x14ac:dyDescent="0.2">
      <c r="A499" t="s">
        <v>416</v>
      </c>
      <c r="B499" t="s">
        <v>154</v>
      </c>
      <c r="C499" s="85">
        <v>46183</v>
      </c>
      <c r="D499">
        <v>2</v>
      </c>
      <c r="E499">
        <f>Calendario!$F$11</f>
        <v>177</v>
      </c>
    </row>
    <row r="500" spans="1:5" x14ac:dyDescent="0.2">
      <c r="A500" t="s">
        <v>416</v>
      </c>
      <c r="B500" t="s">
        <v>154</v>
      </c>
      <c r="C500" s="85">
        <v>46184</v>
      </c>
      <c r="D500">
        <v>2</v>
      </c>
      <c r="E500">
        <f>Calendario!$F$11</f>
        <v>177</v>
      </c>
    </row>
    <row r="501" spans="1:5" x14ac:dyDescent="0.2">
      <c r="A501" t="s">
        <v>416</v>
      </c>
      <c r="B501" t="s">
        <v>154</v>
      </c>
      <c r="C501" s="85">
        <v>46185</v>
      </c>
      <c r="D501">
        <v>2</v>
      </c>
      <c r="E501">
        <f>Calendario!$F$11</f>
        <v>177</v>
      </c>
    </row>
    <row r="502" spans="1:5" x14ac:dyDescent="0.2">
      <c r="A502" t="s">
        <v>416</v>
      </c>
      <c r="B502" t="s">
        <v>154</v>
      </c>
      <c r="C502" s="85">
        <v>46195</v>
      </c>
      <c r="D502">
        <v>2</v>
      </c>
      <c r="E502">
        <f>Calendario!$F$11</f>
        <v>177</v>
      </c>
    </row>
    <row r="503" spans="1:5" x14ac:dyDescent="0.2">
      <c r="A503" t="s">
        <v>416</v>
      </c>
      <c r="B503" t="s">
        <v>154</v>
      </c>
      <c r="C503" s="85">
        <v>46196</v>
      </c>
      <c r="D503">
        <v>2</v>
      </c>
      <c r="E503">
        <f>Calendario!$F$11</f>
        <v>177</v>
      </c>
    </row>
    <row r="504" spans="1:5" x14ac:dyDescent="0.2">
      <c r="A504" t="s">
        <v>416</v>
      </c>
      <c r="B504" t="s">
        <v>154</v>
      </c>
      <c r="C504" s="85">
        <v>46197</v>
      </c>
      <c r="D504">
        <v>2</v>
      </c>
      <c r="E504">
        <f>Calendario!$F$11</f>
        <v>177</v>
      </c>
    </row>
    <row r="505" spans="1:5" x14ac:dyDescent="0.2">
      <c r="A505" t="s">
        <v>416</v>
      </c>
      <c r="B505" t="s">
        <v>154</v>
      </c>
      <c r="C505" s="85">
        <v>46198</v>
      </c>
      <c r="D505">
        <v>2</v>
      </c>
      <c r="E505">
        <f>Calendario!$F$11</f>
        <v>177</v>
      </c>
    </row>
    <row r="506" spans="1:5" x14ac:dyDescent="0.2">
      <c r="A506" t="s">
        <v>416</v>
      </c>
      <c r="B506" t="s">
        <v>154</v>
      </c>
      <c r="C506" s="85">
        <v>46199</v>
      </c>
      <c r="D506">
        <v>2</v>
      </c>
      <c r="E506">
        <f>Calendario!$F$11</f>
        <v>177</v>
      </c>
    </row>
    <row r="507" spans="1:5" x14ac:dyDescent="0.2">
      <c r="A507" t="s">
        <v>416</v>
      </c>
      <c r="B507" t="s">
        <v>154</v>
      </c>
      <c r="C507" s="85">
        <v>46202</v>
      </c>
      <c r="D507">
        <v>2</v>
      </c>
      <c r="E507">
        <f>Calendario!$F$11</f>
        <v>177</v>
      </c>
    </row>
    <row r="508" spans="1:5" x14ac:dyDescent="0.2">
      <c r="A508" t="s">
        <v>416</v>
      </c>
      <c r="B508" t="s">
        <v>154</v>
      </c>
      <c r="C508" s="85">
        <v>46203</v>
      </c>
      <c r="D508">
        <v>2</v>
      </c>
      <c r="E508">
        <f>Calendario!$F$11</f>
        <v>177</v>
      </c>
    </row>
    <row r="509" spans="1:5" x14ac:dyDescent="0.2">
      <c r="A509" t="s">
        <v>226</v>
      </c>
      <c r="B509" t="s">
        <v>155</v>
      </c>
      <c r="C509" s="85">
        <v>46174</v>
      </c>
      <c r="D509">
        <v>1</v>
      </c>
      <c r="E509">
        <f>Calendario!$F$11</f>
        <v>177</v>
      </c>
    </row>
    <row r="510" spans="1:5" x14ac:dyDescent="0.2">
      <c r="A510" t="s">
        <v>226</v>
      </c>
      <c r="B510" t="s">
        <v>155</v>
      </c>
      <c r="C510" s="85">
        <v>46181</v>
      </c>
      <c r="D510">
        <v>1</v>
      </c>
      <c r="E510">
        <f>Calendario!$F$11</f>
        <v>177</v>
      </c>
    </row>
    <row r="511" spans="1:5" x14ac:dyDescent="0.2">
      <c r="A511" t="s">
        <v>226</v>
      </c>
      <c r="B511" t="s">
        <v>155</v>
      </c>
      <c r="C511" s="85">
        <v>46188</v>
      </c>
      <c r="D511">
        <v>1</v>
      </c>
      <c r="E511">
        <f>Calendario!$F$11</f>
        <v>177</v>
      </c>
    </row>
    <row r="512" spans="1:5" x14ac:dyDescent="0.2">
      <c r="A512" t="s">
        <v>226</v>
      </c>
      <c r="B512" t="s">
        <v>155</v>
      </c>
      <c r="C512" s="85">
        <v>46195</v>
      </c>
      <c r="D512">
        <v>1</v>
      </c>
      <c r="E512">
        <f>Calendario!$F$11</f>
        <v>177</v>
      </c>
    </row>
    <row r="513" spans="1:5" x14ac:dyDescent="0.2">
      <c r="A513" t="s">
        <v>226</v>
      </c>
      <c r="B513" t="s">
        <v>155</v>
      </c>
      <c r="C513" s="85">
        <v>46202</v>
      </c>
      <c r="D513">
        <v>1</v>
      </c>
      <c r="E513">
        <f>Calendario!$F$11</f>
        <v>177</v>
      </c>
    </row>
    <row r="514" spans="1:5" x14ac:dyDescent="0.2">
      <c r="A514" t="s">
        <v>226</v>
      </c>
      <c r="B514" t="s">
        <v>155</v>
      </c>
      <c r="C514" s="85">
        <v>46174</v>
      </c>
      <c r="D514">
        <v>1</v>
      </c>
      <c r="E514">
        <f>Calendario!$F$11</f>
        <v>177</v>
      </c>
    </row>
    <row r="515" spans="1:5" x14ac:dyDescent="0.2">
      <c r="A515" t="s">
        <v>226</v>
      </c>
      <c r="B515" t="s">
        <v>155</v>
      </c>
      <c r="C515" s="85">
        <v>46181</v>
      </c>
      <c r="D515">
        <v>1</v>
      </c>
      <c r="E515">
        <f>Calendario!$F$11</f>
        <v>177</v>
      </c>
    </row>
    <row r="516" spans="1:5" x14ac:dyDescent="0.2">
      <c r="A516" t="s">
        <v>226</v>
      </c>
      <c r="B516" t="s">
        <v>155</v>
      </c>
      <c r="C516" s="85">
        <v>46188</v>
      </c>
      <c r="D516">
        <v>1</v>
      </c>
      <c r="E516">
        <f>Calendario!$F$11</f>
        <v>177</v>
      </c>
    </row>
    <row r="517" spans="1:5" x14ac:dyDescent="0.2">
      <c r="A517" t="s">
        <v>226</v>
      </c>
      <c r="B517" t="s">
        <v>155</v>
      </c>
      <c r="C517" s="85">
        <v>46195</v>
      </c>
      <c r="D517">
        <v>1</v>
      </c>
      <c r="E517">
        <f>Calendario!$F$11</f>
        <v>177</v>
      </c>
    </row>
    <row r="518" spans="1:5" x14ac:dyDescent="0.2">
      <c r="A518" t="s">
        <v>226</v>
      </c>
      <c r="B518" t="s">
        <v>155</v>
      </c>
      <c r="C518" s="85">
        <v>46202</v>
      </c>
      <c r="D518">
        <v>1</v>
      </c>
      <c r="E518">
        <f>Calendario!$F$11</f>
        <v>177</v>
      </c>
    </row>
    <row r="519" spans="1:5" x14ac:dyDescent="0.2">
      <c r="A519" t="s">
        <v>226</v>
      </c>
      <c r="B519" t="s">
        <v>155</v>
      </c>
      <c r="C519" s="85">
        <v>46174</v>
      </c>
      <c r="D519">
        <v>1</v>
      </c>
      <c r="E519">
        <f>Calendario!$F$11</f>
        <v>177</v>
      </c>
    </row>
    <row r="520" spans="1:5" x14ac:dyDescent="0.2">
      <c r="A520" t="s">
        <v>226</v>
      </c>
      <c r="B520" t="s">
        <v>155</v>
      </c>
      <c r="C520" s="85">
        <v>46181</v>
      </c>
      <c r="D520">
        <v>1</v>
      </c>
      <c r="E520">
        <f>Calendario!$F$11</f>
        <v>177</v>
      </c>
    </row>
    <row r="521" spans="1:5" x14ac:dyDescent="0.2">
      <c r="A521" t="s">
        <v>226</v>
      </c>
      <c r="B521" t="s">
        <v>155</v>
      </c>
      <c r="C521" s="85">
        <v>46188</v>
      </c>
      <c r="D521">
        <v>1</v>
      </c>
      <c r="E521">
        <f>Calendario!$F$11</f>
        <v>177</v>
      </c>
    </row>
    <row r="522" spans="1:5" x14ac:dyDescent="0.2">
      <c r="A522" t="s">
        <v>226</v>
      </c>
      <c r="B522" t="s">
        <v>155</v>
      </c>
      <c r="C522" s="85">
        <v>46195</v>
      </c>
      <c r="D522">
        <v>1</v>
      </c>
      <c r="E522">
        <f>Calendario!$F$11</f>
        <v>177</v>
      </c>
    </row>
    <row r="523" spans="1:5" x14ac:dyDescent="0.2">
      <c r="A523" t="s">
        <v>226</v>
      </c>
      <c r="B523" t="s">
        <v>155</v>
      </c>
      <c r="C523" s="85">
        <v>46202</v>
      </c>
      <c r="D523">
        <v>1</v>
      </c>
      <c r="E523">
        <f>Calendario!$F$11</f>
        <v>177</v>
      </c>
    </row>
    <row r="524" spans="1:5" x14ac:dyDescent="0.2">
      <c r="A524" t="s">
        <v>219</v>
      </c>
      <c r="B524" t="s">
        <v>155</v>
      </c>
      <c r="C524" s="85">
        <v>46174</v>
      </c>
      <c r="D524">
        <v>9</v>
      </c>
      <c r="E524">
        <f>Calendario!$F$11</f>
        <v>177</v>
      </c>
    </row>
    <row r="525" spans="1:5" x14ac:dyDescent="0.2">
      <c r="A525" t="s">
        <v>219</v>
      </c>
      <c r="B525" t="s">
        <v>155</v>
      </c>
      <c r="C525" s="85">
        <v>46175</v>
      </c>
      <c r="D525">
        <v>9</v>
      </c>
      <c r="E525">
        <f>Calendario!$F$11</f>
        <v>177</v>
      </c>
    </row>
    <row r="526" spans="1:5" x14ac:dyDescent="0.2">
      <c r="A526" t="s">
        <v>219</v>
      </c>
      <c r="B526" t="s">
        <v>155</v>
      </c>
      <c r="C526" s="85">
        <v>46176</v>
      </c>
      <c r="D526">
        <v>9</v>
      </c>
      <c r="E526">
        <f>Calendario!$F$11</f>
        <v>177</v>
      </c>
    </row>
    <row r="527" spans="1:5" x14ac:dyDescent="0.2">
      <c r="A527" t="s">
        <v>219</v>
      </c>
      <c r="B527" t="s">
        <v>155</v>
      </c>
      <c r="C527" s="85">
        <v>46177</v>
      </c>
      <c r="D527">
        <v>9</v>
      </c>
      <c r="E527">
        <f>Calendario!$F$11</f>
        <v>177</v>
      </c>
    </row>
    <row r="528" spans="1:5" x14ac:dyDescent="0.2">
      <c r="A528" t="s">
        <v>219</v>
      </c>
      <c r="B528" t="s">
        <v>155</v>
      </c>
      <c r="C528" s="85">
        <v>46178</v>
      </c>
      <c r="D528">
        <v>6</v>
      </c>
      <c r="E528">
        <f>Calendario!$F$11</f>
        <v>177</v>
      </c>
    </row>
    <row r="529" spans="1:5" x14ac:dyDescent="0.2">
      <c r="A529" t="s">
        <v>226</v>
      </c>
      <c r="B529" t="s">
        <v>155</v>
      </c>
      <c r="C529" s="85">
        <v>46174</v>
      </c>
      <c r="D529">
        <v>2</v>
      </c>
      <c r="E529">
        <f>Calendario!$F$11</f>
        <v>177</v>
      </c>
    </row>
    <row r="530" spans="1:5" x14ac:dyDescent="0.2">
      <c r="A530" t="s">
        <v>226</v>
      </c>
      <c r="B530" t="s">
        <v>155</v>
      </c>
      <c r="C530" s="85">
        <v>46175</v>
      </c>
      <c r="D530">
        <v>2</v>
      </c>
      <c r="E530">
        <f>Calendario!$F$11</f>
        <v>177</v>
      </c>
    </row>
    <row r="531" spans="1:5" x14ac:dyDescent="0.2">
      <c r="A531" t="s">
        <v>226</v>
      </c>
      <c r="B531" t="s">
        <v>155</v>
      </c>
      <c r="C531" s="85">
        <v>46176</v>
      </c>
      <c r="D531">
        <v>2</v>
      </c>
      <c r="E531">
        <f>Calendario!$F$11</f>
        <v>177</v>
      </c>
    </row>
    <row r="532" spans="1:5" x14ac:dyDescent="0.2">
      <c r="A532" t="s">
        <v>226</v>
      </c>
      <c r="B532" t="s">
        <v>155</v>
      </c>
      <c r="C532" s="85">
        <v>46177</v>
      </c>
      <c r="D532">
        <v>2</v>
      </c>
      <c r="E532">
        <f>Calendario!$F$11</f>
        <v>177</v>
      </c>
    </row>
    <row r="533" spans="1:5" x14ac:dyDescent="0.2">
      <c r="A533" t="s">
        <v>226</v>
      </c>
      <c r="B533" t="s">
        <v>155</v>
      </c>
      <c r="C533" s="85">
        <v>46178</v>
      </c>
      <c r="D533">
        <v>1</v>
      </c>
      <c r="E533">
        <f>Calendario!$F$11</f>
        <v>177</v>
      </c>
    </row>
    <row r="534" spans="1:5" x14ac:dyDescent="0.2">
      <c r="A534" t="s">
        <v>219</v>
      </c>
      <c r="B534" t="s">
        <v>155</v>
      </c>
      <c r="C534" s="85">
        <v>46184</v>
      </c>
      <c r="D534">
        <v>9</v>
      </c>
      <c r="E534">
        <f>Calendario!$F$11</f>
        <v>177</v>
      </c>
    </row>
    <row r="535" spans="1:5" x14ac:dyDescent="0.2">
      <c r="A535" t="s">
        <v>219</v>
      </c>
      <c r="B535" t="s">
        <v>155</v>
      </c>
      <c r="C535" s="85">
        <v>46185</v>
      </c>
      <c r="D535">
        <v>6</v>
      </c>
      <c r="E535">
        <f>Calendario!$F$11</f>
        <v>177</v>
      </c>
    </row>
    <row r="536" spans="1:5" x14ac:dyDescent="0.2">
      <c r="A536" t="s">
        <v>219</v>
      </c>
      <c r="B536" t="s">
        <v>155</v>
      </c>
      <c r="C536" s="85">
        <v>46188</v>
      </c>
      <c r="D536">
        <v>6</v>
      </c>
      <c r="E536">
        <f>Calendario!$F$11</f>
        <v>177</v>
      </c>
    </row>
    <row r="537" spans="1:5" x14ac:dyDescent="0.2">
      <c r="A537" t="s">
        <v>219</v>
      </c>
      <c r="B537" t="s">
        <v>155</v>
      </c>
      <c r="C537" s="85">
        <v>46189</v>
      </c>
      <c r="D537">
        <v>6</v>
      </c>
      <c r="E537">
        <f>Calendario!$F$11</f>
        <v>177</v>
      </c>
    </row>
    <row r="538" spans="1:5" x14ac:dyDescent="0.2">
      <c r="A538" t="s">
        <v>219</v>
      </c>
      <c r="B538" t="s">
        <v>155</v>
      </c>
      <c r="C538" s="85">
        <v>46190</v>
      </c>
      <c r="D538">
        <v>6</v>
      </c>
      <c r="E538">
        <f>Calendario!$F$11</f>
        <v>177</v>
      </c>
    </row>
    <row r="539" spans="1:5" x14ac:dyDescent="0.2">
      <c r="A539" t="s">
        <v>219</v>
      </c>
      <c r="B539" t="s">
        <v>155</v>
      </c>
      <c r="C539" s="85">
        <v>46191</v>
      </c>
      <c r="D539">
        <v>6</v>
      </c>
      <c r="E539">
        <f>Calendario!$F$11</f>
        <v>177</v>
      </c>
    </row>
    <row r="540" spans="1:5" x14ac:dyDescent="0.2">
      <c r="A540" t="s">
        <v>219</v>
      </c>
      <c r="B540" t="s">
        <v>155</v>
      </c>
      <c r="C540" s="85">
        <v>46192</v>
      </c>
      <c r="D540">
        <v>3</v>
      </c>
      <c r="E540">
        <f>Calendario!$F$11</f>
        <v>177</v>
      </c>
    </row>
    <row r="541" spans="1:5" x14ac:dyDescent="0.2">
      <c r="A541" t="s">
        <v>219</v>
      </c>
      <c r="B541" t="s">
        <v>155</v>
      </c>
      <c r="C541" s="85">
        <v>46195</v>
      </c>
      <c r="D541">
        <v>6</v>
      </c>
      <c r="E541">
        <f>Calendario!$F$11</f>
        <v>177</v>
      </c>
    </row>
    <row r="542" spans="1:5" x14ac:dyDescent="0.2">
      <c r="A542" t="s">
        <v>219</v>
      </c>
      <c r="B542" t="s">
        <v>155</v>
      </c>
      <c r="C542" s="85">
        <v>46196</v>
      </c>
      <c r="D542">
        <v>6</v>
      </c>
      <c r="E542">
        <f>Calendario!$F$11</f>
        <v>177</v>
      </c>
    </row>
    <row r="543" spans="1:5" x14ac:dyDescent="0.2">
      <c r="A543" t="s">
        <v>219</v>
      </c>
      <c r="B543" t="s">
        <v>155</v>
      </c>
      <c r="C543" s="85">
        <v>46197</v>
      </c>
      <c r="D543">
        <v>6</v>
      </c>
      <c r="E543">
        <f>Calendario!$F$11</f>
        <v>177</v>
      </c>
    </row>
    <row r="544" spans="1:5" x14ac:dyDescent="0.2">
      <c r="A544" t="s">
        <v>219</v>
      </c>
      <c r="B544" t="s">
        <v>155</v>
      </c>
      <c r="C544" s="85">
        <v>46198</v>
      </c>
      <c r="D544">
        <v>6</v>
      </c>
      <c r="E544">
        <f>Calendario!$F$11</f>
        <v>177</v>
      </c>
    </row>
    <row r="545" spans="1:5" x14ac:dyDescent="0.2">
      <c r="A545" t="s">
        <v>219</v>
      </c>
      <c r="B545" t="s">
        <v>155</v>
      </c>
      <c r="C545" s="85">
        <v>46199</v>
      </c>
      <c r="D545">
        <v>3</v>
      </c>
      <c r="E545">
        <f>Calendario!$F$11</f>
        <v>177</v>
      </c>
    </row>
    <row r="546" spans="1:5" x14ac:dyDescent="0.2">
      <c r="A546" t="s">
        <v>219</v>
      </c>
      <c r="B546" t="s">
        <v>155</v>
      </c>
      <c r="C546" s="85">
        <v>46202</v>
      </c>
      <c r="D546">
        <v>6</v>
      </c>
      <c r="E546">
        <f>Calendario!$F$11</f>
        <v>177</v>
      </c>
    </row>
    <row r="547" spans="1:5" x14ac:dyDescent="0.2">
      <c r="A547" t="s">
        <v>219</v>
      </c>
      <c r="B547" t="s">
        <v>155</v>
      </c>
      <c r="C547" s="85">
        <v>46203</v>
      </c>
      <c r="D547">
        <v>6</v>
      </c>
      <c r="E547">
        <f>Calendario!$F$11</f>
        <v>177</v>
      </c>
    </row>
    <row r="548" spans="1:5" x14ac:dyDescent="0.2">
      <c r="A548" t="s">
        <v>226</v>
      </c>
      <c r="B548" t="s">
        <v>155</v>
      </c>
      <c r="C548" s="85">
        <v>46184</v>
      </c>
      <c r="D548">
        <v>2</v>
      </c>
      <c r="E548">
        <f>Calendario!$F$11</f>
        <v>177</v>
      </c>
    </row>
    <row r="549" spans="1:5" x14ac:dyDescent="0.2">
      <c r="A549" t="s">
        <v>226</v>
      </c>
      <c r="B549" t="s">
        <v>155</v>
      </c>
      <c r="C549" s="85">
        <v>46185</v>
      </c>
      <c r="D549">
        <v>2</v>
      </c>
      <c r="E549">
        <f>Calendario!$F$11</f>
        <v>177</v>
      </c>
    </row>
    <row r="550" spans="1:5" x14ac:dyDescent="0.2">
      <c r="A550" t="s">
        <v>226</v>
      </c>
      <c r="B550" t="s">
        <v>155</v>
      </c>
      <c r="C550" s="85">
        <v>46188</v>
      </c>
      <c r="D550">
        <v>1</v>
      </c>
      <c r="E550">
        <f>Calendario!$F$11</f>
        <v>177</v>
      </c>
    </row>
    <row r="551" spans="1:5" x14ac:dyDescent="0.2">
      <c r="A551" t="s">
        <v>226</v>
      </c>
      <c r="B551" t="s">
        <v>155</v>
      </c>
      <c r="C551" s="85">
        <v>46189</v>
      </c>
      <c r="D551">
        <v>1</v>
      </c>
      <c r="E551">
        <f>Calendario!$F$11</f>
        <v>177</v>
      </c>
    </row>
    <row r="552" spans="1:5" x14ac:dyDescent="0.2">
      <c r="A552" t="s">
        <v>226</v>
      </c>
      <c r="B552" t="s">
        <v>155</v>
      </c>
      <c r="C552" s="85">
        <v>46190</v>
      </c>
      <c r="D552">
        <v>1</v>
      </c>
      <c r="E552">
        <f>Calendario!$F$11</f>
        <v>177</v>
      </c>
    </row>
    <row r="553" spans="1:5" x14ac:dyDescent="0.2">
      <c r="A553" t="s">
        <v>226</v>
      </c>
      <c r="B553" t="s">
        <v>155</v>
      </c>
      <c r="C553" s="85">
        <v>46191</v>
      </c>
      <c r="D553">
        <v>1</v>
      </c>
      <c r="E553">
        <f>Calendario!$F$11</f>
        <v>177</v>
      </c>
    </row>
    <row r="554" spans="1:5" x14ac:dyDescent="0.2">
      <c r="A554" t="s">
        <v>226</v>
      </c>
      <c r="B554" t="s">
        <v>155</v>
      </c>
      <c r="C554" s="85">
        <v>46192</v>
      </c>
      <c r="D554">
        <v>1</v>
      </c>
      <c r="E554">
        <f>Calendario!$F$11</f>
        <v>177</v>
      </c>
    </row>
    <row r="555" spans="1:5" x14ac:dyDescent="0.2">
      <c r="A555" t="s">
        <v>226</v>
      </c>
      <c r="B555" t="s">
        <v>155</v>
      </c>
      <c r="C555" s="85">
        <v>46195</v>
      </c>
      <c r="D555">
        <v>1</v>
      </c>
      <c r="E555">
        <f>Calendario!$F$11</f>
        <v>177</v>
      </c>
    </row>
    <row r="556" spans="1:5" x14ac:dyDescent="0.2">
      <c r="A556" t="s">
        <v>226</v>
      </c>
      <c r="B556" t="s">
        <v>155</v>
      </c>
      <c r="C556" s="85">
        <v>46196</v>
      </c>
      <c r="D556">
        <v>1</v>
      </c>
      <c r="E556">
        <f>Calendario!$F$11</f>
        <v>177</v>
      </c>
    </row>
    <row r="557" spans="1:5" x14ac:dyDescent="0.2">
      <c r="A557" t="s">
        <v>226</v>
      </c>
      <c r="B557" t="s">
        <v>155</v>
      </c>
      <c r="C557" s="85">
        <v>46197</v>
      </c>
      <c r="D557">
        <v>1</v>
      </c>
      <c r="E557">
        <f>Calendario!$F$11</f>
        <v>177</v>
      </c>
    </row>
    <row r="558" spans="1:5" x14ac:dyDescent="0.2">
      <c r="A558" t="s">
        <v>226</v>
      </c>
      <c r="B558" t="s">
        <v>155</v>
      </c>
      <c r="C558" s="85">
        <v>46198</v>
      </c>
      <c r="D558">
        <v>1</v>
      </c>
      <c r="E558">
        <f>Calendario!$F$11</f>
        <v>177</v>
      </c>
    </row>
    <row r="559" spans="1:5" x14ac:dyDescent="0.2">
      <c r="A559" t="s">
        <v>226</v>
      </c>
      <c r="B559" t="s">
        <v>155</v>
      </c>
      <c r="C559" s="85">
        <v>46199</v>
      </c>
      <c r="D559">
        <v>1</v>
      </c>
      <c r="E559">
        <f>Calendario!$F$11</f>
        <v>177</v>
      </c>
    </row>
    <row r="560" spans="1:5" x14ac:dyDescent="0.2">
      <c r="A560" t="s">
        <v>226</v>
      </c>
      <c r="B560" t="s">
        <v>155</v>
      </c>
      <c r="C560" s="85">
        <v>46202</v>
      </c>
      <c r="D560">
        <v>1</v>
      </c>
      <c r="E560">
        <f>Calendario!$F$11</f>
        <v>177</v>
      </c>
    </row>
    <row r="561" spans="1:5" x14ac:dyDescent="0.2">
      <c r="A561" t="s">
        <v>226</v>
      </c>
      <c r="B561" t="s">
        <v>155</v>
      </c>
      <c r="C561" s="85">
        <v>46203</v>
      </c>
      <c r="D561">
        <v>1</v>
      </c>
      <c r="E561">
        <f>Calendario!$F$11</f>
        <v>177</v>
      </c>
    </row>
    <row r="562" spans="1:5" x14ac:dyDescent="0.2">
      <c r="A562" t="s">
        <v>219</v>
      </c>
      <c r="B562" t="s">
        <v>155</v>
      </c>
      <c r="C562" s="85">
        <v>46181</v>
      </c>
      <c r="D562">
        <v>9</v>
      </c>
      <c r="E562">
        <f>Calendario!$F$11</f>
        <v>177</v>
      </c>
    </row>
    <row r="563" spans="1:5" x14ac:dyDescent="0.2">
      <c r="A563" t="s">
        <v>219</v>
      </c>
      <c r="B563" t="s">
        <v>155</v>
      </c>
      <c r="C563" s="85">
        <v>46182</v>
      </c>
      <c r="D563">
        <v>9</v>
      </c>
      <c r="E563">
        <f>Calendario!$F$11</f>
        <v>177</v>
      </c>
    </row>
    <row r="564" spans="1:5" x14ac:dyDescent="0.2">
      <c r="A564" t="s">
        <v>219</v>
      </c>
      <c r="B564" t="s">
        <v>155</v>
      </c>
      <c r="C564" s="85">
        <v>46183</v>
      </c>
      <c r="D564">
        <v>9</v>
      </c>
      <c r="E564">
        <f>Calendario!$F$11</f>
        <v>177</v>
      </c>
    </row>
    <row r="565" spans="1:5" x14ac:dyDescent="0.2">
      <c r="A565" t="s">
        <v>792</v>
      </c>
      <c r="B565" t="s">
        <v>156</v>
      </c>
      <c r="C565" s="85">
        <v>46174</v>
      </c>
      <c r="D565">
        <v>0</v>
      </c>
      <c r="E565">
        <f>Calendario!$F$11</f>
        <v>177</v>
      </c>
    </row>
    <row r="566" spans="1:5" x14ac:dyDescent="0.2">
      <c r="A566" t="s">
        <v>241</v>
      </c>
      <c r="B566" t="s">
        <v>158</v>
      </c>
      <c r="C566" s="85">
        <v>46174</v>
      </c>
      <c r="D566">
        <v>9</v>
      </c>
      <c r="E566">
        <f>Calendario!$F$11</f>
        <v>177</v>
      </c>
    </row>
    <row r="567" spans="1:5" x14ac:dyDescent="0.2">
      <c r="A567" t="s">
        <v>241</v>
      </c>
      <c r="B567" t="s">
        <v>158</v>
      </c>
      <c r="C567" s="85">
        <v>46175</v>
      </c>
      <c r="D567">
        <v>9</v>
      </c>
      <c r="E567">
        <f>Calendario!$F$11</f>
        <v>177</v>
      </c>
    </row>
    <row r="568" spans="1:5" x14ac:dyDescent="0.2">
      <c r="A568" t="s">
        <v>197</v>
      </c>
      <c r="B568" t="s">
        <v>158</v>
      </c>
      <c r="C568" s="85">
        <v>46174</v>
      </c>
      <c r="D568">
        <v>4</v>
      </c>
      <c r="E568">
        <f>Calendario!$F$11</f>
        <v>177</v>
      </c>
    </row>
    <row r="569" spans="1:5" x14ac:dyDescent="0.2">
      <c r="A569" t="s">
        <v>197</v>
      </c>
      <c r="B569" t="s">
        <v>158</v>
      </c>
      <c r="C569" s="85">
        <v>46175</v>
      </c>
      <c r="D569">
        <v>4</v>
      </c>
      <c r="E569">
        <f>Calendario!$F$11</f>
        <v>177</v>
      </c>
    </row>
    <row r="570" spans="1:5" x14ac:dyDescent="0.2">
      <c r="A570" t="s">
        <v>197</v>
      </c>
      <c r="B570" t="s">
        <v>158</v>
      </c>
      <c r="C570" s="85">
        <v>46176</v>
      </c>
      <c r="D570">
        <v>4</v>
      </c>
      <c r="E570">
        <f>Calendario!$F$11</f>
        <v>177</v>
      </c>
    </row>
    <row r="571" spans="1:5" x14ac:dyDescent="0.2">
      <c r="A571" t="s">
        <v>241</v>
      </c>
      <c r="B571" t="s">
        <v>158</v>
      </c>
      <c r="C571" s="85">
        <v>46176</v>
      </c>
      <c r="D571">
        <v>9</v>
      </c>
      <c r="E571">
        <f>Calendario!$F$11</f>
        <v>177</v>
      </c>
    </row>
    <row r="572" spans="1:5" x14ac:dyDescent="0.2">
      <c r="A572" t="s">
        <v>241</v>
      </c>
      <c r="B572" t="s">
        <v>158</v>
      </c>
      <c r="C572" s="85">
        <v>46177</v>
      </c>
      <c r="D572">
        <v>9</v>
      </c>
      <c r="E572">
        <f>Calendario!$F$11</f>
        <v>177</v>
      </c>
    </row>
    <row r="573" spans="1:5" x14ac:dyDescent="0.2">
      <c r="A573" t="s">
        <v>241</v>
      </c>
      <c r="B573" t="s">
        <v>158</v>
      </c>
      <c r="C573" s="85">
        <v>46178</v>
      </c>
      <c r="D573">
        <v>2</v>
      </c>
      <c r="E573">
        <f>Calendario!$F$11</f>
        <v>177</v>
      </c>
    </row>
    <row r="574" spans="1:5" x14ac:dyDescent="0.2">
      <c r="A574" t="s">
        <v>241</v>
      </c>
      <c r="B574" t="s">
        <v>158</v>
      </c>
      <c r="C574" s="85">
        <v>46181</v>
      </c>
      <c r="D574">
        <v>9</v>
      </c>
      <c r="E574">
        <f>Calendario!$F$11</f>
        <v>177</v>
      </c>
    </row>
    <row r="575" spans="1:5" x14ac:dyDescent="0.2">
      <c r="A575" t="s">
        <v>241</v>
      </c>
      <c r="B575" t="s">
        <v>158</v>
      </c>
      <c r="C575" s="85">
        <v>46182</v>
      </c>
      <c r="D575">
        <v>9</v>
      </c>
      <c r="E575">
        <f>Calendario!$F$11</f>
        <v>177</v>
      </c>
    </row>
    <row r="576" spans="1:5" x14ac:dyDescent="0.2">
      <c r="A576" t="s">
        <v>241</v>
      </c>
      <c r="B576" t="s">
        <v>158</v>
      </c>
      <c r="C576" s="85">
        <v>46183</v>
      </c>
      <c r="D576">
        <v>9</v>
      </c>
      <c r="E576">
        <f>Calendario!$F$11</f>
        <v>177</v>
      </c>
    </row>
    <row r="577" spans="1:5" x14ac:dyDescent="0.2">
      <c r="A577" t="s">
        <v>241</v>
      </c>
      <c r="B577" t="s">
        <v>158</v>
      </c>
      <c r="C577" s="85">
        <v>46184</v>
      </c>
      <c r="D577">
        <v>9</v>
      </c>
      <c r="E577">
        <f>Calendario!$F$11</f>
        <v>177</v>
      </c>
    </row>
    <row r="578" spans="1:5" x14ac:dyDescent="0.2">
      <c r="A578" t="s">
        <v>241</v>
      </c>
      <c r="B578" t="s">
        <v>158</v>
      </c>
      <c r="C578" s="85">
        <v>46185</v>
      </c>
      <c r="D578">
        <v>6</v>
      </c>
      <c r="E578">
        <f>Calendario!$F$11</f>
        <v>177</v>
      </c>
    </row>
    <row r="579" spans="1:5" x14ac:dyDescent="0.2">
      <c r="A579" t="s">
        <v>241</v>
      </c>
      <c r="B579" t="s">
        <v>158</v>
      </c>
      <c r="C579" s="85">
        <v>46188</v>
      </c>
      <c r="D579">
        <v>9</v>
      </c>
      <c r="E579">
        <f>Calendario!$F$11</f>
        <v>177</v>
      </c>
    </row>
    <row r="580" spans="1:5" x14ac:dyDescent="0.2">
      <c r="A580" t="s">
        <v>241</v>
      </c>
      <c r="B580" t="s">
        <v>158</v>
      </c>
      <c r="C580" s="85">
        <v>46189</v>
      </c>
      <c r="D580">
        <v>6</v>
      </c>
      <c r="E580">
        <f>Calendario!$F$11</f>
        <v>177</v>
      </c>
    </row>
    <row r="581" spans="1:5" x14ac:dyDescent="0.2">
      <c r="A581" t="s">
        <v>241</v>
      </c>
      <c r="B581" t="s">
        <v>158</v>
      </c>
      <c r="C581" s="85">
        <v>46189</v>
      </c>
      <c r="D581">
        <v>3</v>
      </c>
      <c r="E581">
        <f>Calendario!$F$11</f>
        <v>177</v>
      </c>
    </row>
    <row r="582" spans="1:5" x14ac:dyDescent="0.2">
      <c r="A582" t="s">
        <v>241</v>
      </c>
      <c r="B582" t="s">
        <v>158</v>
      </c>
      <c r="C582" s="85">
        <v>46190</v>
      </c>
      <c r="D582">
        <v>9</v>
      </c>
      <c r="E582">
        <f>Calendario!$F$11</f>
        <v>177</v>
      </c>
    </row>
    <row r="583" spans="1:5" x14ac:dyDescent="0.2">
      <c r="A583" t="s">
        <v>241</v>
      </c>
      <c r="B583" t="s">
        <v>158</v>
      </c>
      <c r="C583" s="85">
        <v>46191</v>
      </c>
      <c r="D583">
        <v>6</v>
      </c>
      <c r="E583">
        <f>Calendario!$F$11</f>
        <v>177</v>
      </c>
    </row>
    <row r="584" spans="1:5" x14ac:dyDescent="0.2">
      <c r="A584" t="s">
        <v>241</v>
      </c>
      <c r="B584" t="s">
        <v>158</v>
      </c>
      <c r="C584" s="85">
        <v>46192</v>
      </c>
      <c r="D584">
        <v>3</v>
      </c>
      <c r="E584">
        <f>Calendario!$F$11</f>
        <v>177</v>
      </c>
    </row>
    <row r="585" spans="1:5" x14ac:dyDescent="0.2">
      <c r="A585" t="s">
        <v>241</v>
      </c>
      <c r="B585" t="s">
        <v>158</v>
      </c>
      <c r="C585" s="85">
        <v>46178</v>
      </c>
      <c r="D585">
        <v>4</v>
      </c>
      <c r="E585">
        <f>Calendario!$F$11</f>
        <v>177</v>
      </c>
    </row>
    <row r="586" spans="1:5" x14ac:dyDescent="0.2">
      <c r="A586" t="s">
        <v>241</v>
      </c>
      <c r="B586" t="s">
        <v>158</v>
      </c>
      <c r="C586" s="85">
        <v>46191</v>
      </c>
      <c r="D586">
        <v>3</v>
      </c>
      <c r="E586">
        <f>Calendario!$F$11</f>
        <v>177</v>
      </c>
    </row>
    <row r="587" spans="1:5" x14ac:dyDescent="0.2">
      <c r="A587" t="s">
        <v>241</v>
      </c>
      <c r="B587" t="s">
        <v>158</v>
      </c>
      <c r="C587" s="85">
        <v>46192</v>
      </c>
      <c r="D587">
        <v>3</v>
      </c>
      <c r="E587">
        <f>Calendario!$F$11</f>
        <v>177</v>
      </c>
    </row>
    <row r="588" spans="1:5" x14ac:dyDescent="0.2">
      <c r="A588" t="s">
        <v>197</v>
      </c>
      <c r="B588" t="s">
        <v>158</v>
      </c>
      <c r="C588" s="85">
        <v>46177</v>
      </c>
      <c r="D588">
        <v>4</v>
      </c>
      <c r="E588">
        <f>Calendario!$F$11</f>
        <v>177</v>
      </c>
    </row>
    <row r="589" spans="1:5" x14ac:dyDescent="0.2">
      <c r="A589" t="s">
        <v>197</v>
      </c>
      <c r="B589" t="s">
        <v>158</v>
      </c>
      <c r="C589" s="85">
        <v>46178</v>
      </c>
      <c r="D589">
        <v>4</v>
      </c>
      <c r="E589">
        <f>Calendario!$F$11</f>
        <v>177</v>
      </c>
    </row>
    <row r="590" spans="1:5" x14ac:dyDescent="0.2">
      <c r="A590" t="s">
        <v>197</v>
      </c>
      <c r="B590" t="s">
        <v>158</v>
      </c>
      <c r="C590" s="85">
        <v>46184</v>
      </c>
      <c r="D590">
        <v>4</v>
      </c>
      <c r="E590">
        <f>Calendario!$F$11</f>
        <v>177</v>
      </c>
    </row>
    <row r="591" spans="1:5" x14ac:dyDescent="0.2">
      <c r="A591" t="s">
        <v>197</v>
      </c>
      <c r="B591" t="s">
        <v>158</v>
      </c>
      <c r="C591" s="85">
        <v>46185</v>
      </c>
      <c r="D591">
        <v>4</v>
      </c>
      <c r="E591">
        <f>Calendario!$F$11</f>
        <v>177</v>
      </c>
    </row>
    <row r="592" spans="1:5" x14ac:dyDescent="0.2">
      <c r="A592" t="s">
        <v>197</v>
      </c>
      <c r="B592" t="s">
        <v>158</v>
      </c>
      <c r="C592" s="85">
        <v>46191</v>
      </c>
      <c r="D592">
        <v>4</v>
      </c>
      <c r="E592">
        <f>Calendario!$F$11</f>
        <v>177</v>
      </c>
    </row>
    <row r="593" spans="1:5" x14ac:dyDescent="0.2">
      <c r="A593" t="s">
        <v>197</v>
      </c>
      <c r="B593" t="s">
        <v>158</v>
      </c>
      <c r="C593" s="85">
        <v>46192</v>
      </c>
      <c r="D593">
        <v>4</v>
      </c>
      <c r="E593">
        <f>Calendario!$F$11</f>
        <v>177</v>
      </c>
    </row>
    <row r="594" spans="1:5" x14ac:dyDescent="0.2">
      <c r="A594" t="s">
        <v>406</v>
      </c>
      <c r="B594" t="s">
        <v>158</v>
      </c>
      <c r="C594" s="85">
        <v>46189</v>
      </c>
      <c r="D594">
        <v>4</v>
      </c>
      <c r="E594">
        <f>Calendario!$F$11</f>
        <v>177</v>
      </c>
    </row>
    <row r="595" spans="1:5" x14ac:dyDescent="0.2">
      <c r="A595" t="s">
        <v>406</v>
      </c>
      <c r="B595" t="s">
        <v>158</v>
      </c>
      <c r="C595" s="85">
        <v>46190</v>
      </c>
      <c r="D595">
        <v>4</v>
      </c>
      <c r="E595">
        <f>Calendario!$F$11</f>
        <v>177</v>
      </c>
    </row>
    <row r="596" spans="1:5" x14ac:dyDescent="0.2">
      <c r="A596" t="s">
        <v>406</v>
      </c>
      <c r="B596" t="s">
        <v>158</v>
      </c>
      <c r="C596" s="85">
        <v>46191</v>
      </c>
      <c r="D596">
        <v>4</v>
      </c>
      <c r="E596">
        <f>Calendario!$F$11</f>
        <v>177</v>
      </c>
    </row>
    <row r="597" spans="1:5" x14ac:dyDescent="0.2">
      <c r="A597" t="s">
        <v>406</v>
      </c>
      <c r="B597" t="s">
        <v>158</v>
      </c>
      <c r="C597" s="85">
        <v>46192</v>
      </c>
      <c r="D597">
        <v>4</v>
      </c>
      <c r="E597">
        <f>Calendario!$F$11</f>
        <v>177</v>
      </c>
    </row>
    <row r="598" spans="1:5" x14ac:dyDescent="0.2">
      <c r="A598" t="s">
        <v>241</v>
      </c>
      <c r="B598" t="s">
        <v>158</v>
      </c>
      <c r="C598" s="85">
        <v>46195</v>
      </c>
      <c r="D598">
        <v>9</v>
      </c>
      <c r="E598">
        <f>Calendario!$F$11</f>
        <v>177</v>
      </c>
    </row>
    <row r="599" spans="1:5" x14ac:dyDescent="0.2">
      <c r="A599" t="s">
        <v>241</v>
      </c>
      <c r="B599" t="s">
        <v>158</v>
      </c>
      <c r="C599" s="85">
        <v>46196</v>
      </c>
      <c r="D599">
        <v>9</v>
      </c>
      <c r="E599">
        <f>Calendario!$F$11</f>
        <v>177</v>
      </c>
    </row>
    <row r="600" spans="1:5" x14ac:dyDescent="0.2">
      <c r="A600" t="s">
        <v>241</v>
      </c>
      <c r="B600" t="s">
        <v>158</v>
      </c>
      <c r="C600" s="85">
        <v>46197</v>
      </c>
      <c r="D600">
        <v>9</v>
      </c>
      <c r="E600">
        <f>Calendario!$F$11</f>
        <v>177</v>
      </c>
    </row>
    <row r="601" spans="1:5" x14ac:dyDescent="0.2">
      <c r="A601" t="s">
        <v>241</v>
      </c>
      <c r="B601" t="s">
        <v>158</v>
      </c>
      <c r="C601" s="85">
        <v>46198</v>
      </c>
      <c r="D601">
        <v>9</v>
      </c>
      <c r="E601">
        <f>Calendario!$F$11</f>
        <v>177</v>
      </c>
    </row>
    <row r="602" spans="1:5" x14ac:dyDescent="0.2">
      <c r="A602" t="s">
        <v>241</v>
      </c>
      <c r="B602" t="s">
        <v>158</v>
      </c>
      <c r="C602" s="85">
        <v>46199</v>
      </c>
      <c r="D602">
        <v>6</v>
      </c>
      <c r="E602">
        <f>Calendario!$F$11</f>
        <v>177</v>
      </c>
    </row>
    <row r="603" spans="1:5" x14ac:dyDescent="0.2">
      <c r="A603" t="s">
        <v>197</v>
      </c>
      <c r="B603" t="s">
        <v>158</v>
      </c>
      <c r="C603" s="85">
        <v>46196</v>
      </c>
      <c r="D603">
        <v>2</v>
      </c>
      <c r="E603">
        <f>Calendario!$F$11</f>
        <v>177</v>
      </c>
    </row>
    <row r="604" spans="1:5" x14ac:dyDescent="0.2">
      <c r="A604" t="s">
        <v>197</v>
      </c>
      <c r="B604" t="s">
        <v>158</v>
      </c>
      <c r="C604" s="85">
        <v>46197</v>
      </c>
      <c r="D604">
        <v>2</v>
      </c>
      <c r="E604">
        <f>Calendario!$F$11</f>
        <v>177</v>
      </c>
    </row>
    <row r="605" spans="1:5" x14ac:dyDescent="0.2">
      <c r="A605" t="s">
        <v>197</v>
      </c>
      <c r="B605" t="s">
        <v>158</v>
      </c>
      <c r="C605" s="85">
        <v>46199</v>
      </c>
      <c r="D605">
        <v>2</v>
      </c>
      <c r="E605">
        <f>Calendario!$F$11</f>
        <v>177</v>
      </c>
    </row>
    <row r="606" spans="1:5" x14ac:dyDescent="0.2">
      <c r="A606" t="s">
        <v>406</v>
      </c>
      <c r="B606" t="s">
        <v>158</v>
      </c>
      <c r="C606" s="85">
        <v>46195</v>
      </c>
      <c r="D606">
        <v>4</v>
      </c>
      <c r="E606">
        <f>Calendario!$F$11</f>
        <v>177</v>
      </c>
    </row>
    <row r="607" spans="1:5" x14ac:dyDescent="0.2">
      <c r="A607" t="s">
        <v>406</v>
      </c>
      <c r="B607" t="s">
        <v>158</v>
      </c>
      <c r="C607" s="85">
        <v>46196</v>
      </c>
      <c r="D607">
        <v>4</v>
      </c>
      <c r="E607">
        <f>Calendario!$F$11</f>
        <v>177</v>
      </c>
    </row>
    <row r="608" spans="1:5" x14ac:dyDescent="0.2">
      <c r="A608" t="s">
        <v>406</v>
      </c>
      <c r="B608" t="s">
        <v>158</v>
      </c>
      <c r="C608" s="85">
        <v>46197</v>
      </c>
      <c r="D608">
        <v>4</v>
      </c>
      <c r="E608">
        <f>Calendario!$F$11</f>
        <v>177</v>
      </c>
    </row>
    <row r="609" spans="1:5" x14ac:dyDescent="0.2">
      <c r="A609" t="s">
        <v>406</v>
      </c>
      <c r="B609" t="s">
        <v>158</v>
      </c>
      <c r="C609" s="85">
        <v>46198</v>
      </c>
      <c r="D609">
        <v>4</v>
      </c>
      <c r="E609">
        <f>Calendario!$F$11</f>
        <v>177</v>
      </c>
    </row>
    <row r="610" spans="1:5" x14ac:dyDescent="0.2">
      <c r="A610" t="s">
        <v>406</v>
      </c>
      <c r="B610" t="s">
        <v>158</v>
      </c>
      <c r="C610" s="85">
        <v>46199</v>
      </c>
      <c r="D610">
        <v>3</v>
      </c>
      <c r="E610">
        <f>Calendario!$F$11</f>
        <v>177</v>
      </c>
    </row>
    <row r="611" spans="1:5" x14ac:dyDescent="0.2">
      <c r="A611" t="s">
        <v>178</v>
      </c>
      <c r="B611" t="s">
        <v>159</v>
      </c>
      <c r="C611" s="85">
        <v>46174</v>
      </c>
      <c r="D611">
        <v>2</v>
      </c>
      <c r="E611">
        <f>Calendario!$F$11</f>
        <v>177</v>
      </c>
    </row>
    <row r="612" spans="1:5" x14ac:dyDescent="0.2">
      <c r="A612" t="s">
        <v>178</v>
      </c>
      <c r="B612" t="s">
        <v>159</v>
      </c>
      <c r="C612" s="85">
        <v>46181</v>
      </c>
      <c r="D612">
        <v>2</v>
      </c>
      <c r="E612">
        <f>Calendario!$F$11</f>
        <v>177</v>
      </c>
    </row>
    <row r="613" spans="1:5" x14ac:dyDescent="0.2">
      <c r="A613" t="s">
        <v>178</v>
      </c>
      <c r="B613" t="s">
        <v>159</v>
      </c>
      <c r="C613" s="85">
        <v>46188</v>
      </c>
      <c r="D613">
        <v>2</v>
      </c>
      <c r="E613">
        <f>Calendario!$F$11</f>
        <v>177</v>
      </c>
    </row>
    <row r="614" spans="1:5" x14ac:dyDescent="0.2">
      <c r="A614" t="s">
        <v>178</v>
      </c>
      <c r="B614" t="s">
        <v>159</v>
      </c>
      <c r="C614" s="85">
        <v>46195</v>
      </c>
      <c r="D614">
        <v>2</v>
      </c>
      <c r="E614">
        <f>Calendario!$F$11</f>
        <v>177</v>
      </c>
    </row>
    <row r="615" spans="1:5" x14ac:dyDescent="0.2">
      <c r="A615" t="s">
        <v>178</v>
      </c>
      <c r="B615" t="s">
        <v>159</v>
      </c>
      <c r="C615" s="85">
        <v>46203</v>
      </c>
      <c r="D615">
        <v>2</v>
      </c>
      <c r="E615">
        <f>Calendario!$F$11</f>
        <v>177</v>
      </c>
    </row>
    <row r="616" spans="1:5" x14ac:dyDescent="0.2">
      <c r="A616" t="s">
        <v>285</v>
      </c>
      <c r="B616" t="s">
        <v>159</v>
      </c>
      <c r="C616" s="85">
        <v>46174</v>
      </c>
      <c r="D616">
        <v>1</v>
      </c>
      <c r="E616">
        <f>Calendario!$F$11</f>
        <v>177</v>
      </c>
    </row>
    <row r="617" spans="1:5" x14ac:dyDescent="0.2">
      <c r="A617" t="s">
        <v>285</v>
      </c>
      <c r="B617" t="s">
        <v>159</v>
      </c>
      <c r="C617" s="85">
        <v>46181</v>
      </c>
      <c r="D617">
        <v>1</v>
      </c>
      <c r="E617">
        <f>Calendario!$F$11</f>
        <v>177</v>
      </c>
    </row>
    <row r="618" spans="1:5" x14ac:dyDescent="0.2">
      <c r="A618" t="s">
        <v>285</v>
      </c>
      <c r="B618" t="s">
        <v>159</v>
      </c>
      <c r="C618" s="85">
        <v>46188</v>
      </c>
      <c r="D618">
        <v>1</v>
      </c>
      <c r="E618">
        <f>Calendario!$F$11</f>
        <v>177</v>
      </c>
    </row>
    <row r="619" spans="1:5" x14ac:dyDescent="0.2">
      <c r="A619" t="s">
        <v>285</v>
      </c>
      <c r="B619" t="s">
        <v>159</v>
      </c>
      <c r="C619" s="85">
        <v>46195</v>
      </c>
      <c r="D619">
        <v>1</v>
      </c>
      <c r="E619">
        <f>Calendario!$F$11</f>
        <v>177</v>
      </c>
    </row>
    <row r="620" spans="1:5" x14ac:dyDescent="0.2">
      <c r="A620" t="s">
        <v>285</v>
      </c>
      <c r="B620" t="s">
        <v>159</v>
      </c>
      <c r="C620" s="85">
        <v>46203</v>
      </c>
      <c r="D620">
        <v>1</v>
      </c>
      <c r="E620">
        <f>Calendario!$F$11</f>
        <v>177</v>
      </c>
    </row>
    <row r="621" spans="1:5" x14ac:dyDescent="0.2">
      <c r="A621" t="s">
        <v>275</v>
      </c>
      <c r="B621" t="s">
        <v>159</v>
      </c>
      <c r="C621" s="85">
        <v>46174</v>
      </c>
      <c r="D621">
        <v>2</v>
      </c>
      <c r="E621">
        <f>Calendario!$F$11</f>
        <v>177</v>
      </c>
    </row>
    <row r="622" spans="1:5" x14ac:dyDescent="0.2">
      <c r="A622" t="s">
        <v>275</v>
      </c>
      <c r="B622" t="s">
        <v>159</v>
      </c>
      <c r="C622" s="85">
        <v>46183</v>
      </c>
      <c r="D622">
        <v>2</v>
      </c>
      <c r="E622">
        <f>Calendario!$F$11</f>
        <v>177</v>
      </c>
    </row>
    <row r="623" spans="1:5" x14ac:dyDescent="0.2">
      <c r="A623" t="s">
        <v>275</v>
      </c>
      <c r="B623" t="s">
        <v>159</v>
      </c>
      <c r="C623" s="85">
        <v>46192</v>
      </c>
      <c r="D623">
        <v>2</v>
      </c>
      <c r="E623">
        <f>Calendario!$F$11</f>
        <v>177</v>
      </c>
    </row>
    <row r="624" spans="1:5" x14ac:dyDescent="0.2">
      <c r="A624" t="s">
        <v>275</v>
      </c>
      <c r="B624" t="s">
        <v>159</v>
      </c>
      <c r="C624" s="85">
        <v>46199</v>
      </c>
      <c r="D624">
        <v>2</v>
      </c>
      <c r="E624">
        <f>Calendario!$F$11</f>
        <v>177</v>
      </c>
    </row>
    <row r="625" spans="1:5" x14ac:dyDescent="0.2">
      <c r="A625" t="s">
        <v>275</v>
      </c>
      <c r="B625" t="s">
        <v>159</v>
      </c>
      <c r="C625" s="85">
        <v>46203</v>
      </c>
      <c r="D625">
        <v>2</v>
      </c>
      <c r="E625">
        <f>Calendario!$F$11</f>
        <v>177</v>
      </c>
    </row>
    <row r="626" spans="1:5" x14ac:dyDescent="0.2">
      <c r="A626" t="s">
        <v>178</v>
      </c>
      <c r="B626" t="s">
        <v>159</v>
      </c>
      <c r="C626" s="85">
        <v>46174</v>
      </c>
      <c r="D626">
        <v>1</v>
      </c>
      <c r="E626">
        <f>Calendario!$F$11</f>
        <v>177</v>
      </c>
    </row>
    <row r="627" spans="1:5" x14ac:dyDescent="0.2">
      <c r="A627" t="s">
        <v>178</v>
      </c>
      <c r="B627" t="s">
        <v>159</v>
      </c>
      <c r="C627" s="85">
        <v>46181</v>
      </c>
      <c r="D627">
        <v>1</v>
      </c>
      <c r="E627">
        <f>Calendario!$F$11</f>
        <v>177</v>
      </c>
    </row>
    <row r="628" spans="1:5" x14ac:dyDescent="0.2">
      <c r="A628" t="s">
        <v>178</v>
      </c>
      <c r="B628" t="s">
        <v>159</v>
      </c>
      <c r="C628" s="85">
        <v>46188</v>
      </c>
      <c r="D628">
        <v>1</v>
      </c>
      <c r="E628">
        <f>Calendario!$F$11</f>
        <v>177</v>
      </c>
    </row>
    <row r="629" spans="1:5" x14ac:dyDescent="0.2">
      <c r="A629" t="s">
        <v>178</v>
      </c>
      <c r="B629" t="s">
        <v>159</v>
      </c>
      <c r="C629" s="85">
        <v>46195</v>
      </c>
      <c r="D629">
        <v>1</v>
      </c>
      <c r="E629">
        <f>Calendario!$F$11</f>
        <v>177</v>
      </c>
    </row>
    <row r="630" spans="1:5" x14ac:dyDescent="0.2">
      <c r="A630" t="s">
        <v>178</v>
      </c>
      <c r="B630" t="s">
        <v>159</v>
      </c>
      <c r="C630" s="85">
        <v>46203</v>
      </c>
      <c r="D630">
        <v>1</v>
      </c>
      <c r="E630">
        <f>Calendario!$F$11</f>
        <v>177</v>
      </c>
    </row>
    <row r="631" spans="1:5" x14ac:dyDescent="0.2">
      <c r="A631" t="s">
        <v>285</v>
      </c>
      <c r="B631" t="s">
        <v>159</v>
      </c>
      <c r="C631" s="85">
        <v>46174</v>
      </c>
      <c r="D631">
        <v>1</v>
      </c>
      <c r="E631">
        <f>Calendario!$F$11</f>
        <v>177</v>
      </c>
    </row>
    <row r="632" spans="1:5" x14ac:dyDescent="0.2">
      <c r="A632" t="s">
        <v>285</v>
      </c>
      <c r="B632" t="s">
        <v>159</v>
      </c>
      <c r="C632" s="85">
        <v>46181</v>
      </c>
      <c r="D632">
        <v>1</v>
      </c>
      <c r="E632">
        <f>Calendario!$F$11</f>
        <v>177</v>
      </c>
    </row>
    <row r="633" spans="1:5" x14ac:dyDescent="0.2">
      <c r="A633" t="s">
        <v>285</v>
      </c>
      <c r="B633" t="s">
        <v>159</v>
      </c>
      <c r="C633" s="85">
        <v>46188</v>
      </c>
      <c r="D633">
        <v>1</v>
      </c>
      <c r="E633">
        <f>Calendario!$F$11</f>
        <v>177</v>
      </c>
    </row>
    <row r="634" spans="1:5" x14ac:dyDescent="0.2">
      <c r="A634" t="s">
        <v>275</v>
      </c>
      <c r="B634" t="s">
        <v>159</v>
      </c>
      <c r="C634" s="85">
        <v>46174</v>
      </c>
      <c r="D634">
        <v>1</v>
      </c>
      <c r="E634">
        <f>Calendario!$F$11</f>
        <v>177</v>
      </c>
    </row>
    <row r="635" spans="1:5" x14ac:dyDescent="0.2">
      <c r="A635" t="s">
        <v>275</v>
      </c>
      <c r="B635" t="s">
        <v>159</v>
      </c>
      <c r="C635" s="85">
        <v>46183</v>
      </c>
      <c r="D635">
        <v>1</v>
      </c>
      <c r="E635">
        <f>Calendario!$F$11</f>
        <v>177</v>
      </c>
    </row>
    <row r="636" spans="1:5" x14ac:dyDescent="0.2">
      <c r="A636" t="s">
        <v>275</v>
      </c>
      <c r="B636" t="s">
        <v>159</v>
      </c>
      <c r="C636" s="85">
        <v>46190</v>
      </c>
      <c r="D636">
        <v>1</v>
      </c>
      <c r="E636">
        <f>Calendario!$F$11</f>
        <v>177</v>
      </c>
    </row>
    <row r="637" spans="1:5" x14ac:dyDescent="0.2">
      <c r="A637" t="s">
        <v>275</v>
      </c>
      <c r="B637" t="s">
        <v>159</v>
      </c>
      <c r="C637" s="85">
        <v>46199</v>
      </c>
      <c r="D637">
        <v>1</v>
      </c>
      <c r="E637">
        <f>Calendario!$F$11</f>
        <v>177</v>
      </c>
    </row>
    <row r="638" spans="1:5" x14ac:dyDescent="0.2">
      <c r="A638" t="s">
        <v>275</v>
      </c>
      <c r="B638" t="s">
        <v>159</v>
      </c>
      <c r="C638" s="85">
        <v>46203</v>
      </c>
      <c r="D638">
        <v>1</v>
      </c>
      <c r="E638">
        <f>Calendario!$F$11</f>
        <v>177</v>
      </c>
    </row>
    <row r="639" spans="1:5" x14ac:dyDescent="0.2">
      <c r="A639" t="s">
        <v>178</v>
      </c>
      <c r="B639" t="s">
        <v>159</v>
      </c>
      <c r="C639" s="85">
        <v>46174</v>
      </c>
      <c r="D639">
        <v>1</v>
      </c>
      <c r="E639">
        <f>Calendario!$F$11</f>
        <v>177</v>
      </c>
    </row>
    <row r="640" spans="1:5" x14ac:dyDescent="0.2">
      <c r="A640" t="s">
        <v>178</v>
      </c>
      <c r="B640" t="s">
        <v>159</v>
      </c>
      <c r="C640" s="85">
        <v>46181</v>
      </c>
      <c r="D640">
        <v>1</v>
      </c>
      <c r="E640">
        <f>Calendario!$F$11</f>
        <v>177</v>
      </c>
    </row>
    <row r="641" spans="1:5" x14ac:dyDescent="0.2">
      <c r="A641" t="s">
        <v>178</v>
      </c>
      <c r="B641" t="s">
        <v>159</v>
      </c>
      <c r="C641" s="85">
        <v>46188</v>
      </c>
      <c r="D641">
        <v>1</v>
      </c>
      <c r="E641">
        <f>Calendario!$F$11</f>
        <v>177</v>
      </c>
    </row>
    <row r="642" spans="1:5" x14ac:dyDescent="0.2">
      <c r="A642" t="s">
        <v>178</v>
      </c>
      <c r="B642" t="s">
        <v>159</v>
      </c>
      <c r="C642" s="85">
        <v>46195</v>
      </c>
      <c r="D642">
        <v>1</v>
      </c>
      <c r="E642">
        <f>Calendario!$F$11</f>
        <v>177</v>
      </c>
    </row>
    <row r="643" spans="1:5" x14ac:dyDescent="0.2">
      <c r="A643" t="s">
        <v>178</v>
      </c>
      <c r="B643" t="s">
        <v>159</v>
      </c>
      <c r="C643" s="85">
        <v>46203</v>
      </c>
      <c r="D643">
        <v>1</v>
      </c>
      <c r="E643">
        <f>Calendario!$F$11</f>
        <v>177</v>
      </c>
    </row>
    <row r="644" spans="1:5" x14ac:dyDescent="0.2">
      <c r="A644" t="s">
        <v>285</v>
      </c>
      <c r="B644" t="s">
        <v>159</v>
      </c>
      <c r="C644" s="85">
        <v>46174</v>
      </c>
      <c r="D644">
        <v>1</v>
      </c>
      <c r="E644">
        <f>Calendario!$F$11</f>
        <v>177</v>
      </c>
    </row>
    <row r="645" spans="1:5" x14ac:dyDescent="0.2">
      <c r="A645" t="s">
        <v>285</v>
      </c>
      <c r="B645" t="s">
        <v>159</v>
      </c>
      <c r="C645" s="85">
        <v>46181</v>
      </c>
      <c r="D645">
        <v>1</v>
      </c>
      <c r="E645">
        <f>Calendario!$F$11</f>
        <v>177</v>
      </c>
    </row>
    <row r="646" spans="1:5" x14ac:dyDescent="0.2">
      <c r="A646" t="s">
        <v>285</v>
      </c>
      <c r="B646" t="s">
        <v>159</v>
      </c>
      <c r="C646" s="85">
        <v>46188</v>
      </c>
      <c r="D646">
        <v>1</v>
      </c>
      <c r="E646">
        <f>Calendario!$F$11</f>
        <v>177</v>
      </c>
    </row>
    <row r="647" spans="1:5" x14ac:dyDescent="0.2">
      <c r="A647" t="s">
        <v>285</v>
      </c>
      <c r="B647" t="s">
        <v>159</v>
      </c>
      <c r="C647" s="85">
        <v>46195</v>
      </c>
      <c r="D647">
        <v>1</v>
      </c>
      <c r="E647">
        <f>Calendario!$F$11</f>
        <v>177</v>
      </c>
    </row>
    <row r="648" spans="1:5" x14ac:dyDescent="0.2">
      <c r="A648" t="s">
        <v>285</v>
      </c>
      <c r="B648" t="s">
        <v>159</v>
      </c>
      <c r="C648" s="85">
        <v>46203</v>
      </c>
      <c r="D648">
        <v>1</v>
      </c>
      <c r="E648">
        <f>Calendario!$F$11</f>
        <v>177</v>
      </c>
    </row>
    <row r="649" spans="1:5" x14ac:dyDescent="0.2">
      <c r="A649" t="s">
        <v>275</v>
      </c>
      <c r="B649" t="s">
        <v>159</v>
      </c>
      <c r="C649" s="85">
        <v>46174</v>
      </c>
      <c r="D649">
        <v>1</v>
      </c>
      <c r="E649">
        <f>Calendario!$F$11</f>
        <v>177</v>
      </c>
    </row>
    <row r="650" spans="1:5" x14ac:dyDescent="0.2">
      <c r="A650" t="s">
        <v>275</v>
      </c>
      <c r="B650" t="s">
        <v>159</v>
      </c>
      <c r="C650" s="85">
        <v>46183</v>
      </c>
      <c r="D650">
        <v>1</v>
      </c>
      <c r="E650">
        <f>Calendario!$F$11</f>
        <v>177</v>
      </c>
    </row>
    <row r="651" spans="1:5" x14ac:dyDescent="0.2">
      <c r="A651" t="s">
        <v>275</v>
      </c>
      <c r="B651" t="s">
        <v>159</v>
      </c>
      <c r="C651" s="85">
        <v>46190</v>
      </c>
      <c r="D651">
        <v>1</v>
      </c>
      <c r="E651">
        <f>Calendario!$F$11</f>
        <v>177</v>
      </c>
    </row>
    <row r="652" spans="1:5" x14ac:dyDescent="0.2">
      <c r="A652" t="s">
        <v>275</v>
      </c>
      <c r="B652" t="s">
        <v>159</v>
      </c>
      <c r="C652" s="85">
        <v>46199</v>
      </c>
      <c r="D652">
        <v>1</v>
      </c>
      <c r="E652">
        <f>Calendario!$F$11</f>
        <v>177</v>
      </c>
    </row>
    <row r="653" spans="1:5" x14ac:dyDescent="0.2">
      <c r="A653" t="s">
        <v>275</v>
      </c>
      <c r="B653" t="s">
        <v>159</v>
      </c>
      <c r="C653" s="85">
        <v>46203</v>
      </c>
      <c r="D653">
        <v>1</v>
      </c>
      <c r="E653">
        <f>Calendario!$F$11</f>
        <v>177</v>
      </c>
    </row>
    <row r="654" spans="1:5" x14ac:dyDescent="0.2">
      <c r="A654" t="s">
        <v>306</v>
      </c>
      <c r="B654" t="s">
        <v>159</v>
      </c>
      <c r="C654" s="85">
        <v>46174</v>
      </c>
      <c r="D654">
        <v>1</v>
      </c>
      <c r="E654">
        <f>Calendario!$F$11</f>
        <v>177</v>
      </c>
    </row>
    <row r="655" spans="1:5" x14ac:dyDescent="0.2">
      <c r="A655" t="s">
        <v>306</v>
      </c>
      <c r="B655" t="s">
        <v>159</v>
      </c>
      <c r="C655" s="85">
        <v>46181</v>
      </c>
      <c r="D655">
        <v>1</v>
      </c>
      <c r="E655">
        <f>Calendario!$F$11</f>
        <v>177</v>
      </c>
    </row>
    <row r="656" spans="1:5" x14ac:dyDescent="0.2">
      <c r="A656" t="s">
        <v>306</v>
      </c>
      <c r="B656" t="s">
        <v>159</v>
      </c>
      <c r="C656" s="85">
        <v>46188</v>
      </c>
      <c r="D656">
        <v>1</v>
      </c>
      <c r="E656">
        <f>Calendario!$F$11</f>
        <v>177</v>
      </c>
    </row>
    <row r="657" spans="1:5" x14ac:dyDescent="0.2">
      <c r="A657" t="s">
        <v>306</v>
      </c>
      <c r="B657" t="s">
        <v>159</v>
      </c>
      <c r="C657" s="85">
        <v>46195</v>
      </c>
      <c r="D657">
        <v>1</v>
      </c>
      <c r="E657">
        <f>Calendario!$F$11</f>
        <v>177</v>
      </c>
    </row>
    <row r="658" spans="1:5" x14ac:dyDescent="0.2">
      <c r="A658" t="s">
        <v>306</v>
      </c>
      <c r="B658" t="s">
        <v>159</v>
      </c>
      <c r="C658" s="85">
        <v>46203</v>
      </c>
      <c r="D658">
        <v>1</v>
      </c>
      <c r="E658">
        <f>Calendario!$F$11</f>
        <v>177</v>
      </c>
    </row>
    <row r="659" spans="1:5" x14ac:dyDescent="0.2">
      <c r="A659" t="s">
        <v>416</v>
      </c>
      <c r="B659" t="s">
        <v>159</v>
      </c>
      <c r="C659" s="85">
        <v>46174</v>
      </c>
      <c r="D659">
        <v>1</v>
      </c>
      <c r="E659">
        <f>Calendario!$F$11</f>
        <v>177</v>
      </c>
    </row>
    <row r="660" spans="1:5" x14ac:dyDescent="0.2">
      <c r="A660" t="s">
        <v>416</v>
      </c>
      <c r="B660" t="s">
        <v>159</v>
      </c>
      <c r="C660" s="85">
        <v>46181</v>
      </c>
      <c r="D660">
        <v>1</v>
      </c>
      <c r="E660">
        <f>Calendario!$F$11</f>
        <v>177</v>
      </c>
    </row>
    <row r="661" spans="1:5" x14ac:dyDescent="0.2">
      <c r="A661" t="s">
        <v>416</v>
      </c>
      <c r="B661" t="s">
        <v>159</v>
      </c>
      <c r="C661" s="85">
        <v>46188</v>
      </c>
      <c r="D661">
        <v>1</v>
      </c>
      <c r="E661">
        <f>Calendario!$F$11</f>
        <v>177</v>
      </c>
    </row>
    <row r="662" spans="1:5" x14ac:dyDescent="0.2">
      <c r="A662" t="s">
        <v>416</v>
      </c>
      <c r="B662" t="s">
        <v>159</v>
      </c>
      <c r="C662" s="85">
        <v>46195</v>
      </c>
      <c r="D662">
        <v>1</v>
      </c>
      <c r="E662">
        <f>Calendario!$F$11</f>
        <v>177</v>
      </c>
    </row>
    <row r="663" spans="1:5" x14ac:dyDescent="0.2">
      <c r="A663" t="s">
        <v>416</v>
      </c>
      <c r="B663" t="s">
        <v>159</v>
      </c>
      <c r="C663" s="85">
        <v>46203</v>
      </c>
      <c r="D663">
        <v>1</v>
      </c>
      <c r="E663">
        <f>Calendario!$F$11</f>
        <v>177</v>
      </c>
    </row>
    <row r="664" spans="1:5" x14ac:dyDescent="0.2">
      <c r="A664" t="s">
        <v>178</v>
      </c>
      <c r="B664" t="s">
        <v>159</v>
      </c>
      <c r="C664" s="85">
        <v>46174</v>
      </c>
      <c r="D664">
        <v>2</v>
      </c>
      <c r="E664">
        <f>Calendario!$F$11</f>
        <v>177</v>
      </c>
    </row>
    <row r="665" spans="1:5" x14ac:dyDescent="0.2">
      <c r="A665" t="s">
        <v>285</v>
      </c>
      <c r="B665" t="s">
        <v>159</v>
      </c>
      <c r="C665" s="85">
        <v>46174</v>
      </c>
      <c r="D665">
        <v>1</v>
      </c>
      <c r="E665">
        <f>Calendario!$F$11</f>
        <v>177</v>
      </c>
    </row>
    <row r="666" spans="1:5" x14ac:dyDescent="0.2">
      <c r="A666" t="s">
        <v>275</v>
      </c>
      <c r="B666" t="s">
        <v>159</v>
      </c>
      <c r="C666" s="85">
        <v>46174</v>
      </c>
      <c r="D666">
        <v>1</v>
      </c>
      <c r="E666">
        <f>Calendario!$F$11</f>
        <v>177</v>
      </c>
    </row>
    <row r="667" spans="1:5" x14ac:dyDescent="0.2">
      <c r="A667" t="s">
        <v>306</v>
      </c>
      <c r="B667" t="s">
        <v>159</v>
      </c>
      <c r="C667" s="85">
        <v>46174</v>
      </c>
      <c r="D667">
        <v>1</v>
      </c>
      <c r="E667">
        <f>Calendario!$F$11</f>
        <v>177</v>
      </c>
    </row>
    <row r="668" spans="1:5" x14ac:dyDescent="0.2">
      <c r="A668" t="s">
        <v>416</v>
      </c>
      <c r="B668" t="s">
        <v>159</v>
      </c>
      <c r="C668" s="85">
        <v>46174</v>
      </c>
      <c r="D668">
        <v>1</v>
      </c>
      <c r="E668">
        <f>Calendario!$F$11</f>
        <v>177</v>
      </c>
    </row>
    <row r="669" spans="1:5" x14ac:dyDescent="0.2">
      <c r="A669" t="s">
        <v>275</v>
      </c>
      <c r="B669" t="s">
        <v>159</v>
      </c>
      <c r="C669" s="85">
        <v>46174</v>
      </c>
      <c r="D669">
        <v>4</v>
      </c>
      <c r="E669">
        <f>Calendario!$F$11</f>
        <v>177</v>
      </c>
    </row>
    <row r="670" spans="1:5" x14ac:dyDescent="0.2">
      <c r="A670" t="s">
        <v>275</v>
      </c>
      <c r="B670" t="s">
        <v>159</v>
      </c>
      <c r="C670" s="85">
        <v>46175</v>
      </c>
      <c r="D670">
        <v>9</v>
      </c>
      <c r="E670">
        <f>Calendario!$F$11</f>
        <v>177</v>
      </c>
    </row>
    <row r="671" spans="1:5" x14ac:dyDescent="0.2">
      <c r="A671" t="s">
        <v>275</v>
      </c>
      <c r="B671" t="s">
        <v>159</v>
      </c>
      <c r="C671" s="85">
        <v>46176</v>
      </c>
      <c r="D671">
        <v>1</v>
      </c>
      <c r="E671">
        <f>Calendario!$F$11</f>
        <v>177</v>
      </c>
    </row>
    <row r="672" spans="1:5" x14ac:dyDescent="0.2">
      <c r="A672" t="s">
        <v>275</v>
      </c>
      <c r="B672" t="s">
        <v>159</v>
      </c>
      <c r="C672" s="85">
        <v>46181</v>
      </c>
      <c r="D672">
        <v>9</v>
      </c>
      <c r="E672">
        <f>Calendario!$F$11</f>
        <v>177</v>
      </c>
    </row>
    <row r="673" spans="1:5" x14ac:dyDescent="0.2">
      <c r="A673" t="s">
        <v>275</v>
      </c>
      <c r="B673" t="s">
        <v>159</v>
      </c>
      <c r="C673" s="85">
        <v>46183</v>
      </c>
      <c r="D673">
        <v>5</v>
      </c>
      <c r="E673">
        <f>Calendario!$F$11</f>
        <v>177</v>
      </c>
    </row>
    <row r="674" spans="1:5" x14ac:dyDescent="0.2">
      <c r="A674" t="s">
        <v>275</v>
      </c>
      <c r="B674" t="s">
        <v>159</v>
      </c>
      <c r="C674" s="85">
        <v>46188</v>
      </c>
      <c r="D674">
        <v>9</v>
      </c>
      <c r="E674">
        <f>Calendario!$F$11</f>
        <v>177</v>
      </c>
    </row>
    <row r="675" spans="1:5" x14ac:dyDescent="0.2">
      <c r="A675" t="s">
        <v>275</v>
      </c>
      <c r="B675" t="s">
        <v>159</v>
      </c>
      <c r="C675" s="85">
        <v>46192</v>
      </c>
      <c r="D675">
        <v>4</v>
      </c>
      <c r="E675">
        <f>Calendario!$F$11</f>
        <v>177</v>
      </c>
    </row>
    <row r="676" spans="1:5" x14ac:dyDescent="0.2">
      <c r="A676" t="s">
        <v>178</v>
      </c>
      <c r="B676" t="s">
        <v>159</v>
      </c>
      <c r="C676" s="85">
        <v>46175</v>
      </c>
      <c r="D676">
        <v>4</v>
      </c>
      <c r="E676">
        <f>Calendario!$F$11</f>
        <v>177</v>
      </c>
    </row>
    <row r="677" spans="1:5" x14ac:dyDescent="0.2">
      <c r="A677" t="s">
        <v>178</v>
      </c>
      <c r="B677" t="s">
        <v>159</v>
      </c>
      <c r="C677" s="85">
        <v>46181</v>
      </c>
      <c r="D677">
        <v>4</v>
      </c>
      <c r="E677">
        <f>Calendario!$F$11</f>
        <v>177</v>
      </c>
    </row>
    <row r="678" spans="1:5" x14ac:dyDescent="0.2">
      <c r="A678" t="s">
        <v>178</v>
      </c>
      <c r="B678" t="s">
        <v>159</v>
      </c>
      <c r="C678" s="85">
        <v>46188</v>
      </c>
      <c r="D678">
        <v>3</v>
      </c>
      <c r="E678">
        <f>Calendario!$F$11</f>
        <v>177</v>
      </c>
    </row>
    <row r="679" spans="1:5" x14ac:dyDescent="0.2">
      <c r="A679" t="s">
        <v>285</v>
      </c>
      <c r="B679" t="s">
        <v>159</v>
      </c>
      <c r="C679" s="85">
        <v>46175</v>
      </c>
      <c r="D679">
        <v>5</v>
      </c>
      <c r="E679">
        <f>Calendario!$F$11</f>
        <v>177</v>
      </c>
    </row>
    <row r="680" spans="1:5" x14ac:dyDescent="0.2">
      <c r="A680" t="s">
        <v>285</v>
      </c>
      <c r="B680" t="s">
        <v>159</v>
      </c>
      <c r="C680" s="85">
        <v>46182</v>
      </c>
      <c r="D680">
        <v>5</v>
      </c>
      <c r="E680">
        <f>Calendario!$F$11</f>
        <v>177</v>
      </c>
    </row>
    <row r="681" spans="1:5" x14ac:dyDescent="0.2">
      <c r="A681" t="s">
        <v>285</v>
      </c>
      <c r="B681" t="s">
        <v>159</v>
      </c>
      <c r="C681" s="85">
        <v>46188</v>
      </c>
      <c r="D681">
        <v>5</v>
      </c>
      <c r="E681">
        <f>Calendario!$F$11</f>
        <v>177</v>
      </c>
    </row>
    <row r="682" spans="1:5" x14ac:dyDescent="0.2">
      <c r="A682" t="s">
        <v>275</v>
      </c>
      <c r="B682" t="s">
        <v>159</v>
      </c>
      <c r="C682" s="85">
        <v>46176</v>
      </c>
      <c r="D682">
        <v>8</v>
      </c>
      <c r="E682">
        <f>Calendario!$F$11</f>
        <v>177</v>
      </c>
    </row>
    <row r="683" spans="1:5" x14ac:dyDescent="0.2">
      <c r="A683" t="s">
        <v>275</v>
      </c>
      <c r="B683" t="s">
        <v>159</v>
      </c>
      <c r="C683" s="85">
        <v>46177</v>
      </c>
      <c r="D683">
        <v>9</v>
      </c>
      <c r="E683">
        <f>Calendario!$F$11</f>
        <v>177</v>
      </c>
    </row>
    <row r="684" spans="1:5" x14ac:dyDescent="0.2">
      <c r="A684" t="s">
        <v>275</v>
      </c>
      <c r="B684" t="s">
        <v>159</v>
      </c>
      <c r="C684" s="85">
        <v>46178</v>
      </c>
      <c r="D684">
        <v>6</v>
      </c>
      <c r="E684">
        <f>Calendario!$F$11</f>
        <v>177</v>
      </c>
    </row>
    <row r="685" spans="1:5" x14ac:dyDescent="0.2">
      <c r="A685" t="s">
        <v>275</v>
      </c>
      <c r="B685" t="s">
        <v>159</v>
      </c>
      <c r="C685" s="85">
        <v>46185</v>
      </c>
      <c r="D685">
        <v>3</v>
      </c>
      <c r="E685">
        <f>Calendario!$F$11</f>
        <v>177</v>
      </c>
    </row>
    <row r="686" spans="1:5" x14ac:dyDescent="0.2">
      <c r="A686" t="s">
        <v>275</v>
      </c>
      <c r="B686" t="s">
        <v>159</v>
      </c>
      <c r="C686" s="85">
        <v>46189</v>
      </c>
      <c r="D686">
        <v>9</v>
      </c>
      <c r="E686">
        <f>Calendario!$F$11</f>
        <v>177</v>
      </c>
    </row>
    <row r="687" spans="1:5" x14ac:dyDescent="0.2">
      <c r="A687" t="s">
        <v>275</v>
      </c>
      <c r="B687" t="s">
        <v>159</v>
      </c>
      <c r="C687" s="85">
        <v>46190</v>
      </c>
      <c r="D687">
        <v>7</v>
      </c>
      <c r="E687">
        <f>Calendario!$F$11</f>
        <v>177</v>
      </c>
    </row>
    <row r="688" spans="1:5" x14ac:dyDescent="0.2">
      <c r="A688" t="s">
        <v>275</v>
      </c>
      <c r="B688" t="s">
        <v>159</v>
      </c>
      <c r="C688" s="85">
        <v>46191</v>
      </c>
      <c r="D688">
        <v>9</v>
      </c>
      <c r="E688">
        <f>Calendario!$F$11</f>
        <v>177</v>
      </c>
    </row>
    <row r="689" spans="1:5" x14ac:dyDescent="0.2">
      <c r="A689" t="s">
        <v>275</v>
      </c>
      <c r="B689" t="s">
        <v>159</v>
      </c>
      <c r="C689" s="85">
        <v>46195</v>
      </c>
      <c r="D689">
        <v>9</v>
      </c>
      <c r="E689">
        <f>Calendario!$F$11</f>
        <v>177</v>
      </c>
    </row>
    <row r="690" spans="1:5" x14ac:dyDescent="0.2">
      <c r="A690" t="s">
        <v>275</v>
      </c>
      <c r="B690" t="s">
        <v>159</v>
      </c>
      <c r="C690" s="85">
        <v>46196</v>
      </c>
      <c r="D690">
        <v>9</v>
      </c>
      <c r="E690">
        <f>Calendario!$F$11</f>
        <v>177</v>
      </c>
    </row>
    <row r="691" spans="1:5" x14ac:dyDescent="0.2">
      <c r="A691" t="s">
        <v>275</v>
      </c>
      <c r="B691" t="s">
        <v>159</v>
      </c>
      <c r="C691" s="85">
        <v>46197</v>
      </c>
      <c r="D691">
        <v>9</v>
      </c>
      <c r="E691">
        <f>Calendario!$F$11</f>
        <v>177</v>
      </c>
    </row>
    <row r="692" spans="1:5" x14ac:dyDescent="0.2">
      <c r="A692" t="s">
        <v>275</v>
      </c>
      <c r="B692" t="s">
        <v>159</v>
      </c>
      <c r="C692" s="85">
        <v>46198</v>
      </c>
      <c r="D692">
        <v>8</v>
      </c>
      <c r="E692">
        <f>Calendario!$F$11</f>
        <v>177</v>
      </c>
    </row>
    <row r="693" spans="1:5" x14ac:dyDescent="0.2">
      <c r="A693" t="s">
        <v>416</v>
      </c>
      <c r="B693" t="s">
        <v>159</v>
      </c>
      <c r="C693" s="85">
        <v>46174</v>
      </c>
      <c r="D693">
        <v>5</v>
      </c>
      <c r="E693">
        <f>Calendario!$F$11</f>
        <v>177</v>
      </c>
    </row>
    <row r="694" spans="1:5" x14ac:dyDescent="0.2">
      <c r="A694" t="s">
        <v>416</v>
      </c>
      <c r="B694" t="s">
        <v>159</v>
      </c>
      <c r="C694" s="85">
        <v>46175</v>
      </c>
      <c r="D694">
        <v>2</v>
      </c>
      <c r="E694">
        <f>Calendario!$F$11</f>
        <v>177</v>
      </c>
    </row>
    <row r="695" spans="1:5" x14ac:dyDescent="0.2">
      <c r="A695" t="s">
        <v>416</v>
      </c>
      <c r="B695" t="s">
        <v>159</v>
      </c>
      <c r="C695" s="85">
        <v>46176</v>
      </c>
      <c r="D695">
        <v>4</v>
      </c>
      <c r="E695">
        <f>Calendario!$F$11</f>
        <v>177</v>
      </c>
    </row>
    <row r="696" spans="1:5" x14ac:dyDescent="0.2">
      <c r="A696" t="s">
        <v>416</v>
      </c>
      <c r="B696" t="s">
        <v>159</v>
      </c>
      <c r="C696" s="85">
        <v>46181</v>
      </c>
      <c r="D696">
        <v>6</v>
      </c>
      <c r="E696">
        <f>Calendario!$F$11</f>
        <v>177</v>
      </c>
    </row>
    <row r="697" spans="1:5" x14ac:dyDescent="0.2">
      <c r="A697" t="s">
        <v>416</v>
      </c>
      <c r="B697" t="s">
        <v>159</v>
      </c>
      <c r="C697" s="85">
        <v>46182</v>
      </c>
      <c r="D697">
        <v>3</v>
      </c>
      <c r="E697">
        <f>Calendario!$F$11</f>
        <v>177</v>
      </c>
    </row>
    <row r="698" spans="1:5" x14ac:dyDescent="0.2">
      <c r="A698" t="s">
        <v>416</v>
      </c>
      <c r="B698" t="s">
        <v>159</v>
      </c>
      <c r="C698" s="85">
        <v>46183</v>
      </c>
      <c r="D698">
        <v>2</v>
      </c>
      <c r="E698">
        <f>Calendario!$F$11</f>
        <v>177</v>
      </c>
    </row>
    <row r="699" spans="1:5" x14ac:dyDescent="0.2">
      <c r="A699" t="s">
        <v>416</v>
      </c>
      <c r="B699" t="s">
        <v>159</v>
      </c>
      <c r="C699" s="85">
        <v>46188</v>
      </c>
      <c r="D699">
        <v>5</v>
      </c>
      <c r="E699">
        <f>Calendario!$F$11</f>
        <v>177</v>
      </c>
    </row>
    <row r="700" spans="1:5" x14ac:dyDescent="0.2">
      <c r="A700" t="s">
        <v>416</v>
      </c>
      <c r="B700" t="s">
        <v>159</v>
      </c>
      <c r="C700" s="85">
        <v>46189</v>
      </c>
      <c r="D700">
        <v>2</v>
      </c>
      <c r="E700">
        <f>Calendario!$F$11</f>
        <v>177</v>
      </c>
    </row>
    <row r="701" spans="1:5" x14ac:dyDescent="0.2">
      <c r="A701" t="s">
        <v>416</v>
      </c>
      <c r="B701" t="s">
        <v>159</v>
      </c>
      <c r="C701" s="85">
        <v>46190</v>
      </c>
      <c r="D701">
        <v>4</v>
      </c>
      <c r="E701">
        <f>Calendario!$F$11</f>
        <v>177</v>
      </c>
    </row>
    <row r="702" spans="1:5" x14ac:dyDescent="0.2">
      <c r="A702" t="s">
        <v>178</v>
      </c>
      <c r="B702" t="s">
        <v>159</v>
      </c>
      <c r="C702" s="85">
        <v>46175</v>
      </c>
      <c r="D702">
        <v>1</v>
      </c>
      <c r="E702">
        <f>Calendario!$F$11</f>
        <v>177</v>
      </c>
    </row>
    <row r="703" spans="1:5" x14ac:dyDescent="0.2">
      <c r="A703" t="s">
        <v>178</v>
      </c>
      <c r="B703" t="s">
        <v>159</v>
      </c>
      <c r="C703" s="85">
        <v>46181</v>
      </c>
      <c r="D703">
        <v>1</v>
      </c>
      <c r="E703">
        <f>Calendario!$F$11</f>
        <v>177</v>
      </c>
    </row>
    <row r="704" spans="1:5" x14ac:dyDescent="0.2">
      <c r="A704" t="s">
        <v>178</v>
      </c>
      <c r="B704" t="s">
        <v>159</v>
      </c>
      <c r="C704" s="85">
        <v>46188</v>
      </c>
      <c r="D704">
        <v>1</v>
      </c>
      <c r="E704">
        <f>Calendario!$F$11</f>
        <v>177</v>
      </c>
    </row>
    <row r="705" spans="1:5" x14ac:dyDescent="0.2">
      <c r="A705" t="s">
        <v>285</v>
      </c>
      <c r="B705" t="s">
        <v>159</v>
      </c>
      <c r="C705" s="85">
        <v>46174</v>
      </c>
      <c r="D705">
        <v>1</v>
      </c>
      <c r="E705">
        <f>Calendario!$F$11</f>
        <v>177</v>
      </c>
    </row>
    <row r="706" spans="1:5" x14ac:dyDescent="0.2">
      <c r="A706" t="s">
        <v>285</v>
      </c>
      <c r="B706" t="s">
        <v>159</v>
      </c>
      <c r="C706" s="85">
        <v>46181</v>
      </c>
      <c r="D706">
        <v>1</v>
      </c>
      <c r="E706">
        <f>Calendario!$F$11</f>
        <v>177</v>
      </c>
    </row>
    <row r="707" spans="1:5" x14ac:dyDescent="0.2">
      <c r="A707" t="s">
        <v>285</v>
      </c>
      <c r="B707" t="s">
        <v>159</v>
      </c>
      <c r="C707" s="85">
        <v>46188</v>
      </c>
      <c r="D707">
        <v>1</v>
      </c>
      <c r="E707">
        <f>Calendario!$F$11</f>
        <v>177</v>
      </c>
    </row>
    <row r="708" spans="1:5" x14ac:dyDescent="0.2">
      <c r="A708" t="s">
        <v>306</v>
      </c>
      <c r="B708" t="s">
        <v>159</v>
      </c>
      <c r="C708" s="85">
        <v>46174</v>
      </c>
      <c r="D708">
        <v>2</v>
      </c>
      <c r="E708">
        <f>Calendario!$F$11</f>
        <v>177</v>
      </c>
    </row>
    <row r="709" spans="1:5" x14ac:dyDescent="0.2">
      <c r="A709" t="s">
        <v>285</v>
      </c>
      <c r="B709" t="s">
        <v>159</v>
      </c>
      <c r="C709" s="85">
        <v>46175</v>
      </c>
      <c r="D709">
        <v>1</v>
      </c>
      <c r="E709">
        <f>Calendario!$F$11</f>
        <v>177</v>
      </c>
    </row>
    <row r="710" spans="1:5" x14ac:dyDescent="0.2">
      <c r="A710" t="s">
        <v>275</v>
      </c>
      <c r="B710" t="s">
        <v>159</v>
      </c>
      <c r="C710" s="85">
        <v>46182</v>
      </c>
      <c r="D710">
        <v>3</v>
      </c>
      <c r="E710">
        <f>Calendario!$F$11</f>
        <v>177</v>
      </c>
    </row>
    <row r="711" spans="1:5" x14ac:dyDescent="0.2">
      <c r="A711" t="s">
        <v>306</v>
      </c>
      <c r="B711" t="s">
        <v>159</v>
      </c>
      <c r="C711" s="85">
        <v>46174</v>
      </c>
      <c r="D711">
        <v>2</v>
      </c>
      <c r="E711">
        <f>Calendario!$F$11</f>
        <v>177</v>
      </c>
    </row>
    <row r="712" spans="1:5" x14ac:dyDescent="0.2">
      <c r="A712" t="s">
        <v>285</v>
      </c>
      <c r="B712" t="s">
        <v>159</v>
      </c>
      <c r="C712" s="85">
        <v>46175</v>
      </c>
      <c r="D712">
        <v>1</v>
      </c>
      <c r="E712">
        <f>Calendario!$F$11</f>
        <v>177</v>
      </c>
    </row>
    <row r="713" spans="1:5" x14ac:dyDescent="0.2">
      <c r="A713" t="s">
        <v>275</v>
      </c>
      <c r="B713" t="s">
        <v>159</v>
      </c>
      <c r="C713" s="85">
        <v>46182</v>
      </c>
      <c r="D713">
        <v>3</v>
      </c>
      <c r="E713">
        <f>Calendario!$F$11</f>
        <v>177</v>
      </c>
    </row>
    <row r="714" spans="1:5" x14ac:dyDescent="0.2">
      <c r="A714" t="s">
        <v>306</v>
      </c>
      <c r="B714" t="s">
        <v>159</v>
      </c>
      <c r="C714" s="85">
        <v>46174</v>
      </c>
      <c r="D714">
        <v>2</v>
      </c>
      <c r="E714">
        <f>Calendario!$F$11</f>
        <v>177</v>
      </c>
    </row>
    <row r="715" spans="1:5" x14ac:dyDescent="0.2">
      <c r="A715" t="s">
        <v>285</v>
      </c>
      <c r="B715" t="s">
        <v>159</v>
      </c>
      <c r="C715" s="85">
        <v>46176</v>
      </c>
      <c r="D715">
        <v>1</v>
      </c>
      <c r="E715">
        <f>Calendario!$F$11</f>
        <v>177</v>
      </c>
    </row>
    <row r="716" spans="1:5" x14ac:dyDescent="0.2">
      <c r="A716" t="s">
        <v>275</v>
      </c>
      <c r="B716" t="s">
        <v>159</v>
      </c>
      <c r="C716" s="85">
        <v>46182</v>
      </c>
      <c r="D716">
        <v>3</v>
      </c>
      <c r="E716">
        <f>Calendario!$F$11</f>
        <v>177</v>
      </c>
    </row>
    <row r="717" spans="1:5" x14ac:dyDescent="0.2">
      <c r="A717" t="s">
        <v>306</v>
      </c>
      <c r="B717" t="s">
        <v>159</v>
      </c>
      <c r="C717" s="85">
        <v>46174</v>
      </c>
      <c r="D717">
        <v>1</v>
      </c>
      <c r="E717">
        <f>Calendario!$F$11</f>
        <v>177</v>
      </c>
    </row>
    <row r="718" spans="1:5" x14ac:dyDescent="0.2">
      <c r="A718" t="s">
        <v>275</v>
      </c>
      <c r="B718" t="s">
        <v>159</v>
      </c>
      <c r="C718" s="85">
        <v>46184</v>
      </c>
      <c r="D718">
        <v>2</v>
      </c>
      <c r="E718">
        <f>Calendario!$F$11</f>
        <v>177</v>
      </c>
    </row>
    <row r="719" spans="1:5" x14ac:dyDescent="0.2">
      <c r="A719" t="s">
        <v>306</v>
      </c>
      <c r="B719" t="s">
        <v>159</v>
      </c>
      <c r="C719" s="85">
        <v>46175</v>
      </c>
      <c r="D719">
        <v>2</v>
      </c>
      <c r="E719">
        <f>Calendario!$F$11</f>
        <v>177</v>
      </c>
    </row>
    <row r="720" spans="1:5" x14ac:dyDescent="0.2">
      <c r="A720" t="s">
        <v>285</v>
      </c>
      <c r="B720" t="s">
        <v>159</v>
      </c>
      <c r="C720" s="85">
        <v>46176</v>
      </c>
      <c r="D720">
        <v>1</v>
      </c>
      <c r="E720">
        <f>Calendario!$F$11</f>
        <v>177</v>
      </c>
    </row>
    <row r="721" spans="1:5" x14ac:dyDescent="0.2">
      <c r="A721" t="s">
        <v>275</v>
      </c>
      <c r="B721" t="s">
        <v>159</v>
      </c>
      <c r="C721" s="85">
        <v>46184</v>
      </c>
      <c r="D721">
        <v>3</v>
      </c>
      <c r="E721">
        <f>Calendario!$F$11</f>
        <v>177</v>
      </c>
    </row>
    <row r="722" spans="1:5" x14ac:dyDescent="0.2">
      <c r="A722" t="s">
        <v>306</v>
      </c>
      <c r="B722" t="s">
        <v>159</v>
      </c>
      <c r="C722" s="85">
        <v>46176</v>
      </c>
      <c r="D722">
        <v>1</v>
      </c>
      <c r="E722">
        <f>Calendario!$F$11</f>
        <v>177</v>
      </c>
    </row>
    <row r="723" spans="1:5" x14ac:dyDescent="0.2">
      <c r="A723" t="s">
        <v>285</v>
      </c>
      <c r="B723" t="s">
        <v>159</v>
      </c>
      <c r="C723" s="85">
        <v>46176</v>
      </c>
      <c r="D723">
        <v>1</v>
      </c>
      <c r="E723">
        <f>Calendario!$F$11</f>
        <v>177</v>
      </c>
    </row>
    <row r="724" spans="1:5" x14ac:dyDescent="0.2">
      <c r="A724" t="s">
        <v>275</v>
      </c>
      <c r="B724" t="s">
        <v>159</v>
      </c>
      <c r="C724" s="85">
        <v>46184</v>
      </c>
      <c r="D724">
        <v>2</v>
      </c>
      <c r="E724">
        <f>Calendario!$F$11</f>
        <v>177</v>
      </c>
    </row>
    <row r="725" spans="1:5" x14ac:dyDescent="0.2">
      <c r="A725" t="s">
        <v>275</v>
      </c>
      <c r="B725" t="s">
        <v>159</v>
      </c>
      <c r="C725" s="85">
        <v>46184</v>
      </c>
      <c r="D725">
        <v>2</v>
      </c>
      <c r="E725">
        <f>Calendario!$F$11</f>
        <v>177</v>
      </c>
    </row>
    <row r="726" spans="1:5" x14ac:dyDescent="0.2">
      <c r="A726" t="s">
        <v>275</v>
      </c>
      <c r="B726" t="s">
        <v>159</v>
      </c>
      <c r="C726" s="85">
        <v>46185</v>
      </c>
      <c r="D726">
        <v>1</v>
      </c>
      <c r="E726">
        <f>Calendario!$F$11</f>
        <v>177</v>
      </c>
    </row>
    <row r="727" spans="1:5" x14ac:dyDescent="0.2">
      <c r="A727" t="s">
        <v>275</v>
      </c>
      <c r="B727" t="s">
        <v>159</v>
      </c>
      <c r="C727" s="85">
        <v>46185</v>
      </c>
      <c r="D727">
        <v>1</v>
      </c>
      <c r="E727">
        <f>Calendario!$F$11</f>
        <v>177</v>
      </c>
    </row>
    <row r="728" spans="1:5" x14ac:dyDescent="0.2">
      <c r="A728" t="s">
        <v>275</v>
      </c>
      <c r="B728" t="s">
        <v>159</v>
      </c>
      <c r="C728" s="85">
        <v>46185</v>
      </c>
      <c r="D728">
        <v>1</v>
      </c>
      <c r="E728">
        <f>Calendario!$F$11</f>
        <v>177</v>
      </c>
    </row>
    <row r="729" spans="1:5" x14ac:dyDescent="0.2">
      <c r="A729" t="s">
        <v>306</v>
      </c>
      <c r="B729" t="s">
        <v>159</v>
      </c>
      <c r="C729" s="85">
        <v>46176</v>
      </c>
      <c r="D729">
        <v>4</v>
      </c>
      <c r="E729">
        <f>Calendario!$F$11</f>
        <v>177</v>
      </c>
    </row>
    <row r="730" spans="1:5" x14ac:dyDescent="0.2">
      <c r="A730" t="s">
        <v>306</v>
      </c>
      <c r="B730" t="s">
        <v>159</v>
      </c>
      <c r="C730" s="85">
        <v>46181</v>
      </c>
      <c r="D730">
        <v>3</v>
      </c>
      <c r="E730">
        <f>Calendario!$F$11</f>
        <v>177</v>
      </c>
    </row>
    <row r="731" spans="1:5" x14ac:dyDescent="0.2">
      <c r="A731" t="s">
        <v>285</v>
      </c>
      <c r="B731" t="s">
        <v>159</v>
      </c>
      <c r="C731" s="85">
        <v>46176</v>
      </c>
      <c r="D731">
        <v>2</v>
      </c>
      <c r="E731">
        <f>Calendario!$F$11</f>
        <v>177</v>
      </c>
    </row>
    <row r="732" spans="1:5" x14ac:dyDescent="0.2">
      <c r="A732" t="s">
        <v>285</v>
      </c>
      <c r="B732" t="s">
        <v>159</v>
      </c>
      <c r="C732" s="85">
        <v>46182</v>
      </c>
      <c r="D732">
        <v>2</v>
      </c>
      <c r="E732">
        <f>Calendario!$F$11</f>
        <v>177</v>
      </c>
    </row>
    <row r="733" spans="1:5" x14ac:dyDescent="0.2">
      <c r="A733" t="s">
        <v>306</v>
      </c>
      <c r="B733" t="s">
        <v>159</v>
      </c>
      <c r="C733" s="85">
        <v>46176</v>
      </c>
      <c r="D733">
        <v>3</v>
      </c>
      <c r="E733">
        <f>Calendario!$F$11</f>
        <v>177</v>
      </c>
    </row>
    <row r="734" spans="1:5" x14ac:dyDescent="0.2">
      <c r="A734" t="s">
        <v>306</v>
      </c>
      <c r="B734" t="s">
        <v>159</v>
      </c>
      <c r="C734" s="85">
        <v>46177</v>
      </c>
      <c r="D734">
        <v>1</v>
      </c>
      <c r="E734">
        <f>Calendario!$F$11</f>
        <v>177</v>
      </c>
    </row>
    <row r="735" spans="1:5" x14ac:dyDescent="0.2">
      <c r="A735" t="s">
        <v>306</v>
      </c>
      <c r="B735" t="s">
        <v>159</v>
      </c>
      <c r="C735" s="85">
        <v>46182</v>
      </c>
      <c r="D735">
        <v>3</v>
      </c>
      <c r="E735">
        <f>Calendario!$F$11</f>
        <v>177</v>
      </c>
    </row>
    <row r="736" spans="1:5" x14ac:dyDescent="0.2">
      <c r="A736" t="s">
        <v>285</v>
      </c>
      <c r="B736" t="s">
        <v>159</v>
      </c>
      <c r="C736" s="85">
        <v>46176</v>
      </c>
      <c r="D736">
        <v>2</v>
      </c>
      <c r="E736">
        <f>Calendario!$F$11</f>
        <v>177</v>
      </c>
    </row>
    <row r="737" spans="1:5" x14ac:dyDescent="0.2">
      <c r="A737" t="s">
        <v>285</v>
      </c>
      <c r="B737" t="s">
        <v>159</v>
      </c>
      <c r="C737" s="85">
        <v>46183</v>
      </c>
      <c r="D737">
        <v>2</v>
      </c>
      <c r="E737">
        <f>Calendario!$F$11</f>
        <v>177</v>
      </c>
    </row>
    <row r="738" spans="1:5" x14ac:dyDescent="0.2">
      <c r="A738" t="s">
        <v>306</v>
      </c>
      <c r="B738" t="s">
        <v>159</v>
      </c>
      <c r="C738" s="85">
        <v>46177</v>
      </c>
      <c r="D738">
        <v>4</v>
      </c>
      <c r="E738">
        <f>Calendario!$F$11</f>
        <v>177</v>
      </c>
    </row>
    <row r="739" spans="1:5" x14ac:dyDescent="0.2">
      <c r="A739" t="s">
        <v>306</v>
      </c>
      <c r="B739" t="s">
        <v>159</v>
      </c>
      <c r="C739" s="85">
        <v>46178</v>
      </c>
      <c r="D739">
        <v>1</v>
      </c>
      <c r="E739">
        <f>Calendario!$F$11</f>
        <v>177</v>
      </c>
    </row>
    <row r="740" spans="1:5" x14ac:dyDescent="0.2">
      <c r="A740" t="s">
        <v>306</v>
      </c>
      <c r="B740" t="s">
        <v>159</v>
      </c>
      <c r="C740" s="85">
        <v>46183</v>
      </c>
      <c r="D740">
        <v>4</v>
      </c>
      <c r="E740">
        <f>Calendario!$F$11</f>
        <v>177</v>
      </c>
    </row>
    <row r="741" spans="1:5" x14ac:dyDescent="0.2">
      <c r="A741" t="s">
        <v>285</v>
      </c>
      <c r="B741" t="s">
        <v>159</v>
      </c>
      <c r="C741" s="85">
        <v>46177</v>
      </c>
      <c r="D741">
        <v>3</v>
      </c>
      <c r="E741">
        <f>Calendario!$F$11</f>
        <v>177</v>
      </c>
    </row>
    <row r="742" spans="1:5" x14ac:dyDescent="0.2">
      <c r="A742" t="s">
        <v>285</v>
      </c>
      <c r="B742" t="s">
        <v>159</v>
      </c>
      <c r="C742" s="85">
        <v>46183</v>
      </c>
      <c r="D742">
        <v>2</v>
      </c>
      <c r="E742">
        <f>Calendario!$F$11</f>
        <v>177</v>
      </c>
    </row>
    <row r="743" spans="1:5" x14ac:dyDescent="0.2">
      <c r="A743" t="s">
        <v>306</v>
      </c>
      <c r="B743" t="s">
        <v>159</v>
      </c>
      <c r="C743" s="85">
        <v>46177</v>
      </c>
      <c r="D743">
        <v>4</v>
      </c>
      <c r="E743">
        <f>Calendario!$F$11</f>
        <v>177</v>
      </c>
    </row>
    <row r="744" spans="1:5" x14ac:dyDescent="0.2">
      <c r="A744" t="s">
        <v>306</v>
      </c>
      <c r="B744" t="s">
        <v>159</v>
      </c>
      <c r="C744" s="85">
        <v>46178</v>
      </c>
      <c r="D744">
        <v>2</v>
      </c>
      <c r="E744">
        <f>Calendario!$F$11</f>
        <v>177</v>
      </c>
    </row>
    <row r="745" spans="1:5" x14ac:dyDescent="0.2">
      <c r="A745" t="s">
        <v>306</v>
      </c>
      <c r="B745" t="s">
        <v>159</v>
      </c>
      <c r="C745" s="85">
        <v>46182</v>
      </c>
      <c r="D745">
        <v>5</v>
      </c>
      <c r="E745">
        <f>Calendario!$F$11</f>
        <v>177</v>
      </c>
    </row>
    <row r="746" spans="1:5" x14ac:dyDescent="0.2">
      <c r="A746" t="s">
        <v>285</v>
      </c>
      <c r="B746" t="s">
        <v>159</v>
      </c>
      <c r="C746" s="85">
        <v>46178</v>
      </c>
      <c r="D746">
        <v>3</v>
      </c>
      <c r="E746">
        <f>Calendario!$F$11</f>
        <v>177</v>
      </c>
    </row>
    <row r="747" spans="1:5" x14ac:dyDescent="0.2">
      <c r="A747" t="s">
        <v>285</v>
      </c>
      <c r="B747" t="s">
        <v>159</v>
      </c>
      <c r="C747" s="85">
        <v>46183</v>
      </c>
      <c r="D747">
        <v>3</v>
      </c>
      <c r="E747">
        <f>Calendario!$F$11</f>
        <v>177</v>
      </c>
    </row>
    <row r="748" spans="1:5" x14ac:dyDescent="0.2">
      <c r="A748" t="s">
        <v>306</v>
      </c>
      <c r="B748" t="s">
        <v>159</v>
      </c>
      <c r="C748" s="85">
        <v>46183</v>
      </c>
      <c r="D748">
        <v>4</v>
      </c>
      <c r="E748">
        <f>Calendario!$F$11</f>
        <v>177</v>
      </c>
    </row>
    <row r="749" spans="1:5" x14ac:dyDescent="0.2">
      <c r="A749" t="s">
        <v>306</v>
      </c>
      <c r="B749" t="s">
        <v>159</v>
      </c>
      <c r="C749" s="85">
        <v>46188</v>
      </c>
      <c r="D749">
        <v>3</v>
      </c>
      <c r="E749">
        <f>Calendario!$F$11</f>
        <v>177</v>
      </c>
    </row>
    <row r="750" spans="1:5" x14ac:dyDescent="0.2">
      <c r="A750" t="s">
        <v>285</v>
      </c>
      <c r="B750" t="s">
        <v>159</v>
      </c>
      <c r="C750" s="85">
        <v>46184</v>
      </c>
      <c r="D750">
        <v>2</v>
      </c>
      <c r="E750">
        <f>Calendario!$F$11</f>
        <v>177</v>
      </c>
    </row>
    <row r="751" spans="1:5" x14ac:dyDescent="0.2">
      <c r="A751" t="s">
        <v>285</v>
      </c>
      <c r="B751" t="s">
        <v>159</v>
      </c>
      <c r="C751" s="85">
        <v>46189</v>
      </c>
      <c r="D751">
        <v>2</v>
      </c>
      <c r="E751">
        <f>Calendario!$F$11</f>
        <v>177</v>
      </c>
    </row>
    <row r="752" spans="1:5" x14ac:dyDescent="0.2">
      <c r="A752" t="s">
        <v>306</v>
      </c>
      <c r="B752" t="s">
        <v>159</v>
      </c>
      <c r="C752" s="85">
        <v>46183</v>
      </c>
      <c r="D752">
        <v>1</v>
      </c>
      <c r="E752">
        <f>Calendario!$F$11</f>
        <v>177</v>
      </c>
    </row>
    <row r="753" spans="1:5" x14ac:dyDescent="0.2">
      <c r="A753" t="s">
        <v>306</v>
      </c>
      <c r="B753" t="s">
        <v>159</v>
      </c>
      <c r="C753" s="85">
        <v>46184</v>
      </c>
      <c r="D753">
        <v>1</v>
      </c>
      <c r="E753">
        <f>Calendario!$F$11</f>
        <v>177</v>
      </c>
    </row>
    <row r="754" spans="1:5" x14ac:dyDescent="0.2">
      <c r="A754" t="s">
        <v>306</v>
      </c>
      <c r="B754" t="s">
        <v>159</v>
      </c>
      <c r="C754" s="85">
        <v>46188</v>
      </c>
      <c r="D754">
        <v>1</v>
      </c>
      <c r="E754">
        <f>Calendario!$F$11</f>
        <v>177</v>
      </c>
    </row>
    <row r="755" spans="1:5" x14ac:dyDescent="0.2">
      <c r="A755" t="s">
        <v>285</v>
      </c>
      <c r="B755" t="s">
        <v>159</v>
      </c>
      <c r="C755" s="85">
        <v>46184</v>
      </c>
      <c r="D755">
        <v>1</v>
      </c>
      <c r="E755">
        <f>Calendario!$F$11</f>
        <v>177</v>
      </c>
    </row>
    <row r="756" spans="1:5" x14ac:dyDescent="0.2">
      <c r="A756" t="s">
        <v>285</v>
      </c>
      <c r="B756" t="s">
        <v>159</v>
      </c>
      <c r="C756" s="85">
        <v>46189</v>
      </c>
      <c r="D756">
        <v>1</v>
      </c>
      <c r="E756">
        <f>Calendario!$F$11</f>
        <v>177</v>
      </c>
    </row>
    <row r="757" spans="1:5" x14ac:dyDescent="0.2">
      <c r="A757" t="s">
        <v>275</v>
      </c>
      <c r="B757" t="s">
        <v>159</v>
      </c>
      <c r="C757" s="85">
        <v>46199</v>
      </c>
      <c r="D757">
        <v>2</v>
      </c>
      <c r="E757">
        <f>Calendario!$F$11</f>
        <v>177</v>
      </c>
    </row>
    <row r="758" spans="1:5" x14ac:dyDescent="0.2">
      <c r="A758" t="s">
        <v>306</v>
      </c>
      <c r="B758" t="s">
        <v>159</v>
      </c>
      <c r="C758" s="85">
        <v>46184</v>
      </c>
      <c r="D758">
        <v>2</v>
      </c>
      <c r="E758">
        <f>Calendario!$F$11</f>
        <v>177</v>
      </c>
    </row>
    <row r="759" spans="1:5" x14ac:dyDescent="0.2">
      <c r="A759" t="s">
        <v>306</v>
      </c>
      <c r="B759" t="s">
        <v>159</v>
      </c>
      <c r="C759" s="85">
        <v>46188</v>
      </c>
      <c r="D759">
        <v>1</v>
      </c>
      <c r="E759">
        <f>Calendario!$F$11</f>
        <v>177</v>
      </c>
    </row>
    <row r="760" spans="1:5" x14ac:dyDescent="0.2">
      <c r="A760" t="s">
        <v>285</v>
      </c>
      <c r="B760" t="s">
        <v>159</v>
      </c>
      <c r="C760" s="85">
        <v>46184</v>
      </c>
      <c r="D760">
        <v>1</v>
      </c>
      <c r="E760">
        <f>Calendario!$F$11</f>
        <v>177</v>
      </c>
    </row>
    <row r="761" spans="1:5" x14ac:dyDescent="0.2">
      <c r="A761" t="s">
        <v>285</v>
      </c>
      <c r="B761" t="s">
        <v>159</v>
      </c>
      <c r="C761" s="85">
        <v>46189</v>
      </c>
      <c r="D761">
        <v>1</v>
      </c>
      <c r="E761">
        <f>Calendario!$F$11</f>
        <v>177</v>
      </c>
    </row>
    <row r="762" spans="1:5" x14ac:dyDescent="0.2">
      <c r="A762" t="s">
        <v>306</v>
      </c>
      <c r="B762" t="s">
        <v>159</v>
      </c>
      <c r="C762" s="85">
        <v>46184</v>
      </c>
      <c r="D762">
        <v>3</v>
      </c>
      <c r="E762">
        <f>Calendario!$F$11</f>
        <v>177</v>
      </c>
    </row>
    <row r="763" spans="1:5" x14ac:dyDescent="0.2">
      <c r="A763" t="s">
        <v>306</v>
      </c>
      <c r="B763" t="s">
        <v>159</v>
      </c>
      <c r="C763" s="85">
        <v>46188</v>
      </c>
      <c r="D763">
        <v>2</v>
      </c>
      <c r="E763">
        <f>Calendario!$F$11</f>
        <v>177</v>
      </c>
    </row>
    <row r="764" spans="1:5" x14ac:dyDescent="0.2">
      <c r="A764" t="s">
        <v>285</v>
      </c>
      <c r="B764" t="s">
        <v>159</v>
      </c>
      <c r="C764" s="85">
        <v>46185</v>
      </c>
      <c r="D764">
        <v>1</v>
      </c>
      <c r="E764">
        <f>Calendario!$F$11</f>
        <v>177</v>
      </c>
    </row>
    <row r="765" spans="1:5" x14ac:dyDescent="0.2">
      <c r="A765" t="s">
        <v>285</v>
      </c>
      <c r="B765" t="s">
        <v>159</v>
      </c>
      <c r="C765" s="85">
        <v>46189</v>
      </c>
      <c r="D765">
        <v>1</v>
      </c>
      <c r="E765">
        <f>Calendario!$F$11</f>
        <v>177</v>
      </c>
    </row>
    <row r="766" spans="1:5" x14ac:dyDescent="0.2">
      <c r="A766" t="s">
        <v>306</v>
      </c>
      <c r="B766" t="s">
        <v>159</v>
      </c>
      <c r="C766" s="85">
        <v>46184</v>
      </c>
      <c r="D766">
        <v>2</v>
      </c>
      <c r="E766">
        <f>Calendario!$F$11</f>
        <v>177</v>
      </c>
    </row>
    <row r="767" spans="1:5" x14ac:dyDescent="0.2">
      <c r="A767" t="s">
        <v>306</v>
      </c>
      <c r="B767" t="s">
        <v>159</v>
      </c>
      <c r="C767" s="85">
        <v>46188</v>
      </c>
      <c r="D767">
        <v>1</v>
      </c>
      <c r="E767">
        <f>Calendario!$F$11</f>
        <v>177</v>
      </c>
    </row>
    <row r="768" spans="1:5" x14ac:dyDescent="0.2">
      <c r="A768" t="s">
        <v>306</v>
      </c>
      <c r="B768" t="s">
        <v>159</v>
      </c>
      <c r="C768" s="85">
        <v>46189</v>
      </c>
      <c r="D768">
        <v>1</v>
      </c>
      <c r="E768">
        <f>Calendario!$F$11</f>
        <v>177</v>
      </c>
    </row>
    <row r="769" spans="1:5" x14ac:dyDescent="0.2">
      <c r="A769" t="s">
        <v>285</v>
      </c>
      <c r="B769" t="s">
        <v>159</v>
      </c>
      <c r="C769" s="85">
        <v>46185</v>
      </c>
      <c r="D769">
        <v>1</v>
      </c>
      <c r="E769">
        <f>Calendario!$F$11</f>
        <v>177</v>
      </c>
    </row>
    <row r="770" spans="1:5" x14ac:dyDescent="0.2">
      <c r="A770" t="s">
        <v>285</v>
      </c>
      <c r="B770" t="s">
        <v>159</v>
      </c>
      <c r="C770" s="85">
        <v>46189</v>
      </c>
      <c r="D770">
        <v>1</v>
      </c>
      <c r="E770">
        <f>Calendario!$F$11</f>
        <v>177</v>
      </c>
    </row>
    <row r="771" spans="1:5" x14ac:dyDescent="0.2">
      <c r="A771" t="s">
        <v>306</v>
      </c>
      <c r="B771" t="s">
        <v>159</v>
      </c>
      <c r="C771" s="85">
        <v>46189</v>
      </c>
      <c r="D771">
        <v>4</v>
      </c>
      <c r="E771">
        <f>Calendario!$F$11</f>
        <v>177</v>
      </c>
    </row>
    <row r="772" spans="1:5" x14ac:dyDescent="0.2">
      <c r="A772" t="s">
        <v>285</v>
      </c>
      <c r="B772" t="s">
        <v>159</v>
      </c>
      <c r="C772" s="85">
        <v>46190</v>
      </c>
      <c r="D772">
        <v>2</v>
      </c>
      <c r="E772">
        <f>Calendario!$F$11</f>
        <v>177</v>
      </c>
    </row>
    <row r="773" spans="1:5" x14ac:dyDescent="0.2">
      <c r="A773" t="s">
        <v>306</v>
      </c>
      <c r="B773" t="s">
        <v>159</v>
      </c>
      <c r="C773" s="85">
        <v>46189</v>
      </c>
      <c r="D773">
        <v>4</v>
      </c>
      <c r="E773">
        <f>Calendario!$F$11</f>
        <v>177</v>
      </c>
    </row>
    <row r="774" spans="1:5" x14ac:dyDescent="0.2">
      <c r="A774" t="s">
        <v>306</v>
      </c>
      <c r="B774" t="s">
        <v>159</v>
      </c>
      <c r="C774" s="85">
        <v>46190</v>
      </c>
      <c r="D774">
        <v>1</v>
      </c>
      <c r="E774">
        <f>Calendario!$F$11</f>
        <v>177</v>
      </c>
    </row>
    <row r="775" spans="1:5" x14ac:dyDescent="0.2">
      <c r="A775" t="s">
        <v>285</v>
      </c>
      <c r="B775" t="s">
        <v>159</v>
      </c>
      <c r="C775" s="85">
        <v>46190</v>
      </c>
      <c r="D775">
        <v>2</v>
      </c>
      <c r="E775">
        <f>Calendario!$F$11</f>
        <v>177</v>
      </c>
    </row>
    <row r="776" spans="1:5" x14ac:dyDescent="0.2">
      <c r="A776" t="s">
        <v>306</v>
      </c>
      <c r="B776" t="s">
        <v>159</v>
      </c>
      <c r="C776" s="85">
        <v>46190</v>
      </c>
      <c r="D776">
        <v>6</v>
      </c>
      <c r="E776">
        <f>Calendario!$F$11</f>
        <v>177</v>
      </c>
    </row>
    <row r="777" spans="1:5" x14ac:dyDescent="0.2">
      <c r="A777" t="s">
        <v>306</v>
      </c>
      <c r="B777" t="s">
        <v>159</v>
      </c>
      <c r="C777" s="85">
        <v>46191</v>
      </c>
      <c r="D777">
        <v>1</v>
      </c>
      <c r="E777">
        <f>Calendario!$F$11</f>
        <v>177</v>
      </c>
    </row>
    <row r="778" spans="1:5" x14ac:dyDescent="0.2">
      <c r="A778" t="s">
        <v>285</v>
      </c>
      <c r="B778" t="s">
        <v>159</v>
      </c>
      <c r="C778" s="85">
        <v>46190</v>
      </c>
      <c r="D778">
        <v>1</v>
      </c>
      <c r="E778">
        <f>Calendario!$F$11</f>
        <v>177</v>
      </c>
    </row>
    <row r="779" spans="1:5" x14ac:dyDescent="0.2">
      <c r="A779" t="s">
        <v>285</v>
      </c>
      <c r="B779" t="s">
        <v>159</v>
      </c>
      <c r="C779" s="85">
        <v>46191</v>
      </c>
      <c r="D779">
        <v>3</v>
      </c>
      <c r="E779">
        <f>Calendario!$F$11</f>
        <v>177</v>
      </c>
    </row>
    <row r="780" spans="1:5" x14ac:dyDescent="0.2">
      <c r="A780" t="s">
        <v>226</v>
      </c>
      <c r="B780" t="s">
        <v>159</v>
      </c>
      <c r="C780" s="85">
        <v>46174</v>
      </c>
      <c r="D780">
        <v>1</v>
      </c>
      <c r="E780">
        <f>Calendario!$F$11</f>
        <v>177</v>
      </c>
    </row>
    <row r="781" spans="1:5" x14ac:dyDescent="0.2">
      <c r="A781" t="s">
        <v>226</v>
      </c>
      <c r="B781" t="s">
        <v>159</v>
      </c>
      <c r="C781" s="85">
        <v>46175</v>
      </c>
      <c r="D781">
        <v>1</v>
      </c>
      <c r="E781">
        <f>Calendario!$F$11</f>
        <v>177</v>
      </c>
    </row>
    <row r="782" spans="1:5" x14ac:dyDescent="0.2">
      <c r="A782" t="s">
        <v>402</v>
      </c>
      <c r="B782" t="s">
        <v>159</v>
      </c>
      <c r="C782" s="85">
        <v>46174</v>
      </c>
      <c r="D782">
        <v>9</v>
      </c>
      <c r="E782">
        <f>Calendario!$F$11</f>
        <v>177</v>
      </c>
    </row>
    <row r="783" spans="1:5" x14ac:dyDescent="0.2">
      <c r="A783" t="s">
        <v>402</v>
      </c>
      <c r="B783" t="s">
        <v>159</v>
      </c>
      <c r="C783" s="85">
        <v>46175</v>
      </c>
      <c r="D783">
        <v>3</v>
      </c>
      <c r="E783">
        <f>Calendario!$F$11</f>
        <v>177</v>
      </c>
    </row>
    <row r="784" spans="1:5" x14ac:dyDescent="0.2">
      <c r="A784" t="s">
        <v>368</v>
      </c>
      <c r="B784" t="s">
        <v>159</v>
      </c>
      <c r="C784" s="85">
        <v>46174</v>
      </c>
      <c r="D784">
        <v>9</v>
      </c>
      <c r="E784">
        <f>Calendario!$F$11</f>
        <v>177</v>
      </c>
    </row>
    <row r="785" spans="1:5" x14ac:dyDescent="0.2">
      <c r="A785" t="s">
        <v>368</v>
      </c>
      <c r="B785" t="s">
        <v>159</v>
      </c>
      <c r="C785" s="85">
        <v>46175</v>
      </c>
      <c r="D785">
        <v>4</v>
      </c>
      <c r="E785">
        <f>Calendario!$F$11</f>
        <v>177</v>
      </c>
    </row>
    <row r="786" spans="1:5" x14ac:dyDescent="0.2">
      <c r="A786" t="s">
        <v>226</v>
      </c>
      <c r="B786" t="s">
        <v>159</v>
      </c>
      <c r="C786" s="85">
        <v>46175</v>
      </c>
      <c r="D786">
        <v>1</v>
      </c>
      <c r="E786">
        <f>Calendario!$F$11</f>
        <v>177</v>
      </c>
    </row>
    <row r="787" spans="1:5" x14ac:dyDescent="0.2">
      <c r="A787" t="s">
        <v>402</v>
      </c>
      <c r="B787" t="s">
        <v>159</v>
      </c>
      <c r="C787" s="85">
        <v>46175</v>
      </c>
      <c r="D787">
        <v>6</v>
      </c>
      <c r="E787">
        <f>Calendario!$F$11</f>
        <v>177</v>
      </c>
    </row>
    <row r="788" spans="1:5" x14ac:dyDescent="0.2">
      <c r="A788" t="s">
        <v>402</v>
      </c>
      <c r="B788" t="s">
        <v>159</v>
      </c>
      <c r="C788" s="85">
        <v>46176</v>
      </c>
      <c r="D788">
        <v>6</v>
      </c>
      <c r="E788">
        <f>Calendario!$F$11</f>
        <v>177</v>
      </c>
    </row>
    <row r="789" spans="1:5" x14ac:dyDescent="0.2">
      <c r="A789" t="s">
        <v>368</v>
      </c>
      <c r="B789" t="s">
        <v>159</v>
      </c>
      <c r="C789" s="85">
        <v>46175</v>
      </c>
      <c r="D789">
        <v>3</v>
      </c>
      <c r="E789">
        <f>Calendario!$F$11</f>
        <v>177</v>
      </c>
    </row>
    <row r="790" spans="1:5" x14ac:dyDescent="0.2">
      <c r="A790" t="s">
        <v>226</v>
      </c>
      <c r="B790" t="s">
        <v>159</v>
      </c>
      <c r="C790" s="85">
        <v>46176</v>
      </c>
      <c r="D790">
        <v>1</v>
      </c>
      <c r="E790">
        <f>Calendario!$F$11</f>
        <v>177</v>
      </c>
    </row>
    <row r="791" spans="1:5" x14ac:dyDescent="0.2">
      <c r="A791" t="s">
        <v>226</v>
      </c>
      <c r="B791" t="s">
        <v>159</v>
      </c>
      <c r="C791" s="85">
        <v>46177</v>
      </c>
      <c r="D791">
        <v>1</v>
      </c>
      <c r="E791">
        <f>Calendario!$F$11</f>
        <v>177</v>
      </c>
    </row>
    <row r="792" spans="1:5" x14ac:dyDescent="0.2">
      <c r="A792" t="s">
        <v>226</v>
      </c>
      <c r="B792" t="s">
        <v>159</v>
      </c>
      <c r="C792" s="85">
        <v>46178</v>
      </c>
      <c r="D792">
        <v>1</v>
      </c>
      <c r="E792">
        <f>Calendario!$F$11</f>
        <v>177</v>
      </c>
    </row>
    <row r="793" spans="1:5" x14ac:dyDescent="0.2">
      <c r="A793" t="s">
        <v>226</v>
      </c>
      <c r="B793" t="s">
        <v>159</v>
      </c>
      <c r="C793" s="85">
        <v>46181</v>
      </c>
      <c r="D793">
        <v>1</v>
      </c>
      <c r="E793">
        <f>Calendario!$F$11</f>
        <v>177</v>
      </c>
    </row>
    <row r="794" spans="1:5" x14ac:dyDescent="0.2">
      <c r="A794" t="s">
        <v>402</v>
      </c>
      <c r="B794" t="s">
        <v>159</v>
      </c>
      <c r="C794" s="85">
        <v>46176</v>
      </c>
      <c r="D794">
        <v>3</v>
      </c>
      <c r="E794">
        <f>Calendario!$F$11</f>
        <v>177</v>
      </c>
    </row>
    <row r="795" spans="1:5" x14ac:dyDescent="0.2">
      <c r="A795" t="s">
        <v>402</v>
      </c>
      <c r="B795" t="s">
        <v>159</v>
      </c>
      <c r="C795" s="85">
        <v>46177</v>
      </c>
      <c r="D795">
        <v>3</v>
      </c>
      <c r="E795">
        <f>Calendario!$F$11</f>
        <v>177</v>
      </c>
    </row>
    <row r="796" spans="1:5" x14ac:dyDescent="0.2">
      <c r="A796" t="s">
        <v>402</v>
      </c>
      <c r="B796" t="s">
        <v>159</v>
      </c>
      <c r="C796" s="85">
        <v>46178</v>
      </c>
      <c r="D796">
        <v>3</v>
      </c>
      <c r="E796">
        <f>Calendario!$F$11</f>
        <v>177</v>
      </c>
    </row>
    <row r="797" spans="1:5" x14ac:dyDescent="0.2">
      <c r="A797" t="s">
        <v>402</v>
      </c>
      <c r="B797" t="s">
        <v>159</v>
      </c>
      <c r="C797" s="85">
        <v>46181</v>
      </c>
      <c r="D797">
        <v>9</v>
      </c>
      <c r="E797">
        <f>Calendario!$F$11</f>
        <v>177</v>
      </c>
    </row>
    <row r="798" spans="1:5" x14ac:dyDescent="0.2">
      <c r="A798" t="s">
        <v>368</v>
      </c>
      <c r="B798" t="s">
        <v>159</v>
      </c>
      <c r="C798" s="85">
        <v>46175</v>
      </c>
      <c r="D798">
        <v>2</v>
      </c>
      <c r="E798">
        <f>Calendario!$F$11</f>
        <v>177</v>
      </c>
    </row>
    <row r="799" spans="1:5" x14ac:dyDescent="0.2">
      <c r="A799" t="s">
        <v>368</v>
      </c>
      <c r="B799" t="s">
        <v>159</v>
      </c>
      <c r="C799" s="85">
        <v>46176</v>
      </c>
      <c r="D799">
        <v>2</v>
      </c>
      <c r="E799">
        <f>Calendario!$F$11</f>
        <v>177</v>
      </c>
    </row>
    <row r="800" spans="1:5" x14ac:dyDescent="0.2">
      <c r="A800" t="s">
        <v>368</v>
      </c>
      <c r="B800" t="s">
        <v>159</v>
      </c>
      <c r="C800" s="85">
        <v>46177</v>
      </c>
      <c r="D800">
        <v>2</v>
      </c>
      <c r="E800">
        <f>Calendario!$F$11</f>
        <v>177</v>
      </c>
    </row>
    <row r="801" spans="1:5" x14ac:dyDescent="0.2">
      <c r="A801" t="s">
        <v>368</v>
      </c>
      <c r="B801" t="s">
        <v>159</v>
      </c>
      <c r="C801" s="85">
        <v>46178</v>
      </c>
      <c r="D801">
        <v>1</v>
      </c>
      <c r="E801">
        <f>Calendario!$F$11</f>
        <v>177</v>
      </c>
    </row>
    <row r="802" spans="1:5" x14ac:dyDescent="0.2">
      <c r="A802" t="s">
        <v>226</v>
      </c>
      <c r="B802" t="s">
        <v>159</v>
      </c>
      <c r="C802" s="85">
        <v>46176</v>
      </c>
      <c r="D802">
        <v>1</v>
      </c>
      <c r="E802">
        <f>Calendario!$F$11</f>
        <v>177</v>
      </c>
    </row>
    <row r="803" spans="1:5" x14ac:dyDescent="0.2">
      <c r="A803" t="s">
        <v>226</v>
      </c>
      <c r="B803" t="s">
        <v>159</v>
      </c>
      <c r="C803" s="85">
        <v>46177</v>
      </c>
      <c r="D803">
        <v>1</v>
      </c>
      <c r="E803">
        <f>Calendario!$F$11</f>
        <v>177</v>
      </c>
    </row>
    <row r="804" spans="1:5" x14ac:dyDescent="0.2">
      <c r="A804" t="s">
        <v>226</v>
      </c>
      <c r="B804" t="s">
        <v>159</v>
      </c>
      <c r="C804" s="85">
        <v>46181</v>
      </c>
      <c r="D804">
        <v>1</v>
      </c>
      <c r="E804">
        <f>Calendario!$F$11</f>
        <v>177</v>
      </c>
    </row>
    <row r="805" spans="1:5" x14ac:dyDescent="0.2">
      <c r="A805" t="s">
        <v>226</v>
      </c>
      <c r="B805" t="s">
        <v>159</v>
      </c>
      <c r="C805" s="85">
        <v>46182</v>
      </c>
      <c r="D805">
        <v>1</v>
      </c>
      <c r="E805">
        <f>Calendario!$F$11</f>
        <v>177</v>
      </c>
    </row>
    <row r="806" spans="1:5" x14ac:dyDescent="0.2">
      <c r="A806" t="s">
        <v>226</v>
      </c>
      <c r="B806" t="s">
        <v>159</v>
      </c>
      <c r="C806" s="85">
        <v>46183</v>
      </c>
      <c r="D806">
        <v>1</v>
      </c>
      <c r="E806">
        <f>Calendario!$F$11</f>
        <v>177</v>
      </c>
    </row>
    <row r="807" spans="1:5" x14ac:dyDescent="0.2">
      <c r="A807" t="s">
        <v>226</v>
      </c>
      <c r="B807" t="s">
        <v>159</v>
      </c>
      <c r="C807" s="85">
        <v>46184</v>
      </c>
      <c r="D807">
        <v>1</v>
      </c>
      <c r="E807">
        <f>Calendario!$F$11</f>
        <v>177</v>
      </c>
    </row>
    <row r="808" spans="1:5" x14ac:dyDescent="0.2">
      <c r="A808" t="s">
        <v>226</v>
      </c>
      <c r="B808" t="s">
        <v>159</v>
      </c>
      <c r="C808" s="85">
        <v>46185</v>
      </c>
      <c r="D808">
        <v>1</v>
      </c>
      <c r="E808">
        <f>Calendario!$F$11</f>
        <v>177</v>
      </c>
    </row>
    <row r="809" spans="1:5" x14ac:dyDescent="0.2">
      <c r="A809" t="s">
        <v>226</v>
      </c>
      <c r="B809" t="s">
        <v>159</v>
      </c>
      <c r="C809" s="85">
        <v>46188</v>
      </c>
      <c r="D809">
        <v>1</v>
      </c>
      <c r="E809">
        <f>Calendario!$F$11</f>
        <v>177</v>
      </c>
    </row>
    <row r="810" spans="1:5" x14ac:dyDescent="0.2">
      <c r="A810" t="s">
        <v>226</v>
      </c>
      <c r="B810" t="s">
        <v>159</v>
      </c>
      <c r="C810" s="85">
        <v>46189</v>
      </c>
      <c r="D810">
        <v>1</v>
      </c>
      <c r="E810">
        <f>Calendario!$F$11</f>
        <v>177</v>
      </c>
    </row>
    <row r="811" spans="1:5" x14ac:dyDescent="0.2">
      <c r="A811" t="s">
        <v>226</v>
      </c>
      <c r="B811" t="s">
        <v>159</v>
      </c>
      <c r="C811" s="85">
        <v>46190</v>
      </c>
      <c r="D811">
        <v>1</v>
      </c>
      <c r="E811">
        <f>Calendario!$F$11</f>
        <v>177</v>
      </c>
    </row>
    <row r="812" spans="1:5" x14ac:dyDescent="0.2">
      <c r="A812" t="s">
        <v>226</v>
      </c>
      <c r="B812" t="s">
        <v>159</v>
      </c>
      <c r="C812" s="85">
        <v>46191</v>
      </c>
      <c r="D812">
        <v>1</v>
      </c>
      <c r="E812">
        <f>Calendario!$F$11</f>
        <v>177</v>
      </c>
    </row>
    <row r="813" spans="1:5" x14ac:dyDescent="0.2">
      <c r="A813" t="s">
        <v>226</v>
      </c>
      <c r="B813" t="s">
        <v>159</v>
      </c>
      <c r="C813" s="85">
        <v>46192</v>
      </c>
      <c r="D813">
        <v>1</v>
      </c>
      <c r="E813">
        <f>Calendario!$F$11</f>
        <v>177</v>
      </c>
    </row>
    <row r="814" spans="1:5" x14ac:dyDescent="0.2">
      <c r="A814" t="s">
        <v>226</v>
      </c>
      <c r="B814" t="s">
        <v>159</v>
      </c>
      <c r="C814" s="85">
        <v>46195</v>
      </c>
      <c r="D814">
        <v>1</v>
      </c>
      <c r="E814">
        <f>Calendario!$F$11</f>
        <v>177</v>
      </c>
    </row>
    <row r="815" spans="1:5" x14ac:dyDescent="0.2">
      <c r="A815" t="s">
        <v>402</v>
      </c>
      <c r="B815" t="s">
        <v>159</v>
      </c>
      <c r="C815" s="85">
        <v>46177</v>
      </c>
      <c r="D815">
        <v>6</v>
      </c>
      <c r="E815">
        <f>Calendario!$F$11</f>
        <v>177</v>
      </c>
    </row>
    <row r="816" spans="1:5" x14ac:dyDescent="0.2">
      <c r="A816" t="s">
        <v>402</v>
      </c>
      <c r="B816" t="s">
        <v>159</v>
      </c>
      <c r="C816" s="85">
        <v>46182</v>
      </c>
      <c r="D816">
        <v>6</v>
      </c>
      <c r="E816">
        <f>Calendario!$F$11</f>
        <v>177</v>
      </c>
    </row>
    <row r="817" spans="1:5" x14ac:dyDescent="0.2">
      <c r="A817" t="s">
        <v>402</v>
      </c>
      <c r="B817" t="s">
        <v>159</v>
      </c>
      <c r="C817" s="85">
        <v>46183</v>
      </c>
      <c r="D817">
        <v>6</v>
      </c>
      <c r="E817">
        <f>Calendario!$F$11</f>
        <v>177</v>
      </c>
    </row>
    <row r="818" spans="1:5" x14ac:dyDescent="0.2">
      <c r="A818" t="s">
        <v>402</v>
      </c>
      <c r="B818" t="s">
        <v>159</v>
      </c>
      <c r="C818" s="85">
        <v>46184</v>
      </c>
      <c r="D818">
        <v>6</v>
      </c>
      <c r="E818">
        <f>Calendario!$F$11</f>
        <v>177</v>
      </c>
    </row>
    <row r="819" spans="1:5" x14ac:dyDescent="0.2">
      <c r="A819" t="s">
        <v>402</v>
      </c>
      <c r="B819" t="s">
        <v>159</v>
      </c>
      <c r="C819" s="85">
        <v>46185</v>
      </c>
      <c r="D819">
        <v>2</v>
      </c>
      <c r="E819">
        <f>Calendario!$F$11</f>
        <v>177</v>
      </c>
    </row>
    <row r="820" spans="1:5" x14ac:dyDescent="0.2">
      <c r="A820" t="s">
        <v>402</v>
      </c>
      <c r="B820" t="s">
        <v>159</v>
      </c>
      <c r="C820" s="85">
        <v>46188</v>
      </c>
      <c r="D820">
        <v>3</v>
      </c>
      <c r="E820">
        <f>Calendario!$F$11</f>
        <v>177</v>
      </c>
    </row>
    <row r="821" spans="1:5" x14ac:dyDescent="0.2">
      <c r="A821" t="s">
        <v>402</v>
      </c>
      <c r="B821" t="s">
        <v>159</v>
      </c>
      <c r="C821" s="85">
        <v>46189</v>
      </c>
      <c r="D821">
        <v>3</v>
      </c>
      <c r="E821">
        <f>Calendario!$F$11</f>
        <v>177</v>
      </c>
    </row>
    <row r="822" spans="1:5" x14ac:dyDescent="0.2">
      <c r="A822" t="s">
        <v>402</v>
      </c>
      <c r="B822" t="s">
        <v>159</v>
      </c>
      <c r="C822" s="85">
        <v>46190</v>
      </c>
      <c r="D822">
        <v>3</v>
      </c>
      <c r="E822">
        <f>Calendario!$F$11</f>
        <v>177</v>
      </c>
    </row>
    <row r="823" spans="1:5" x14ac:dyDescent="0.2">
      <c r="A823" t="s">
        <v>402</v>
      </c>
      <c r="B823" t="s">
        <v>159</v>
      </c>
      <c r="C823" s="85">
        <v>46191</v>
      </c>
      <c r="D823">
        <v>3</v>
      </c>
      <c r="E823">
        <f>Calendario!$F$11</f>
        <v>177</v>
      </c>
    </row>
    <row r="824" spans="1:5" x14ac:dyDescent="0.2">
      <c r="A824" t="s">
        <v>402</v>
      </c>
      <c r="B824" t="s">
        <v>159</v>
      </c>
      <c r="C824" s="85">
        <v>46192</v>
      </c>
      <c r="D824">
        <v>2</v>
      </c>
      <c r="E824">
        <f>Calendario!$F$11</f>
        <v>177</v>
      </c>
    </row>
    <row r="825" spans="1:5" x14ac:dyDescent="0.2">
      <c r="A825" t="s">
        <v>402</v>
      </c>
      <c r="B825" t="s">
        <v>159</v>
      </c>
      <c r="C825" s="85">
        <v>46195</v>
      </c>
      <c r="D825">
        <v>3</v>
      </c>
      <c r="E825">
        <f>Calendario!$F$11</f>
        <v>177</v>
      </c>
    </row>
    <row r="826" spans="1:5" x14ac:dyDescent="0.2">
      <c r="A826" t="s">
        <v>402</v>
      </c>
      <c r="B826" t="s">
        <v>159</v>
      </c>
      <c r="C826" s="85">
        <v>46196</v>
      </c>
      <c r="D826">
        <v>2</v>
      </c>
      <c r="E826">
        <f>Calendario!$F$11</f>
        <v>177</v>
      </c>
    </row>
    <row r="827" spans="1:5" x14ac:dyDescent="0.2">
      <c r="A827" t="s">
        <v>368</v>
      </c>
      <c r="B827" t="s">
        <v>159</v>
      </c>
      <c r="C827" s="85">
        <v>46176</v>
      </c>
      <c r="D827">
        <v>5</v>
      </c>
      <c r="E827">
        <f>Calendario!$F$11</f>
        <v>177</v>
      </c>
    </row>
    <row r="828" spans="1:5" x14ac:dyDescent="0.2">
      <c r="A828" t="s">
        <v>368</v>
      </c>
      <c r="B828" t="s">
        <v>159</v>
      </c>
      <c r="C828" s="85">
        <v>46181</v>
      </c>
      <c r="D828">
        <v>9</v>
      </c>
      <c r="E828">
        <f>Calendario!$F$11</f>
        <v>177</v>
      </c>
    </row>
    <row r="829" spans="1:5" x14ac:dyDescent="0.2">
      <c r="A829" t="s">
        <v>368</v>
      </c>
      <c r="B829" t="s">
        <v>159</v>
      </c>
      <c r="C829" s="85">
        <v>46182</v>
      </c>
      <c r="D829">
        <v>9</v>
      </c>
      <c r="E829">
        <f>Calendario!$F$11</f>
        <v>177</v>
      </c>
    </row>
    <row r="830" spans="1:5" x14ac:dyDescent="0.2">
      <c r="A830" t="s">
        <v>368</v>
      </c>
      <c r="B830" t="s">
        <v>159</v>
      </c>
      <c r="C830" s="85">
        <v>46183</v>
      </c>
      <c r="D830">
        <v>5</v>
      </c>
      <c r="E830">
        <f>Calendario!$F$11</f>
        <v>177</v>
      </c>
    </row>
    <row r="831" spans="1:5" x14ac:dyDescent="0.2">
      <c r="A831" t="s">
        <v>368</v>
      </c>
      <c r="B831" t="s">
        <v>159</v>
      </c>
      <c r="C831" s="85">
        <v>46188</v>
      </c>
      <c r="D831">
        <v>9</v>
      </c>
      <c r="E831">
        <f>Calendario!$F$11</f>
        <v>177</v>
      </c>
    </row>
    <row r="832" spans="1:5" x14ac:dyDescent="0.2">
      <c r="A832" t="s">
        <v>368</v>
      </c>
      <c r="B832" t="s">
        <v>159</v>
      </c>
      <c r="C832" s="85">
        <v>46189</v>
      </c>
      <c r="D832">
        <v>5</v>
      </c>
      <c r="E832">
        <f>Calendario!$F$11</f>
        <v>177</v>
      </c>
    </row>
    <row r="833" spans="1:5" x14ac:dyDescent="0.2">
      <c r="A833" t="s">
        <v>368</v>
      </c>
      <c r="B833" t="s">
        <v>159</v>
      </c>
      <c r="C833" s="85">
        <v>46195</v>
      </c>
      <c r="D833">
        <v>6</v>
      </c>
      <c r="E833">
        <f>Calendario!$F$11</f>
        <v>177</v>
      </c>
    </row>
    <row r="834" spans="1:5" x14ac:dyDescent="0.2">
      <c r="A834" t="s">
        <v>368</v>
      </c>
      <c r="B834" t="s">
        <v>159</v>
      </c>
      <c r="C834" s="85">
        <v>46196</v>
      </c>
      <c r="D834">
        <v>7</v>
      </c>
      <c r="E834">
        <f>Calendario!$F$11</f>
        <v>177</v>
      </c>
    </row>
    <row r="835" spans="1:5" x14ac:dyDescent="0.2">
      <c r="A835" t="s">
        <v>226</v>
      </c>
      <c r="B835" t="s">
        <v>159</v>
      </c>
      <c r="C835" s="85">
        <v>46183</v>
      </c>
      <c r="D835">
        <v>1</v>
      </c>
      <c r="E835">
        <f>Calendario!$F$11</f>
        <v>177</v>
      </c>
    </row>
    <row r="836" spans="1:5" x14ac:dyDescent="0.2">
      <c r="A836" t="s">
        <v>226</v>
      </c>
      <c r="B836" t="s">
        <v>159</v>
      </c>
      <c r="C836" s="85">
        <v>46184</v>
      </c>
      <c r="D836">
        <v>1</v>
      </c>
      <c r="E836">
        <f>Calendario!$F$11</f>
        <v>177</v>
      </c>
    </row>
    <row r="837" spans="1:5" x14ac:dyDescent="0.2">
      <c r="A837" t="s">
        <v>226</v>
      </c>
      <c r="B837" t="s">
        <v>159</v>
      </c>
      <c r="C837" s="85">
        <v>46185</v>
      </c>
      <c r="D837">
        <v>1</v>
      </c>
      <c r="E837">
        <f>Calendario!$F$11</f>
        <v>177</v>
      </c>
    </row>
    <row r="838" spans="1:5" x14ac:dyDescent="0.2">
      <c r="A838" t="s">
        <v>226</v>
      </c>
      <c r="B838" t="s">
        <v>159</v>
      </c>
      <c r="C838" s="85">
        <v>46188</v>
      </c>
      <c r="D838">
        <v>1</v>
      </c>
      <c r="E838">
        <f>Calendario!$F$11</f>
        <v>177</v>
      </c>
    </row>
    <row r="839" spans="1:5" x14ac:dyDescent="0.2">
      <c r="A839" t="s">
        <v>226</v>
      </c>
      <c r="B839" t="s">
        <v>159</v>
      </c>
      <c r="C839" s="85">
        <v>46189</v>
      </c>
      <c r="D839">
        <v>1</v>
      </c>
      <c r="E839">
        <f>Calendario!$F$11</f>
        <v>177</v>
      </c>
    </row>
    <row r="840" spans="1:5" x14ac:dyDescent="0.2">
      <c r="A840" t="s">
        <v>226</v>
      </c>
      <c r="B840" t="s">
        <v>159</v>
      </c>
      <c r="C840" s="85">
        <v>46190</v>
      </c>
      <c r="D840">
        <v>1</v>
      </c>
      <c r="E840">
        <f>Calendario!$F$11</f>
        <v>177</v>
      </c>
    </row>
    <row r="841" spans="1:5" x14ac:dyDescent="0.2">
      <c r="A841" t="s">
        <v>226</v>
      </c>
      <c r="B841" t="s">
        <v>159</v>
      </c>
      <c r="C841" s="85">
        <v>46191</v>
      </c>
      <c r="D841">
        <v>1</v>
      </c>
      <c r="E841">
        <f>Calendario!$F$11</f>
        <v>177</v>
      </c>
    </row>
    <row r="842" spans="1:5" x14ac:dyDescent="0.2">
      <c r="A842" t="s">
        <v>226</v>
      </c>
      <c r="B842" t="s">
        <v>159</v>
      </c>
      <c r="C842" s="85">
        <v>46192</v>
      </c>
      <c r="D842">
        <v>1</v>
      </c>
      <c r="E842">
        <f>Calendario!$F$11</f>
        <v>177</v>
      </c>
    </row>
    <row r="843" spans="1:5" x14ac:dyDescent="0.2">
      <c r="A843" t="s">
        <v>226</v>
      </c>
      <c r="B843" t="s">
        <v>159</v>
      </c>
      <c r="C843" s="85">
        <v>46195</v>
      </c>
      <c r="D843">
        <v>1</v>
      </c>
      <c r="E843">
        <f>Calendario!$F$11</f>
        <v>177</v>
      </c>
    </row>
    <row r="844" spans="1:5" x14ac:dyDescent="0.2">
      <c r="A844" t="s">
        <v>226</v>
      </c>
      <c r="B844" t="s">
        <v>159</v>
      </c>
      <c r="C844" s="85">
        <v>46196</v>
      </c>
      <c r="D844">
        <v>1</v>
      </c>
      <c r="E844">
        <f>Calendario!$F$11</f>
        <v>177</v>
      </c>
    </row>
    <row r="845" spans="1:5" x14ac:dyDescent="0.2">
      <c r="A845" t="s">
        <v>226</v>
      </c>
      <c r="B845" t="s">
        <v>159</v>
      </c>
      <c r="C845" s="85">
        <v>46197</v>
      </c>
      <c r="D845">
        <v>1</v>
      </c>
      <c r="E845">
        <f>Calendario!$F$11</f>
        <v>177</v>
      </c>
    </row>
    <row r="846" spans="1:5" x14ac:dyDescent="0.2">
      <c r="A846" t="s">
        <v>402</v>
      </c>
      <c r="B846" t="s">
        <v>159</v>
      </c>
      <c r="C846" s="85">
        <v>46185</v>
      </c>
      <c r="D846">
        <v>2</v>
      </c>
      <c r="E846">
        <f>Calendario!$F$11</f>
        <v>177</v>
      </c>
    </row>
    <row r="847" spans="1:5" x14ac:dyDescent="0.2">
      <c r="A847" t="s">
        <v>402</v>
      </c>
      <c r="B847" t="s">
        <v>159</v>
      </c>
      <c r="C847" s="85">
        <v>46188</v>
      </c>
      <c r="D847">
        <v>4</v>
      </c>
      <c r="E847">
        <f>Calendario!$F$11</f>
        <v>177</v>
      </c>
    </row>
    <row r="848" spans="1:5" x14ac:dyDescent="0.2">
      <c r="A848" t="s">
        <v>402</v>
      </c>
      <c r="B848" t="s">
        <v>159</v>
      </c>
      <c r="C848" s="85">
        <v>46189</v>
      </c>
      <c r="D848">
        <v>4</v>
      </c>
      <c r="E848">
        <f>Calendario!$F$11</f>
        <v>177</v>
      </c>
    </row>
    <row r="849" spans="1:5" x14ac:dyDescent="0.2">
      <c r="A849" t="s">
        <v>402</v>
      </c>
      <c r="B849" t="s">
        <v>159</v>
      </c>
      <c r="C849" s="85">
        <v>46190</v>
      </c>
      <c r="D849">
        <v>4</v>
      </c>
      <c r="E849">
        <f>Calendario!$F$11</f>
        <v>177</v>
      </c>
    </row>
    <row r="850" spans="1:5" x14ac:dyDescent="0.2">
      <c r="A850" t="s">
        <v>402</v>
      </c>
      <c r="B850" t="s">
        <v>159</v>
      </c>
      <c r="C850" s="85">
        <v>46191</v>
      </c>
      <c r="D850">
        <v>5</v>
      </c>
      <c r="E850">
        <f>Calendario!$F$11</f>
        <v>177</v>
      </c>
    </row>
    <row r="851" spans="1:5" x14ac:dyDescent="0.2">
      <c r="A851" t="s">
        <v>402</v>
      </c>
      <c r="B851" t="s">
        <v>159</v>
      </c>
      <c r="C851" s="85">
        <v>46192</v>
      </c>
      <c r="D851">
        <v>4</v>
      </c>
      <c r="E851">
        <f>Calendario!$F$11</f>
        <v>177</v>
      </c>
    </row>
    <row r="852" spans="1:5" x14ac:dyDescent="0.2">
      <c r="A852" t="s">
        <v>402</v>
      </c>
      <c r="B852" t="s">
        <v>159</v>
      </c>
      <c r="C852" s="85">
        <v>46195</v>
      </c>
      <c r="D852">
        <v>6</v>
      </c>
      <c r="E852">
        <f>Calendario!$F$11</f>
        <v>177</v>
      </c>
    </row>
    <row r="853" spans="1:5" x14ac:dyDescent="0.2">
      <c r="A853" t="s">
        <v>402</v>
      </c>
      <c r="B853" t="s">
        <v>159</v>
      </c>
      <c r="C853" s="85">
        <v>46196</v>
      </c>
      <c r="D853">
        <v>7</v>
      </c>
      <c r="E853">
        <f>Calendario!$F$11</f>
        <v>177</v>
      </c>
    </row>
    <row r="854" spans="1:5" x14ac:dyDescent="0.2">
      <c r="A854" t="s">
        <v>402</v>
      </c>
      <c r="B854" t="s">
        <v>159</v>
      </c>
      <c r="C854" s="85">
        <v>46197</v>
      </c>
      <c r="D854">
        <v>9</v>
      </c>
      <c r="E854">
        <f>Calendario!$F$11</f>
        <v>177</v>
      </c>
    </row>
    <row r="855" spans="1:5" x14ac:dyDescent="0.2">
      <c r="A855" t="s">
        <v>368</v>
      </c>
      <c r="B855" t="s">
        <v>159</v>
      </c>
      <c r="C855" s="85">
        <v>46183</v>
      </c>
      <c r="D855">
        <v>4</v>
      </c>
      <c r="E855">
        <f>Calendario!$F$11</f>
        <v>177</v>
      </c>
    </row>
    <row r="856" spans="1:5" x14ac:dyDescent="0.2">
      <c r="A856" t="s">
        <v>368</v>
      </c>
      <c r="B856" t="s">
        <v>159</v>
      </c>
      <c r="C856" s="85">
        <v>46184</v>
      </c>
      <c r="D856">
        <v>5</v>
      </c>
      <c r="E856">
        <f>Calendario!$F$11</f>
        <v>177</v>
      </c>
    </row>
    <row r="857" spans="1:5" x14ac:dyDescent="0.2">
      <c r="A857" t="s">
        <v>368</v>
      </c>
      <c r="B857" t="s">
        <v>159</v>
      </c>
      <c r="C857" s="85">
        <v>46185</v>
      </c>
      <c r="D857">
        <v>5</v>
      </c>
      <c r="E857">
        <f>Calendario!$F$11</f>
        <v>177</v>
      </c>
    </row>
    <row r="858" spans="1:5" x14ac:dyDescent="0.2">
      <c r="A858" t="s">
        <v>368</v>
      </c>
      <c r="B858" t="s">
        <v>159</v>
      </c>
      <c r="C858" s="85">
        <v>46189</v>
      </c>
      <c r="D858">
        <v>4</v>
      </c>
      <c r="E858">
        <f>Calendario!$F$11</f>
        <v>177</v>
      </c>
    </row>
    <row r="859" spans="1:5" x14ac:dyDescent="0.2">
      <c r="A859" t="s">
        <v>368</v>
      </c>
      <c r="B859" t="s">
        <v>159</v>
      </c>
      <c r="C859" s="85">
        <v>46190</v>
      </c>
      <c r="D859">
        <v>9</v>
      </c>
      <c r="E859">
        <f>Calendario!$F$11</f>
        <v>177</v>
      </c>
    </row>
    <row r="860" spans="1:5" x14ac:dyDescent="0.2">
      <c r="A860" t="s">
        <v>368</v>
      </c>
      <c r="B860" t="s">
        <v>159</v>
      </c>
      <c r="C860" s="85">
        <v>46191</v>
      </c>
      <c r="D860">
        <v>6</v>
      </c>
      <c r="E860">
        <f>Calendario!$F$11</f>
        <v>177</v>
      </c>
    </row>
    <row r="861" spans="1:5" x14ac:dyDescent="0.2">
      <c r="A861" t="s">
        <v>368</v>
      </c>
      <c r="B861" t="s">
        <v>159</v>
      </c>
      <c r="C861" s="85">
        <v>46192</v>
      </c>
      <c r="D861">
        <v>4</v>
      </c>
      <c r="E861">
        <f>Calendario!$F$11</f>
        <v>177</v>
      </c>
    </row>
    <row r="862" spans="1:5" x14ac:dyDescent="0.2">
      <c r="A862" t="s">
        <v>368</v>
      </c>
      <c r="B862" t="s">
        <v>159</v>
      </c>
      <c r="C862" s="85">
        <v>46195</v>
      </c>
      <c r="D862">
        <v>3</v>
      </c>
      <c r="E862">
        <f>Calendario!$F$11</f>
        <v>177</v>
      </c>
    </row>
    <row r="863" spans="1:5" x14ac:dyDescent="0.2">
      <c r="A863" t="s">
        <v>368</v>
      </c>
      <c r="B863" t="s">
        <v>159</v>
      </c>
      <c r="C863" s="85">
        <v>46196</v>
      </c>
      <c r="D863">
        <v>2</v>
      </c>
      <c r="E863">
        <f>Calendario!$F$11</f>
        <v>177</v>
      </c>
    </row>
    <row r="864" spans="1:5" x14ac:dyDescent="0.2">
      <c r="A864" t="s">
        <v>368</v>
      </c>
      <c r="B864" t="s">
        <v>159</v>
      </c>
      <c r="C864" s="85">
        <v>46197</v>
      </c>
      <c r="D864">
        <v>9</v>
      </c>
      <c r="E864">
        <f>Calendario!$F$11</f>
        <v>177</v>
      </c>
    </row>
    <row r="865" spans="1:5" x14ac:dyDescent="0.2">
      <c r="A865" t="s">
        <v>226</v>
      </c>
      <c r="B865" t="s">
        <v>159</v>
      </c>
      <c r="C865" s="85">
        <v>46198</v>
      </c>
      <c r="D865">
        <v>1</v>
      </c>
      <c r="E865">
        <f>Calendario!$F$11</f>
        <v>177</v>
      </c>
    </row>
    <row r="866" spans="1:5" x14ac:dyDescent="0.2">
      <c r="A866" t="s">
        <v>226</v>
      </c>
      <c r="B866" t="s">
        <v>159</v>
      </c>
      <c r="C866" s="85">
        <v>46199</v>
      </c>
      <c r="D866">
        <v>1</v>
      </c>
      <c r="E866">
        <f>Calendario!$F$11</f>
        <v>177</v>
      </c>
    </row>
    <row r="867" spans="1:5" x14ac:dyDescent="0.2">
      <c r="A867" t="s">
        <v>226</v>
      </c>
      <c r="B867" t="s">
        <v>159</v>
      </c>
      <c r="C867" s="85">
        <v>46203</v>
      </c>
      <c r="D867">
        <v>1</v>
      </c>
      <c r="E867">
        <f>Calendario!$F$11</f>
        <v>177</v>
      </c>
    </row>
    <row r="868" spans="1:5" x14ac:dyDescent="0.2">
      <c r="A868" t="s">
        <v>402</v>
      </c>
      <c r="B868" t="s">
        <v>159</v>
      </c>
      <c r="C868" s="85">
        <v>46198</v>
      </c>
      <c r="D868">
        <v>9</v>
      </c>
      <c r="E868">
        <f>Calendario!$F$11</f>
        <v>177</v>
      </c>
    </row>
    <row r="869" spans="1:5" x14ac:dyDescent="0.2">
      <c r="A869" t="s">
        <v>402</v>
      </c>
      <c r="B869" t="s">
        <v>159</v>
      </c>
      <c r="C869" s="85">
        <v>46199</v>
      </c>
      <c r="D869">
        <v>6</v>
      </c>
      <c r="E869">
        <f>Calendario!$F$11</f>
        <v>177</v>
      </c>
    </row>
    <row r="870" spans="1:5" x14ac:dyDescent="0.2">
      <c r="A870" t="s">
        <v>402</v>
      </c>
      <c r="B870" t="s">
        <v>159</v>
      </c>
      <c r="C870" s="85">
        <v>46203</v>
      </c>
      <c r="D870">
        <v>9</v>
      </c>
      <c r="E870">
        <f>Calendario!$F$11</f>
        <v>177</v>
      </c>
    </row>
    <row r="871" spans="1:5" x14ac:dyDescent="0.2">
      <c r="A871" t="s">
        <v>368</v>
      </c>
      <c r="B871" t="s">
        <v>159</v>
      </c>
      <c r="C871" s="85">
        <v>46198</v>
      </c>
      <c r="D871">
        <v>9</v>
      </c>
      <c r="E871">
        <f>Calendario!$F$11</f>
        <v>177</v>
      </c>
    </row>
    <row r="872" spans="1:5" x14ac:dyDescent="0.2">
      <c r="A872" t="s">
        <v>368</v>
      </c>
      <c r="B872" t="s">
        <v>159</v>
      </c>
      <c r="C872" s="85">
        <v>46199</v>
      </c>
      <c r="D872">
        <v>6</v>
      </c>
      <c r="E872">
        <f>Calendario!$F$11</f>
        <v>177</v>
      </c>
    </row>
    <row r="873" spans="1:5" x14ac:dyDescent="0.2">
      <c r="A873" t="s">
        <v>368</v>
      </c>
      <c r="B873" t="s">
        <v>159</v>
      </c>
      <c r="C873" s="85">
        <v>46203</v>
      </c>
      <c r="D873">
        <v>9</v>
      </c>
      <c r="E873">
        <f>Calendario!$F$11</f>
        <v>177</v>
      </c>
    </row>
    <row r="874" spans="1:5" x14ac:dyDescent="0.2">
      <c r="A874" t="s">
        <v>306</v>
      </c>
      <c r="B874" t="s">
        <v>159</v>
      </c>
      <c r="C874" s="85">
        <v>46181</v>
      </c>
      <c r="D874">
        <v>5</v>
      </c>
      <c r="E874">
        <f>Calendario!$F$11</f>
        <v>177</v>
      </c>
    </row>
    <row r="875" spans="1:5" x14ac:dyDescent="0.2">
      <c r="A875" t="s">
        <v>306</v>
      </c>
      <c r="B875" t="s">
        <v>159</v>
      </c>
      <c r="C875" s="85">
        <v>46182</v>
      </c>
      <c r="D875">
        <v>1</v>
      </c>
      <c r="E875">
        <f>Calendario!$F$11</f>
        <v>177</v>
      </c>
    </row>
    <row r="876" spans="1:5" x14ac:dyDescent="0.2">
      <c r="A876" t="s">
        <v>306</v>
      </c>
      <c r="B876" t="s">
        <v>159</v>
      </c>
      <c r="C876" s="85">
        <v>46184</v>
      </c>
      <c r="D876">
        <v>1</v>
      </c>
      <c r="E876">
        <f>Calendario!$F$11</f>
        <v>177</v>
      </c>
    </row>
    <row r="877" spans="1:5" x14ac:dyDescent="0.2">
      <c r="A877" t="s">
        <v>306</v>
      </c>
      <c r="B877" t="s">
        <v>159</v>
      </c>
      <c r="C877" s="85">
        <v>46185</v>
      </c>
      <c r="D877">
        <v>2</v>
      </c>
      <c r="E877">
        <f>Calendario!$F$11</f>
        <v>177</v>
      </c>
    </row>
    <row r="878" spans="1:5" x14ac:dyDescent="0.2">
      <c r="A878" t="s">
        <v>306</v>
      </c>
      <c r="B878" t="s">
        <v>159</v>
      </c>
      <c r="C878" s="85">
        <v>46190</v>
      </c>
      <c r="D878">
        <v>2</v>
      </c>
      <c r="E878">
        <f>Calendario!$F$11</f>
        <v>177</v>
      </c>
    </row>
    <row r="879" spans="1:5" x14ac:dyDescent="0.2">
      <c r="A879" t="s">
        <v>306</v>
      </c>
      <c r="B879" t="s">
        <v>159</v>
      </c>
      <c r="C879" s="85">
        <v>46191</v>
      </c>
      <c r="D879">
        <v>8</v>
      </c>
      <c r="E879">
        <f>Calendario!$F$11</f>
        <v>177</v>
      </c>
    </row>
    <row r="880" spans="1:5" x14ac:dyDescent="0.2">
      <c r="A880" t="s">
        <v>306</v>
      </c>
      <c r="B880" t="s">
        <v>159</v>
      </c>
      <c r="C880" s="85">
        <v>46192</v>
      </c>
      <c r="D880">
        <v>3</v>
      </c>
      <c r="E880">
        <f>Calendario!$F$11</f>
        <v>177</v>
      </c>
    </row>
    <row r="881" spans="1:5" x14ac:dyDescent="0.2">
      <c r="A881" t="s">
        <v>306</v>
      </c>
      <c r="B881" t="s">
        <v>159</v>
      </c>
      <c r="C881" s="85">
        <v>46195</v>
      </c>
      <c r="D881">
        <v>6</v>
      </c>
      <c r="E881">
        <f>Calendario!$F$11</f>
        <v>177</v>
      </c>
    </row>
    <row r="882" spans="1:5" x14ac:dyDescent="0.2">
      <c r="A882" t="s">
        <v>306</v>
      </c>
      <c r="B882" t="s">
        <v>159</v>
      </c>
      <c r="C882" s="85">
        <v>46196</v>
      </c>
      <c r="D882">
        <v>6</v>
      </c>
      <c r="E882">
        <f>Calendario!$F$11</f>
        <v>177</v>
      </c>
    </row>
    <row r="883" spans="1:5" x14ac:dyDescent="0.2">
      <c r="A883" t="s">
        <v>306</v>
      </c>
      <c r="B883" t="s">
        <v>159</v>
      </c>
      <c r="C883" s="85">
        <v>46197</v>
      </c>
      <c r="D883">
        <v>6</v>
      </c>
      <c r="E883">
        <f>Calendario!$F$11</f>
        <v>177</v>
      </c>
    </row>
    <row r="884" spans="1:5" x14ac:dyDescent="0.2">
      <c r="A884" t="s">
        <v>306</v>
      </c>
      <c r="B884" t="s">
        <v>159</v>
      </c>
      <c r="C884" s="85">
        <v>46198</v>
      </c>
      <c r="D884">
        <v>6</v>
      </c>
      <c r="E884">
        <f>Calendario!$F$11</f>
        <v>177</v>
      </c>
    </row>
    <row r="885" spans="1:5" x14ac:dyDescent="0.2">
      <c r="A885" t="s">
        <v>306</v>
      </c>
      <c r="B885" t="s">
        <v>159</v>
      </c>
      <c r="C885" s="85">
        <v>46199</v>
      </c>
      <c r="D885">
        <v>3</v>
      </c>
      <c r="E885">
        <f>Calendario!$F$11</f>
        <v>177</v>
      </c>
    </row>
    <row r="886" spans="1:5" x14ac:dyDescent="0.2">
      <c r="A886" t="s">
        <v>306</v>
      </c>
      <c r="B886" t="s">
        <v>159</v>
      </c>
      <c r="C886" s="85">
        <v>46203</v>
      </c>
      <c r="D886">
        <v>6</v>
      </c>
      <c r="E886">
        <f>Calendario!$F$11</f>
        <v>177</v>
      </c>
    </row>
    <row r="887" spans="1:5" x14ac:dyDescent="0.2">
      <c r="A887" t="s">
        <v>285</v>
      </c>
      <c r="B887" t="s">
        <v>159</v>
      </c>
      <c r="C887" s="85">
        <v>46184</v>
      </c>
      <c r="D887">
        <v>3</v>
      </c>
      <c r="E887">
        <f>Calendario!$F$11</f>
        <v>177</v>
      </c>
    </row>
    <row r="888" spans="1:5" x14ac:dyDescent="0.2">
      <c r="A888" t="s">
        <v>285</v>
      </c>
      <c r="B888" t="s">
        <v>159</v>
      </c>
      <c r="C888" s="85">
        <v>46185</v>
      </c>
      <c r="D888">
        <v>3</v>
      </c>
      <c r="E888">
        <f>Calendario!$F$11</f>
        <v>177</v>
      </c>
    </row>
    <row r="889" spans="1:5" x14ac:dyDescent="0.2">
      <c r="A889" t="s">
        <v>285</v>
      </c>
      <c r="B889" t="s">
        <v>159</v>
      </c>
      <c r="C889" s="85">
        <v>46191</v>
      </c>
      <c r="D889">
        <v>2</v>
      </c>
      <c r="E889">
        <f>Calendario!$F$11</f>
        <v>177</v>
      </c>
    </row>
    <row r="890" spans="1:5" x14ac:dyDescent="0.2">
      <c r="A890" t="s">
        <v>285</v>
      </c>
      <c r="B890" t="s">
        <v>159</v>
      </c>
      <c r="C890" s="85">
        <v>46192</v>
      </c>
      <c r="D890">
        <v>4</v>
      </c>
      <c r="E890">
        <f>Calendario!$F$11</f>
        <v>177</v>
      </c>
    </row>
    <row r="891" spans="1:5" x14ac:dyDescent="0.2">
      <c r="A891" t="s">
        <v>285</v>
      </c>
      <c r="B891" t="s">
        <v>159</v>
      </c>
      <c r="C891" s="85">
        <v>46195</v>
      </c>
      <c r="D891">
        <v>2</v>
      </c>
      <c r="E891">
        <f>Calendario!$F$11</f>
        <v>177</v>
      </c>
    </row>
    <row r="892" spans="1:5" x14ac:dyDescent="0.2">
      <c r="A892" t="s">
        <v>285</v>
      </c>
      <c r="B892" t="s">
        <v>159</v>
      </c>
      <c r="C892" s="85">
        <v>46196</v>
      </c>
      <c r="D892">
        <v>4</v>
      </c>
      <c r="E892">
        <f>Calendario!$F$11</f>
        <v>177</v>
      </c>
    </row>
    <row r="893" spans="1:5" x14ac:dyDescent="0.2">
      <c r="A893" t="s">
        <v>285</v>
      </c>
      <c r="B893" t="s">
        <v>159</v>
      </c>
      <c r="C893" s="85">
        <v>46197</v>
      </c>
      <c r="D893">
        <v>3</v>
      </c>
      <c r="E893">
        <f>Calendario!$F$11</f>
        <v>177</v>
      </c>
    </row>
    <row r="894" spans="1:5" x14ac:dyDescent="0.2">
      <c r="A894" t="s">
        <v>285</v>
      </c>
      <c r="B894" t="s">
        <v>159</v>
      </c>
      <c r="C894" s="85">
        <v>46198</v>
      </c>
      <c r="D894">
        <v>4</v>
      </c>
      <c r="E894">
        <f>Calendario!$F$11</f>
        <v>177</v>
      </c>
    </row>
    <row r="895" spans="1:5" x14ac:dyDescent="0.2">
      <c r="A895" t="s">
        <v>285</v>
      </c>
      <c r="B895" t="s">
        <v>159</v>
      </c>
      <c r="C895" s="85">
        <v>46199</v>
      </c>
      <c r="D895">
        <v>5</v>
      </c>
      <c r="E895">
        <f>Calendario!$F$11</f>
        <v>177</v>
      </c>
    </row>
    <row r="896" spans="1:5" x14ac:dyDescent="0.2">
      <c r="A896" t="s">
        <v>285</v>
      </c>
      <c r="B896" t="s">
        <v>159</v>
      </c>
      <c r="C896" s="85">
        <v>46203</v>
      </c>
      <c r="D896">
        <v>7</v>
      </c>
      <c r="E896">
        <f>Calendario!$F$11</f>
        <v>177</v>
      </c>
    </row>
    <row r="897" spans="1:5" x14ac:dyDescent="0.2">
      <c r="A897" t="s">
        <v>306</v>
      </c>
      <c r="B897" t="s">
        <v>159</v>
      </c>
      <c r="C897" s="85">
        <v>46195</v>
      </c>
      <c r="D897">
        <v>2</v>
      </c>
      <c r="E897">
        <f>Calendario!$F$11</f>
        <v>177</v>
      </c>
    </row>
    <row r="898" spans="1:5" x14ac:dyDescent="0.2">
      <c r="A898" t="s">
        <v>306</v>
      </c>
      <c r="B898" t="s">
        <v>159</v>
      </c>
      <c r="C898" s="85">
        <v>46196</v>
      </c>
      <c r="D898">
        <v>3</v>
      </c>
      <c r="E898">
        <f>Calendario!$F$11</f>
        <v>177</v>
      </c>
    </row>
    <row r="899" spans="1:5" x14ac:dyDescent="0.2">
      <c r="A899" t="s">
        <v>306</v>
      </c>
      <c r="B899" t="s">
        <v>159</v>
      </c>
      <c r="C899" s="85">
        <v>46197</v>
      </c>
      <c r="D899">
        <v>3</v>
      </c>
      <c r="E899">
        <f>Calendario!$F$11</f>
        <v>177</v>
      </c>
    </row>
    <row r="900" spans="1:5" x14ac:dyDescent="0.2">
      <c r="A900" t="s">
        <v>306</v>
      </c>
      <c r="B900" t="s">
        <v>159</v>
      </c>
      <c r="C900" s="85">
        <v>46198</v>
      </c>
      <c r="D900">
        <v>3</v>
      </c>
      <c r="E900">
        <f>Calendario!$F$11</f>
        <v>177</v>
      </c>
    </row>
    <row r="901" spans="1:5" x14ac:dyDescent="0.2">
      <c r="A901" t="s">
        <v>306</v>
      </c>
      <c r="B901" t="s">
        <v>159</v>
      </c>
      <c r="C901" s="85">
        <v>46199</v>
      </c>
      <c r="D901">
        <v>3</v>
      </c>
      <c r="E901">
        <f>Calendario!$F$11</f>
        <v>177</v>
      </c>
    </row>
    <row r="902" spans="1:5" x14ac:dyDescent="0.2">
      <c r="A902" t="s">
        <v>306</v>
      </c>
      <c r="B902" t="s">
        <v>159</v>
      </c>
      <c r="C902" s="85">
        <v>46203</v>
      </c>
      <c r="D902">
        <v>2</v>
      </c>
      <c r="E902">
        <f>Calendario!$F$11</f>
        <v>177</v>
      </c>
    </row>
    <row r="903" spans="1:5" x14ac:dyDescent="0.2">
      <c r="A903" t="s">
        <v>285</v>
      </c>
      <c r="B903" t="s">
        <v>159</v>
      </c>
      <c r="C903" s="85">
        <v>46195</v>
      </c>
      <c r="D903">
        <v>4</v>
      </c>
      <c r="E903">
        <f>Calendario!$F$11</f>
        <v>177</v>
      </c>
    </row>
    <row r="904" spans="1:5" x14ac:dyDescent="0.2">
      <c r="A904" t="s">
        <v>285</v>
      </c>
      <c r="B904" t="s">
        <v>159</v>
      </c>
      <c r="C904" s="85">
        <v>46197</v>
      </c>
      <c r="D904">
        <v>5</v>
      </c>
      <c r="E904">
        <f>Calendario!$F$11</f>
        <v>177</v>
      </c>
    </row>
    <row r="905" spans="1:5" x14ac:dyDescent="0.2">
      <c r="A905" t="s">
        <v>285</v>
      </c>
      <c r="B905" t="s">
        <v>159</v>
      </c>
      <c r="C905" s="85">
        <v>46198</v>
      </c>
      <c r="D905">
        <v>5</v>
      </c>
      <c r="E905">
        <f>Calendario!$F$11</f>
        <v>177</v>
      </c>
    </row>
    <row r="906" spans="1:5" x14ac:dyDescent="0.2">
      <c r="A906" t="s">
        <v>285</v>
      </c>
      <c r="B906" t="s">
        <v>159</v>
      </c>
      <c r="C906" s="85">
        <v>46199</v>
      </c>
      <c r="D906">
        <v>1</v>
      </c>
      <c r="E906">
        <f>Calendario!$F$11</f>
        <v>177</v>
      </c>
    </row>
    <row r="907" spans="1:5" x14ac:dyDescent="0.2">
      <c r="A907" t="s">
        <v>792</v>
      </c>
      <c r="B907" t="s">
        <v>160</v>
      </c>
      <c r="C907" s="85">
        <v>46174</v>
      </c>
      <c r="D907">
        <v>0</v>
      </c>
      <c r="E907">
        <f>Calendario!$F$11</f>
        <v>177</v>
      </c>
    </row>
    <row r="908" spans="1:5" x14ac:dyDescent="0.2">
      <c r="A908" t="s">
        <v>285</v>
      </c>
      <c r="B908" t="s">
        <v>161</v>
      </c>
      <c r="C908" s="85">
        <v>46174</v>
      </c>
      <c r="D908">
        <v>3</v>
      </c>
      <c r="E908">
        <f>Calendario!$F$11</f>
        <v>177</v>
      </c>
    </row>
    <row r="909" spans="1:5" x14ac:dyDescent="0.2">
      <c r="A909" t="s">
        <v>285</v>
      </c>
      <c r="B909" t="s">
        <v>161</v>
      </c>
      <c r="C909" s="85">
        <v>46175</v>
      </c>
      <c r="D909">
        <v>3</v>
      </c>
      <c r="E909">
        <f>Calendario!$F$11</f>
        <v>177</v>
      </c>
    </row>
    <row r="910" spans="1:5" x14ac:dyDescent="0.2">
      <c r="A910" t="s">
        <v>285</v>
      </c>
      <c r="B910" t="s">
        <v>161</v>
      </c>
      <c r="C910" s="85">
        <v>46175</v>
      </c>
      <c r="D910">
        <v>2</v>
      </c>
      <c r="E910">
        <f>Calendario!$F$11</f>
        <v>177</v>
      </c>
    </row>
    <row r="911" spans="1:5" x14ac:dyDescent="0.2">
      <c r="A911" t="s">
        <v>285</v>
      </c>
      <c r="B911" t="s">
        <v>161</v>
      </c>
      <c r="C911" s="85">
        <v>46174</v>
      </c>
      <c r="D911">
        <v>1</v>
      </c>
      <c r="E911">
        <f>Calendario!$F$11</f>
        <v>177</v>
      </c>
    </row>
    <row r="912" spans="1:5" x14ac:dyDescent="0.2">
      <c r="A912" t="s">
        <v>285</v>
      </c>
      <c r="B912" t="s">
        <v>161</v>
      </c>
      <c r="C912" s="85">
        <v>46175</v>
      </c>
      <c r="D912">
        <v>1</v>
      </c>
      <c r="E912">
        <f>Calendario!$F$11</f>
        <v>177</v>
      </c>
    </row>
    <row r="913" spans="1:5" x14ac:dyDescent="0.2">
      <c r="A913" t="s">
        <v>285</v>
      </c>
      <c r="B913" t="s">
        <v>161</v>
      </c>
      <c r="C913" s="85">
        <v>46176</v>
      </c>
      <c r="D913">
        <v>1</v>
      </c>
      <c r="E913">
        <f>Calendario!$F$11</f>
        <v>177</v>
      </c>
    </row>
    <row r="914" spans="1:5" x14ac:dyDescent="0.2">
      <c r="A914" t="s">
        <v>285</v>
      </c>
      <c r="B914" t="s">
        <v>161</v>
      </c>
      <c r="C914" s="85">
        <v>46174</v>
      </c>
      <c r="D914">
        <v>2</v>
      </c>
      <c r="E914">
        <f>Calendario!$F$11</f>
        <v>177</v>
      </c>
    </row>
    <row r="915" spans="1:5" x14ac:dyDescent="0.2">
      <c r="A915" t="s">
        <v>285</v>
      </c>
      <c r="B915" t="s">
        <v>161</v>
      </c>
      <c r="C915" s="85">
        <v>46175</v>
      </c>
      <c r="D915">
        <v>2</v>
      </c>
      <c r="E915">
        <f>Calendario!$F$11</f>
        <v>177</v>
      </c>
    </row>
    <row r="916" spans="1:5" x14ac:dyDescent="0.2">
      <c r="A916" t="s">
        <v>285</v>
      </c>
      <c r="B916" t="s">
        <v>161</v>
      </c>
      <c r="C916" s="85">
        <v>46176</v>
      </c>
      <c r="D916">
        <v>2</v>
      </c>
      <c r="E916">
        <f>Calendario!$F$11</f>
        <v>177</v>
      </c>
    </row>
    <row r="917" spans="1:5" x14ac:dyDescent="0.2">
      <c r="A917" t="s">
        <v>285</v>
      </c>
      <c r="B917" t="s">
        <v>161</v>
      </c>
      <c r="C917" s="85">
        <v>46177</v>
      </c>
      <c r="D917">
        <v>2</v>
      </c>
      <c r="E917">
        <f>Calendario!$F$11</f>
        <v>177</v>
      </c>
    </row>
    <row r="918" spans="1:5" x14ac:dyDescent="0.2">
      <c r="A918" t="s">
        <v>285</v>
      </c>
      <c r="B918" t="s">
        <v>161</v>
      </c>
      <c r="C918" s="85">
        <v>46178</v>
      </c>
      <c r="D918">
        <v>2</v>
      </c>
      <c r="E918">
        <f>Calendario!$F$11</f>
        <v>177</v>
      </c>
    </row>
    <row r="919" spans="1:5" x14ac:dyDescent="0.2">
      <c r="A919" t="s">
        <v>285</v>
      </c>
      <c r="B919" t="s">
        <v>161</v>
      </c>
      <c r="C919" s="85">
        <v>46174</v>
      </c>
      <c r="D919">
        <v>1</v>
      </c>
      <c r="E919">
        <f>Calendario!$F$11</f>
        <v>177</v>
      </c>
    </row>
    <row r="920" spans="1:5" x14ac:dyDescent="0.2">
      <c r="A920" t="s">
        <v>285</v>
      </c>
      <c r="B920" t="s">
        <v>161</v>
      </c>
      <c r="C920" s="85">
        <v>46175</v>
      </c>
      <c r="D920">
        <v>1</v>
      </c>
      <c r="E920">
        <f>Calendario!$F$11</f>
        <v>177</v>
      </c>
    </row>
    <row r="921" spans="1:5" x14ac:dyDescent="0.2">
      <c r="A921" t="s">
        <v>285</v>
      </c>
      <c r="B921" t="s">
        <v>161</v>
      </c>
      <c r="C921" s="85">
        <v>46176</v>
      </c>
      <c r="D921">
        <v>1</v>
      </c>
      <c r="E921">
        <f>Calendario!$F$11</f>
        <v>177</v>
      </c>
    </row>
    <row r="922" spans="1:5" x14ac:dyDescent="0.2">
      <c r="A922" t="s">
        <v>285</v>
      </c>
      <c r="B922" t="s">
        <v>161</v>
      </c>
      <c r="C922" s="85">
        <v>46177</v>
      </c>
      <c r="D922">
        <v>1</v>
      </c>
      <c r="E922">
        <f>Calendario!$F$11</f>
        <v>177</v>
      </c>
    </row>
    <row r="923" spans="1:5" x14ac:dyDescent="0.2">
      <c r="A923" t="s">
        <v>285</v>
      </c>
      <c r="B923" t="s">
        <v>161</v>
      </c>
      <c r="C923" s="85">
        <v>46178</v>
      </c>
      <c r="D923">
        <v>1</v>
      </c>
      <c r="E923">
        <f>Calendario!$F$11</f>
        <v>177</v>
      </c>
    </row>
    <row r="924" spans="1:5" x14ac:dyDescent="0.2">
      <c r="A924" t="s">
        <v>441</v>
      </c>
      <c r="B924" t="s">
        <v>161</v>
      </c>
      <c r="C924" s="85">
        <v>46174</v>
      </c>
      <c r="D924">
        <v>1</v>
      </c>
      <c r="E924">
        <f>Calendario!$F$11</f>
        <v>177</v>
      </c>
    </row>
    <row r="925" spans="1:5" x14ac:dyDescent="0.2">
      <c r="A925" t="s">
        <v>210</v>
      </c>
      <c r="B925" t="s">
        <v>161</v>
      </c>
      <c r="C925" s="85">
        <v>46174</v>
      </c>
      <c r="D925">
        <v>9</v>
      </c>
      <c r="E925">
        <f>Calendario!$F$11</f>
        <v>177</v>
      </c>
    </row>
    <row r="926" spans="1:5" x14ac:dyDescent="0.2">
      <c r="A926" t="s">
        <v>285</v>
      </c>
      <c r="B926" t="s">
        <v>161</v>
      </c>
      <c r="C926" s="85">
        <v>46181</v>
      </c>
      <c r="D926">
        <v>9</v>
      </c>
      <c r="E926">
        <f>Calendario!$F$11</f>
        <v>177</v>
      </c>
    </row>
    <row r="927" spans="1:5" x14ac:dyDescent="0.2">
      <c r="A927" t="s">
        <v>285</v>
      </c>
      <c r="B927" t="s">
        <v>161</v>
      </c>
      <c r="C927" s="85">
        <v>46182</v>
      </c>
      <c r="D927">
        <v>9</v>
      </c>
      <c r="E927">
        <f>Calendario!$F$11</f>
        <v>177</v>
      </c>
    </row>
    <row r="928" spans="1:5" x14ac:dyDescent="0.2">
      <c r="A928" t="s">
        <v>285</v>
      </c>
      <c r="B928" t="s">
        <v>161</v>
      </c>
      <c r="C928" s="85">
        <v>46183</v>
      </c>
      <c r="D928">
        <v>9</v>
      </c>
      <c r="E928">
        <f>Calendario!$F$11</f>
        <v>177</v>
      </c>
    </row>
    <row r="929" spans="1:5" x14ac:dyDescent="0.2">
      <c r="A929" t="s">
        <v>285</v>
      </c>
      <c r="B929" t="s">
        <v>161</v>
      </c>
      <c r="C929" s="85">
        <v>46184</v>
      </c>
      <c r="D929">
        <v>9</v>
      </c>
      <c r="E929">
        <f>Calendario!$F$11</f>
        <v>177</v>
      </c>
    </row>
    <row r="930" spans="1:5" x14ac:dyDescent="0.2">
      <c r="A930" t="s">
        <v>285</v>
      </c>
      <c r="B930" t="s">
        <v>161</v>
      </c>
      <c r="C930" s="85">
        <v>46177</v>
      </c>
      <c r="D930">
        <v>2</v>
      </c>
      <c r="E930">
        <f>Calendario!$F$11</f>
        <v>177</v>
      </c>
    </row>
    <row r="931" spans="1:5" x14ac:dyDescent="0.2">
      <c r="A931" t="s">
        <v>285</v>
      </c>
      <c r="B931" t="s">
        <v>161</v>
      </c>
      <c r="C931" s="85">
        <v>46178</v>
      </c>
      <c r="D931">
        <v>3</v>
      </c>
      <c r="E931">
        <f>Calendario!$F$11</f>
        <v>177</v>
      </c>
    </row>
    <row r="932" spans="1:5" x14ac:dyDescent="0.2">
      <c r="A932" t="s">
        <v>210</v>
      </c>
      <c r="B932" t="s">
        <v>161</v>
      </c>
      <c r="C932" s="85">
        <v>46175</v>
      </c>
      <c r="D932">
        <v>9</v>
      </c>
      <c r="E932">
        <f>Calendario!$F$11</f>
        <v>177</v>
      </c>
    </row>
    <row r="933" spans="1:5" x14ac:dyDescent="0.2">
      <c r="A933" t="s">
        <v>210</v>
      </c>
      <c r="B933" t="s">
        <v>161</v>
      </c>
      <c r="C933" s="85">
        <v>46176</v>
      </c>
      <c r="D933">
        <v>9</v>
      </c>
      <c r="E933">
        <f>Calendario!$F$11</f>
        <v>177</v>
      </c>
    </row>
    <row r="934" spans="1:5" x14ac:dyDescent="0.2">
      <c r="A934" t="s">
        <v>210</v>
      </c>
      <c r="B934" t="s">
        <v>161</v>
      </c>
      <c r="C934" s="85">
        <v>46177</v>
      </c>
      <c r="D934">
        <v>9</v>
      </c>
      <c r="E934">
        <f>Calendario!$F$11</f>
        <v>177</v>
      </c>
    </row>
    <row r="935" spans="1:5" x14ac:dyDescent="0.2">
      <c r="A935" t="s">
        <v>210</v>
      </c>
      <c r="B935" t="s">
        <v>161</v>
      </c>
      <c r="C935" s="85">
        <v>46178</v>
      </c>
      <c r="D935">
        <v>6</v>
      </c>
      <c r="E935">
        <f>Calendario!$F$11</f>
        <v>177</v>
      </c>
    </row>
    <row r="936" spans="1:5" x14ac:dyDescent="0.2">
      <c r="A936" t="s">
        <v>210</v>
      </c>
      <c r="B936" t="s">
        <v>161</v>
      </c>
      <c r="C936" s="85">
        <v>46181</v>
      </c>
      <c r="D936">
        <v>9</v>
      </c>
      <c r="E936">
        <f>Calendario!$F$11</f>
        <v>177</v>
      </c>
    </row>
    <row r="937" spans="1:5" x14ac:dyDescent="0.2">
      <c r="A937" t="s">
        <v>210</v>
      </c>
      <c r="B937" t="s">
        <v>161</v>
      </c>
      <c r="C937" s="85">
        <v>46182</v>
      </c>
      <c r="D937">
        <v>9</v>
      </c>
      <c r="E937">
        <f>Calendario!$F$11</f>
        <v>177</v>
      </c>
    </row>
    <row r="938" spans="1:5" x14ac:dyDescent="0.2">
      <c r="A938" t="s">
        <v>210</v>
      </c>
      <c r="B938" t="s">
        <v>161</v>
      </c>
      <c r="C938" s="85">
        <v>46183</v>
      </c>
      <c r="D938">
        <v>5</v>
      </c>
      <c r="E938">
        <f>Calendario!$F$11</f>
        <v>177</v>
      </c>
    </row>
    <row r="939" spans="1:5" x14ac:dyDescent="0.2">
      <c r="A939" t="s">
        <v>210</v>
      </c>
      <c r="B939" t="s">
        <v>161</v>
      </c>
      <c r="C939" s="85">
        <v>46184</v>
      </c>
      <c r="D939">
        <v>5</v>
      </c>
      <c r="E939">
        <f>Calendario!$F$11</f>
        <v>177</v>
      </c>
    </row>
    <row r="940" spans="1:5" x14ac:dyDescent="0.2">
      <c r="A940" t="s">
        <v>210</v>
      </c>
      <c r="B940" t="s">
        <v>161</v>
      </c>
      <c r="C940" s="85">
        <v>46185</v>
      </c>
      <c r="D940">
        <v>3</v>
      </c>
      <c r="E940">
        <f>Calendario!$F$11</f>
        <v>177</v>
      </c>
    </row>
    <row r="941" spans="1:5" x14ac:dyDescent="0.2">
      <c r="A941" t="s">
        <v>210</v>
      </c>
      <c r="B941" t="s">
        <v>161</v>
      </c>
      <c r="C941" s="85">
        <v>46188</v>
      </c>
      <c r="D941">
        <v>9</v>
      </c>
      <c r="E941">
        <f>Calendario!$F$11</f>
        <v>177</v>
      </c>
    </row>
    <row r="942" spans="1:5" x14ac:dyDescent="0.2">
      <c r="A942" t="s">
        <v>210</v>
      </c>
      <c r="B942" t="s">
        <v>161</v>
      </c>
      <c r="C942" s="85">
        <v>46189</v>
      </c>
      <c r="D942">
        <v>9</v>
      </c>
      <c r="E942">
        <f>Calendario!$F$11</f>
        <v>177</v>
      </c>
    </row>
    <row r="943" spans="1:5" x14ac:dyDescent="0.2">
      <c r="A943" t="s">
        <v>210</v>
      </c>
      <c r="B943" t="s">
        <v>161</v>
      </c>
      <c r="C943" s="85">
        <v>46190</v>
      </c>
      <c r="D943">
        <v>9</v>
      </c>
      <c r="E943">
        <f>Calendario!$F$11</f>
        <v>177</v>
      </c>
    </row>
    <row r="944" spans="1:5" x14ac:dyDescent="0.2">
      <c r="A944" t="s">
        <v>210</v>
      </c>
      <c r="B944" t="s">
        <v>161</v>
      </c>
      <c r="C944" s="85">
        <v>46191</v>
      </c>
      <c r="D944">
        <v>9</v>
      </c>
      <c r="E944">
        <f>Calendario!$F$11</f>
        <v>177</v>
      </c>
    </row>
    <row r="945" spans="1:5" x14ac:dyDescent="0.2">
      <c r="A945" t="s">
        <v>210</v>
      </c>
      <c r="B945" t="s">
        <v>161</v>
      </c>
      <c r="C945" s="85">
        <v>46192</v>
      </c>
      <c r="D945">
        <v>6</v>
      </c>
      <c r="E945">
        <f>Calendario!$F$11</f>
        <v>177</v>
      </c>
    </row>
    <row r="946" spans="1:5" x14ac:dyDescent="0.2">
      <c r="A946" t="s">
        <v>441</v>
      </c>
      <c r="B946" t="s">
        <v>161</v>
      </c>
      <c r="C946" s="85">
        <v>46176</v>
      </c>
      <c r="D946">
        <v>5</v>
      </c>
      <c r="E946">
        <f>Calendario!$F$11</f>
        <v>177</v>
      </c>
    </row>
    <row r="947" spans="1:5" x14ac:dyDescent="0.2">
      <c r="A947" t="s">
        <v>441</v>
      </c>
      <c r="B947" t="s">
        <v>161</v>
      </c>
      <c r="C947" s="85">
        <v>46177</v>
      </c>
      <c r="D947">
        <v>5</v>
      </c>
      <c r="E947">
        <f>Calendario!$F$11</f>
        <v>177</v>
      </c>
    </row>
    <row r="948" spans="1:5" x14ac:dyDescent="0.2">
      <c r="A948" t="s">
        <v>441</v>
      </c>
      <c r="B948" t="s">
        <v>161</v>
      </c>
      <c r="C948" s="85">
        <v>46178</v>
      </c>
      <c r="D948">
        <v>2</v>
      </c>
      <c r="E948">
        <f>Calendario!$F$11</f>
        <v>177</v>
      </c>
    </row>
    <row r="949" spans="1:5" x14ac:dyDescent="0.2">
      <c r="A949" t="s">
        <v>441</v>
      </c>
      <c r="B949" t="s">
        <v>161</v>
      </c>
      <c r="C949" s="85">
        <v>46176</v>
      </c>
      <c r="D949">
        <v>4</v>
      </c>
      <c r="E949">
        <f>Calendario!$F$11</f>
        <v>177</v>
      </c>
    </row>
    <row r="950" spans="1:5" x14ac:dyDescent="0.2">
      <c r="A950" t="s">
        <v>441</v>
      </c>
      <c r="B950" t="s">
        <v>161</v>
      </c>
      <c r="C950" s="85">
        <v>46177</v>
      </c>
      <c r="D950">
        <v>4</v>
      </c>
      <c r="E950">
        <f>Calendario!$F$11</f>
        <v>177</v>
      </c>
    </row>
    <row r="951" spans="1:5" x14ac:dyDescent="0.2">
      <c r="A951" t="s">
        <v>441</v>
      </c>
      <c r="B951" t="s">
        <v>161</v>
      </c>
      <c r="C951" s="85">
        <v>46178</v>
      </c>
      <c r="D951">
        <v>4</v>
      </c>
      <c r="E951">
        <f>Calendario!$F$11</f>
        <v>177</v>
      </c>
    </row>
    <row r="952" spans="1:5" x14ac:dyDescent="0.2">
      <c r="A952" t="s">
        <v>210</v>
      </c>
      <c r="B952" t="s">
        <v>161</v>
      </c>
      <c r="C952" s="85">
        <v>46183</v>
      </c>
      <c r="D952">
        <v>4</v>
      </c>
      <c r="E952">
        <f>Calendario!$F$11</f>
        <v>177</v>
      </c>
    </row>
    <row r="953" spans="1:5" x14ac:dyDescent="0.2">
      <c r="A953" t="s">
        <v>210</v>
      </c>
      <c r="B953" t="s">
        <v>161</v>
      </c>
      <c r="C953" s="85">
        <v>46184</v>
      </c>
      <c r="D953">
        <v>4</v>
      </c>
      <c r="E953">
        <f>Calendario!$F$11</f>
        <v>177</v>
      </c>
    </row>
    <row r="954" spans="1:5" x14ac:dyDescent="0.2">
      <c r="A954" t="s">
        <v>210</v>
      </c>
      <c r="B954" t="s">
        <v>161</v>
      </c>
      <c r="C954" s="85">
        <v>46185</v>
      </c>
      <c r="D954">
        <v>3</v>
      </c>
      <c r="E954">
        <f>Calendario!$F$11</f>
        <v>177</v>
      </c>
    </row>
    <row r="955" spans="1:5" x14ac:dyDescent="0.2">
      <c r="A955" t="s">
        <v>441</v>
      </c>
      <c r="B955" t="s">
        <v>161</v>
      </c>
      <c r="C955" s="85">
        <v>46181</v>
      </c>
      <c r="D955">
        <v>2</v>
      </c>
      <c r="E955">
        <f>Calendario!$F$11</f>
        <v>177</v>
      </c>
    </row>
    <row r="956" spans="1:5" x14ac:dyDescent="0.2">
      <c r="A956" t="s">
        <v>441</v>
      </c>
      <c r="B956" t="s">
        <v>161</v>
      </c>
      <c r="C956" s="85">
        <v>46182</v>
      </c>
      <c r="D956">
        <v>2</v>
      </c>
      <c r="E956">
        <f>Calendario!$F$11</f>
        <v>177</v>
      </c>
    </row>
    <row r="957" spans="1:5" x14ac:dyDescent="0.2">
      <c r="A957" t="s">
        <v>441</v>
      </c>
      <c r="B957" t="s">
        <v>161</v>
      </c>
      <c r="C957" s="85">
        <v>46181</v>
      </c>
      <c r="D957">
        <v>4</v>
      </c>
      <c r="E957">
        <f>Calendario!$F$11</f>
        <v>177</v>
      </c>
    </row>
    <row r="958" spans="1:5" x14ac:dyDescent="0.2">
      <c r="A958" t="s">
        <v>441</v>
      </c>
      <c r="B958" t="s">
        <v>161</v>
      </c>
      <c r="C958" s="85">
        <v>46182</v>
      </c>
      <c r="D958">
        <v>4</v>
      </c>
      <c r="E958">
        <f>Calendario!$F$11</f>
        <v>177</v>
      </c>
    </row>
    <row r="959" spans="1:5" x14ac:dyDescent="0.2">
      <c r="A959" t="s">
        <v>441</v>
      </c>
      <c r="B959" t="s">
        <v>161</v>
      </c>
      <c r="C959" s="85">
        <v>46183</v>
      </c>
      <c r="D959">
        <v>5</v>
      </c>
      <c r="E959">
        <f>Calendario!$F$11</f>
        <v>177</v>
      </c>
    </row>
    <row r="960" spans="1:5" x14ac:dyDescent="0.2">
      <c r="A960" t="s">
        <v>441</v>
      </c>
      <c r="B960" t="s">
        <v>161</v>
      </c>
      <c r="C960" s="85">
        <v>46184</v>
      </c>
      <c r="D960">
        <v>5</v>
      </c>
      <c r="E960">
        <f>Calendario!$F$11</f>
        <v>177</v>
      </c>
    </row>
    <row r="961" spans="1:5" x14ac:dyDescent="0.2">
      <c r="A961" t="s">
        <v>441</v>
      </c>
      <c r="B961" t="s">
        <v>161</v>
      </c>
      <c r="C961" s="85">
        <v>46185</v>
      </c>
      <c r="D961">
        <v>6</v>
      </c>
      <c r="E961">
        <f>Calendario!$F$11</f>
        <v>177</v>
      </c>
    </row>
    <row r="962" spans="1:5" x14ac:dyDescent="0.2">
      <c r="A962" t="s">
        <v>441</v>
      </c>
      <c r="B962" t="s">
        <v>161</v>
      </c>
      <c r="C962" s="85">
        <v>46174</v>
      </c>
      <c r="D962">
        <v>1</v>
      </c>
      <c r="E962">
        <f>Calendario!$F$11</f>
        <v>177</v>
      </c>
    </row>
    <row r="963" spans="1:5" x14ac:dyDescent="0.2">
      <c r="A963" t="s">
        <v>441</v>
      </c>
      <c r="B963" t="s">
        <v>161</v>
      </c>
      <c r="C963" s="85">
        <v>46175</v>
      </c>
      <c r="D963">
        <v>9</v>
      </c>
      <c r="E963">
        <f>Calendario!$F$11</f>
        <v>177</v>
      </c>
    </row>
    <row r="964" spans="1:5" x14ac:dyDescent="0.2">
      <c r="A964" t="s">
        <v>285</v>
      </c>
      <c r="B964" t="s">
        <v>161</v>
      </c>
      <c r="C964" s="85">
        <v>46185</v>
      </c>
      <c r="D964">
        <v>3</v>
      </c>
      <c r="E964">
        <f>Calendario!$F$11</f>
        <v>177</v>
      </c>
    </row>
    <row r="965" spans="1:5" x14ac:dyDescent="0.2">
      <c r="A965" t="s">
        <v>285</v>
      </c>
      <c r="B965" t="s">
        <v>161</v>
      </c>
      <c r="C965" s="85">
        <v>46188</v>
      </c>
      <c r="D965">
        <v>3</v>
      </c>
      <c r="E965">
        <f>Calendario!$F$11</f>
        <v>177</v>
      </c>
    </row>
    <row r="966" spans="1:5" x14ac:dyDescent="0.2">
      <c r="A966" t="s">
        <v>285</v>
      </c>
      <c r="B966" t="s">
        <v>161</v>
      </c>
      <c r="C966" s="85">
        <v>46189</v>
      </c>
      <c r="D966">
        <v>3</v>
      </c>
      <c r="E966">
        <f>Calendario!$F$11</f>
        <v>177</v>
      </c>
    </row>
    <row r="967" spans="1:5" x14ac:dyDescent="0.2">
      <c r="A967" t="s">
        <v>285</v>
      </c>
      <c r="B967" t="s">
        <v>161</v>
      </c>
      <c r="C967" s="85">
        <v>46185</v>
      </c>
      <c r="D967">
        <v>3</v>
      </c>
      <c r="E967">
        <f>Calendario!$F$11</f>
        <v>177</v>
      </c>
    </row>
    <row r="968" spans="1:5" x14ac:dyDescent="0.2">
      <c r="A968" t="s">
        <v>285</v>
      </c>
      <c r="B968" t="s">
        <v>161</v>
      </c>
      <c r="C968" s="85">
        <v>46188</v>
      </c>
      <c r="D968">
        <v>2</v>
      </c>
      <c r="E968">
        <f>Calendario!$F$11</f>
        <v>177</v>
      </c>
    </row>
    <row r="969" spans="1:5" x14ac:dyDescent="0.2">
      <c r="A969" t="s">
        <v>285</v>
      </c>
      <c r="B969" t="s">
        <v>161</v>
      </c>
      <c r="C969" s="85">
        <v>46189</v>
      </c>
      <c r="D969">
        <v>2</v>
      </c>
      <c r="E969">
        <f>Calendario!$F$11</f>
        <v>177</v>
      </c>
    </row>
    <row r="970" spans="1:5" x14ac:dyDescent="0.2">
      <c r="A970" t="s">
        <v>285</v>
      </c>
      <c r="B970" t="s">
        <v>161</v>
      </c>
      <c r="C970" s="85">
        <v>46190</v>
      </c>
      <c r="D970">
        <v>4</v>
      </c>
      <c r="E970">
        <f>Calendario!$F$11</f>
        <v>177</v>
      </c>
    </row>
    <row r="971" spans="1:5" x14ac:dyDescent="0.2">
      <c r="A971" t="s">
        <v>285</v>
      </c>
      <c r="B971" t="s">
        <v>161</v>
      </c>
      <c r="C971" s="85">
        <v>46191</v>
      </c>
      <c r="D971">
        <v>4</v>
      </c>
      <c r="E971">
        <f>Calendario!$F$11</f>
        <v>177</v>
      </c>
    </row>
    <row r="972" spans="1:5" x14ac:dyDescent="0.2">
      <c r="A972" t="s">
        <v>285</v>
      </c>
      <c r="B972" t="s">
        <v>161</v>
      </c>
      <c r="C972" s="85">
        <v>46192</v>
      </c>
      <c r="D972">
        <v>4</v>
      </c>
      <c r="E972">
        <f>Calendario!$F$11</f>
        <v>177</v>
      </c>
    </row>
    <row r="973" spans="1:5" x14ac:dyDescent="0.2">
      <c r="A973" t="s">
        <v>210</v>
      </c>
      <c r="B973" t="s">
        <v>161</v>
      </c>
      <c r="C973" s="85">
        <v>46195</v>
      </c>
      <c r="D973">
        <v>9</v>
      </c>
      <c r="E973">
        <f>Calendario!$F$11</f>
        <v>177</v>
      </c>
    </row>
    <row r="974" spans="1:5" x14ac:dyDescent="0.2">
      <c r="A974" t="s">
        <v>210</v>
      </c>
      <c r="B974" t="s">
        <v>161</v>
      </c>
      <c r="C974" s="85">
        <v>46196</v>
      </c>
      <c r="D974">
        <v>9</v>
      </c>
      <c r="E974">
        <f>Calendario!$F$11</f>
        <v>177</v>
      </c>
    </row>
    <row r="975" spans="1:5" x14ac:dyDescent="0.2">
      <c r="A975" t="s">
        <v>210</v>
      </c>
      <c r="B975" t="s">
        <v>161</v>
      </c>
      <c r="C975" s="85">
        <v>46197</v>
      </c>
      <c r="D975">
        <v>9</v>
      </c>
      <c r="E975">
        <f>Calendario!$F$11</f>
        <v>177</v>
      </c>
    </row>
    <row r="976" spans="1:5" x14ac:dyDescent="0.2">
      <c r="A976" t="s">
        <v>210</v>
      </c>
      <c r="B976" t="s">
        <v>161</v>
      </c>
      <c r="C976" s="85">
        <v>46198</v>
      </c>
      <c r="D976">
        <v>9</v>
      </c>
      <c r="E976">
        <f>Calendario!$F$11</f>
        <v>177</v>
      </c>
    </row>
    <row r="977" spans="1:5" x14ac:dyDescent="0.2">
      <c r="A977" t="s">
        <v>210</v>
      </c>
      <c r="B977" t="s">
        <v>161</v>
      </c>
      <c r="C977" s="85">
        <v>46199</v>
      </c>
      <c r="D977">
        <v>6</v>
      </c>
      <c r="E977">
        <f>Calendario!$F$11</f>
        <v>177</v>
      </c>
    </row>
    <row r="978" spans="1:5" x14ac:dyDescent="0.2">
      <c r="A978" t="s">
        <v>210</v>
      </c>
      <c r="B978" t="s">
        <v>161</v>
      </c>
      <c r="C978" s="85">
        <v>46202</v>
      </c>
      <c r="D978">
        <v>9</v>
      </c>
      <c r="E978">
        <f>Calendario!$F$11</f>
        <v>177</v>
      </c>
    </row>
    <row r="979" spans="1:5" x14ac:dyDescent="0.2">
      <c r="A979" t="s">
        <v>210</v>
      </c>
      <c r="B979" t="s">
        <v>161</v>
      </c>
      <c r="C979" s="85">
        <v>46203</v>
      </c>
      <c r="D979">
        <v>9</v>
      </c>
      <c r="E979">
        <f>Calendario!$F$11</f>
        <v>177</v>
      </c>
    </row>
    <row r="980" spans="1:5" x14ac:dyDescent="0.2">
      <c r="A980" t="s">
        <v>441</v>
      </c>
      <c r="B980" t="s">
        <v>161</v>
      </c>
      <c r="C980" s="85">
        <v>46195</v>
      </c>
      <c r="D980">
        <v>3</v>
      </c>
      <c r="E980">
        <f>Calendario!$F$11</f>
        <v>177</v>
      </c>
    </row>
    <row r="981" spans="1:5" x14ac:dyDescent="0.2">
      <c r="A981" t="s">
        <v>441</v>
      </c>
      <c r="B981" t="s">
        <v>161</v>
      </c>
      <c r="C981" s="85">
        <v>46196</v>
      </c>
      <c r="D981">
        <v>3</v>
      </c>
      <c r="E981">
        <f>Calendario!$F$11</f>
        <v>177</v>
      </c>
    </row>
    <row r="982" spans="1:5" x14ac:dyDescent="0.2">
      <c r="A982" t="s">
        <v>441</v>
      </c>
      <c r="B982" t="s">
        <v>161</v>
      </c>
      <c r="C982" s="85">
        <v>46197</v>
      </c>
      <c r="D982">
        <v>3</v>
      </c>
      <c r="E982">
        <f>Calendario!$F$11</f>
        <v>177</v>
      </c>
    </row>
    <row r="983" spans="1:5" x14ac:dyDescent="0.2">
      <c r="A983" t="s">
        <v>441</v>
      </c>
      <c r="B983" t="s">
        <v>161</v>
      </c>
      <c r="C983" s="85">
        <v>46198</v>
      </c>
      <c r="D983">
        <v>3</v>
      </c>
      <c r="E983">
        <f>Calendario!$F$11</f>
        <v>177</v>
      </c>
    </row>
    <row r="984" spans="1:5" x14ac:dyDescent="0.2">
      <c r="A984" t="s">
        <v>441</v>
      </c>
      <c r="B984" t="s">
        <v>161</v>
      </c>
      <c r="C984" s="85">
        <v>46199</v>
      </c>
      <c r="D984">
        <v>2</v>
      </c>
      <c r="E984">
        <f>Calendario!$F$11</f>
        <v>177</v>
      </c>
    </row>
    <row r="985" spans="1:5" x14ac:dyDescent="0.2">
      <c r="A985" t="s">
        <v>441</v>
      </c>
      <c r="B985" t="s">
        <v>161</v>
      </c>
      <c r="C985" s="85">
        <v>46202</v>
      </c>
      <c r="D985">
        <v>3</v>
      </c>
      <c r="E985">
        <f>Calendario!$F$11</f>
        <v>177</v>
      </c>
    </row>
    <row r="986" spans="1:5" x14ac:dyDescent="0.2">
      <c r="A986" t="s">
        <v>441</v>
      </c>
      <c r="B986" t="s">
        <v>161</v>
      </c>
      <c r="C986" s="85">
        <v>46203</v>
      </c>
      <c r="D986">
        <v>3</v>
      </c>
      <c r="E986">
        <f>Calendario!$F$11</f>
        <v>177</v>
      </c>
    </row>
    <row r="987" spans="1:5" x14ac:dyDescent="0.2">
      <c r="A987" t="s">
        <v>441</v>
      </c>
      <c r="B987" t="s">
        <v>161</v>
      </c>
      <c r="C987" s="85">
        <v>46195</v>
      </c>
      <c r="D987">
        <v>3</v>
      </c>
      <c r="E987">
        <f>Calendario!$F$11</f>
        <v>177</v>
      </c>
    </row>
    <row r="988" spans="1:5" x14ac:dyDescent="0.2">
      <c r="A988" t="s">
        <v>441</v>
      </c>
      <c r="B988" t="s">
        <v>161</v>
      </c>
      <c r="C988" s="85">
        <v>46196</v>
      </c>
      <c r="D988">
        <v>3</v>
      </c>
      <c r="E988">
        <f>Calendario!$F$11</f>
        <v>177</v>
      </c>
    </row>
    <row r="989" spans="1:5" x14ac:dyDescent="0.2">
      <c r="A989" t="s">
        <v>441</v>
      </c>
      <c r="B989" t="s">
        <v>161</v>
      </c>
      <c r="C989" s="85">
        <v>46197</v>
      </c>
      <c r="D989">
        <v>3</v>
      </c>
      <c r="E989">
        <f>Calendario!$F$11</f>
        <v>177</v>
      </c>
    </row>
    <row r="990" spans="1:5" x14ac:dyDescent="0.2">
      <c r="A990" t="s">
        <v>441</v>
      </c>
      <c r="B990" t="s">
        <v>161</v>
      </c>
      <c r="C990" s="85">
        <v>46198</v>
      </c>
      <c r="D990">
        <v>3</v>
      </c>
      <c r="E990">
        <f>Calendario!$F$11</f>
        <v>177</v>
      </c>
    </row>
    <row r="991" spans="1:5" x14ac:dyDescent="0.2">
      <c r="A991" t="s">
        <v>441</v>
      </c>
      <c r="B991" t="s">
        <v>161</v>
      </c>
      <c r="C991" s="85">
        <v>46199</v>
      </c>
      <c r="D991">
        <v>2</v>
      </c>
      <c r="E991">
        <f>Calendario!$F$11</f>
        <v>177</v>
      </c>
    </row>
    <row r="992" spans="1:5" x14ac:dyDescent="0.2">
      <c r="A992" t="s">
        <v>441</v>
      </c>
      <c r="B992" t="s">
        <v>161</v>
      </c>
      <c r="C992" s="85">
        <v>46202</v>
      </c>
      <c r="D992">
        <v>3</v>
      </c>
      <c r="E992">
        <f>Calendario!$F$11</f>
        <v>177</v>
      </c>
    </row>
    <row r="993" spans="1:5" x14ac:dyDescent="0.2">
      <c r="A993" t="s">
        <v>441</v>
      </c>
      <c r="B993" t="s">
        <v>161</v>
      </c>
      <c r="C993" s="85">
        <v>46203</v>
      </c>
      <c r="D993">
        <v>3</v>
      </c>
      <c r="E993">
        <f>Calendario!$F$11</f>
        <v>177</v>
      </c>
    </row>
    <row r="994" spans="1:5" x14ac:dyDescent="0.2">
      <c r="A994" t="s">
        <v>441</v>
      </c>
      <c r="B994" t="s">
        <v>161</v>
      </c>
      <c r="C994" s="85">
        <v>46195</v>
      </c>
      <c r="D994">
        <v>3</v>
      </c>
      <c r="E994">
        <f>Calendario!$F$11</f>
        <v>177</v>
      </c>
    </row>
    <row r="995" spans="1:5" x14ac:dyDescent="0.2">
      <c r="A995" t="s">
        <v>441</v>
      </c>
      <c r="B995" t="s">
        <v>161</v>
      </c>
      <c r="C995" s="85">
        <v>46196</v>
      </c>
      <c r="D995">
        <v>3</v>
      </c>
      <c r="E995">
        <f>Calendario!$F$11</f>
        <v>177</v>
      </c>
    </row>
    <row r="996" spans="1:5" x14ac:dyDescent="0.2">
      <c r="A996" t="s">
        <v>441</v>
      </c>
      <c r="B996" t="s">
        <v>161</v>
      </c>
      <c r="C996" s="85">
        <v>46197</v>
      </c>
      <c r="D996">
        <v>3</v>
      </c>
      <c r="E996">
        <f>Calendario!$F$11</f>
        <v>177</v>
      </c>
    </row>
    <row r="997" spans="1:5" x14ac:dyDescent="0.2">
      <c r="A997" t="s">
        <v>441</v>
      </c>
      <c r="B997" t="s">
        <v>161</v>
      </c>
      <c r="C997" s="85">
        <v>46198</v>
      </c>
      <c r="D997">
        <v>3</v>
      </c>
      <c r="E997">
        <f>Calendario!$F$11</f>
        <v>177</v>
      </c>
    </row>
    <row r="998" spans="1:5" x14ac:dyDescent="0.2">
      <c r="A998" t="s">
        <v>441</v>
      </c>
      <c r="B998" t="s">
        <v>161</v>
      </c>
      <c r="C998" s="85">
        <v>46199</v>
      </c>
      <c r="D998">
        <v>2</v>
      </c>
      <c r="E998">
        <f>Calendario!$F$11</f>
        <v>177</v>
      </c>
    </row>
    <row r="999" spans="1:5" x14ac:dyDescent="0.2">
      <c r="A999" t="s">
        <v>441</v>
      </c>
      <c r="B999" t="s">
        <v>161</v>
      </c>
      <c r="C999" s="85">
        <v>46202</v>
      </c>
      <c r="D999">
        <v>3</v>
      </c>
      <c r="E999">
        <f>Calendario!$F$11</f>
        <v>177</v>
      </c>
    </row>
    <row r="1000" spans="1:5" x14ac:dyDescent="0.2">
      <c r="A1000" t="s">
        <v>441</v>
      </c>
      <c r="B1000" t="s">
        <v>161</v>
      </c>
      <c r="C1000" s="85">
        <v>46203</v>
      </c>
      <c r="D1000">
        <v>3</v>
      </c>
      <c r="E1000">
        <f>Calendario!$F$11</f>
        <v>177</v>
      </c>
    </row>
    <row r="1001" spans="1:5" x14ac:dyDescent="0.2">
      <c r="A1001" t="s">
        <v>441</v>
      </c>
      <c r="B1001" t="s">
        <v>161</v>
      </c>
      <c r="C1001" s="85">
        <v>46188</v>
      </c>
      <c r="D1001">
        <v>9</v>
      </c>
      <c r="E1001">
        <f>Calendario!$F$11</f>
        <v>177</v>
      </c>
    </row>
    <row r="1002" spans="1:5" x14ac:dyDescent="0.2">
      <c r="A1002" t="s">
        <v>441</v>
      </c>
      <c r="B1002" t="s">
        <v>161</v>
      </c>
      <c r="C1002" s="85">
        <v>46189</v>
      </c>
      <c r="D1002">
        <v>9</v>
      </c>
      <c r="E1002">
        <f>Calendario!$F$11</f>
        <v>177</v>
      </c>
    </row>
    <row r="1003" spans="1:5" x14ac:dyDescent="0.2">
      <c r="A1003" t="s">
        <v>441</v>
      </c>
      <c r="B1003" t="s">
        <v>161</v>
      </c>
      <c r="C1003" s="85">
        <v>46190</v>
      </c>
      <c r="D1003">
        <v>9</v>
      </c>
      <c r="E1003">
        <f>Calendario!$F$11</f>
        <v>177</v>
      </c>
    </row>
    <row r="1004" spans="1:5" x14ac:dyDescent="0.2">
      <c r="A1004" t="s">
        <v>441</v>
      </c>
      <c r="B1004" t="s">
        <v>161</v>
      </c>
      <c r="C1004" s="85">
        <v>46191</v>
      </c>
      <c r="D1004">
        <v>9</v>
      </c>
      <c r="E1004">
        <f>Calendario!$F$11</f>
        <v>177</v>
      </c>
    </row>
    <row r="1005" spans="1:5" x14ac:dyDescent="0.2">
      <c r="A1005" t="s">
        <v>441</v>
      </c>
      <c r="B1005" t="s">
        <v>161</v>
      </c>
      <c r="C1005" s="85">
        <v>46192</v>
      </c>
      <c r="D1005">
        <v>6</v>
      </c>
      <c r="E1005">
        <f>Calendario!$F$11</f>
        <v>177</v>
      </c>
    </row>
    <row r="1006" spans="1:5" x14ac:dyDescent="0.2">
      <c r="A1006" t="s">
        <v>285</v>
      </c>
      <c r="B1006" t="s">
        <v>161</v>
      </c>
      <c r="C1006" s="85">
        <v>46195</v>
      </c>
      <c r="D1006">
        <v>4</v>
      </c>
      <c r="E1006">
        <f>Calendario!$F$11</f>
        <v>177</v>
      </c>
    </row>
    <row r="1007" spans="1:5" x14ac:dyDescent="0.2">
      <c r="A1007" t="s">
        <v>285</v>
      </c>
      <c r="B1007" t="s">
        <v>161</v>
      </c>
      <c r="C1007" s="85">
        <v>46196</v>
      </c>
      <c r="D1007">
        <v>4</v>
      </c>
      <c r="E1007">
        <f>Calendario!$F$11</f>
        <v>177</v>
      </c>
    </row>
    <row r="1008" spans="1:5" x14ac:dyDescent="0.2">
      <c r="A1008" t="s">
        <v>285</v>
      </c>
      <c r="B1008" t="s">
        <v>161</v>
      </c>
      <c r="C1008" s="85">
        <v>46197</v>
      </c>
      <c r="D1008">
        <v>4</v>
      </c>
      <c r="E1008">
        <f>Calendario!$F$11</f>
        <v>177</v>
      </c>
    </row>
    <row r="1009" spans="1:5" x14ac:dyDescent="0.2">
      <c r="A1009" t="s">
        <v>285</v>
      </c>
      <c r="B1009" t="s">
        <v>161</v>
      </c>
      <c r="C1009" s="85">
        <v>46198</v>
      </c>
      <c r="D1009">
        <v>4</v>
      </c>
      <c r="E1009">
        <f>Calendario!$F$11</f>
        <v>177</v>
      </c>
    </row>
    <row r="1010" spans="1:5" x14ac:dyDescent="0.2">
      <c r="A1010" t="s">
        <v>285</v>
      </c>
      <c r="B1010" t="s">
        <v>161</v>
      </c>
      <c r="C1010" s="85">
        <v>46199</v>
      </c>
      <c r="D1010">
        <v>2</v>
      </c>
      <c r="E1010">
        <f>Calendario!$F$11</f>
        <v>177</v>
      </c>
    </row>
    <row r="1011" spans="1:5" x14ac:dyDescent="0.2">
      <c r="A1011" t="s">
        <v>285</v>
      </c>
      <c r="B1011" t="s">
        <v>161</v>
      </c>
      <c r="C1011" s="85">
        <v>46202</v>
      </c>
      <c r="D1011">
        <v>4</v>
      </c>
      <c r="E1011">
        <f>Calendario!$F$11</f>
        <v>177</v>
      </c>
    </row>
    <row r="1012" spans="1:5" x14ac:dyDescent="0.2">
      <c r="A1012" t="s">
        <v>285</v>
      </c>
      <c r="B1012" t="s">
        <v>161</v>
      </c>
      <c r="C1012" s="85">
        <v>46203</v>
      </c>
      <c r="D1012">
        <v>4</v>
      </c>
      <c r="E1012">
        <f>Calendario!$F$11</f>
        <v>177</v>
      </c>
    </row>
    <row r="1013" spans="1:5" x14ac:dyDescent="0.2">
      <c r="A1013" t="s">
        <v>340</v>
      </c>
      <c r="B1013" t="s">
        <v>161</v>
      </c>
      <c r="C1013" s="85">
        <v>46174</v>
      </c>
      <c r="D1013">
        <v>1</v>
      </c>
      <c r="E1013">
        <f>Calendario!$F$11</f>
        <v>177</v>
      </c>
    </row>
    <row r="1014" spans="1:5" x14ac:dyDescent="0.2">
      <c r="A1014" t="s">
        <v>340</v>
      </c>
      <c r="B1014" t="s">
        <v>161</v>
      </c>
      <c r="C1014" s="85">
        <v>46175</v>
      </c>
      <c r="D1014">
        <v>1</v>
      </c>
      <c r="E1014">
        <f>Calendario!$F$11</f>
        <v>177</v>
      </c>
    </row>
    <row r="1015" spans="1:5" x14ac:dyDescent="0.2">
      <c r="A1015" t="s">
        <v>340</v>
      </c>
      <c r="B1015" t="s">
        <v>161</v>
      </c>
      <c r="C1015" s="85">
        <v>46176</v>
      </c>
      <c r="D1015">
        <v>2</v>
      </c>
      <c r="E1015">
        <f>Calendario!$F$11</f>
        <v>177</v>
      </c>
    </row>
    <row r="1016" spans="1:5" x14ac:dyDescent="0.2">
      <c r="A1016" t="s">
        <v>340</v>
      </c>
      <c r="B1016" t="s">
        <v>161</v>
      </c>
      <c r="C1016" s="85">
        <v>46177</v>
      </c>
      <c r="D1016">
        <v>1</v>
      </c>
      <c r="E1016">
        <f>Calendario!$F$11</f>
        <v>177</v>
      </c>
    </row>
    <row r="1017" spans="1:5" x14ac:dyDescent="0.2">
      <c r="A1017" t="s">
        <v>340</v>
      </c>
      <c r="B1017" t="s">
        <v>161</v>
      </c>
      <c r="C1017" s="85">
        <v>46178</v>
      </c>
      <c r="D1017">
        <v>2</v>
      </c>
      <c r="E1017">
        <f>Calendario!$F$11</f>
        <v>177</v>
      </c>
    </row>
    <row r="1018" spans="1:5" x14ac:dyDescent="0.2">
      <c r="A1018" t="s">
        <v>340</v>
      </c>
      <c r="B1018" t="s">
        <v>161</v>
      </c>
      <c r="C1018" s="85">
        <v>46181</v>
      </c>
      <c r="D1018">
        <v>1</v>
      </c>
      <c r="E1018">
        <f>Calendario!$F$11</f>
        <v>177</v>
      </c>
    </row>
    <row r="1019" spans="1:5" x14ac:dyDescent="0.2">
      <c r="A1019" t="s">
        <v>340</v>
      </c>
      <c r="B1019" t="s">
        <v>161</v>
      </c>
      <c r="C1019" s="85">
        <v>46182</v>
      </c>
      <c r="D1019">
        <v>1</v>
      </c>
      <c r="E1019">
        <f>Calendario!$F$11</f>
        <v>177</v>
      </c>
    </row>
    <row r="1020" spans="1:5" x14ac:dyDescent="0.2">
      <c r="A1020" t="s">
        <v>340</v>
      </c>
      <c r="B1020" t="s">
        <v>161</v>
      </c>
      <c r="C1020" s="85">
        <v>46183</v>
      </c>
      <c r="D1020">
        <v>2</v>
      </c>
      <c r="E1020">
        <f>Calendario!$F$11</f>
        <v>177</v>
      </c>
    </row>
    <row r="1021" spans="1:5" x14ac:dyDescent="0.2">
      <c r="A1021" t="s">
        <v>340</v>
      </c>
      <c r="B1021" t="s">
        <v>161</v>
      </c>
      <c r="C1021" s="85">
        <v>46184</v>
      </c>
      <c r="D1021">
        <v>1</v>
      </c>
      <c r="E1021">
        <f>Calendario!$F$11</f>
        <v>177</v>
      </c>
    </row>
    <row r="1022" spans="1:5" x14ac:dyDescent="0.2">
      <c r="A1022" t="s">
        <v>340</v>
      </c>
      <c r="B1022" t="s">
        <v>161</v>
      </c>
      <c r="C1022" s="85">
        <v>46185</v>
      </c>
      <c r="D1022">
        <v>2</v>
      </c>
      <c r="E1022">
        <f>Calendario!$F$11</f>
        <v>177</v>
      </c>
    </row>
    <row r="1023" spans="1:5" x14ac:dyDescent="0.2">
      <c r="A1023" t="s">
        <v>340</v>
      </c>
      <c r="B1023" t="s">
        <v>161</v>
      </c>
      <c r="C1023" s="85">
        <v>46188</v>
      </c>
      <c r="D1023">
        <v>1</v>
      </c>
      <c r="E1023">
        <f>Calendario!$F$11</f>
        <v>177</v>
      </c>
    </row>
    <row r="1024" spans="1:5" x14ac:dyDescent="0.2">
      <c r="A1024" t="s">
        <v>340</v>
      </c>
      <c r="B1024" t="s">
        <v>161</v>
      </c>
      <c r="C1024" s="85">
        <v>46189</v>
      </c>
      <c r="D1024">
        <v>1</v>
      </c>
      <c r="E1024">
        <f>Calendario!$F$11</f>
        <v>177</v>
      </c>
    </row>
    <row r="1025" spans="1:5" x14ac:dyDescent="0.2">
      <c r="A1025" t="s">
        <v>340</v>
      </c>
      <c r="B1025" t="s">
        <v>161</v>
      </c>
      <c r="C1025" s="85">
        <v>46190</v>
      </c>
      <c r="D1025">
        <v>2</v>
      </c>
      <c r="E1025">
        <f>Calendario!$F$11</f>
        <v>177</v>
      </c>
    </row>
    <row r="1026" spans="1:5" x14ac:dyDescent="0.2">
      <c r="A1026" t="s">
        <v>340</v>
      </c>
      <c r="B1026" t="s">
        <v>161</v>
      </c>
      <c r="C1026" s="85">
        <v>46191</v>
      </c>
      <c r="D1026">
        <v>1</v>
      </c>
      <c r="E1026">
        <f>Calendario!$F$11</f>
        <v>177</v>
      </c>
    </row>
    <row r="1027" spans="1:5" x14ac:dyDescent="0.2">
      <c r="A1027" t="s">
        <v>340</v>
      </c>
      <c r="B1027" t="s">
        <v>161</v>
      </c>
      <c r="C1027" s="85">
        <v>46192</v>
      </c>
      <c r="D1027">
        <v>2</v>
      </c>
      <c r="E1027">
        <f>Calendario!$F$11</f>
        <v>177</v>
      </c>
    </row>
    <row r="1028" spans="1:5" x14ac:dyDescent="0.2">
      <c r="A1028" t="s">
        <v>340</v>
      </c>
      <c r="B1028" t="s">
        <v>161</v>
      </c>
      <c r="C1028" s="85">
        <v>46195</v>
      </c>
      <c r="D1028">
        <v>1</v>
      </c>
      <c r="E1028">
        <f>Calendario!$F$11</f>
        <v>177</v>
      </c>
    </row>
    <row r="1029" spans="1:5" x14ac:dyDescent="0.2">
      <c r="A1029" t="s">
        <v>340</v>
      </c>
      <c r="B1029" t="s">
        <v>161</v>
      </c>
      <c r="C1029" s="85">
        <v>46196</v>
      </c>
      <c r="D1029">
        <v>1</v>
      </c>
      <c r="E1029">
        <f>Calendario!$F$11</f>
        <v>177</v>
      </c>
    </row>
    <row r="1030" spans="1:5" x14ac:dyDescent="0.2">
      <c r="A1030" t="s">
        <v>340</v>
      </c>
      <c r="B1030" t="s">
        <v>161</v>
      </c>
      <c r="C1030" s="85">
        <v>46197</v>
      </c>
      <c r="D1030">
        <v>2</v>
      </c>
      <c r="E1030">
        <f>Calendario!$F$11</f>
        <v>177</v>
      </c>
    </row>
    <row r="1031" spans="1:5" x14ac:dyDescent="0.2">
      <c r="A1031" t="s">
        <v>340</v>
      </c>
      <c r="B1031" t="s">
        <v>161</v>
      </c>
      <c r="C1031" s="85">
        <v>46198</v>
      </c>
      <c r="D1031">
        <v>1</v>
      </c>
      <c r="E1031">
        <f>Calendario!$F$11</f>
        <v>177</v>
      </c>
    </row>
    <row r="1032" spans="1:5" x14ac:dyDescent="0.2">
      <c r="A1032" t="s">
        <v>340</v>
      </c>
      <c r="B1032" t="s">
        <v>161</v>
      </c>
      <c r="C1032" s="85">
        <v>46199</v>
      </c>
      <c r="D1032">
        <v>2</v>
      </c>
      <c r="E1032">
        <f>Calendario!$F$11</f>
        <v>177</v>
      </c>
    </row>
    <row r="1033" spans="1:5" x14ac:dyDescent="0.2">
      <c r="A1033" t="s">
        <v>340</v>
      </c>
      <c r="B1033" t="s">
        <v>161</v>
      </c>
      <c r="C1033" s="85">
        <v>46202</v>
      </c>
      <c r="D1033">
        <v>1</v>
      </c>
      <c r="E1033">
        <f>Calendario!$F$11</f>
        <v>177</v>
      </c>
    </row>
    <row r="1034" spans="1:5" x14ac:dyDescent="0.2">
      <c r="A1034" t="s">
        <v>340</v>
      </c>
      <c r="B1034" t="s">
        <v>161</v>
      </c>
      <c r="C1034" s="85">
        <v>46203</v>
      </c>
      <c r="D1034">
        <v>1</v>
      </c>
      <c r="E1034">
        <f>Calendario!$F$11</f>
        <v>177</v>
      </c>
    </row>
    <row r="1035" spans="1:5" x14ac:dyDescent="0.2">
      <c r="A1035" t="s">
        <v>368</v>
      </c>
      <c r="B1035" t="s">
        <v>162</v>
      </c>
      <c r="C1035" s="85">
        <v>46174</v>
      </c>
      <c r="D1035">
        <v>6</v>
      </c>
      <c r="E1035">
        <f>Calendario!$F$11</f>
        <v>177</v>
      </c>
    </row>
    <row r="1036" spans="1:5" x14ac:dyDescent="0.2">
      <c r="A1036" t="s">
        <v>368</v>
      </c>
      <c r="B1036" t="s">
        <v>162</v>
      </c>
      <c r="C1036" s="85">
        <v>46175</v>
      </c>
      <c r="D1036">
        <v>6</v>
      </c>
      <c r="E1036">
        <f>Calendario!$F$11</f>
        <v>177</v>
      </c>
    </row>
    <row r="1037" spans="1:5" x14ac:dyDescent="0.2">
      <c r="A1037" t="s">
        <v>368</v>
      </c>
      <c r="B1037" t="s">
        <v>162</v>
      </c>
      <c r="C1037" s="85">
        <v>46176</v>
      </c>
      <c r="D1037">
        <v>6</v>
      </c>
      <c r="E1037">
        <f>Calendario!$F$11</f>
        <v>177</v>
      </c>
    </row>
    <row r="1038" spans="1:5" x14ac:dyDescent="0.2">
      <c r="A1038" t="s">
        <v>368</v>
      </c>
      <c r="B1038" t="s">
        <v>162</v>
      </c>
      <c r="C1038" s="85">
        <v>46177</v>
      </c>
      <c r="D1038">
        <v>6</v>
      </c>
      <c r="E1038">
        <f>Calendario!$F$11</f>
        <v>177</v>
      </c>
    </row>
    <row r="1039" spans="1:5" x14ac:dyDescent="0.2">
      <c r="A1039" t="s">
        <v>368</v>
      </c>
      <c r="B1039" t="s">
        <v>162</v>
      </c>
      <c r="C1039" s="85">
        <v>46178</v>
      </c>
      <c r="D1039">
        <v>3</v>
      </c>
      <c r="E1039">
        <f>Calendario!$F$11</f>
        <v>177</v>
      </c>
    </row>
    <row r="1040" spans="1:5" x14ac:dyDescent="0.2">
      <c r="A1040" t="s">
        <v>368</v>
      </c>
      <c r="B1040" t="s">
        <v>162</v>
      </c>
      <c r="C1040" s="85">
        <v>46181</v>
      </c>
      <c r="D1040">
        <v>3</v>
      </c>
      <c r="E1040">
        <f>Calendario!$F$11</f>
        <v>177</v>
      </c>
    </row>
    <row r="1041" spans="1:5" x14ac:dyDescent="0.2">
      <c r="A1041" t="s">
        <v>368</v>
      </c>
      <c r="B1041" t="s">
        <v>162</v>
      </c>
      <c r="C1041" s="85">
        <v>46182</v>
      </c>
      <c r="D1041">
        <v>3</v>
      </c>
      <c r="E1041">
        <f>Calendario!$F$11</f>
        <v>177</v>
      </c>
    </row>
    <row r="1042" spans="1:5" x14ac:dyDescent="0.2">
      <c r="A1042" t="s">
        <v>226</v>
      </c>
      <c r="B1042" t="s">
        <v>162</v>
      </c>
      <c r="C1042" s="85">
        <v>46174</v>
      </c>
      <c r="D1042">
        <v>2</v>
      </c>
      <c r="E1042">
        <f>Calendario!$F$11</f>
        <v>177</v>
      </c>
    </row>
    <row r="1043" spans="1:5" x14ac:dyDescent="0.2">
      <c r="A1043" t="s">
        <v>226</v>
      </c>
      <c r="B1043" t="s">
        <v>162</v>
      </c>
      <c r="C1043" s="85">
        <v>46175</v>
      </c>
      <c r="D1043">
        <v>2</v>
      </c>
      <c r="E1043">
        <f>Calendario!$F$11</f>
        <v>177</v>
      </c>
    </row>
    <row r="1044" spans="1:5" x14ac:dyDescent="0.2">
      <c r="A1044" t="s">
        <v>226</v>
      </c>
      <c r="B1044" t="s">
        <v>162</v>
      </c>
      <c r="C1044" s="85">
        <v>46176</v>
      </c>
      <c r="D1044">
        <v>2</v>
      </c>
      <c r="E1044">
        <f>Calendario!$F$11</f>
        <v>177</v>
      </c>
    </row>
    <row r="1045" spans="1:5" x14ac:dyDescent="0.2">
      <c r="A1045" t="s">
        <v>226</v>
      </c>
      <c r="B1045" t="s">
        <v>162</v>
      </c>
      <c r="C1045" s="85">
        <v>46177</v>
      </c>
      <c r="D1045">
        <v>2</v>
      </c>
      <c r="E1045">
        <f>Calendario!$F$11</f>
        <v>177</v>
      </c>
    </row>
    <row r="1046" spans="1:5" x14ac:dyDescent="0.2">
      <c r="A1046" t="s">
        <v>226</v>
      </c>
      <c r="B1046" t="s">
        <v>162</v>
      </c>
      <c r="C1046" s="85">
        <v>46178</v>
      </c>
      <c r="D1046">
        <v>2</v>
      </c>
      <c r="E1046">
        <f>Calendario!$F$11</f>
        <v>177</v>
      </c>
    </row>
    <row r="1047" spans="1:5" x14ac:dyDescent="0.2">
      <c r="A1047" t="s">
        <v>226</v>
      </c>
      <c r="B1047" t="s">
        <v>162</v>
      </c>
      <c r="C1047" s="85">
        <v>46181</v>
      </c>
      <c r="D1047">
        <v>1</v>
      </c>
      <c r="E1047">
        <f>Calendario!$F$11</f>
        <v>177</v>
      </c>
    </row>
    <row r="1048" spans="1:5" x14ac:dyDescent="0.2">
      <c r="A1048" t="s">
        <v>226</v>
      </c>
      <c r="B1048" t="s">
        <v>162</v>
      </c>
      <c r="C1048" s="85">
        <v>46182</v>
      </c>
      <c r="D1048">
        <v>1</v>
      </c>
      <c r="E1048">
        <f>Calendario!$F$11</f>
        <v>177</v>
      </c>
    </row>
    <row r="1049" spans="1:5" x14ac:dyDescent="0.2">
      <c r="A1049" t="s">
        <v>302</v>
      </c>
      <c r="B1049" t="s">
        <v>162</v>
      </c>
      <c r="C1049" s="85">
        <v>46174</v>
      </c>
      <c r="D1049">
        <v>2</v>
      </c>
      <c r="E1049">
        <f>Calendario!$F$11</f>
        <v>177</v>
      </c>
    </row>
    <row r="1050" spans="1:5" x14ac:dyDescent="0.2">
      <c r="A1050" t="s">
        <v>302</v>
      </c>
      <c r="B1050" t="s">
        <v>162</v>
      </c>
      <c r="C1050" s="85">
        <v>46175</v>
      </c>
      <c r="D1050">
        <v>2</v>
      </c>
      <c r="E1050">
        <f>Calendario!$F$11</f>
        <v>177</v>
      </c>
    </row>
    <row r="1051" spans="1:5" x14ac:dyDescent="0.2">
      <c r="A1051" t="s">
        <v>302</v>
      </c>
      <c r="B1051" t="s">
        <v>162</v>
      </c>
      <c r="C1051" s="85">
        <v>46176</v>
      </c>
      <c r="D1051">
        <v>2</v>
      </c>
      <c r="E1051">
        <f>Calendario!$F$11</f>
        <v>177</v>
      </c>
    </row>
    <row r="1052" spans="1:5" x14ac:dyDescent="0.2">
      <c r="A1052" t="s">
        <v>302</v>
      </c>
      <c r="B1052" t="s">
        <v>162</v>
      </c>
      <c r="C1052" s="85">
        <v>46177</v>
      </c>
      <c r="D1052">
        <v>2</v>
      </c>
      <c r="E1052">
        <f>Calendario!$F$11</f>
        <v>177</v>
      </c>
    </row>
    <row r="1053" spans="1:5" x14ac:dyDescent="0.2">
      <c r="A1053" t="s">
        <v>302</v>
      </c>
      <c r="B1053" t="s">
        <v>162</v>
      </c>
      <c r="C1053" s="85">
        <v>46178</v>
      </c>
      <c r="D1053">
        <v>2</v>
      </c>
      <c r="E1053">
        <f>Calendario!$F$11</f>
        <v>177</v>
      </c>
    </row>
    <row r="1054" spans="1:5" x14ac:dyDescent="0.2">
      <c r="A1054" t="s">
        <v>302</v>
      </c>
      <c r="B1054" t="s">
        <v>162</v>
      </c>
      <c r="C1054" s="85">
        <v>46181</v>
      </c>
      <c r="D1054">
        <v>4</v>
      </c>
      <c r="E1054">
        <f>Calendario!$F$11</f>
        <v>177</v>
      </c>
    </row>
    <row r="1055" spans="1:5" x14ac:dyDescent="0.2">
      <c r="A1055" t="s">
        <v>302</v>
      </c>
      <c r="B1055" t="s">
        <v>162</v>
      </c>
      <c r="C1055" s="85">
        <v>46182</v>
      </c>
      <c r="D1055">
        <v>4</v>
      </c>
      <c r="E1055">
        <f>Calendario!$F$11</f>
        <v>177</v>
      </c>
    </row>
    <row r="1056" spans="1:5" x14ac:dyDescent="0.2">
      <c r="A1056" t="s">
        <v>226</v>
      </c>
      <c r="B1056" t="s">
        <v>162</v>
      </c>
      <c r="C1056" s="85">
        <v>46174</v>
      </c>
      <c r="D1056">
        <v>1</v>
      </c>
      <c r="E1056">
        <f>Calendario!$F$11</f>
        <v>177</v>
      </c>
    </row>
    <row r="1057" spans="1:5" x14ac:dyDescent="0.2">
      <c r="A1057" t="s">
        <v>226</v>
      </c>
      <c r="B1057" t="s">
        <v>162</v>
      </c>
      <c r="C1057" s="85">
        <v>46175</v>
      </c>
      <c r="D1057">
        <v>1</v>
      </c>
      <c r="E1057">
        <f>Calendario!$F$11</f>
        <v>177</v>
      </c>
    </row>
    <row r="1058" spans="1:5" x14ac:dyDescent="0.2">
      <c r="A1058" t="s">
        <v>226</v>
      </c>
      <c r="B1058" t="s">
        <v>162</v>
      </c>
      <c r="C1058" s="85">
        <v>46176</v>
      </c>
      <c r="D1058">
        <v>1</v>
      </c>
      <c r="E1058">
        <f>Calendario!$F$11</f>
        <v>177</v>
      </c>
    </row>
    <row r="1059" spans="1:5" x14ac:dyDescent="0.2">
      <c r="A1059" t="s">
        <v>226</v>
      </c>
      <c r="B1059" t="s">
        <v>162</v>
      </c>
      <c r="C1059" s="85">
        <v>46177</v>
      </c>
      <c r="D1059">
        <v>1</v>
      </c>
      <c r="E1059">
        <f>Calendario!$F$11</f>
        <v>177</v>
      </c>
    </row>
    <row r="1060" spans="1:5" x14ac:dyDescent="0.2">
      <c r="A1060" t="s">
        <v>226</v>
      </c>
      <c r="B1060" t="s">
        <v>162</v>
      </c>
      <c r="C1060" s="85">
        <v>46178</v>
      </c>
      <c r="D1060">
        <v>1</v>
      </c>
      <c r="E1060">
        <f>Calendario!$F$11</f>
        <v>177</v>
      </c>
    </row>
    <row r="1061" spans="1:5" x14ac:dyDescent="0.2">
      <c r="A1061" t="s">
        <v>226</v>
      </c>
      <c r="B1061" t="s">
        <v>162</v>
      </c>
      <c r="C1061" s="85">
        <v>46181</v>
      </c>
      <c r="D1061">
        <v>1</v>
      </c>
      <c r="E1061">
        <f>Calendario!$F$11</f>
        <v>177</v>
      </c>
    </row>
    <row r="1062" spans="1:5" x14ac:dyDescent="0.2">
      <c r="A1062" t="s">
        <v>226</v>
      </c>
      <c r="B1062" t="s">
        <v>162</v>
      </c>
      <c r="C1062" s="85">
        <v>46182</v>
      </c>
      <c r="D1062">
        <v>1</v>
      </c>
      <c r="E1062">
        <f>Calendario!$F$11</f>
        <v>177</v>
      </c>
    </row>
    <row r="1063" spans="1:5" x14ac:dyDescent="0.2">
      <c r="A1063" t="s">
        <v>226</v>
      </c>
      <c r="B1063" t="s">
        <v>162</v>
      </c>
      <c r="C1063" s="85">
        <v>46183</v>
      </c>
      <c r="D1063">
        <v>1</v>
      </c>
      <c r="E1063">
        <f>Calendario!$F$11</f>
        <v>177</v>
      </c>
    </row>
    <row r="1064" spans="1:5" x14ac:dyDescent="0.2">
      <c r="A1064" t="s">
        <v>302</v>
      </c>
      <c r="B1064" t="s">
        <v>162</v>
      </c>
      <c r="C1064" s="85">
        <v>46174</v>
      </c>
      <c r="D1064">
        <v>2</v>
      </c>
      <c r="E1064">
        <f>Calendario!$F$11</f>
        <v>177</v>
      </c>
    </row>
    <row r="1065" spans="1:5" x14ac:dyDescent="0.2">
      <c r="A1065" t="s">
        <v>302</v>
      </c>
      <c r="B1065" t="s">
        <v>162</v>
      </c>
      <c r="C1065" s="85">
        <v>46175</v>
      </c>
      <c r="D1065">
        <v>2</v>
      </c>
      <c r="E1065">
        <f>Calendario!$F$11</f>
        <v>177</v>
      </c>
    </row>
    <row r="1066" spans="1:5" x14ac:dyDescent="0.2">
      <c r="A1066" t="s">
        <v>302</v>
      </c>
      <c r="B1066" t="s">
        <v>162</v>
      </c>
      <c r="C1066" s="85">
        <v>46176</v>
      </c>
      <c r="D1066">
        <v>2</v>
      </c>
      <c r="E1066">
        <f>Calendario!$F$11</f>
        <v>177</v>
      </c>
    </row>
    <row r="1067" spans="1:5" x14ac:dyDescent="0.2">
      <c r="A1067" t="s">
        <v>302</v>
      </c>
      <c r="B1067" t="s">
        <v>162</v>
      </c>
      <c r="C1067" s="85">
        <v>46177</v>
      </c>
      <c r="D1067">
        <v>2</v>
      </c>
      <c r="E1067">
        <f>Calendario!$F$11</f>
        <v>177</v>
      </c>
    </row>
    <row r="1068" spans="1:5" x14ac:dyDescent="0.2">
      <c r="A1068" t="s">
        <v>302</v>
      </c>
      <c r="B1068" t="s">
        <v>162</v>
      </c>
      <c r="C1068" s="85">
        <v>46178</v>
      </c>
      <c r="D1068">
        <v>2</v>
      </c>
      <c r="E1068">
        <f>Calendario!$F$11</f>
        <v>177</v>
      </c>
    </row>
    <row r="1069" spans="1:5" x14ac:dyDescent="0.2">
      <c r="A1069" t="s">
        <v>302</v>
      </c>
      <c r="B1069" t="s">
        <v>162</v>
      </c>
      <c r="C1069" s="85">
        <v>46181</v>
      </c>
      <c r="D1069">
        <v>2</v>
      </c>
      <c r="E1069">
        <f>Calendario!$F$11</f>
        <v>177</v>
      </c>
    </row>
    <row r="1070" spans="1:5" x14ac:dyDescent="0.2">
      <c r="A1070" t="s">
        <v>302</v>
      </c>
      <c r="B1070" t="s">
        <v>162</v>
      </c>
      <c r="C1070" s="85">
        <v>46182</v>
      </c>
      <c r="D1070">
        <v>2</v>
      </c>
      <c r="E1070">
        <f>Calendario!$F$11</f>
        <v>177</v>
      </c>
    </row>
    <row r="1071" spans="1:5" x14ac:dyDescent="0.2">
      <c r="A1071" t="s">
        <v>302</v>
      </c>
      <c r="B1071" t="s">
        <v>162</v>
      </c>
      <c r="C1071" s="85">
        <v>46183</v>
      </c>
      <c r="D1071">
        <v>2</v>
      </c>
      <c r="E1071">
        <f>Calendario!$F$11</f>
        <v>177</v>
      </c>
    </row>
    <row r="1072" spans="1:5" x14ac:dyDescent="0.2">
      <c r="A1072" t="s">
        <v>302</v>
      </c>
      <c r="B1072" t="s">
        <v>162</v>
      </c>
      <c r="C1072" s="85">
        <v>46184</v>
      </c>
      <c r="D1072">
        <v>2</v>
      </c>
      <c r="E1072">
        <f>Calendario!$F$11</f>
        <v>177</v>
      </c>
    </row>
    <row r="1073" spans="1:5" x14ac:dyDescent="0.2">
      <c r="A1073" t="s">
        <v>226</v>
      </c>
      <c r="B1073" t="s">
        <v>162</v>
      </c>
      <c r="C1073" s="85">
        <v>46174</v>
      </c>
      <c r="D1073">
        <v>1</v>
      </c>
      <c r="E1073">
        <f>Calendario!$F$11</f>
        <v>177</v>
      </c>
    </row>
    <row r="1074" spans="1:5" x14ac:dyDescent="0.2">
      <c r="A1074" t="s">
        <v>226</v>
      </c>
      <c r="B1074" t="s">
        <v>162</v>
      </c>
      <c r="C1074" s="85">
        <v>46175</v>
      </c>
      <c r="D1074">
        <v>1</v>
      </c>
      <c r="E1074">
        <f>Calendario!$F$11</f>
        <v>177</v>
      </c>
    </row>
    <row r="1075" spans="1:5" x14ac:dyDescent="0.2">
      <c r="A1075" t="s">
        <v>226</v>
      </c>
      <c r="B1075" t="s">
        <v>162</v>
      </c>
      <c r="C1075" s="85">
        <v>46176</v>
      </c>
      <c r="D1075">
        <v>1</v>
      </c>
      <c r="E1075">
        <f>Calendario!$F$11</f>
        <v>177</v>
      </c>
    </row>
    <row r="1076" spans="1:5" x14ac:dyDescent="0.2">
      <c r="A1076" t="s">
        <v>226</v>
      </c>
      <c r="B1076" t="s">
        <v>162</v>
      </c>
      <c r="C1076" s="85">
        <v>46177</v>
      </c>
      <c r="D1076">
        <v>1</v>
      </c>
      <c r="E1076">
        <f>Calendario!$F$11</f>
        <v>177</v>
      </c>
    </row>
    <row r="1077" spans="1:5" x14ac:dyDescent="0.2">
      <c r="A1077" t="s">
        <v>226</v>
      </c>
      <c r="B1077" t="s">
        <v>162</v>
      </c>
      <c r="C1077" s="85">
        <v>46178</v>
      </c>
      <c r="D1077">
        <v>1</v>
      </c>
      <c r="E1077">
        <f>Calendario!$F$11</f>
        <v>177</v>
      </c>
    </row>
    <row r="1078" spans="1:5" x14ac:dyDescent="0.2">
      <c r="A1078" t="s">
        <v>226</v>
      </c>
      <c r="B1078" t="s">
        <v>162</v>
      </c>
      <c r="C1078" s="85">
        <v>46181</v>
      </c>
      <c r="D1078">
        <v>1</v>
      </c>
      <c r="E1078">
        <f>Calendario!$F$11</f>
        <v>177</v>
      </c>
    </row>
    <row r="1079" spans="1:5" x14ac:dyDescent="0.2">
      <c r="A1079" t="s">
        <v>226</v>
      </c>
      <c r="B1079" t="s">
        <v>162</v>
      </c>
      <c r="C1079" s="85">
        <v>46182</v>
      </c>
      <c r="D1079">
        <v>1</v>
      </c>
      <c r="E1079">
        <f>Calendario!$F$11</f>
        <v>177</v>
      </c>
    </row>
    <row r="1080" spans="1:5" x14ac:dyDescent="0.2">
      <c r="A1080" t="s">
        <v>226</v>
      </c>
      <c r="B1080" t="s">
        <v>162</v>
      </c>
      <c r="C1080" s="85">
        <v>46183</v>
      </c>
      <c r="D1080">
        <v>1</v>
      </c>
      <c r="E1080">
        <f>Calendario!$F$11</f>
        <v>177</v>
      </c>
    </row>
    <row r="1081" spans="1:5" x14ac:dyDescent="0.2">
      <c r="A1081" t="s">
        <v>226</v>
      </c>
      <c r="B1081" t="s">
        <v>162</v>
      </c>
      <c r="C1081" s="85">
        <v>46184</v>
      </c>
      <c r="D1081">
        <v>1</v>
      </c>
      <c r="E1081">
        <f>Calendario!$F$11</f>
        <v>177</v>
      </c>
    </row>
    <row r="1082" spans="1:5" x14ac:dyDescent="0.2">
      <c r="A1082" t="s">
        <v>368</v>
      </c>
      <c r="B1082" t="s">
        <v>163</v>
      </c>
      <c r="C1082" s="85">
        <v>46177</v>
      </c>
      <c r="D1082">
        <v>5</v>
      </c>
      <c r="E1082">
        <f>Calendario!$F$11</f>
        <v>177</v>
      </c>
    </row>
    <row r="1083" spans="1:5" x14ac:dyDescent="0.2">
      <c r="A1083" t="s">
        <v>368</v>
      </c>
      <c r="B1083" t="s">
        <v>163</v>
      </c>
      <c r="C1083" s="85">
        <v>46178</v>
      </c>
      <c r="D1083">
        <v>3</v>
      </c>
      <c r="E1083">
        <f>Calendario!$F$11</f>
        <v>177</v>
      </c>
    </row>
    <row r="1084" spans="1:5" x14ac:dyDescent="0.2">
      <c r="A1084" t="s">
        <v>368</v>
      </c>
      <c r="B1084" t="s">
        <v>163</v>
      </c>
      <c r="C1084" s="85">
        <v>46181</v>
      </c>
      <c r="D1084">
        <v>5</v>
      </c>
      <c r="E1084">
        <f>Calendario!$F$11</f>
        <v>177</v>
      </c>
    </row>
    <row r="1085" spans="1:5" x14ac:dyDescent="0.2">
      <c r="A1085" t="s">
        <v>368</v>
      </c>
      <c r="B1085" t="s">
        <v>163</v>
      </c>
      <c r="C1085" s="85">
        <v>46182</v>
      </c>
      <c r="D1085">
        <v>5</v>
      </c>
      <c r="E1085">
        <f>Calendario!$F$11</f>
        <v>177</v>
      </c>
    </row>
    <row r="1086" spans="1:5" x14ac:dyDescent="0.2">
      <c r="A1086" t="s">
        <v>368</v>
      </c>
      <c r="B1086" t="s">
        <v>163</v>
      </c>
      <c r="C1086" s="85">
        <v>46183</v>
      </c>
      <c r="D1086">
        <v>5</v>
      </c>
      <c r="E1086">
        <f>Calendario!$F$11</f>
        <v>177</v>
      </c>
    </row>
    <row r="1087" spans="1:5" x14ac:dyDescent="0.2">
      <c r="A1087" t="s">
        <v>368</v>
      </c>
      <c r="B1087" t="s">
        <v>163</v>
      </c>
      <c r="C1087" s="85">
        <v>46184</v>
      </c>
      <c r="D1087">
        <v>3</v>
      </c>
      <c r="E1087">
        <f>Calendario!$F$11</f>
        <v>177</v>
      </c>
    </row>
    <row r="1088" spans="1:5" x14ac:dyDescent="0.2">
      <c r="A1088" t="s">
        <v>368</v>
      </c>
      <c r="B1088" t="s">
        <v>163</v>
      </c>
      <c r="C1088" s="85">
        <v>46183</v>
      </c>
      <c r="D1088">
        <v>4</v>
      </c>
      <c r="E1088">
        <f>Calendario!$F$11</f>
        <v>177</v>
      </c>
    </row>
    <row r="1089" spans="1:5" x14ac:dyDescent="0.2">
      <c r="A1089" t="s">
        <v>368</v>
      </c>
      <c r="B1089" t="s">
        <v>163</v>
      </c>
      <c r="C1089" s="85">
        <v>46184</v>
      </c>
      <c r="D1089">
        <v>6</v>
      </c>
      <c r="E1089">
        <f>Calendario!$F$11</f>
        <v>177</v>
      </c>
    </row>
    <row r="1090" spans="1:5" x14ac:dyDescent="0.2">
      <c r="A1090" t="s">
        <v>368</v>
      </c>
      <c r="B1090" t="s">
        <v>163</v>
      </c>
      <c r="C1090" s="85">
        <v>46185</v>
      </c>
      <c r="D1090">
        <v>6</v>
      </c>
      <c r="E1090">
        <f>Calendario!$F$11</f>
        <v>177</v>
      </c>
    </row>
    <row r="1091" spans="1:5" x14ac:dyDescent="0.2">
      <c r="A1091" t="s">
        <v>402</v>
      </c>
      <c r="B1091" t="s">
        <v>163</v>
      </c>
      <c r="C1091" s="85">
        <v>46188</v>
      </c>
      <c r="D1091">
        <v>9</v>
      </c>
      <c r="E1091">
        <f>Calendario!$F$11</f>
        <v>177</v>
      </c>
    </row>
    <row r="1092" spans="1:5" x14ac:dyDescent="0.2">
      <c r="A1092" t="s">
        <v>402</v>
      </c>
      <c r="B1092" t="s">
        <v>163</v>
      </c>
      <c r="C1092" s="85">
        <v>46189</v>
      </c>
      <c r="D1092">
        <v>9</v>
      </c>
      <c r="E1092">
        <f>Calendario!$F$11</f>
        <v>177</v>
      </c>
    </row>
    <row r="1093" spans="1:5" x14ac:dyDescent="0.2">
      <c r="A1093" t="s">
        <v>402</v>
      </c>
      <c r="B1093" t="s">
        <v>163</v>
      </c>
      <c r="C1093" s="85">
        <v>46190</v>
      </c>
      <c r="D1093">
        <v>9</v>
      </c>
      <c r="E1093">
        <f>Calendario!$F$11</f>
        <v>177</v>
      </c>
    </row>
    <row r="1094" spans="1:5" x14ac:dyDescent="0.2">
      <c r="A1094" t="s">
        <v>402</v>
      </c>
      <c r="B1094" t="s">
        <v>163</v>
      </c>
      <c r="C1094" s="85">
        <v>46191</v>
      </c>
      <c r="D1094">
        <v>9</v>
      </c>
      <c r="E1094">
        <f>Calendario!$F$11</f>
        <v>177</v>
      </c>
    </row>
    <row r="1095" spans="1:5" x14ac:dyDescent="0.2">
      <c r="A1095" t="s">
        <v>402</v>
      </c>
      <c r="B1095" t="s">
        <v>163</v>
      </c>
      <c r="C1095" s="85">
        <v>46192</v>
      </c>
      <c r="D1095">
        <v>6</v>
      </c>
      <c r="E1095">
        <f>Calendario!$F$11</f>
        <v>177</v>
      </c>
    </row>
    <row r="1096" spans="1:5" x14ac:dyDescent="0.2">
      <c r="A1096" t="s">
        <v>368</v>
      </c>
      <c r="B1096" t="s">
        <v>163</v>
      </c>
      <c r="C1096" s="85">
        <v>46188</v>
      </c>
      <c r="D1096">
        <v>9</v>
      </c>
      <c r="E1096">
        <f>Calendario!$F$11</f>
        <v>177</v>
      </c>
    </row>
    <row r="1097" spans="1:5" x14ac:dyDescent="0.2">
      <c r="A1097" t="s">
        <v>368</v>
      </c>
      <c r="B1097" t="s">
        <v>163</v>
      </c>
      <c r="C1097" s="85">
        <v>46189</v>
      </c>
      <c r="D1097">
        <v>9</v>
      </c>
      <c r="E1097">
        <f>Calendario!$F$11</f>
        <v>177</v>
      </c>
    </row>
    <row r="1098" spans="1:5" x14ac:dyDescent="0.2">
      <c r="A1098" t="s">
        <v>368</v>
      </c>
      <c r="B1098" t="s">
        <v>163</v>
      </c>
      <c r="C1098" s="85">
        <v>46190</v>
      </c>
      <c r="D1098">
        <v>9</v>
      </c>
      <c r="E1098">
        <f>Calendario!$F$11</f>
        <v>177</v>
      </c>
    </row>
    <row r="1099" spans="1:5" x14ac:dyDescent="0.2">
      <c r="A1099" t="s">
        <v>368</v>
      </c>
      <c r="B1099" t="s">
        <v>163</v>
      </c>
      <c r="C1099" s="85">
        <v>46191</v>
      </c>
      <c r="D1099">
        <v>9</v>
      </c>
      <c r="E1099">
        <f>Calendario!$F$11</f>
        <v>177</v>
      </c>
    </row>
    <row r="1100" spans="1:5" x14ac:dyDescent="0.2">
      <c r="A1100" t="s">
        <v>368</v>
      </c>
      <c r="B1100" t="s">
        <v>163</v>
      </c>
      <c r="C1100" s="85">
        <v>46192</v>
      </c>
      <c r="D1100">
        <v>6</v>
      </c>
      <c r="E1100">
        <f>Calendario!$F$11</f>
        <v>177</v>
      </c>
    </row>
    <row r="1101" spans="1:5" x14ac:dyDescent="0.2">
      <c r="A1101" t="s">
        <v>402</v>
      </c>
      <c r="B1101" t="s">
        <v>163</v>
      </c>
      <c r="C1101" s="85">
        <v>46195</v>
      </c>
      <c r="D1101">
        <v>5</v>
      </c>
      <c r="E1101">
        <f>Calendario!$F$11</f>
        <v>177</v>
      </c>
    </row>
    <row r="1102" spans="1:5" x14ac:dyDescent="0.2">
      <c r="A1102" t="s">
        <v>402</v>
      </c>
      <c r="B1102" t="s">
        <v>163</v>
      </c>
      <c r="C1102" s="85">
        <v>46196</v>
      </c>
      <c r="D1102">
        <v>5</v>
      </c>
      <c r="E1102">
        <f>Calendario!$F$11</f>
        <v>177</v>
      </c>
    </row>
    <row r="1103" spans="1:5" x14ac:dyDescent="0.2">
      <c r="A1103" t="s">
        <v>368</v>
      </c>
      <c r="B1103" t="s">
        <v>163</v>
      </c>
      <c r="C1103" s="85">
        <v>46195</v>
      </c>
      <c r="D1103">
        <v>5</v>
      </c>
      <c r="E1103">
        <f>Calendario!$F$11</f>
        <v>177</v>
      </c>
    </row>
    <row r="1104" spans="1:5" x14ac:dyDescent="0.2">
      <c r="A1104" t="s">
        <v>368</v>
      </c>
      <c r="B1104" t="s">
        <v>163</v>
      </c>
      <c r="C1104" s="85">
        <v>46196</v>
      </c>
      <c r="D1104">
        <v>5</v>
      </c>
      <c r="E1104">
        <f>Calendario!$F$11</f>
        <v>177</v>
      </c>
    </row>
    <row r="1105" spans="1:5" x14ac:dyDescent="0.2">
      <c r="A1105" t="s">
        <v>368</v>
      </c>
      <c r="B1105" t="s">
        <v>163</v>
      </c>
      <c r="C1105" s="85">
        <v>46195</v>
      </c>
      <c r="D1105">
        <v>4</v>
      </c>
      <c r="E1105">
        <f>Calendario!$F$11</f>
        <v>177</v>
      </c>
    </row>
    <row r="1106" spans="1:5" x14ac:dyDescent="0.2">
      <c r="A1106" t="s">
        <v>368</v>
      </c>
      <c r="B1106" t="s">
        <v>163</v>
      </c>
      <c r="C1106" s="85">
        <v>46196</v>
      </c>
      <c r="D1106">
        <v>4</v>
      </c>
      <c r="E1106">
        <f>Calendario!$F$11</f>
        <v>177</v>
      </c>
    </row>
    <row r="1107" spans="1:5" x14ac:dyDescent="0.2">
      <c r="A1107" t="s">
        <v>368</v>
      </c>
      <c r="B1107" t="s">
        <v>163</v>
      </c>
      <c r="C1107" s="85">
        <v>46197</v>
      </c>
      <c r="D1107">
        <v>3</v>
      </c>
      <c r="E1107">
        <f>Calendario!$F$11</f>
        <v>177</v>
      </c>
    </row>
    <row r="1108" spans="1:5" x14ac:dyDescent="0.2">
      <c r="A1108" t="s">
        <v>368</v>
      </c>
      <c r="B1108" t="s">
        <v>163</v>
      </c>
      <c r="C1108" s="85">
        <v>46197</v>
      </c>
      <c r="D1108">
        <v>6</v>
      </c>
      <c r="E1108">
        <f>Calendario!$F$11</f>
        <v>177</v>
      </c>
    </row>
    <row r="1109" spans="1:5" x14ac:dyDescent="0.2">
      <c r="A1109" t="s">
        <v>368</v>
      </c>
      <c r="B1109" t="s">
        <v>163</v>
      </c>
      <c r="C1109" s="85">
        <v>46198</v>
      </c>
      <c r="D1109">
        <v>9</v>
      </c>
      <c r="E1109">
        <f>Calendario!$F$11</f>
        <v>177</v>
      </c>
    </row>
    <row r="1110" spans="1:5" x14ac:dyDescent="0.2">
      <c r="A1110" t="s">
        <v>368</v>
      </c>
      <c r="B1110" t="s">
        <v>163</v>
      </c>
      <c r="C1110" s="85">
        <v>46199</v>
      </c>
      <c r="D1110">
        <v>4</v>
      </c>
      <c r="E1110">
        <f>Calendario!$F$11</f>
        <v>177</v>
      </c>
    </row>
    <row r="1111" spans="1:5" x14ac:dyDescent="0.2">
      <c r="A1111" t="s">
        <v>368</v>
      </c>
      <c r="B1111" t="s">
        <v>163</v>
      </c>
      <c r="C1111" s="85">
        <v>46199</v>
      </c>
      <c r="D1111">
        <v>2</v>
      </c>
      <c r="E1111">
        <f>Calendario!$F$11</f>
        <v>177</v>
      </c>
    </row>
    <row r="1112" spans="1:5" x14ac:dyDescent="0.2">
      <c r="A1112" t="s">
        <v>368</v>
      </c>
      <c r="B1112" t="s">
        <v>163</v>
      </c>
      <c r="C1112" s="85">
        <v>46202</v>
      </c>
      <c r="D1112">
        <v>9</v>
      </c>
      <c r="E1112">
        <f>Calendario!$F$11</f>
        <v>177</v>
      </c>
    </row>
    <row r="1113" spans="1:5" x14ac:dyDescent="0.2">
      <c r="A1113" t="s">
        <v>368</v>
      </c>
      <c r="B1113" t="s">
        <v>163</v>
      </c>
      <c r="C1113" s="85">
        <v>46203</v>
      </c>
      <c r="D1113">
        <v>9</v>
      </c>
      <c r="E1113">
        <f>Calendario!$F$11</f>
        <v>177</v>
      </c>
    </row>
    <row r="1114" spans="1:5" x14ac:dyDescent="0.2">
      <c r="A1114" t="s">
        <v>204</v>
      </c>
      <c r="B1114" t="s">
        <v>164</v>
      </c>
      <c r="C1114" s="85">
        <v>46174</v>
      </c>
      <c r="D1114">
        <v>4</v>
      </c>
      <c r="E1114">
        <f>Calendario!$F$11</f>
        <v>177</v>
      </c>
    </row>
    <row r="1115" spans="1:5" x14ac:dyDescent="0.2">
      <c r="A1115" t="s">
        <v>204</v>
      </c>
      <c r="B1115" t="s">
        <v>164</v>
      </c>
      <c r="C1115" s="85">
        <v>46175</v>
      </c>
      <c r="D1115">
        <v>4</v>
      </c>
      <c r="E1115">
        <f>Calendario!$F$11</f>
        <v>177</v>
      </c>
    </row>
    <row r="1116" spans="1:5" x14ac:dyDescent="0.2">
      <c r="A1116" t="s">
        <v>421</v>
      </c>
      <c r="B1116" t="s">
        <v>164</v>
      </c>
      <c r="C1116" s="85">
        <v>46174</v>
      </c>
      <c r="D1116">
        <v>2</v>
      </c>
      <c r="E1116">
        <f>Calendario!$F$11</f>
        <v>177</v>
      </c>
    </row>
    <row r="1117" spans="1:5" x14ac:dyDescent="0.2">
      <c r="A1117" t="s">
        <v>421</v>
      </c>
      <c r="B1117" t="s">
        <v>164</v>
      </c>
      <c r="C1117" s="85">
        <v>46175</v>
      </c>
      <c r="D1117">
        <v>2</v>
      </c>
      <c r="E1117">
        <f>Calendario!$F$11</f>
        <v>177</v>
      </c>
    </row>
    <row r="1118" spans="1:5" x14ac:dyDescent="0.2">
      <c r="A1118" t="s">
        <v>246</v>
      </c>
      <c r="B1118" t="s">
        <v>164</v>
      </c>
      <c r="C1118" s="85">
        <v>46175</v>
      </c>
      <c r="D1118">
        <v>9</v>
      </c>
      <c r="E1118">
        <f>Calendario!$F$11</f>
        <v>177</v>
      </c>
    </row>
    <row r="1119" spans="1:5" x14ac:dyDescent="0.2">
      <c r="A1119" t="s">
        <v>246</v>
      </c>
      <c r="B1119" t="s">
        <v>164</v>
      </c>
      <c r="C1119" s="85">
        <v>46176</v>
      </c>
      <c r="D1119">
        <v>9</v>
      </c>
      <c r="E1119">
        <f>Calendario!$F$11</f>
        <v>177</v>
      </c>
    </row>
    <row r="1120" spans="1:5" x14ac:dyDescent="0.2">
      <c r="A1120" t="s">
        <v>246</v>
      </c>
      <c r="B1120" t="s">
        <v>164</v>
      </c>
      <c r="C1120" s="85">
        <v>46177</v>
      </c>
      <c r="D1120">
        <v>9</v>
      </c>
      <c r="E1120">
        <f>Calendario!$F$11</f>
        <v>177</v>
      </c>
    </row>
    <row r="1121" spans="1:5" x14ac:dyDescent="0.2">
      <c r="A1121" t="s">
        <v>246</v>
      </c>
      <c r="B1121" t="s">
        <v>164</v>
      </c>
      <c r="C1121" s="85">
        <v>46178</v>
      </c>
      <c r="D1121">
        <v>6</v>
      </c>
      <c r="E1121">
        <f>Calendario!$F$11</f>
        <v>177</v>
      </c>
    </row>
    <row r="1122" spans="1:5" x14ac:dyDescent="0.2">
      <c r="A1122" t="s">
        <v>246</v>
      </c>
      <c r="B1122" t="s">
        <v>164</v>
      </c>
      <c r="C1122" s="85">
        <v>46181</v>
      </c>
      <c r="D1122">
        <v>9</v>
      </c>
      <c r="E1122">
        <f>Calendario!$F$11</f>
        <v>177</v>
      </c>
    </row>
    <row r="1123" spans="1:5" x14ac:dyDescent="0.2">
      <c r="A1123" t="s">
        <v>246</v>
      </c>
      <c r="B1123" t="s">
        <v>164</v>
      </c>
      <c r="C1123" s="85">
        <v>46182</v>
      </c>
      <c r="D1123">
        <v>9</v>
      </c>
      <c r="E1123">
        <f>Calendario!$F$11</f>
        <v>177</v>
      </c>
    </row>
    <row r="1124" spans="1:5" x14ac:dyDescent="0.2">
      <c r="A1124" t="s">
        <v>246</v>
      </c>
      <c r="B1124" t="s">
        <v>164</v>
      </c>
      <c r="C1124" s="85">
        <v>46183</v>
      </c>
      <c r="D1124">
        <v>9</v>
      </c>
      <c r="E1124">
        <f>Calendario!$F$11</f>
        <v>177</v>
      </c>
    </row>
    <row r="1125" spans="1:5" x14ac:dyDescent="0.2">
      <c r="A1125" t="s">
        <v>246</v>
      </c>
      <c r="B1125" t="s">
        <v>164</v>
      </c>
      <c r="C1125" s="85">
        <v>46184</v>
      </c>
      <c r="D1125">
        <v>5</v>
      </c>
      <c r="E1125">
        <f>Calendario!$F$11</f>
        <v>177</v>
      </c>
    </row>
    <row r="1126" spans="1:5" x14ac:dyDescent="0.2">
      <c r="A1126" t="s">
        <v>246</v>
      </c>
      <c r="B1126" t="s">
        <v>164</v>
      </c>
      <c r="C1126" s="85">
        <v>46185</v>
      </c>
      <c r="D1126">
        <v>3</v>
      </c>
      <c r="E1126">
        <f>Calendario!$F$11</f>
        <v>177</v>
      </c>
    </row>
    <row r="1127" spans="1:5" x14ac:dyDescent="0.2">
      <c r="A1127" t="s">
        <v>246</v>
      </c>
      <c r="B1127" t="s">
        <v>164</v>
      </c>
      <c r="C1127" s="85">
        <v>46188</v>
      </c>
      <c r="D1127">
        <v>9</v>
      </c>
      <c r="E1127">
        <f>Calendario!$F$11</f>
        <v>177</v>
      </c>
    </row>
    <row r="1128" spans="1:5" x14ac:dyDescent="0.2">
      <c r="A1128" t="s">
        <v>246</v>
      </c>
      <c r="B1128" t="s">
        <v>164</v>
      </c>
      <c r="C1128" s="85">
        <v>46189</v>
      </c>
      <c r="D1128">
        <v>9</v>
      </c>
      <c r="E1128">
        <f>Calendario!$F$11</f>
        <v>177</v>
      </c>
    </row>
    <row r="1129" spans="1:5" x14ac:dyDescent="0.2">
      <c r="A1129" t="s">
        <v>246</v>
      </c>
      <c r="B1129" t="s">
        <v>164</v>
      </c>
      <c r="C1129" s="85">
        <v>46190</v>
      </c>
      <c r="D1129">
        <v>3</v>
      </c>
      <c r="E1129">
        <f>Calendario!$F$11</f>
        <v>177</v>
      </c>
    </row>
    <row r="1130" spans="1:5" x14ac:dyDescent="0.2">
      <c r="A1130" t="s">
        <v>246</v>
      </c>
      <c r="B1130" t="s">
        <v>164</v>
      </c>
      <c r="C1130" s="85">
        <v>46191</v>
      </c>
      <c r="D1130">
        <v>4</v>
      </c>
      <c r="E1130">
        <f>Calendario!$F$11</f>
        <v>177</v>
      </c>
    </row>
    <row r="1131" spans="1:5" x14ac:dyDescent="0.2">
      <c r="A1131" t="s">
        <v>246</v>
      </c>
      <c r="B1131" t="s">
        <v>164</v>
      </c>
      <c r="C1131" s="85">
        <v>46192</v>
      </c>
      <c r="D1131">
        <v>3</v>
      </c>
      <c r="E1131">
        <f>Calendario!$F$11</f>
        <v>177</v>
      </c>
    </row>
    <row r="1132" spans="1:5" x14ac:dyDescent="0.2">
      <c r="A1132" t="s">
        <v>204</v>
      </c>
      <c r="B1132" t="s">
        <v>164</v>
      </c>
      <c r="C1132" s="85">
        <v>46176</v>
      </c>
      <c r="D1132">
        <v>9</v>
      </c>
      <c r="E1132">
        <f>Calendario!$F$11</f>
        <v>177</v>
      </c>
    </row>
    <row r="1133" spans="1:5" x14ac:dyDescent="0.2">
      <c r="A1133" t="s">
        <v>204</v>
      </c>
      <c r="B1133" t="s">
        <v>164</v>
      </c>
      <c r="C1133" s="85">
        <v>46177</v>
      </c>
      <c r="D1133">
        <v>9</v>
      </c>
      <c r="E1133">
        <f>Calendario!$F$11</f>
        <v>177</v>
      </c>
    </row>
    <row r="1134" spans="1:5" x14ac:dyDescent="0.2">
      <c r="A1134" t="s">
        <v>421</v>
      </c>
      <c r="B1134" t="s">
        <v>164</v>
      </c>
      <c r="C1134" s="85">
        <v>46176</v>
      </c>
      <c r="D1134">
        <v>9</v>
      </c>
      <c r="E1134">
        <f>Calendario!$F$11</f>
        <v>177</v>
      </c>
    </row>
    <row r="1135" spans="1:5" x14ac:dyDescent="0.2">
      <c r="A1135" t="s">
        <v>421</v>
      </c>
      <c r="B1135" t="s">
        <v>164</v>
      </c>
      <c r="C1135" s="85">
        <v>46177</v>
      </c>
      <c r="D1135">
        <v>9</v>
      </c>
      <c r="E1135">
        <f>Calendario!$F$11</f>
        <v>177</v>
      </c>
    </row>
    <row r="1136" spans="1:5" x14ac:dyDescent="0.2">
      <c r="A1136" t="s">
        <v>421</v>
      </c>
      <c r="B1136" t="s">
        <v>164</v>
      </c>
      <c r="C1136" s="85">
        <v>46181</v>
      </c>
      <c r="D1136">
        <v>2</v>
      </c>
      <c r="E1136">
        <f>Calendario!$F$11</f>
        <v>177</v>
      </c>
    </row>
    <row r="1137" spans="1:5" x14ac:dyDescent="0.2">
      <c r="A1137" t="s">
        <v>421</v>
      </c>
      <c r="B1137" t="s">
        <v>164</v>
      </c>
      <c r="C1137" s="85">
        <v>46182</v>
      </c>
      <c r="D1137">
        <v>2</v>
      </c>
      <c r="E1137">
        <f>Calendario!$F$11</f>
        <v>177</v>
      </c>
    </row>
    <row r="1138" spans="1:5" x14ac:dyDescent="0.2">
      <c r="A1138" t="s">
        <v>421</v>
      </c>
      <c r="B1138" t="s">
        <v>164</v>
      </c>
      <c r="C1138" s="85">
        <v>46183</v>
      </c>
      <c r="D1138">
        <v>2</v>
      </c>
      <c r="E1138">
        <f>Calendario!$F$11</f>
        <v>177</v>
      </c>
    </row>
    <row r="1139" spans="1:5" x14ac:dyDescent="0.2">
      <c r="A1139" t="s">
        <v>421</v>
      </c>
      <c r="B1139" t="s">
        <v>164</v>
      </c>
      <c r="C1139" s="85">
        <v>46184</v>
      </c>
      <c r="D1139">
        <v>2</v>
      </c>
      <c r="E1139">
        <f>Calendario!$F$11</f>
        <v>177</v>
      </c>
    </row>
    <row r="1140" spans="1:5" x14ac:dyDescent="0.2">
      <c r="A1140" t="s">
        <v>421</v>
      </c>
      <c r="B1140" t="s">
        <v>164</v>
      </c>
      <c r="C1140" s="85">
        <v>46185</v>
      </c>
      <c r="D1140">
        <v>2</v>
      </c>
      <c r="E1140">
        <f>Calendario!$F$11</f>
        <v>177</v>
      </c>
    </row>
    <row r="1141" spans="1:5" x14ac:dyDescent="0.2">
      <c r="A1141" t="s">
        <v>421</v>
      </c>
      <c r="B1141" t="s">
        <v>164</v>
      </c>
      <c r="C1141" s="85">
        <v>46188</v>
      </c>
      <c r="D1141">
        <v>2</v>
      </c>
      <c r="E1141">
        <f>Calendario!$F$11</f>
        <v>177</v>
      </c>
    </row>
    <row r="1142" spans="1:5" x14ac:dyDescent="0.2">
      <c r="A1142" t="s">
        <v>421</v>
      </c>
      <c r="B1142" t="s">
        <v>164</v>
      </c>
      <c r="C1142" s="85">
        <v>46189</v>
      </c>
      <c r="D1142">
        <v>2</v>
      </c>
      <c r="E1142">
        <f>Calendario!$F$11</f>
        <v>177</v>
      </c>
    </row>
    <row r="1143" spans="1:5" x14ac:dyDescent="0.2">
      <c r="A1143" t="s">
        <v>421</v>
      </c>
      <c r="B1143" t="s">
        <v>164</v>
      </c>
      <c r="C1143" s="85">
        <v>46190</v>
      </c>
      <c r="D1143">
        <v>2</v>
      </c>
      <c r="E1143">
        <f>Calendario!$F$11</f>
        <v>177</v>
      </c>
    </row>
    <row r="1144" spans="1:5" x14ac:dyDescent="0.2">
      <c r="A1144" t="s">
        <v>204</v>
      </c>
      <c r="B1144" t="s">
        <v>164</v>
      </c>
      <c r="C1144" s="85">
        <v>46178</v>
      </c>
      <c r="D1144">
        <v>3</v>
      </c>
      <c r="E1144">
        <f>Calendario!$F$11</f>
        <v>177</v>
      </c>
    </row>
    <row r="1145" spans="1:5" x14ac:dyDescent="0.2">
      <c r="A1145" t="s">
        <v>204</v>
      </c>
      <c r="B1145" t="s">
        <v>164</v>
      </c>
      <c r="C1145" s="85">
        <v>46181</v>
      </c>
      <c r="D1145">
        <v>3</v>
      </c>
      <c r="E1145">
        <f>Calendario!$F$11</f>
        <v>177</v>
      </c>
    </row>
    <row r="1146" spans="1:5" x14ac:dyDescent="0.2">
      <c r="A1146" t="s">
        <v>204</v>
      </c>
      <c r="B1146" t="s">
        <v>164</v>
      </c>
      <c r="C1146" s="85">
        <v>46182</v>
      </c>
      <c r="D1146">
        <v>3</v>
      </c>
      <c r="E1146">
        <f>Calendario!$F$11</f>
        <v>177</v>
      </c>
    </row>
    <row r="1147" spans="1:5" x14ac:dyDescent="0.2">
      <c r="A1147" t="s">
        <v>204</v>
      </c>
      <c r="B1147" t="s">
        <v>164</v>
      </c>
      <c r="C1147" s="85">
        <v>46183</v>
      </c>
      <c r="D1147">
        <v>3</v>
      </c>
      <c r="E1147">
        <f>Calendario!$F$11</f>
        <v>177</v>
      </c>
    </row>
    <row r="1148" spans="1:5" x14ac:dyDescent="0.2">
      <c r="A1148" t="s">
        <v>204</v>
      </c>
      <c r="B1148" t="s">
        <v>164</v>
      </c>
      <c r="C1148" s="85">
        <v>46184</v>
      </c>
      <c r="D1148">
        <v>3</v>
      </c>
      <c r="E1148">
        <f>Calendario!$F$11</f>
        <v>177</v>
      </c>
    </row>
    <row r="1149" spans="1:5" x14ac:dyDescent="0.2">
      <c r="A1149" t="s">
        <v>204</v>
      </c>
      <c r="B1149" t="s">
        <v>164</v>
      </c>
      <c r="C1149" s="85">
        <v>46185</v>
      </c>
      <c r="D1149">
        <v>3</v>
      </c>
      <c r="E1149">
        <f>Calendario!$F$11</f>
        <v>177</v>
      </c>
    </row>
    <row r="1150" spans="1:5" x14ac:dyDescent="0.2">
      <c r="A1150" t="s">
        <v>204</v>
      </c>
      <c r="B1150" t="s">
        <v>164</v>
      </c>
      <c r="C1150" s="85">
        <v>46188</v>
      </c>
      <c r="D1150">
        <v>3</v>
      </c>
      <c r="E1150">
        <f>Calendario!$F$11</f>
        <v>177</v>
      </c>
    </row>
    <row r="1151" spans="1:5" x14ac:dyDescent="0.2">
      <c r="A1151" t="s">
        <v>204</v>
      </c>
      <c r="B1151" t="s">
        <v>164</v>
      </c>
      <c r="C1151" s="85">
        <v>46189</v>
      </c>
      <c r="D1151">
        <v>3</v>
      </c>
      <c r="E1151">
        <f>Calendario!$F$11</f>
        <v>177</v>
      </c>
    </row>
    <row r="1152" spans="1:5" x14ac:dyDescent="0.2">
      <c r="A1152" t="s">
        <v>204</v>
      </c>
      <c r="B1152" t="s">
        <v>164</v>
      </c>
      <c r="C1152" s="85">
        <v>46190</v>
      </c>
      <c r="D1152">
        <v>1.5</v>
      </c>
      <c r="E1152">
        <f>Calendario!$F$11</f>
        <v>177</v>
      </c>
    </row>
    <row r="1153" spans="1:5" x14ac:dyDescent="0.2">
      <c r="A1153" t="s">
        <v>246</v>
      </c>
      <c r="B1153" t="s">
        <v>164</v>
      </c>
      <c r="C1153" s="85">
        <v>46184</v>
      </c>
      <c r="D1153">
        <v>4</v>
      </c>
      <c r="E1153">
        <f>Calendario!$F$11</f>
        <v>177</v>
      </c>
    </row>
    <row r="1154" spans="1:5" x14ac:dyDescent="0.2">
      <c r="A1154" t="s">
        <v>246</v>
      </c>
      <c r="B1154" t="s">
        <v>164</v>
      </c>
      <c r="C1154" s="85">
        <v>46185</v>
      </c>
      <c r="D1154">
        <v>3</v>
      </c>
      <c r="E1154">
        <f>Calendario!$F$11</f>
        <v>177</v>
      </c>
    </row>
    <row r="1155" spans="1:5" x14ac:dyDescent="0.2">
      <c r="A1155" t="s">
        <v>204</v>
      </c>
      <c r="B1155" t="s">
        <v>164</v>
      </c>
      <c r="C1155" s="85">
        <v>46188</v>
      </c>
      <c r="D1155">
        <v>1</v>
      </c>
      <c r="E1155">
        <f>Calendario!$F$11</f>
        <v>177</v>
      </c>
    </row>
    <row r="1156" spans="1:5" x14ac:dyDescent="0.2">
      <c r="A1156" t="s">
        <v>204</v>
      </c>
      <c r="B1156" t="s">
        <v>164</v>
      </c>
      <c r="C1156" s="85">
        <v>46189</v>
      </c>
      <c r="D1156">
        <v>1</v>
      </c>
      <c r="E1156">
        <f>Calendario!$F$11</f>
        <v>177</v>
      </c>
    </row>
    <row r="1157" spans="1:5" x14ac:dyDescent="0.2">
      <c r="A1157" t="s">
        <v>421</v>
      </c>
      <c r="B1157" t="s">
        <v>164</v>
      </c>
      <c r="C1157" s="85">
        <v>46188</v>
      </c>
      <c r="D1157">
        <v>1</v>
      </c>
      <c r="E1157">
        <f>Calendario!$F$11</f>
        <v>177</v>
      </c>
    </row>
    <row r="1158" spans="1:5" x14ac:dyDescent="0.2">
      <c r="A1158" t="s">
        <v>421</v>
      </c>
      <c r="B1158" t="s">
        <v>164</v>
      </c>
      <c r="C1158" s="85">
        <v>46189</v>
      </c>
      <c r="D1158">
        <v>1</v>
      </c>
      <c r="E1158">
        <f>Calendario!$F$11</f>
        <v>177</v>
      </c>
    </row>
    <row r="1159" spans="1:5" x14ac:dyDescent="0.2">
      <c r="A1159" t="s">
        <v>421</v>
      </c>
      <c r="B1159" t="s">
        <v>164</v>
      </c>
      <c r="C1159" s="85">
        <v>46191</v>
      </c>
      <c r="D1159">
        <v>2</v>
      </c>
      <c r="E1159">
        <f>Calendario!$F$11</f>
        <v>177</v>
      </c>
    </row>
    <row r="1160" spans="1:5" x14ac:dyDescent="0.2">
      <c r="A1160" t="s">
        <v>421</v>
      </c>
      <c r="B1160" t="s">
        <v>164</v>
      </c>
      <c r="C1160" s="85">
        <v>46192</v>
      </c>
      <c r="D1160">
        <v>2</v>
      </c>
      <c r="E1160">
        <f>Calendario!$F$11</f>
        <v>177</v>
      </c>
    </row>
    <row r="1161" spans="1:5" x14ac:dyDescent="0.2">
      <c r="A1161" t="s">
        <v>204</v>
      </c>
      <c r="B1161" t="s">
        <v>164</v>
      </c>
      <c r="C1161" s="85">
        <v>46191</v>
      </c>
      <c r="D1161">
        <v>1.5</v>
      </c>
      <c r="E1161">
        <f>Calendario!$F$11</f>
        <v>177</v>
      </c>
    </row>
    <row r="1162" spans="1:5" x14ac:dyDescent="0.2">
      <c r="A1162" t="s">
        <v>204</v>
      </c>
      <c r="B1162" t="s">
        <v>164</v>
      </c>
      <c r="C1162" s="85">
        <v>46192</v>
      </c>
      <c r="D1162">
        <v>1.5</v>
      </c>
      <c r="E1162">
        <f>Calendario!$F$11</f>
        <v>177</v>
      </c>
    </row>
    <row r="1163" spans="1:5" x14ac:dyDescent="0.2">
      <c r="A1163" t="s">
        <v>421</v>
      </c>
      <c r="B1163" t="s">
        <v>164</v>
      </c>
      <c r="C1163" s="85">
        <v>46195</v>
      </c>
      <c r="D1163">
        <v>2</v>
      </c>
      <c r="E1163">
        <f>Calendario!$F$11</f>
        <v>177</v>
      </c>
    </row>
    <row r="1164" spans="1:5" x14ac:dyDescent="0.2">
      <c r="A1164" t="s">
        <v>421</v>
      </c>
      <c r="B1164" t="s">
        <v>164</v>
      </c>
      <c r="C1164" s="85">
        <v>46196</v>
      </c>
      <c r="D1164">
        <v>2</v>
      </c>
      <c r="E1164">
        <f>Calendario!$F$11</f>
        <v>177</v>
      </c>
    </row>
    <row r="1165" spans="1:5" x14ac:dyDescent="0.2">
      <c r="A1165" t="s">
        <v>204</v>
      </c>
      <c r="B1165" t="s">
        <v>164</v>
      </c>
      <c r="C1165" s="85">
        <v>46195</v>
      </c>
      <c r="D1165">
        <v>3</v>
      </c>
      <c r="E1165">
        <f>Calendario!$F$11</f>
        <v>177</v>
      </c>
    </row>
    <row r="1166" spans="1:5" x14ac:dyDescent="0.2">
      <c r="A1166" t="s">
        <v>204</v>
      </c>
      <c r="B1166" t="s">
        <v>164</v>
      </c>
      <c r="C1166" s="85">
        <v>46196</v>
      </c>
      <c r="D1166">
        <v>3</v>
      </c>
      <c r="E1166">
        <f>Calendario!$F$11</f>
        <v>177</v>
      </c>
    </row>
    <row r="1167" spans="1:5" x14ac:dyDescent="0.2">
      <c r="A1167" t="s">
        <v>421</v>
      </c>
      <c r="B1167" t="s">
        <v>164</v>
      </c>
      <c r="C1167" s="85">
        <v>46197</v>
      </c>
      <c r="D1167">
        <v>1</v>
      </c>
      <c r="E1167">
        <f>Calendario!$F$11</f>
        <v>177</v>
      </c>
    </row>
    <row r="1168" spans="1:5" x14ac:dyDescent="0.2">
      <c r="A1168" t="s">
        <v>421</v>
      </c>
      <c r="B1168" t="s">
        <v>164</v>
      </c>
      <c r="C1168" s="85">
        <v>46198</v>
      </c>
      <c r="D1168">
        <v>1</v>
      </c>
      <c r="E1168">
        <f>Calendario!$F$11</f>
        <v>177</v>
      </c>
    </row>
    <row r="1169" spans="1:5" x14ac:dyDescent="0.2">
      <c r="A1169" t="s">
        <v>204</v>
      </c>
      <c r="B1169" t="s">
        <v>164</v>
      </c>
      <c r="C1169" s="85">
        <v>46197</v>
      </c>
      <c r="D1169">
        <v>1.5</v>
      </c>
      <c r="E1169">
        <f>Calendario!$F$11</f>
        <v>177</v>
      </c>
    </row>
    <row r="1170" spans="1:5" x14ac:dyDescent="0.2">
      <c r="A1170" t="s">
        <v>204</v>
      </c>
      <c r="B1170" t="s">
        <v>164</v>
      </c>
      <c r="C1170" s="85">
        <v>46198</v>
      </c>
      <c r="D1170">
        <v>1.5</v>
      </c>
      <c r="E1170">
        <f>Calendario!$F$11</f>
        <v>177</v>
      </c>
    </row>
    <row r="1171" spans="1:5" x14ac:dyDescent="0.2">
      <c r="A1171" t="s">
        <v>246</v>
      </c>
      <c r="B1171" t="s">
        <v>164</v>
      </c>
      <c r="C1171" s="85">
        <v>46195</v>
      </c>
      <c r="D1171">
        <v>9</v>
      </c>
      <c r="E1171">
        <f>Calendario!$F$11</f>
        <v>177</v>
      </c>
    </row>
    <row r="1172" spans="1:5" x14ac:dyDescent="0.2">
      <c r="A1172" t="s">
        <v>246</v>
      </c>
      <c r="B1172" t="s">
        <v>164</v>
      </c>
      <c r="C1172" s="85">
        <v>46196</v>
      </c>
      <c r="D1172">
        <v>9</v>
      </c>
      <c r="E1172">
        <f>Calendario!$F$11</f>
        <v>177</v>
      </c>
    </row>
    <row r="1173" spans="1:5" x14ac:dyDescent="0.2">
      <c r="A1173" t="s">
        <v>204</v>
      </c>
      <c r="B1173" t="s">
        <v>164</v>
      </c>
      <c r="C1173" s="85">
        <v>46197</v>
      </c>
      <c r="D1173">
        <v>3</v>
      </c>
      <c r="E1173">
        <f>Calendario!$F$11</f>
        <v>177</v>
      </c>
    </row>
    <row r="1174" spans="1:5" x14ac:dyDescent="0.2">
      <c r="A1174" t="s">
        <v>204</v>
      </c>
      <c r="B1174" t="s">
        <v>164</v>
      </c>
      <c r="C1174" s="85">
        <v>46198</v>
      </c>
      <c r="D1174">
        <v>3</v>
      </c>
      <c r="E1174">
        <f>Calendario!$F$11</f>
        <v>177</v>
      </c>
    </row>
    <row r="1175" spans="1:5" x14ac:dyDescent="0.2">
      <c r="A1175" t="s">
        <v>204</v>
      </c>
      <c r="B1175" t="s">
        <v>164</v>
      </c>
      <c r="C1175" s="85">
        <v>46199</v>
      </c>
      <c r="D1175">
        <v>3</v>
      </c>
      <c r="E1175">
        <f>Calendario!$F$11</f>
        <v>177</v>
      </c>
    </row>
    <row r="1176" spans="1:5" x14ac:dyDescent="0.2">
      <c r="A1176" t="s">
        <v>421</v>
      </c>
      <c r="B1176" t="s">
        <v>164</v>
      </c>
      <c r="C1176" s="85">
        <v>46197</v>
      </c>
      <c r="D1176">
        <v>2</v>
      </c>
      <c r="E1176">
        <f>Calendario!$F$11</f>
        <v>177</v>
      </c>
    </row>
    <row r="1177" spans="1:5" x14ac:dyDescent="0.2">
      <c r="A1177" t="s">
        <v>421</v>
      </c>
      <c r="B1177" t="s">
        <v>164</v>
      </c>
      <c r="C1177" s="85">
        <v>46198</v>
      </c>
      <c r="D1177">
        <v>2</v>
      </c>
      <c r="E1177">
        <f>Calendario!$F$11</f>
        <v>177</v>
      </c>
    </row>
    <row r="1178" spans="1:5" x14ac:dyDescent="0.2">
      <c r="A1178" t="s">
        <v>421</v>
      </c>
      <c r="B1178" t="s">
        <v>164</v>
      </c>
      <c r="C1178" s="85">
        <v>46199</v>
      </c>
      <c r="D1178">
        <v>1.5</v>
      </c>
      <c r="E1178">
        <f>Calendario!$F$11</f>
        <v>177</v>
      </c>
    </row>
    <row r="1179" spans="1:5" x14ac:dyDescent="0.2">
      <c r="A1179" t="s">
        <v>246</v>
      </c>
      <c r="B1179" t="s">
        <v>164</v>
      </c>
      <c r="C1179" s="85">
        <v>46190</v>
      </c>
      <c r="D1179">
        <v>6</v>
      </c>
      <c r="E1179">
        <f>Calendario!$F$11</f>
        <v>177</v>
      </c>
    </row>
    <row r="1180" spans="1:5" x14ac:dyDescent="0.2">
      <c r="A1180" t="s">
        <v>246</v>
      </c>
      <c r="B1180" t="s">
        <v>164</v>
      </c>
      <c r="C1180" s="85">
        <v>46191</v>
      </c>
      <c r="D1180">
        <v>5</v>
      </c>
      <c r="E1180">
        <f>Calendario!$F$11</f>
        <v>177</v>
      </c>
    </row>
    <row r="1181" spans="1:5" x14ac:dyDescent="0.2">
      <c r="A1181" t="s">
        <v>246</v>
      </c>
      <c r="B1181" t="s">
        <v>164</v>
      </c>
      <c r="C1181" s="85">
        <v>46192</v>
      </c>
      <c r="D1181">
        <v>3</v>
      </c>
      <c r="E1181">
        <f>Calendario!$F$11</f>
        <v>177</v>
      </c>
    </row>
    <row r="1182" spans="1:5" x14ac:dyDescent="0.2">
      <c r="A1182" t="s">
        <v>246</v>
      </c>
      <c r="B1182" t="s">
        <v>164</v>
      </c>
      <c r="C1182" s="85">
        <v>46197</v>
      </c>
      <c r="D1182">
        <v>9</v>
      </c>
      <c r="E1182">
        <f>Calendario!$F$11</f>
        <v>177</v>
      </c>
    </row>
    <row r="1183" spans="1:5" x14ac:dyDescent="0.2">
      <c r="A1183" t="s">
        <v>246</v>
      </c>
      <c r="B1183" t="s">
        <v>164</v>
      </c>
      <c r="C1183" s="85">
        <v>46198</v>
      </c>
      <c r="D1183">
        <v>9</v>
      </c>
      <c r="E1183">
        <f>Calendario!$F$11</f>
        <v>177</v>
      </c>
    </row>
    <row r="1184" spans="1:5" x14ac:dyDescent="0.2">
      <c r="A1184" t="s">
        <v>246</v>
      </c>
      <c r="B1184" t="s">
        <v>164</v>
      </c>
      <c r="C1184" s="85">
        <v>46199</v>
      </c>
      <c r="D1184">
        <v>6</v>
      </c>
      <c r="E1184">
        <f>Calendario!$F$11</f>
        <v>177</v>
      </c>
    </row>
    <row r="1185" spans="1:5" x14ac:dyDescent="0.2">
      <c r="A1185" t="s">
        <v>246</v>
      </c>
      <c r="B1185" t="s">
        <v>164</v>
      </c>
      <c r="C1185" s="85">
        <v>46202</v>
      </c>
      <c r="D1185">
        <v>9</v>
      </c>
      <c r="E1185">
        <f>Calendario!$F$11</f>
        <v>177</v>
      </c>
    </row>
    <row r="1186" spans="1:5" x14ac:dyDescent="0.2">
      <c r="A1186" t="s">
        <v>246</v>
      </c>
      <c r="B1186" t="s">
        <v>164</v>
      </c>
      <c r="C1186" s="85">
        <v>46203</v>
      </c>
      <c r="D1186">
        <v>9</v>
      </c>
      <c r="E1186">
        <f>Calendario!$F$11</f>
        <v>177</v>
      </c>
    </row>
    <row r="1187" spans="1:5" x14ac:dyDescent="0.2">
      <c r="A1187" t="s">
        <v>204</v>
      </c>
      <c r="B1187" t="s">
        <v>164</v>
      </c>
      <c r="C1187" s="85">
        <v>46199</v>
      </c>
      <c r="D1187">
        <v>3</v>
      </c>
      <c r="E1187">
        <f>Calendario!$F$11</f>
        <v>177</v>
      </c>
    </row>
    <row r="1188" spans="1:5" x14ac:dyDescent="0.2">
      <c r="A1188" t="s">
        <v>204</v>
      </c>
      <c r="B1188" t="s">
        <v>164</v>
      </c>
      <c r="C1188" s="85">
        <v>46202</v>
      </c>
      <c r="D1188">
        <v>3</v>
      </c>
      <c r="E1188">
        <f>Calendario!$F$11</f>
        <v>177</v>
      </c>
    </row>
    <row r="1189" spans="1:5" x14ac:dyDescent="0.2">
      <c r="A1189" t="s">
        <v>204</v>
      </c>
      <c r="B1189" t="s">
        <v>164</v>
      </c>
      <c r="C1189" s="85">
        <v>46203</v>
      </c>
      <c r="D1189">
        <v>3</v>
      </c>
      <c r="E1189">
        <f>Calendario!$F$11</f>
        <v>177</v>
      </c>
    </row>
    <row r="1190" spans="1:5" x14ac:dyDescent="0.2">
      <c r="A1190" t="s">
        <v>421</v>
      </c>
      <c r="B1190" t="s">
        <v>164</v>
      </c>
      <c r="C1190" s="85">
        <v>46199</v>
      </c>
      <c r="D1190">
        <v>1.5</v>
      </c>
      <c r="E1190">
        <f>Calendario!$F$11</f>
        <v>177</v>
      </c>
    </row>
    <row r="1191" spans="1:5" x14ac:dyDescent="0.2">
      <c r="A1191" t="s">
        <v>421</v>
      </c>
      <c r="B1191" t="s">
        <v>164</v>
      </c>
      <c r="C1191" s="85">
        <v>46202</v>
      </c>
      <c r="D1191">
        <v>2</v>
      </c>
      <c r="E1191">
        <f>Calendario!$F$11</f>
        <v>177</v>
      </c>
    </row>
    <row r="1192" spans="1:5" x14ac:dyDescent="0.2">
      <c r="A1192" t="s">
        <v>421</v>
      </c>
      <c r="B1192" t="s">
        <v>164</v>
      </c>
      <c r="C1192" s="85">
        <v>46203</v>
      </c>
      <c r="D1192">
        <v>2</v>
      </c>
      <c r="E1192">
        <f>Calendario!$F$11</f>
        <v>177</v>
      </c>
    </row>
    <row r="1193" spans="1:5" x14ac:dyDescent="0.2">
      <c r="A1193" t="s">
        <v>204</v>
      </c>
      <c r="B1193" t="s">
        <v>165</v>
      </c>
      <c r="C1193" s="85">
        <v>46174</v>
      </c>
      <c r="D1193">
        <v>2</v>
      </c>
      <c r="E1193">
        <f>Calendario!$F$11</f>
        <v>177</v>
      </c>
    </row>
    <row r="1194" spans="1:5" x14ac:dyDescent="0.2">
      <c r="A1194" t="s">
        <v>204</v>
      </c>
      <c r="B1194" t="s">
        <v>165</v>
      </c>
      <c r="C1194" s="85">
        <v>46175</v>
      </c>
      <c r="D1194">
        <v>2</v>
      </c>
      <c r="E1194">
        <f>Calendario!$F$11</f>
        <v>177</v>
      </c>
    </row>
    <row r="1195" spans="1:5" x14ac:dyDescent="0.2">
      <c r="A1195" t="s">
        <v>204</v>
      </c>
      <c r="B1195" t="s">
        <v>165</v>
      </c>
      <c r="C1195" s="85">
        <v>46178</v>
      </c>
      <c r="D1195">
        <v>2</v>
      </c>
      <c r="E1195">
        <f>Calendario!$F$11</f>
        <v>177</v>
      </c>
    </row>
    <row r="1196" spans="1:5" x14ac:dyDescent="0.2">
      <c r="A1196" t="s">
        <v>215</v>
      </c>
      <c r="B1196" t="s">
        <v>165</v>
      </c>
      <c r="C1196" s="85">
        <v>46174</v>
      </c>
      <c r="D1196">
        <v>4</v>
      </c>
      <c r="E1196">
        <f>Calendario!$F$11</f>
        <v>177</v>
      </c>
    </row>
    <row r="1197" spans="1:5" x14ac:dyDescent="0.2">
      <c r="A1197" t="s">
        <v>215</v>
      </c>
      <c r="B1197" t="s">
        <v>165</v>
      </c>
      <c r="C1197" s="85">
        <v>46175</v>
      </c>
      <c r="D1197">
        <v>4</v>
      </c>
      <c r="E1197">
        <f>Calendario!$F$11</f>
        <v>177</v>
      </c>
    </row>
    <row r="1198" spans="1:5" x14ac:dyDescent="0.2">
      <c r="A1198" t="s">
        <v>215</v>
      </c>
      <c r="B1198" t="s">
        <v>165</v>
      </c>
      <c r="C1198" s="85">
        <v>46176</v>
      </c>
      <c r="D1198">
        <v>4</v>
      </c>
      <c r="E1198">
        <f>Calendario!$F$11</f>
        <v>177</v>
      </c>
    </row>
    <row r="1199" spans="1:5" x14ac:dyDescent="0.2">
      <c r="A1199" t="s">
        <v>215</v>
      </c>
      <c r="B1199" t="s">
        <v>165</v>
      </c>
      <c r="C1199" s="85">
        <v>46177</v>
      </c>
      <c r="D1199">
        <v>4</v>
      </c>
      <c r="E1199">
        <f>Calendario!$F$11</f>
        <v>177</v>
      </c>
    </row>
    <row r="1200" spans="1:5" x14ac:dyDescent="0.2">
      <c r="A1200" t="s">
        <v>215</v>
      </c>
      <c r="B1200" t="s">
        <v>165</v>
      </c>
      <c r="C1200" s="85">
        <v>46178</v>
      </c>
      <c r="D1200">
        <v>4</v>
      </c>
      <c r="E1200">
        <f>Calendario!$F$11</f>
        <v>177</v>
      </c>
    </row>
    <row r="1201" spans="1:5" x14ac:dyDescent="0.2">
      <c r="A1201" t="s">
        <v>421</v>
      </c>
      <c r="B1201" t="s">
        <v>165</v>
      </c>
      <c r="C1201" s="85">
        <v>46178</v>
      </c>
      <c r="D1201">
        <v>1</v>
      </c>
      <c r="E1201">
        <f>Calendario!$F$11</f>
        <v>177</v>
      </c>
    </row>
    <row r="1202" spans="1:5" x14ac:dyDescent="0.2">
      <c r="A1202" t="s">
        <v>204</v>
      </c>
      <c r="B1202" t="s">
        <v>165</v>
      </c>
      <c r="C1202" s="85">
        <v>46174</v>
      </c>
      <c r="D1202">
        <v>3</v>
      </c>
      <c r="E1202">
        <f>Calendario!$F$11</f>
        <v>177</v>
      </c>
    </row>
    <row r="1203" spans="1:5" x14ac:dyDescent="0.2">
      <c r="A1203" t="s">
        <v>204</v>
      </c>
      <c r="B1203" t="s">
        <v>165</v>
      </c>
      <c r="C1203" s="85">
        <v>46175</v>
      </c>
      <c r="D1203">
        <v>2</v>
      </c>
      <c r="E1203">
        <f>Calendario!$F$11</f>
        <v>177</v>
      </c>
    </row>
    <row r="1204" spans="1:5" x14ac:dyDescent="0.2">
      <c r="A1204" t="s">
        <v>215</v>
      </c>
      <c r="B1204" t="s">
        <v>165</v>
      </c>
      <c r="C1204" s="85">
        <v>46174</v>
      </c>
      <c r="D1204">
        <v>3</v>
      </c>
      <c r="E1204">
        <f>Calendario!$F$11</f>
        <v>177</v>
      </c>
    </row>
    <row r="1205" spans="1:5" x14ac:dyDescent="0.2">
      <c r="A1205" t="s">
        <v>215</v>
      </c>
      <c r="B1205" t="s">
        <v>165</v>
      </c>
      <c r="C1205" s="85">
        <v>46175</v>
      </c>
      <c r="D1205">
        <v>3</v>
      </c>
      <c r="E1205">
        <f>Calendario!$F$11</f>
        <v>177</v>
      </c>
    </row>
    <row r="1206" spans="1:5" x14ac:dyDescent="0.2">
      <c r="A1206" t="s">
        <v>215</v>
      </c>
      <c r="B1206" t="s">
        <v>165</v>
      </c>
      <c r="C1206" s="85">
        <v>46176</v>
      </c>
      <c r="D1206">
        <v>3</v>
      </c>
      <c r="E1206">
        <f>Calendario!$F$11</f>
        <v>177</v>
      </c>
    </row>
    <row r="1207" spans="1:5" x14ac:dyDescent="0.2">
      <c r="A1207" t="s">
        <v>215</v>
      </c>
      <c r="B1207" t="s">
        <v>165</v>
      </c>
      <c r="C1207" s="85">
        <v>46177</v>
      </c>
      <c r="D1207">
        <v>3</v>
      </c>
      <c r="E1207">
        <f>Calendario!$F$11</f>
        <v>177</v>
      </c>
    </row>
    <row r="1208" spans="1:5" x14ac:dyDescent="0.2">
      <c r="A1208" t="s">
        <v>421</v>
      </c>
      <c r="B1208" t="s">
        <v>165</v>
      </c>
      <c r="C1208" s="85">
        <v>46174</v>
      </c>
      <c r="D1208">
        <v>3</v>
      </c>
      <c r="E1208">
        <f>Calendario!$F$11</f>
        <v>177</v>
      </c>
    </row>
    <row r="1209" spans="1:5" x14ac:dyDescent="0.2">
      <c r="A1209" t="s">
        <v>421</v>
      </c>
      <c r="B1209" t="s">
        <v>165</v>
      </c>
      <c r="C1209" s="85">
        <v>46175</v>
      </c>
      <c r="D1209">
        <v>3</v>
      </c>
      <c r="E1209">
        <f>Calendario!$F$11</f>
        <v>177</v>
      </c>
    </row>
    <row r="1210" spans="1:5" x14ac:dyDescent="0.2">
      <c r="A1210" t="s">
        <v>421</v>
      </c>
      <c r="B1210" t="s">
        <v>165</v>
      </c>
      <c r="C1210" s="85">
        <v>46178</v>
      </c>
      <c r="D1210">
        <v>2</v>
      </c>
      <c r="E1210">
        <f>Calendario!$F$11</f>
        <v>177</v>
      </c>
    </row>
    <row r="1211" spans="1:5" x14ac:dyDescent="0.2">
      <c r="A1211" t="s">
        <v>215</v>
      </c>
      <c r="B1211" t="s">
        <v>165</v>
      </c>
      <c r="C1211" s="85">
        <v>46174</v>
      </c>
      <c r="D1211">
        <v>2</v>
      </c>
      <c r="E1211">
        <f>Calendario!$F$11</f>
        <v>177</v>
      </c>
    </row>
    <row r="1212" spans="1:5" x14ac:dyDescent="0.2">
      <c r="A1212" t="s">
        <v>215</v>
      </c>
      <c r="B1212" t="s">
        <v>165</v>
      </c>
      <c r="C1212" s="85">
        <v>46175</v>
      </c>
      <c r="D1212">
        <v>2</v>
      </c>
      <c r="E1212">
        <f>Calendario!$F$11</f>
        <v>177</v>
      </c>
    </row>
    <row r="1213" spans="1:5" x14ac:dyDescent="0.2">
      <c r="A1213" t="s">
        <v>215</v>
      </c>
      <c r="B1213" t="s">
        <v>165</v>
      </c>
      <c r="C1213" s="85">
        <v>46176</v>
      </c>
      <c r="D1213">
        <v>2</v>
      </c>
      <c r="E1213">
        <f>Calendario!$F$11</f>
        <v>177</v>
      </c>
    </row>
    <row r="1214" spans="1:5" x14ac:dyDescent="0.2">
      <c r="A1214" t="s">
        <v>215</v>
      </c>
      <c r="B1214" t="s">
        <v>165</v>
      </c>
      <c r="C1214" s="85">
        <v>46177</v>
      </c>
      <c r="D1214">
        <v>2</v>
      </c>
      <c r="E1214">
        <f>Calendario!$F$11</f>
        <v>177</v>
      </c>
    </row>
    <row r="1215" spans="1:5" x14ac:dyDescent="0.2">
      <c r="A1215" t="s">
        <v>215</v>
      </c>
      <c r="B1215" t="s">
        <v>165</v>
      </c>
      <c r="C1215" s="85">
        <v>46178</v>
      </c>
      <c r="D1215">
        <v>2</v>
      </c>
      <c r="E1215">
        <f>Calendario!$F$11</f>
        <v>177</v>
      </c>
    </row>
    <row r="1216" spans="1:5" x14ac:dyDescent="0.2">
      <c r="A1216" t="s">
        <v>215</v>
      </c>
      <c r="B1216" t="s">
        <v>165</v>
      </c>
      <c r="C1216" s="85">
        <v>46181</v>
      </c>
      <c r="D1216">
        <v>9</v>
      </c>
      <c r="E1216">
        <f>Calendario!$F$11</f>
        <v>177</v>
      </c>
    </row>
    <row r="1217" spans="1:5" x14ac:dyDescent="0.2">
      <c r="A1217" t="s">
        <v>215</v>
      </c>
      <c r="B1217" t="s">
        <v>165</v>
      </c>
      <c r="C1217" s="85">
        <v>46182</v>
      </c>
      <c r="D1217">
        <v>6</v>
      </c>
      <c r="E1217">
        <f>Calendario!$F$11</f>
        <v>177</v>
      </c>
    </row>
    <row r="1218" spans="1:5" x14ac:dyDescent="0.2">
      <c r="A1218" t="s">
        <v>215</v>
      </c>
      <c r="B1218" t="s">
        <v>165</v>
      </c>
      <c r="C1218" s="85">
        <v>46183</v>
      </c>
      <c r="D1218">
        <v>6</v>
      </c>
      <c r="E1218">
        <f>Calendario!$F$11</f>
        <v>177</v>
      </c>
    </row>
    <row r="1219" spans="1:5" x14ac:dyDescent="0.2">
      <c r="A1219" t="s">
        <v>215</v>
      </c>
      <c r="B1219" t="s">
        <v>165</v>
      </c>
      <c r="C1219" s="85">
        <v>46184</v>
      </c>
      <c r="D1219">
        <v>6</v>
      </c>
      <c r="E1219">
        <f>Calendario!$F$11</f>
        <v>177</v>
      </c>
    </row>
    <row r="1220" spans="1:5" x14ac:dyDescent="0.2">
      <c r="A1220" t="s">
        <v>215</v>
      </c>
      <c r="B1220" t="s">
        <v>165</v>
      </c>
      <c r="C1220" s="85">
        <v>46185</v>
      </c>
      <c r="D1220">
        <v>3</v>
      </c>
      <c r="E1220">
        <f>Calendario!$F$11</f>
        <v>177</v>
      </c>
    </row>
    <row r="1221" spans="1:5" x14ac:dyDescent="0.2">
      <c r="A1221" t="s">
        <v>204</v>
      </c>
      <c r="B1221" t="s">
        <v>165</v>
      </c>
      <c r="C1221" s="85">
        <v>46175</v>
      </c>
      <c r="D1221">
        <v>1</v>
      </c>
      <c r="E1221">
        <f>Calendario!$F$11</f>
        <v>177</v>
      </c>
    </row>
    <row r="1222" spans="1:5" x14ac:dyDescent="0.2">
      <c r="A1222" t="s">
        <v>204</v>
      </c>
      <c r="B1222" t="s">
        <v>165</v>
      </c>
      <c r="C1222" s="85">
        <v>46178</v>
      </c>
      <c r="D1222">
        <v>1</v>
      </c>
      <c r="E1222">
        <f>Calendario!$F$11</f>
        <v>177</v>
      </c>
    </row>
    <row r="1223" spans="1:5" x14ac:dyDescent="0.2">
      <c r="A1223" t="s">
        <v>204</v>
      </c>
      <c r="B1223" t="s">
        <v>165</v>
      </c>
      <c r="C1223" s="85">
        <v>46181</v>
      </c>
      <c r="D1223">
        <v>6</v>
      </c>
      <c r="E1223">
        <f>Calendario!$F$11</f>
        <v>177</v>
      </c>
    </row>
    <row r="1224" spans="1:5" x14ac:dyDescent="0.2">
      <c r="A1224" t="s">
        <v>204</v>
      </c>
      <c r="B1224" t="s">
        <v>165</v>
      </c>
      <c r="C1224" s="85">
        <v>46182</v>
      </c>
      <c r="D1224">
        <v>2</v>
      </c>
      <c r="E1224">
        <f>Calendario!$F$11</f>
        <v>177</v>
      </c>
    </row>
    <row r="1225" spans="1:5" x14ac:dyDescent="0.2">
      <c r="A1225" t="s">
        <v>204</v>
      </c>
      <c r="B1225" t="s">
        <v>165</v>
      </c>
      <c r="C1225" s="85">
        <v>46183</v>
      </c>
      <c r="D1225">
        <v>2</v>
      </c>
      <c r="E1225">
        <f>Calendario!$F$11</f>
        <v>177</v>
      </c>
    </row>
    <row r="1226" spans="1:5" x14ac:dyDescent="0.2">
      <c r="A1226" t="s">
        <v>204</v>
      </c>
      <c r="B1226" t="s">
        <v>165</v>
      </c>
      <c r="C1226" s="85">
        <v>46184</v>
      </c>
      <c r="D1226">
        <v>2</v>
      </c>
      <c r="E1226">
        <f>Calendario!$F$11</f>
        <v>177</v>
      </c>
    </row>
    <row r="1227" spans="1:5" x14ac:dyDescent="0.2">
      <c r="A1227" t="s">
        <v>204</v>
      </c>
      <c r="B1227" t="s">
        <v>165</v>
      </c>
      <c r="C1227" s="85">
        <v>46185</v>
      </c>
      <c r="D1227">
        <v>1</v>
      </c>
      <c r="E1227">
        <f>Calendario!$F$11</f>
        <v>177</v>
      </c>
    </row>
    <row r="1228" spans="1:5" x14ac:dyDescent="0.2">
      <c r="A1228" t="s">
        <v>421</v>
      </c>
      <c r="B1228" t="s">
        <v>165</v>
      </c>
      <c r="C1228" s="85">
        <v>46178</v>
      </c>
      <c r="D1228">
        <v>1</v>
      </c>
      <c r="E1228">
        <f>Calendario!$F$11</f>
        <v>177</v>
      </c>
    </row>
    <row r="1229" spans="1:5" x14ac:dyDescent="0.2">
      <c r="A1229" t="s">
        <v>421</v>
      </c>
      <c r="B1229" t="s">
        <v>165</v>
      </c>
      <c r="C1229" s="85">
        <v>46181</v>
      </c>
      <c r="D1229">
        <v>2</v>
      </c>
      <c r="E1229">
        <f>Calendario!$F$11</f>
        <v>177</v>
      </c>
    </row>
    <row r="1230" spans="1:5" x14ac:dyDescent="0.2">
      <c r="A1230" t="s">
        <v>421</v>
      </c>
      <c r="B1230" t="s">
        <v>165</v>
      </c>
      <c r="C1230" s="85">
        <v>46182</v>
      </c>
      <c r="D1230">
        <v>2</v>
      </c>
      <c r="E1230">
        <f>Calendario!$F$11</f>
        <v>177</v>
      </c>
    </row>
    <row r="1231" spans="1:5" x14ac:dyDescent="0.2">
      <c r="A1231" t="s">
        <v>421</v>
      </c>
      <c r="B1231" t="s">
        <v>165</v>
      </c>
      <c r="C1231" s="85">
        <v>46183</v>
      </c>
      <c r="D1231">
        <v>2</v>
      </c>
      <c r="E1231">
        <f>Calendario!$F$11</f>
        <v>177</v>
      </c>
    </row>
    <row r="1232" spans="1:5" x14ac:dyDescent="0.2">
      <c r="A1232" t="s">
        <v>421</v>
      </c>
      <c r="B1232" t="s">
        <v>165</v>
      </c>
      <c r="C1232" s="85">
        <v>46184</v>
      </c>
      <c r="D1232">
        <v>2</v>
      </c>
      <c r="E1232">
        <f>Calendario!$F$11</f>
        <v>177</v>
      </c>
    </row>
    <row r="1233" spans="1:5" x14ac:dyDescent="0.2">
      <c r="A1233" t="s">
        <v>421</v>
      </c>
      <c r="B1233" t="s">
        <v>165</v>
      </c>
      <c r="C1233" s="85">
        <v>46185</v>
      </c>
      <c r="D1233">
        <v>2</v>
      </c>
      <c r="E1233">
        <f>Calendario!$F$11</f>
        <v>177</v>
      </c>
    </row>
    <row r="1234" spans="1:5" x14ac:dyDescent="0.2">
      <c r="A1234" t="s">
        <v>204</v>
      </c>
      <c r="B1234" t="s">
        <v>165</v>
      </c>
      <c r="C1234" s="85">
        <v>46182</v>
      </c>
      <c r="D1234">
        <v>2</v>
      </c>
      <c r="E1234">
        <f>Calendario!$F$11</f>
        <v>177</v>
      </c>
    </row>
    <row r="1235" spans="1:5" x14ac:dyDescent="0.2">
      <c r="A1235" t="s">
        <v>204</v>
      </c>
      <c r="B1235" t="s">
        <v>165</v>
      </c>
      <c r="C1235" s="85">
        <v>46183</v>
      </c>
      <c r="D1235">
        <v>2</v>
      </c>
      <c r="E1235">
        <f>Calendario!$F$11</f>
        <v>177</v>
      </c>
    </row>
    <row r="1236" spans="1:5" x14ac:dyDescent="0.2">
      <c r="A1236" t="s">
        <v>204</v>
      </c>
      <c r="B1236" t="s">
        <v>165</v>
      </c>
      <c r="C1236" s="85">
        <v>46184</v>
      </c>
      <c r="D1236">
        <v>2</v>
      </c>
      <c r="E1236">
        <f>Calendario!$F$11</f>
        <v>177</v>
      </c>
    </row>
    <row r="1237" spans="1:5" x14ac:dyDescent="0.2">
      <c r="A1237" t="s">
        <v>204</v>
      </c>
      <c r="B1237" t="s">
        <v>165</v>
      </c>
      <c r="C1237" s="85">
        <v>46185</v>
      </c>
      <c r="D1237">
        <v>1</v>
      </c>
      <c r="E1237">
        <f>Calendario!$F$11</f>
        <v>177</v>
      </c>
    </row>
    <row r="1238" spans="1:5" x14ac:dyDescent="0.2">
      <c r="A1238" t="s">
        <v>215</v>
      </c>
      <c r="B1238" t="s">
        <v>165</v>
      </c>
      <c r="C1238" s="85">
        <v>46182</v>
      </c>
      <c r="D1238">
        <v>2</v>
      </c>
      <c r="E1238">
        <f>Calendario!$F$11</f>
        <v>177</v>
      </c>
    </row>
    <row r="1239" spans="1:5" x14ac:dyDescent="0.2">
      <c r="A1239" t="s">
        <v>215</v>
      </c>
      <c r="B1239" t="s">
        <v>165</v>
      </c>
      <c r="C1239" s="85">
        <v>46183</v>
      </c>
      <c r="D1239">
        <v>2</v>
      </c>
      <c r="E1239">
        <f>Calendario!$F$11</f>
        <v>177</v>
      </c>
    </row>
    <row r="1240" spans="1:5" x14ac:dyDescent="0.2">
      <c r="A1240" t="s">
        <v>215</v>
      </c>
      <c r="B1240" t="s">
        <v>165</v>
      </c>
      <c r="C1240" s="85">
        <v>46184</v>
      </c>
      <c r="D1240">
        <v>2</v>
      </c>
      <c r="E1240">
        <f>Calendario!$F$11</f>
        <v>177</v>
      </c>
    </row>
    <row r="1241" spans="1:5" x14ac:dyDescent="0.2">
      <c r="A1241" t="s">
        <v>215</v>
      </c>
      <c r="B1241" t="s">
        <v>165</v>
      </c>
      <c r="C1241" s="85">
        <v>46185</v>
      </c>
      <c r="D1241">
        <v>3</v>
      </c>
      <c r="E1241">
        <f>Calendario!$F$11</f>
        <v>177</v>
      </c>
    </row>
    <row r="1242" spans="1:5" x14ac:dyDescent="0.2">
      <c r="A1242" t="s">
        <v>204</v>
      </c>
      <c r="B1242" t="s">
        <v>165</v>
      </c>
      <c r="C1242" s="85">
        <v>46182</v>
      </c>
      <c r="D1242">
        <v>2</v>
      </c>
      <c r="E1242">
        <f>Calendario!$F$11</f>
        <v>177</v>
      </c>
    </row>
    <row r="1243" spans="1:5" x14ac:dyDescent="0.2">
      <c r="A1243" t="s">
        <v>204</v>
      </c>
      <c r="B1243" t="s">
        <v>165</v>
      </c>
      <c r="C1243" s="85">
        <v>46183</v>
      </c>
      <c r="D1243">
        <v>2</v>
      </c>
      <c r="E1243">
        <f>Calendario!$F$11</f>
        <v>177</v>
      </c>
    </row>
    <row r="1244" spans="1:5" x14ac:dyDescent="0.2">
      <c r="A1244" t="s">
        <v>204</v>
      </c>
      <c r="B1244" t="s">
        <v>165</v>
      </c>
      <c r="C1244" s="85">
        <v>46184</v>
      </c>
      <c r="D1244">
        <v>2</v>
      </c>
      <c r="E1244">
        <f>Calendario!$F$11</f>
        <v>177</v>
      </c>
    </row>
    <row r="1245" spans="1:5" x14ac:dyDescent="0.2">
      <c r="A1245" t="s">
        <v>204</v>
      </c>
      <c r="B1245" t="s">
        <v>165</v>
      </c>
      <c r="C1245" s="85">
        <v>46185</v>
      </c>
      <c r="D1245">
        <v>1</v>
      </c>
      <c r="E1245">
        <f>Calendario!$F$11</f>
        <v>177</v>
      </c>
    </row>
    <row r="1246" spans="1:5" x14ac:dyDescent="0.2">
      <c r="A1246" t="s">
        <v>204</v>
      </c>
      <c r="B1246" t="s">
        <v>165</v>
      </c>
      <c r="C1246" s="85">
        <v>46188</v>
      </c>
      <c r="D1246">
        <v>5</v>
      </c>
      <c r="E1246">
        <f>Calendario!$F$11</f>
        <v>177</v>
      </c>
    </row>
    <row r="1247" spans="1:5" x14ac:dyDescent="0.2">
      <c r="A1247" t="s">
        <v>204</v>
      </c>
      <c r="B1247" t="s">
        <v>165</v>
      </c>
      <c r="C1247" s="85">
        <v>46189</v>
      </c>
      <c r="D1247">
        <v>3</v>
      </c>
      <c r="E1247">
        <f>Calendario!$F$11</f>
        <v>177</v>
      </c>
    </row>
    <row r="1248" spans="1:5" x14ac:dyDescent="0.2">
      <c r="A1248" t="s">
        <v>204</v>
      </c>
      <c r="B1248" t="s">
        <v>165</v>
      </c>
      <c r="C1248" s="85">
        <v>46190</v>
      </c>
      <c r="D1248">
        <v>5.5</v>
      </c>
      <c r="E1248">
        <f>Calendario!$F$11</f>
        <v>177</v>
      </c>
    </row>
    <row r="1249" spans="1:5" x14ac:dyDescent="0.2">
      <c r="A1249" t="s">
        <v>204</v>
      </c>
      <c r="B1249" t="s">
        <v>165</v>
      </c>
      <c r="C1249" s="85">
        <v>46191</v>
      </c>
      <c r="D1249">
        <v>6</v>
      </c>
      <c r="E1249">
        <f>Calendario!$F$11</f>
        <v>177</v>
      </c>
    </row>
    <row r="1250" spans="1:5" x14ac:dyDescent="0.2">
      <c r="A1250" t="s">
        <v>204</v>
      </c>
      <c r="B1250" t="s">
        <v>165</v>
      </c>
      <c r="C1250" s="85">
        <v>46192</v>
      </c>
      <c r="D1250">
        <v>3</v>
      </c>
      <c r="E1250">
        <f>Calendario!$F$11</f>
        <v>177</v>
      </c>
    </row>
    <row r="1251" spans="1:5" x14ac:dyDescent="0.2">
      <c r="A1251" t="s">
        <v>204</v>
      </c>
      <c r="B1251" t="s">
        <v>165</v>
      </c>
      <c r="C1251" s="85">
        <v>46195</v>
      </c>
      <c r="D1251">
        <v>3</v>
      </c>
      <c r="E1251">
        <f>Calendario!$F$11</f>
        <v>177</v>
      </c>
    </row>
    <row r="1252" spans="1:5" x14ac:dyDescent="0.2">
      <c r="A1252" t="s">
        <v>215</v>
      </c>
      <c r="B1252" t="s">
        <v>165</v>
      </c>
      <c r="C1252" s="85">
        <v>46182</v>
      </c>
      <c r="D1252">
        <v>1</v>
      </c>
      <c r="E1252">
        <f>Calendario!$F$11</f>
        <v>177</v>
      </c>
    </row>
    <row r="1253" spans="1:5" x14ac:dyDescent="0.2">
      <c r="A1253" t="s">
        <v>215</v>
      </c>
      <c r="B1253" t="s">
        <v>165</v>
      </c>
      <c r="C1253" s="85">
        <v>46183</v>
      </c>
      <c r="D1253">
        <v>1</v>
      </c>
      <c r="E1253">
        <f>Calendario!$F$11</f>
        <v>177</v>
      </c>
    </row>
    <row r="1254" spans="1:5" x14ac:dyDescent="0.2">
      <c r="A1254" t="s">
        <v>215</v>
      </c>
      <c r="B1254" t="s">
        <v>165</v>
      </c>
      <c r="C1254" s="85">
        <v>46184</v>
      </c>
      <c r="D1254">
        <v>1</v>
      </c>
      <c r="E1254">
        <f>Calendario!$F$11</f>
        <v>177</v>
      </c>
    </row>
    <row r="1255" spans="1:5" x14ac:dyDescent="0.2">
      <c r="A1255" t="s">
        <v>215</v>
      </c>
      <c r="B1255" t="s">
        <v>165</v>
      </c>
      <c r="C1255" s="85">
        <v>46185</v>
      </c>
      <c r="D1255">
        <v>2</v>
      </c>
      <c r="E1255">
        <f>Calendario!$F$11</f>
        <v>177</v>
      </c>
    </row>
    <row r="1256" spans="1:5" x14ac:dyDescent="0.2">
      <c r="A1256" t="s">
        <v>215</v>
      </c>
      <c r="B1256" t="s">
        <v>165</v>
      </c>
      <c r="C1256" s="85">
        <v>46188</v>
      </c>
      <c r="D1256">
        <v>9</v>
      </c>
      <c r="E1256">
        <f>Calendario!$F$11</f>
        <v>177</v>
      </c>
    </row>
    <row r="1257" spans="1:5" x14ac:dyDescent="0.2">
      <c r="A1257" t="s">
        <v>215</v>
      </c>
      <c r="B1257" t="s">
        <v>165</v>
      </c>
      <c r="C1257" s="85">
        <v>46189</v>
      </c>
      <c r="D1257">
        <v>4.5</v>
      </c>
      <c r="E1257">
        <f>Calendario!$F$11</f>
        <v>177</v>
      </c>
    </row>
    <row r="1258" spans="1:5" x14ac:dyDescent="0.2">
      <c r="A1258" t="s">
        <v>215</v>
      </c>
      <c r="B1258" t="s">
        <v>165</v>
      </c>
      <c r="C1258" s="85">
        <v>46190</v>
      </c>
      <c r="D1258">
        <v>4.5</v>
      </c>
      <c r="E1258">
        <f>Calendario!$F$11</f>
        <v>177</v>
      </c>
    </row>
    <row r="1259" spans="1:5" x14ac:dyDescent="0.2">
      <c r="A1259" t="s">
        <v>215</v>
      </c>
      <c r="B1259" t="s">
        <v>165</v>
      </c>
      <c r="C1259" s="85">
        <v>46191</v>
      </c>
      <c r="D1259">
        <v>4.5</v>
      </c>
      <c r="E1259">
        <f>Calendario!$F$11</f>
        <v>177</v>
      </c>
    </row>
    <row r="1260" spans="1:5" x14ac:dyDescent="0.2">
      <c r="A1260" t="s">
        <v>215</v>
      </c>
      <c r="B1260" t="s">
        <v>165</v>
      </c>
      <c r="C1260" s="85">
        <v>46192</v>
      </c>
      <c r="D1260">
        <v>3</v>
      </c>
      <c r="E1260">
        <f>Calendario!$F$11</f>
        <v>177</v>
      </c>
    </row>
    <row r="1261" spans="1:5" x14ac:dyDescent="0.2">
      <c r="A1261" t="s">
        <v>215</v>
      </c>
      <c r="B1261" t="s">
        <v>165</v>
      </c>
      <c r="C1261" s="85">
        <v>46195</v>
      </c>
      <c r="D1261">
        <v>4.5</v>
      </c>
      <c r="E1261">
        <f>Calendario!$F$11</f>
        <v>177</v>
      </c>
    </row>
    <row r="1262" spans="1:5" x14ac:dyDescent="0.2">
      <c r="A1262" t="s">
        <v>421</v>
      </c>
      <c r="B1262" t="s">
        <v>165</v>
      </c>
      <c r="C1262" s="85">
        <v>46182</v>
      </c>
      <c r="D1262">
        <v>1</v>
      </c>
      <c r="E1262">
        <f>Calendario!$F$11</f>
        <v>177</v>
      </c>
    </row>
    <row r="1263" spans="1:5" x14ac:dyDescent="0.2">
      <c r="A1263" t="s">
        <v>421</v>
      </c>
      <c r="B1263" t="s">
        <v>165</v>
      </c>
      <c r="C1263" s="85">
        <v>46183</v>
      </c>
      <c r="D1263">
        <v>1</v>
      </c>
      <c r="E1263">
        <f>Calendario!$F$11</f>
        <v>177</v>
      </c>
    </row>
    <row r="1264" spans="1:5" x14ac:dyDescent="0.2">
      <c r="A1264" t="s">
        <v>421</v>
      </c>
      <c r="B1264" t="s">
        <v>165</v>
      </c>
      <c r="C1264" s="85">
        <v>46184</v>
      </c>
      <c r="D1264">
        <v>1</v>
      </c>
      <c r="E1264">
        <f>Calendario!$F$11</f>
        <v>177</v>
      </c>
    </row>
    <row r="1265" spans="1:5" x14ac:dyDescent="0.2">
      <c r="A1265" t="s">
        <v>421</v>
      </c>
      <c r="B1265" t="s">
        <v>165</v>
      </c>
      <c r="C1265" s="85">
        <v>46185</v>
      </c>
      <c r="D1265">
        <v>1</v>
      </c>
      <c r="E1265">
        <f>Calendario!$F$11</f>
        <v>177</v>
      </c>
    </row>
    <row r="1266" spans="1:5" x14ac:dyDescent="0.2">
      <c r="A1266" t="s">
        <v>421</v>
      </c>
      <c r="B1266" t="s">
        <v>165</v>
      </c>
      <c r="C1266" s="85">
        <v>46188</v>
      </c>
      <c r="D1266">
        <v>1</v>
      </c>
      <c r="E1266">
        <f>Calendario!$F$11</f>
        <v>177</v>
      </c>
    </row>
    <row r="1267" spans="1:5" x14ac:dyDescent="0.2">
      <c r="A1267" t="s">
        <v>421</v>
      </c>
      <c r="B1267" t="s">
        <v>165</v>
      </c>
      <c r="C1267" s="85">
        <v>46189</v>
      </c>
      <c r="D1267">
        <v>1</v>
      </c>
      <c r="E1267">
        <f>Calendario!$F$11</f>
        <v>177</v>
      </c>
    </row>
    <row r="1268" spans="1:5" x14ac:dyDescent="0.2">
      <c r="A1268" t="s">
        <v>421</v>
      </c>
      <c r="B1268" t="s">
        <v>165</v>
      </c>
      <c r="C1268" s="85">
        <v>46190</v>
      </c>
      <c r="D1268">
        <v>1</v>
      </c>
      <c r="E1268">
        <f>Calendario!$F$11</f>
        <v>177</v>
      </c>
    </row>
    <row r="1269" spans="1:5" x14ac:dyDescent="0.2">
      <c r="A1269" t="s">
        <v>421</v>
      </c>
      <c r="B1269" t="s">
        <v>165</v>
      </c>
      <c r="C1269" s="85">
        <v>46191</v>
      </c>
      <c r="D1269">
        <v>1</v>
      </c>
      <c r="E1269">
        <f>Calendario!$F$11</f>
        <v>177</v>
      </c>
    </row>
    <row r="1270" spans="1:5" x14ac:dyDescent="0.2">
      <c r="A1270" t="s">
        <v>421</v>
      </c>
      <c r="B1270" t="s">
        <v>165</v>
      </c>
      <c r="C1270" s="85">
        <v>46192</v>
      </c>
      <c r="D1270">
        <v>1</v>
      </c>
      <c r="E1270">
        <f>Calendario!$F$11</f>
        <v>177</v>
      </c>
    </row>
    <row r="1271" spans="1:5" x14ac:dyDescent="0.2">
      <c r="A1271" t="s">
        <v>421</v>
      </c>
      <c r="B1271" t="s">
        <v>165</v>
      </c>
      <c r="C1271" s="85">
        <v>46195</v>
      </c>
      <c r="D1271">
        <v>1</v>
      </c>
      <c r="E1271">
        <f>Calendario!$F$11</f>
        <v>177</v>
      </c>
    </row>
    <row r="1272" spans="1:5" x14ac:dyDescent="0.2">
      <c r="A1272" t="s">
        <v>204</v>
      </c>
      <c r="B1272" t="s">
        <v>165</v>
      </c>
      <c r="C1272" s="85">
        <v>46189</v>
      </c>
      <c r="D1272">
        <v>2</v>
      </c>
      <c r="E1272">
        <f>Calendario!$F$11</f>
        <v>177</v>
      </c>
    </row>
    <row r="1273" spans="1:5" x14ac:dyDescent="0.2">
      <c r="A1273" t="s">
        <v>204</v>
      </c>
      <c r="B1273" t="s">
        <v>165</v>
      </c>
      <c r="C1273" s="85">
        <v>46190</v>
      </c>
      <c r="D1273">
        <v>2</v>
      </c>
      <c r="E1273">
        <f>Calendario!$F$11</f>
        <v>177</v>
      </c>
    </row>
    <row r="1274" spans="1:5" x14ac:dyDescent="0.2">
      <c r="A1274" t="s">
        <v>204</v>
      </c>
      <c r="B1274" t="s">
        <v>165</v>
      </c>
      <c r="C1274" s="85">
        <v>46191</v>
      </c>
      <c r="D1274">
        <v>2</v>
      </c>
      <c r="E1274">
        <f>Calendario!$F$11</f>
        <v>177</v>
      </c>
    </row>
    <row r="1275" spans="1:5" x14ac:dyDescent="0.2">
      <c r="A1275" t="s">
        <v>204</v>
      </c>
      <c r="B1275" t="s">
        <v>165</v>
      </c>
      <c r="C1275" s="85">
        <v>46192</v>
      </c>
      <c r="D1275">
        <v>2</v>
      </c>
      <c r="E1275">
        <f>Calendario!$F$11</f>
        <v>177</v>
      </c>
    </row>
    <row r="1276" spans="1:5" x14ac:dyDescent="0.2">
      <c r="A1276" t="s">
        <v>204</v>
      </c>
      <c r="B1276" t="s">
        <v>165</v>
      </c>
      <c r="C1276" s="85">
        <v>46195</v>
      </c>
      <c r="D1276">
        <v>3</v>
      </c>
      <c r="E1276">
        <f>Calendario!$F$11</f>
        <v>177</v>
      </c>
    </row>
    <row r="1277" spans="1:5" x14ac:dyDescent="0.2">
      <c r="A1277" t="s">
        <v>204</v>
      </c>
      <c r="B1277" t="s">
        <v>165</v>
      </c>
      <c r="C1277" s="85">
        <v>46196</v>
      </c>
      <c r="D1277">
        <v>4</v>
      </c>
      <c r="E1277">
        <f>Calendario!$F$11</f>
        <v>177</v>
      </c>
    </row>
    <row r="1278" spans="1:5" x14ac:dyDescent="0.2">
      <c r="A1278" t="s">
        <v>204</v>
      </c>
      <c r="B1278" t="s">
        <v>165</v>
      </c>
      <c r="C1278" s="85">
        <v>46197</v>
      </c>
      <c r="D1278">
        <v>3</v>
      </c>
      <c r="E1278">
        <f>Calendario!$F$11</f>
        <v>177</v>
      </c>
    </row>
    <row r="1279" spans="1:5" x14ac:dyDescent="0.2">
      <c r="A1279" t="s">
        <v>204</v>
      </c>
      <c r="B1279" t="s">
        <v>165</v>
      </c>
      <c r="C1279" s="85">
        <v>46198</v>
      </c>
      <c r="D1279">
        <v>3</v>
      </c>
      <c r="E1279">
        <f>Calendario!$F$11</f>
        <v>177</v>
      </c>
    </row>
    <row r="1280" spans="1:5" x14ac:dyDescent="0.2">
      <c r="A1280" t="s">
        <v>204</v>
      </c>
      <c r="B1280" t="s">
        <v>165</v>
      </c>
      <c r="C1280" s="85">
        <v>46202</v>
      </c>
      <c r="D1280">
        <v>3</v>
      </c>
      <c r="E1280">
        <f>Calendario!$F$11</f>
        <v>177</v>
      </c>
    </row>
    <row r="1281" spans="1:5" x14ac:dyDescent="0.2">
      <c r="A1281" t="s">
        <v>215</v>
      </c>
      <c r="B1281" t="s">
        <v>165</v>
      </c>
      <c r="C1281" s="85">
        <v>46189</v>
      </c>
      <c r="D1281">
        <v>4.5</v>
      </c>
      <c r="E1281">
        <f>Calendario!$F$11</f>
        <v>177</v>
      </c>
    </row>
    <row r="1282" spans="1:5" x14ac:dyDescent="0.2">
      <c r="A1282" t="s">
        <v>215</v>
      </c>
      <c r="B1282" t="s">
        <v>165</v>
      </c>
      <c r="C1282" s="85">
        <v>46190</v>
      </c>
      <c r="D1282">
        <v>4.5</v>
      </c>
      <c r="E1282">
        <f>Calendario!$F$11</f>
        <v>177</v>
      </c>
    </row>
    <row r="1283" spans="1:5" x14ac:dyDescent="0.2">
      <c r="A1283" t="s">
        <v>215</v>
      </c>
      <c r="B1283" t="s">
        <v>165</v>
      </c>
      <c r="C1283" s="85">
        <v>46191</v>
      </c>
      <c r="D1283">
        <v>4.5</v>
      </c>
      <c r="E1283">
        <f>Calendario!$F$11</f>
        <v>177</v>
      </c>
    </row>
    <row r="1284" spans="1:5" x14ac:dyDescent="0.2">
      <c r="A1284" t="s">
        <v>215</v>
      </c>
      <c r="B1284" t="s">
        <v>165</v>
      </c>
      <c r="C1284" s="85">
        <v>46192</v>
      </c>
      <c r="D1284">
        <v>3</v>
      </c>
      <c r="E1284">
        <f>Calendario!$F$11</f>
        <v>177</v>
      </c>
    </row>
    <row r="1285" spans="1:5" x14ac:dyDescent="0.2">
      <c r="A1285" t="s">
        <v>215</v>
      </c>
      <c r="B1285" t="s">
        <v>165</v>
      </c>
      <c r="C1285" s="85">
        <v>46195</v>
      </c>
      <c r="D1285">
        <v>4.5</v>
      </c>
      <c r="E1285">
        <f>Calendario!$F$11</f>
        <v>177</v>
      </c>
    </row>
    <row r="1286" spans="1:5" x14ac:dyDescent="0.2">
      <c r="A1286" t="s">
        <v>215</v>
      </c>
      <c r="B1286" t="s">
        <v>165</v>
      </c>
      <c r="C1286" s="85">
        <v>46196</v>
      </c>
      <c r="D1286">
        <v>2.5</v>
      </c>
      <c r="E1286">
        <f>Calendario!$F$11</f>
        <v>177</v>
      </c>
    </row>
    <row r="1287" spans="1:5" x14ac:dyDescent="0.2">
      <c r="A1287" t="s">
        <v>215</v>
      </c>
      <c r="B1287" t="s">
        <v>165</v>
      </c>
      <c r="C1287" s="85">
        <v>46197</v>
      </c>
      <c r="D1287">
        <v>2.5</v>
      </c>
      <c r="E1287">
        <f>Calendario!$F$11</f>
        <v>177</v>
      </c>
    </row>
    <row r="1288" spans="1:5" x14ac:dyDescent="0.2">
      <c r="A1288" t="s">
        <v>215</v>
      </c>
      <c r="B1288" t="s">
        <v>165</v>
      </c>
      <c r="C1288" s="85">
        <v>46198</v>
      </c>
      <c r="D1288">
        <v>2.5</v>
      </c>
      <c r="E1288">
        <f>Calendario!$F$11</f>
        <v>177</v>
      </c>
    </row>
    <row r="1289" spans="1:5" x14ac:dyDescent="0.2">
      <c r="A1289" t="s">
        <v>215</v>
      </c>
      <c r="B1289" t="s">
        <v>165</v>
      </c>
      <c r="C1289" s="85">
        <v>46199</v>
      </c>
      <c r="D1289">
        <v>3</v>
      </c>
      <c r="E1289">
        <f>Calendario!$F$11</f>
        <v>177</v>
      </c>
    </row>
    <row r="1290" spans="1:5" x14ac:dyDescent="0.2">
      <c r="A1290" t="s">
        <v>215</v>
      </c>
      <c r="B1290" t="s">
        <v>165</v>
      </c>
      <c r="C1290" s="85">
        <v>46202</v>
      </c>
      <c r="D1290">
        <v>2</v>
      </c>
      <c r="E1290">
        <f>Calendario!$F$11</f>
        <v>177</v>
      </c>
    </row>
    <row r="1291" spans="1:5" x14ac:dyDescent="0.2">
      <c r="A1291" t="s">
        <v>421</v>
      </c>
      <c r="B1291" t="s">
        <v>165</v>
      </c>
      <c r="C1291" s="85">
        <v>46189</v>
      </c>
      <c r="D1291">
        <v>1</v>
      </c>
      <c r="E1291">
        <f>Calendario!$F$11</f>
        <v>177</v>
      </c>
    </row>
    <row r="1292" spans="1:5" x14ac:dyDescent="0.2">
      <c r="A1292" t="s">
        <v>421</v>
      </c>
      <c r="B1292" t="s">
        <v>165</v>
      </c>
      <c r="C1292" s="85">
        <v>46190</v>
      </c>
      <c r="D1292">
        <v>1</v>
      </c>
      <c r="E1292">
        <f>Calendario!$F$11</f>
        <v>177</v>
      </c>
    </row>
    <row r="1293" spans="1:5" x14ac:dyDescent="0.2">
      <c r="A1293" t="s">
        <v>421</v>
      </c>
      <c r="B1293" t="s">
        <v>165</v>
      </c>
      <c r="C1293" s="85">
        <v>46191</v>
      </c>
      <c r="D1293">
        <v>1</v>
      </c>
      <c r="E1293">
        <f>Calendario!$F$11</f>
        <v>177</v>
      </c>
    </row>
    <row r="1294" spans="1:5" x14ac:dyDescent="0.2">
      <c r="A1294" t="s">
        <v>421</v>
      </c>
      <c r="B1294" t="s">
        <v>165</v>
      </c>
      <c r="C1294" s="85">
        <v>46192</v>
      </c>
      <c r="D1294">
        <v>1</v>
      </c>
      <c r="E1294">
        <f>Calendario!$F$11</f>
        <v>177</v>
      </c>
    </row>
    <row r="1295" spans="1:5" x14ac:dyDescent="0.2">
      <c r="A1295" t="s">
        <v>421</v>
      </c>
      <c r="B1295" t="s">
        <v>165</v>
      </c>
      <c r="C1295" s="85">
        <v>46195</v>
      </c>
      <c r="D1295">
        <v>1</v>
      </c>
      <c r="E1295">
        <f>Calendario!$F$11</f>
        <v>177</v>
      </c>
    </row>
    <row r="1296" spans="1:5" x14ac:dyDescent="0.2">
      <c r="A1296" t="s">
        <v>421</v>
      </c>
      <c r="B1296" t="s">
        <v>165</v>
      </c>
      <c r="C1296" s="85">
        <v>46196</v>
      </c>
      <c r="D1296">
        <v>1</v>
      </c>
      <c r="E1296">
        <f>Calendario!$F$11</f>
        <v>177</v>
      </c>
    </row>
    <row r="1297" spans="1:5" x14ac:dyDescent="0.2">
      <c r="A1297" t="s">
        <v>421</v>
      </c>
      <c r="B1297" t="s">
        <v>165</v>
      </c>
      <c r="C1297" s="85">
        <v>46197</v>
      </c>
      <c r="D1297">
        <v>1</v>
      </c>
      <c r="E1297">
        <f>Calendario!$F$11</f>
        <v>177</v>
      </c>
    </row>
    <row r="1298" spans="1:5" x14ac:dyDescent="0.2">
      <c r="A1298" t="s">
        <v>421</v>
      </c>
      <c r="B1298" t="s">
        <v>165</v>
      </c>
      <c r="C1298" s="85">
        <v>46198</v>
      </c>
      <c r="D1298">
        <v>1</v>
      </c>
      <c r="E1298">
        <f>Calendario!$F$11</f>
        <v>177</v>
      </c>
    </row>
    <row r="1299" spans="1:5" x14ac:dyDescent="0.2">
      <c r="A1299" t="s">
        <v>421</v>
      </c>
      <c r="B1299" t="s">
        <v>165</v>
      </c>
      <c r="C1299" s="85">
        <v>46199</v>
      </c>
      <c r="D1299">
        <v>1</v>
      </c>
      <c r="E1299">
        <f>Calendario!$F$11</f>
        <v>177</v>
      </c>
    </row>
    <row r="1300" spans="1:5" x14ac:dyDescent="0.2">
      <c r="A1300" t="s">
        <v>421</v>
      </c>
      <c r="B1300" t="s">
        <v>165</v>
      </c>
      <c r="C1300" s="85">
        <v>46202</v>
      </c>
      <c r="D1300">
        <v>1</v>
      </c>
      <c r="E1300">
        <f>Calendario!$F$11</f>
        <v>177</v>
      </c>
    </row>
    <row r="1301" spans="1:5" x14ac:dyDescent="0.2">
      <c r="A1301" t="s">
        <v>204</v>
      </c>
      <c r="B1301" t="s">
        <v>165</v>
      </c>
      <c r="C1301" s="85">
        <v>46196</v>
      </c>
      <c r="D1301">
        <v>2</v>
      </c>
      <c r="E1301">
        <f>Calendario!$F$11</f>
        <v>177</v>
      </c>
    </row>
    <row r="1302" spans="1:5" x14ac:dyDescent="0.2">
      <c r="A1302" t="s">
        <v>204</v>
      </c>
      <c r="B1302" t="s">
        <v>165</v>
      </c>
      <c r="C1302" s="85">
        <v>46197</v>
      </c>
      <c r="D1302">
        <v>2</v>
      </c>
      <c r="E1302">
        <f>Calendario!$F$11</f>
        <v>177</v>
      </c>
    </row>
    <row r="1303" spans="1:5" x14ac:dyDescent="0.2">
      <c r="A1303" t="s">
        <v>204</v>
      </c>
      <c r="B1303" t="s">
        <v>165</v>
      </c>
      <c r="C1303" s="85">
        <v>46198</v>
      </c>
      <c r="D1303">
        <v>2</v>
      </c>
      <c r="E1303">
        <f>Calendario!$F$11</f>
        <v>177</v>
      </c>
    </row>
    <row r="1304" spans="1:5" x14ac:dyDescent="0.2">
      <c r="A1304" t="s">
        <v>204</v>
      </c>
      <c r="B1304" t="s">
        <v>165</v>
      </c>
      <c r="C1304" s="85">
        <v>46202</v>
      </c>
      <c r="D1304">
        <v>3</v>
      </c>
      <c r="E1304">
        <f>Calendario!$F$11</f>
        <v>177</v>
      </c>
    </row>
    <row r="1305" spans="1:5" x14ac:dyDescent="0.2">
      <c r="A1305" t="s">
        <v>204</v>
      </c>
      <c r="B1305" t="s">
        <v>165</v>
      </c>
      <c r="C1305" s="85">
        <v>46203</v>
      </c>
      <c r="D1305">
        <v>6</v>
      </c>
      <c r="E1305">
        <f>Calendario!$F$11</f>
        <v>177</v>
      </c>
    </row>
    <row r="1306" spans="1:5" x14ac:dyDescent="0.2">
      <c r="A1306" t="s">
        <v>215</v>
      </c>
      <c r="B1306" t="s">
        <v>165</v>
      </c>
      <c r="C1306" s="85">
        <v>46196</v>
      </c>
      <c r="D1306">
        <v>2.5</v>
      </c>
      <c r="E1306">
        <f>Calendario!$F$11</f>
        <v>177</v>
      </c>
    </row>
    <row r="1307" spans="1:5" x14ac:dyDescent="0.2">
      <c r="A1307" t="s">
        <v>215</v>
      </c>
      <c r="B1307" t="s">
        <v>165</v>
      </c>
      <c r="C1307" s="85">
        <v>46197</v>
      </c>
      <c r="D1307">
        <v>2.5</v>
      </c>
      <c r="E1307">
        <f>Calendario!$F$11</f>
        <v>177</v>
      </c>
    </row>
    <row r="1308" spans="1:5" x14ac:dyDescent="0.2">
      <c r="A1308" t="s">
        <v>215</v>
      </c>
      <c r="B1308" t="s">
        <v>165</v>
      </c>
      <c r="C1308" s="85">
        <v>46198</v>
      </c>
      <c r="D1308">
        <v>2.5</v>
      </c>
      <c r="E1308">
        <f>Calendario!$F$11</f>
        <v>177</v>
      </c>
    </row>
    <row r="1309" spans="1:5" x14ac:dyDescent="0.2">
      <c r="A1309" t="s">
        <v>215</v>
      </c>
      <c r="B1309" t="s">
        <v>165</v>
      </c>
      <c r="C1309" s="85">
        <v>46199</v>
      </c>
      <c r="D1309">
        <v>3</v>
      </c>
      <c r="E1309">
        <f>Calendario!$F$11</f>
        <v>177</v>
      </c>
    </row>
    <row r="1310" spans="1:5" x14ac:dyDescent="0.2">
      <c r="A1310" t="s">
        <v>215</v>
      </c>
      <c r="B1310" t="s">
        <v>165</v>
      </c>
      <c r="C1310" s="85">
        <v>46202</v>
      </c>
      <c r="D1310">
        <v>2</v>
      </c>
      <c r="E1310">
        <f>Calendario!$F$11</f>
        <v>177</v>
      </c>
    </row>
    <row r="1311" spans="1:5" x14ac:dyDescent="0.2">
      <c r="A1311" t="s">
        <v>215</v>
      </c>
      <c r="B1311" t="s">
        <v>165</v>
      </c>
      <c r="C1311" s="85">
        <v>46203</v>
      </c>
      <c r="D1311">
        <v>2</v>
      </c>
      <c r="E1311">
        <f>Calendario!$F$11</f>
        <v>177</v>
      </c>
    </row>
    <row r="1312" spans="1:5" x14ac:dyDescent="0.2">
      <c r="A1312" t="s">
        <v>421</v>
      </c>
      <c r="B1312" t="s">
        <v>165</v>
      </c>
      <c r="C1312" s="85">
        <v>46196</v>
      </c>
      <c r="D1312">
        <v>1</v>
      </c>
      <c r="E1312">
        <f>Calendario!$F$11</f>
        <v>177</v>
      </c>
    </row>
    <row r="1313" spans="1:5" x14ac:dyDescent="0.2">
      <c r="A1313" t="s">
        <v>421</v>
      </c>
      <c r="B1313" t="s">
        <v>165</v>
      </c>
      <c r="C1313" s="85">
        <v>46197</v>
      </c>
      <c r="D1313">
        <v>1</v>
      </c>
      <c r="E1313">
        <f>Calendario!$F$11</f>
        <v>177</v>
      </c>
    </row>
    <row r="1314" spans="1:5" x14ac:dyDescent="0.2">
      <c r="A1314" t="s">
        <v>421</v>
      </c>
      <c r="B1314" t="s">
        <v>165</v>
      </c>
      <c r="C1314" s="85">
        <v>46198</v>
      </c>
      <c r="D1314">
        <v>1</v>
      </c>
      <c r="E1314">
        <f>Calendario!$F$11</f>
        <v>177</v>
      </c>
    </row>
    <row r="1315" spans="1:5" x14ac:dyDescent="0.2">
      <c r="A1315" t="s">
        <v>421</v>
      </c>
      <c r="B1315" t="s">
        <v>165</v>
      </c>
      <c r="C1315" s="85">
        <v>46199</v>
      </c>
      <c r="D1315">
        <v>1</v>
      </c>
      <c r="E1315">
        <f>Calendario!$F$11</f>
        <v>177</v>
      </c>
    </row>
    <row r="1316" spans="1:5" x14ac:dyDescent="0.2">
      <c r="A1316" t="s">
        <v>421</v>
      </c>
      <c r="B1316" t="s">
        <v>165</v>
      </c>
      <c r="C1316" s="85">
        <v>46202</v>
      </c>
      <c r="D1316">
        <v>1</v>
      </c>
      <c r="E1316">
        <f>Calendario!$F$11</f>
        <v>177</v>
      </c>
    </row>
    <row r="1317" spans="1:5" x14ac:dyDescent="0.2">
      <c r="A1317" t="s">
        <v>421</v>
      </c>
      <c r="B1317" t="s">
        <v>165</v>
      </c>
      <c r="C1317" s="85">
        <v>46203</v>
      </c>
      <c r="D1317">
        <v>1</v>
      </c>
      <c r="E1317">
        <f>Calendario!$F$11</f>
        <v>177</v>
      </c>
    </row>
    <row r="1318" spans="1:5" x14ac:dyDescent="0.2">
      <c r="A1318" t="s">
        <v>215</v>
      </c>
      <c r="B1318" t="s">
        <v>165</v>
      </c>
      <c r="C1318" s="85">
        <v>46196</v>
      </c>
      <c r="D1318">
        <v>4</v>
      </c>
      <c r="E1318">
        <f>Calendario!$F$11</f>
        <v>177</v>
      </c>
    </row>
    <row r="1319" spans="1:5" x14ac:dyDescent="0.2">
      <c r="A1319" t="s">
        <v>215</v>
      </c>
      <c r="B1319" t="s">
        <v>165</v>
      </c>
      <c r="C1319" s="85">
        <v>46197</v>
      </c>
      <c r="D1319">
        <v>4</v>
      </c>
      <c r="E1319">
        <f>Calendario!$F$11</f>
        <v>177</v>
      </c>
    </row>
    <row r="1320" spans="1:5" x14ac:dyDescent="0.2">
      <c r="A1320" t="s">
        <v>215</v>
      </c>
      <c r="B1320" t="s">
        <v>165</v>
      </c>
      <c r="C1320" s="85">
        <v>46198</v>
      </c>
      <c r="D1320">
        <v>4</v>
      </c>
      <c r="E1320">
        <f>Calendario!$F$11</f>
        <v>177</v>
      </c>
    </row>
    <row r="1321" spans="1:5" x14ac:dyDescent="0.2">
      <c r="A1321" t="s">
        <v>215</v>
      </c>
      <c r="B1321" t="s">
        <v>165</v>
      </c>
      <c r="C1321" s="85">
        <v>46199</v>
      </c>
      <c r="D1321">
        <v>2</v>
      </c>
      <c r="E1321">
        <f>Calendario!$F$11</f>
        <v>177</v>
      </c>
    </row>
    <row r="1322" spans="1:5" x14ac:dyDescent="0.2">
      <c r="A1322" t="s">
        <v>215</v>
      </c>
      <c r="B1322" t="s">
        <v>165</v>
      </c>
      <c r="C1322" s="85">
        <v>46202</v>
      </c>
      <c r="D1322">
        <v>5</v>
      </c>
      <c r="E1322">
        <f>Calendario!$F$11</f>
        <v>177</v>
      </c>
    </row>
    <row r="1323" spans="1:5" x14ac:dyDescent="0.2">
      <c r="A1323" t="s">
        <v>215</v>
      </c>
      <c r="B1323" t="s">
        <v>165</v>
      </c>
      <c r="C1323" s="85">
        <v>46203</v>
      </c>
      <c r="D1323">
        <v>7</v>
      </c>
      <c r="E1323">
        <f>Calendario!$F$11</f>
        <v>177</v>
      </c>
    </row>
    <row r="1324" spans="1:5" x14ac:dyDescent="0.2">
      <c r="A1324" t="s">
        <v>178</v>
      </c>
      <c r="D1324">
        <v>0</v>
      </c>
      <c r="E1324">
        <f>Calendario!$F$11</f>
        <v>177</v>
      </c>
    </row>
    <row r="1325" spans="1:5" x14ac:dyDescent="0.2">
      <c r="A1325" t="s">
        <v>185</v>
      </c>
      <c r="D1325">
        <v>0</v>
      </c>
      <c r="E1325">
        <f>Calendario!$F$11</f>
        <v>177</v>
      </c>
    </row>
    <row r="1326" spans="1:5" x14ac:dyDescent="0.2">
      <c r="A1326" t="s">
        <v>191</v>
      </c>
      <c r="D1326">
        <v>0</v>
      </c>
      <c r="E1326">
        <f>Calendario!$F$11</f>
        <v>177</v>
      </c>
    </row>
    <row r="1327" spans="1:5" x14ac:dyDescent="0.2">
      <c r="A1327" t="s">
        <v>197</v>
      </c>
      <c r="D1327">
        <v>0</v>
      </c>
      <c r="E1327">
        <f>Calendario!$F$11</f>
        <v>177</v>
      </c>
    </row>
    <row r="1328" spans="1:5" x14ac:dyDescent="0.2">
      <c r="A1328" t="s">
        <v>204</v>
      </c>
      <c r="D1328">
        <v>0</v>
      </c>
      <c r="E1328">
        <f>Calendario!$F$11</f>
        <v>177</v>
      </c>
    </row>
    <row r="1329" spans="1:5" x14ac:dyDescent="0.2">
      <c r="A1329" t="s">
        <v>210</v>
      </c>
      <c r="D1329">
        <v>0</v>
      </c>
      <c r="E1329">
        <f>Calendario!$F$11</f>
        <v>177</v>
      </c>
    </row>
    <row r="1330" spans="1:5" x14ac:dyDescent="0.2">
      <c r="A1330" t="s">
        <v>215</v>
      </c>
      <c r="D1330">
        <v>0</v>
      </c>
      <c r="E1330">
        <f>Calendario!$F$11</f>
        <v>177</v>
      </c>
    </row>
    <row r="1331" spans="1:5" x14ac:dyDescent="0.2">
      <c r="A1331" t="s">
        <v>219</v>
      </c>
      <c r="D1331">
        <v>0</v>
      </c>
      <c r="E1331">
        <f>Calendario!$F$11</f>
        <v>177</v>
      </c>
    </row>
    <row r="1332" spans="1:5" x14ac:dyDescent="0.2">
      <c r="A1332" t="s">
        <v>226</v>
      </c>
      <c r="D1332">
        <v>0</v>
      </c>
      <c r="E1332">
        <f>Calendario!$F$11</f>
        <v>177</v>
      </c>
    </row>
    <row r="1333" spans="1:5" x14ac:dyDescent="0.2">
      <c r="A1333" t="s">
        <v>231</v>
      </c>
      <c r="D1333">
        <v>0</v>
      </c>
      <c r="E1333">
        <f>Calendario!$F$11</f>
        <v>177</v>
      </c>
    </row>
    <row r="1334" spans="1:5" x14ac:dyDescent="0.2">
      <c r="A1334" t="s">
        <v>236</v>
      </c>
      <c r="D1334">
        <v>0</v>
      </c>
      <c r="E1334">
        <f>Calendario!$F$11</f>
        <v>177</v>
      </c>
    </row>
    <row r="1335" spans="1:5" x14ac:dyDescent="0.2">
      <c r="A1335" t="s">
        <v>241</v>
      </c>
      <c r="D1335">
        <v>0</v>
      </c>
      <c r="E1335">
        <f>Calendario!$F$11</f>
        <v>177</v>
      </c>
    </row>
    <row r="1336" spans="1:5" x14ac:dyDescent="0.2">
      <c r="A1336" t="s">
        <v>246</v>
      </c>
      <c r="D1336">
        <v>0</v>
      </c>
      <c r="E1336">
        <f>Calendario!$F$11</f>
        <v>177</v>
      </c>
    </row>
    <row r="1337" spans="1:5" x14ac:dyDescent="0.2">
      <c r="A1337" t="s">
        <v>251</v>
      </c>
      <c r="D1337">
        <v>0</v>
      </c>
      <c r="E1337">
        <f>Calendario!$F$11</f>
        <v>177</v>
      </c>
    </row>
    <row r="1338" spans="1:5" x14ac:dyDescent="0.2">
      <c r="A1338" t="s">
        <v>256</v>
      </c>
      <c r="D1338">
        <v>0</v>
      </c>
      <c r="E1338">
        <f>Calendario!$F$11</f>
        <v>177</v>
      </c>
    </row>
    <row r="1339" spans="1:5" x14ac:dyDescent="0.2">
      <c r="A1339" t="s">
        <v>261</v>
      </c>
      <c r="D1339">
        <v>0</v>
      </c>
      <c r="E1339">
        <f>Calendario!$F$11</f>
        <v>177</v>
      </c>
    </row>
    <row r="1340" spans="1:5" x14ac:dyDescent="0.2">
      <c r="A1340" t="s">
        <v>267</v>
      </c>
      <c r="D1340">
        <v>0</v>
      </c>
      <c r="E1340">
        <f>Calendario!$F$11</f>
        <v>177</v>
      </c>
    </row>
    <row r="1341" spans="1:5" x14ac:dyDescent="0.2">
      <c r="A1341" t="s">
        <v>271</v>
      </c>
      <c r="D1341">
        <v>0</v>
      </c>
      <c r="E1341">
        <f>Calendario!$F$11</f>
        <v>177</v>
      </c>
    </row>
    <row r="1342" spans="1:5" x14ac:dyDescent="0.2">
      <c r="A1342" t="s">
        <v>275</v>
      </c>
      <c r="D1342">
        <v>0</v>
      </c>
      <c r="E1342">
        <f>Calendario!$F$11</f>
        <v>177</v>
      </c>
    </row>
    <row r="1343" spans="1:5" x14ac:dyDescent="0.2">
      <c r="A1343" t="s">
        <v>280</v>
      </c>
      <c r="D1343">
        <v>0</v>
      </c>
      <c r="E1343">
        <f>Calendario!$F$11</f>
        <v>177</v>
      </c>
    </row>
    <row r="1344" spans="1:5" x14ac:dyDescent="0.2">
      <c r="A1344" t="s">
        <v>285</v>
      </c>
      <c r="D1344">
        <v>0</v>
      </c>
      <c r="E1344">
        <f>Calendario!$F$11</f>
        <v>177</v>
      </c>
    </row>
    <row r="1345" spans="1:5" x14ac:dyDescent="0.2">
      <c r="A1345" t="s">
        <v>291</v>
      </c>
      <c r="D1345">
        <v>0</v>
      </c>
      <c r="E1345">
        <f>Calendario!$F$11</f>
        <v>177</v>
      </c>
    </row>
    <row r="1346" spans="1:5" x14ac:dyDescent="0.2">
      <c r="A1346" t="s">
        <v>296</v>
      </c>
      <c r="D1346">
        <v>0</v>
      </c>
      <c r="E1346">
        <f>Calendario!$F$11</f>
        <v>177</v>
      </c>
    </row>
    <row r="1347" spans="1:5" x14ac:dyDescent="0.2">
      <c r="A1347" t="s">
        <v>302</v>
      </c>
      <c r="D1347">
        <v>0</v>
      </c>
      <c r="E1347">
        <f>Calendario!$F$11</f>
        <v>177</v>
      </c>
    </row>
    <row r="1348" spans="1:5" x14ac:dyDescent="0.2">
      <c r="A1348" t="s">
        <v>306</v>
      </c>
      <c r="D1348">
        <v>0</v>
      </c>
      <c r="E1348">
        <f>Calendario!$F$11</f>
        <v>177</v>
      </c>
    </row>
    <row r="1349" spans="1:5" x14ac:dyDescent="0.2">
      <c r="A1349" t="s">
        <v>312</v>
      </c>
      <c r="D1349">
        <v>0</v>
      </c>
      <c r="E1349">
        <f>Calendario!$F$11</f>
        <v>177</v>
      </c>
    </row>
    <row r="1350" spans="1:5" x14ac:dyDescent="0.2">
      <c r="A1350" t="s">
        <v>317</v>
      </c>
      <c r="D1350">
        <v>0</v>
      </c>
      <c r="E1350">
        <f>Calendario!$F$11</f>
        <v>177</v>
      </c>
    </row>
    <row r="1351" spans="1:5" x14ac:dyDescent="0.2">
      <c r="A1351" t="s">
        <v>322</v>
      </c>
      <c r="D1351">
        <v>0</v>
      </c>
      <c r="E1351">
        <f>Calendario!$F$11</f>
        <v>177</v>
      </c>
    </row>
    <row r="1352" spans="1:5" x14ac:dyDescent="0.2">
      <c r="A1352" t="s">
        <v>326</v>
      </c>
      <c r="D1352">
        <v>0</v>
      </c>
      <c r="E1352">
        <f>Calendario!$F$11</f>
        <v>177</v>
      </c>
    </row>
    <row r="1353" spans="1:5" x14ac:dyDescent="0.2">
      <c r="A1353" t="s">
        <v>330</v>
      </c>
      <c r="D1353">
        <v>0</v>
      </c>
      <c r="E1353">
        <f>Calendario!$F$11</f>
        <v>177</v>
      </c>
    </row>
    <row r="1354" spans="1:5" x14ac:dyDescent="0.2">
      <c r="A1354" t="s">
        <v>335</v>
      </c>
      <c r="D1354">
        <v>0</v>
      </c>
      <c r="E1354">
        <f>Calendario!$F$11</f>
        <v>177</v>
      </c>
    </row>
    <row r="1355" spans="1:5" x14ac:dyDescent="0.2">
      <c r="A1355" t="s">
        <v>340</v>
      </c>
      <c r="D1355">
        <v>0</v>
      </c>
      <c r="E1355">
        <f>Calendario!$F$11</f>
        <v>177</v>
      </c>
    </row>
    <row r="1356" spans="1:5" x14ac:dyDescent="0.2">
      <c r="A1356" t="s">
        <v>345</v>
      </c>
      <c r="D1356">
        <v>0</v>
      </c>
      <c r="E1356">
        <f>Calendario!$F$11</f>
        <v>177</v>
      </c>
    </row>
    <row r="1357" spans="1:5" x14ac:dyDescent="0.2">
      <c r="A1357" t="s">
        <v>349</v>
      </c>
      <c r="D1357">
        <v>0</v>
      </c>
      <c r="E1357">
        <f>Calendario!$F$11</f>
        <v>177</v>
      </c>
    </row>
    <row r="1358" spans="1:5" x14ac:dyDescent="0.2">
      <c r="A1358" t="s">
        <v>355</v>
      </c>
      <c r="D1358">
        <v>0</v>
      </c>
      <c r="E1358">
        <f>Calendario!$F$11</f>
        <v>177</v>
      </c>
    </row>
    <row r="1359" spans="1:5" x14ac:dyDescent="0.2">
      <c r="A1359" t="s">
        <v>360</v>
      </c>
      <c r="D1359">
        <v>0</v>
      </c>
      <c r="E1359">
        <f>Calendario!$F$11</f>
        <v>177</v>
      </c>
    </row>
    <row r="1360" spans="1:5" x14ac:dyDescent="0.2">
      <c r="A1360" t="s">
        <v>365</v>
      </c>
      <c r="D1360">
        <v>0</v>
      </c>
      <c r="E1360">
        <f>Calendario!$F$11</f>
        <v>177</v>
      </c>
    </row>
    <row r="1361" spans="1:5" x14ac:dyDescent="0.2">
      <c r="A1361" t="s">
        <v>368</v>
      </c>
      <c r="D1361">
        <v>0</v>
      </c>
      <c r="E1361">
        <f>Calendario!$F$11</f>
        <v>177</v>
      </c>
    </row>
    <row r="1362" spans="1:5" x14ac:dyDescent="0.2">
      <c r="A1362" t="s">
        <v>373</v>
      </c>
      <c r="D1362">
        <v>0</v>
      </c>
      <c r="E1362">
        <f>Calendario!$F$11</f>
        <v>177</v>
      </c>
    </row>
    <row r="1363" spans="1:5" x14ac:dyDescent="0.2">
      <c r="A1363" t="s">
        <v>377</v>
      </c>
      <c r="D1363">
        <v>0</v>
      </c>
      <c r="E1363">
        <f>Calendario!$F$11</f>
        <v>177</v>
      </c>
    </row>
    <row r="1364" spans="1:5" x14ac:dyDescent="0.2">
      <c r="A1364" t="s">
        <v>381</v>
      </c>
      <c r="D1364">
        <v>0</v>
      </c>
      <c r="E1364">
        <f>Calendario!$F$11</f>
        <v>177</v>
      </c>
    </row>
    <row r="1365" spans="1:5" x14ac:dyDescent="0.2">
      <c r="A1365" t="s">
        <v>385</v>
      </c>
      <c r="D1365">
        <v>0</v>
      </c>
      <c r="E1365">
        <f>Calendario!$F$11</f>
        <v>177</v>
      </c>
    </row>
    <row r="1366" spans="1:5" x14ac:dyDescent="0.2">
      <c r="A1366" t="s">
        <v>388</v>
      </c>
      <c r="D1366">
        <v>0</v>
      </c>
      <c r="E1366">
        <f>Calendario!$F$11</f>
        <v>177</v>
      </c>
    </row>
    <row r="1367" spans="1:5" x14ac:dyDescent="0.2">
      <c r="A1367" t="s">
        <v>392</v>
      </c>
      <c r="D1367">
        <v>0</v>
      </c>
      <c r="E1367">
        <f>Calendario!$F$11</f>
        <v>177</v>
      </c>
    </row>
    <row r="1368" spans="1:5" x14ac:dyDescent="0.2">
      <c r="A1368" t="s">
        <v>397</v>
      </c>
      <c r="D1368">
        <v>0</v>
      </c>
      <c r="E1368">
        <f>Calendario!$F$11</f>
        <v>177</v>
      </c>
    </row>
    <row r="1369" spans="1:5" x14ac:dyDescent="0.2">
      <c r="A1369" t="s">
        <v>402</v>
      </c>
      <c r="D1369">
        <v>0</v>
      </c>
      <c r="E1369">
        <f>Calendario!$F$11</f>
        <v>177</v>
      </c>
    </row>
    <row r="1370" spans="1:5" x14ac:dyDescent="0.2">
      <c r="A1370" t="s">
        <v>406</v>
      </c>
      <c r="D1370">
        <v>0</v>
      </c>
      <c r="E1370">
        <f>Calendario!$F$11</f>
        <v>177</v>
      </c>
    </row>
    <row r="1371" spans="1:5" x14ac:dyDescent="0.2">
      <c r="A1371" t="s">
        <v>411</v>
      </c>
      <c r="D1371">
        <v>0</v>
      </c>
      <c r="E1371">
        <f>Calendario!$F$11</f>
        <v>177</v>
      </c>
    </row>
    <row r="1372" spans="1:5" x14ac:dyDescent="0.2">
      <c r="A1372" t="s">
        <v>416</v>
      </c>
      <c r="D1372">
        <v>0</v>
      </c>
      <c r="E1372">
        <f>Calendario!$F$11</f>
        <v>177</v>
      </c>
    </row>
    <row r="1373" spans="1:5" x14ac:dyDescent="0.2">
      <c r="A1373" t="s">
        <v>421</v>
      </c>
      <c r="D1373">
        <v>0</v>
      </c>
      <c r="E1373">
        <f>Calendario!$F$11</f>
        <v>177</v>
      </c>
    </row>
    <row r="1374" spans="1:5" x14ac:dyDescent="0.2">
      <c r="A1374" t="s">
        <v>425</v>
      </c>
      <c r="D1374">
        <v>0</v>
      </c>
      <c r="E1374">
        <f>Calendario!$F$11</f>
        <v>177</v>
      </c>
    </row>
    <row r="1375" spans="1:5" x14ac:dyDescent="0.2">
      <c r="A1375" t="s">
        <v>429</v>
      </c>
      <c r="D1375">
        <v>0</v>
      </c>
      <c r="E1375">
        <f>Calendario!$F$11</f>
        <v>177</v>
      </c>
    </row>
    <row r="1376" spans="1:5" x14ac:dyDescent="0.2">
      <c r="A1376" t="s">
        <v>436</v>
      </c>
      <c r="D1376">
        <v>0</v>
      </c>
      <c r="E1376">
        <f>Calendario!$F$11</f>
        <v>177</v>
      </c>
    </row>
    <row r="1377" spans="1:5" x14ac:dyDescent="0.2">
      <c r="A1377" t="s">
        <v>441</v>
      </c>
      <c r="D1377">
        <v>0</v>
      </c>
      <c r="E1377">
        <f>Calendario!$F$11</f>
        <v>177</v>
      </c>
    </row>
    <row r="1378" spans="1:5" x14ac:dyDescent="0.2">
      <c r="A1378" t="s">
        <v>446</v>
      </c>
      <c r="D1378">
        <v>0</v>
      </c>
      <c r="E1378">
        <f>Calendario!$F$11</f>
        <v>177</v>
      </c>
    </row>
    <row r="1379" spans="1:5" x14ac:dyDescent="0.2">
      <c r="A1379" t="s">
        <v>451</v>
      </c>
      <c r="D1379">
        <v>0</v>
      </c>
      <c r="E1379">
        <f>Calendario!$F$11</f>
        <v>177</v>
      </c>
    </row>
    <row r="1380" spans="1:5" x14ac:dyDescent="0.2">
      <c r="A1380" t="s">
        <v>455</v>
      </c>
      <c r="D1380">
        <v>0</v>
      </c>
      <c r="E1380">
        <f>Calendario!$F$11</f>
        <v>177</v>
      </c>
    </row>
    <row r="1381" spans="1:5" x14ac:dyDescent="0.2">
      <c r="A1381" t="s">
        <v>458</v>
      </c>
      <c r="D1381">
        <v>0</v>
      </c>
      <c r="E1381">
        <f>Calendario!$F$11</f>
        <v>177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0818F-CB74-4C79-9F18-1CAA74DEF4B1}">
  <sheetPr codeName="Hoja43">
    <tabColor theme="6" tint="0.59999389629810485"/>
  </sheetPr>
  <dimension ref="A1:K51"/>
  <sheetViews>
    <sheetView workbookViewId="0">
      <selection activeCell="D22" sqref="D22"/>
    </sheetView>
  </sheetViews>
  <sheetFormatPr baseColWidth="10" defaultColWidth="11.5" defaultRowHeight="15" x14ac:dyDescent="0.2"/>
  <cols>
    <col min="1" max="1" width="29.5" bestFit="1" customWidth="1"/>
    <col min="2" max="2" width="36.5" bestFit="1" customWidth="1"/>
    <col min="3" max="3" width="5.5" bestFit="1" customWidth="1"/>
    <col min="6" max="6" width="16.5" bestFit="1" customWidth="1"/>
    <col min="7" max="7" width="204.5" bestFit="1" customWidth="1"/>
    <col min="9" max="9" width="12" bestFit="1" customWidth="1"/>
    <col min="11" max="11" width="35.5" bestFit="1" customWidth="1"/>
    <col min="13" max="13" width="4" customWidth="1"/>
  </cols>
  <sheetData>
    <row r="1" spans="1:11" x14ac:dyDescent="0.2">
      <c r="A1" t="s">
        <v>0</v>
      </c>
      <c r="B1" t="s">
        <v>1</v>
      </c>
      <c r="C1" t="s">
        <v>2</v>
      </c>
      <c r="F1" t="s">
        <v>3</v>
      </c>
      <c r="G1" t="s">
        <v>4</v>
      </c>
      <c r="H1" t="s">
        <v>832</v>
      </c>
      <c r="I1" t="s">
        <v>486</v>
      </c>
      <c r="K1" t="s">
        <v>833</v>
      </c>
    </row>
    <row r="2" spans="1:11" x14ac:dyDescent="0.2">
      <c r="A2" t="s">
        <v>219</v>
      </c>
      <c r="B2" t="s">
        <v>130</v>
      </c>
      <c r="C2">
        <v>113</v>
      </c>
      <c r="F2" t="s">
        <v>368</v>
      </c>
      <c r="G2" t="s">
        <v>923</v>
      </c>
      <c r="H2">
        <v>3</v>
      </c>
      <c r="I2">
        <v>330</v>
      </c>
      <c r="K2" t="s">
        <v>122</v>
      </c>
    </row>
    <row r="3" spans="1:11" x14ac:dyDescent="0.2">
      <c r="A3" t="s">
        <v>345</v>
      </c>
      <c r="B3" t="s">
        <v>130</v>
      </c>
      <c r="C3">
        <v>135</v>
      </c>
      <c r="F3" t="s">
        <v>219</v>
      </c>
      <c r="G3" t="s">
        <v>924</v>
      </c>
      <c r="H3">
        <v>2</v>
      </c>
      <c r="I3">
        <v>263</v>
      </c>
      <c r="K3" t="s">
        <v>139</v>
      </c>
    </row>
    <row r="4" spans="1:11" x14ac:dyDescent="0.2">
      <c r="A4" t="s">
        <v>330</v>
      </c>
      <c r="B4" t="s">
        <v>130</v>
      </c>
      <c r="C4">
        <v>48</v>
      </c>
      <c r="F4" t="s">
        <v>285</v>
      </c>
      <c r="G4" t="s">
        <v>834</v>
      </c>
      <c r="H4">
        <v>2</v>
      </c>
      <c r="I4">
        <v>249</v>
      </c>
      <c r="K4" t="s">
        <v>146</v>
      </c>
    </row>
    <row r="5" spans="1:11" x14ac:dyDescent="0.2">
      <c r="A5" t="s">
        <v>335</v>
      </c>
      <c r="B5" t="s">
        <v>145</v>
      </c>
      <c r="C5">
        <v>186</v>
      </c>
      <c r="F5" t="s">
        <v>275</v>
      </c>
      <c r="G5" t="s">
        <v>925</v>
      </c>
      <c r="H5">
        <v>2</v>
      </c>
      <c r="I5">
        <v>225</v>
      </c>
      <c r="K5" t="s">
        <v>156</v>
      </c>
    </row>
    <row r="6" spans="1:11" x14ac:dyDescent="0.2">
      <c r="A6" t="s">
        <v>302</v>
      </c>
      <c r="B6" t="s">
        <v>145</v>
      </c>
      <c r="C6">
        <v>186</v>
      </c>
      <c r="F6" t="s">
        <v>302</v>
      </c>
      <c r="G6" t="s">
        <v>926</v>
      </c>
      <c r="H6">
        <v>2</v>
      </c>
      <c r="I6">
        <v>222</v>
      </c>
      <c r="K6" t="s">
        <v>160</v>
      </c>
    </row>
    <row r="7" spans="1:11" x14ac:dyDescent="0.2">
      <c r="A7" t="s">
        <v>340</v>
      </c>
      <c r="B7" t="s">
        <v>145</v>
      </c>
      <c r="C7">
        <v>80</v>
      </c>
      <c r="F7" t="s">
        <v>402</v>
      </c>
      <c r="G7" t="s">
        <v>927</v>
      </c>
      <c r="H7">
        <v>2</v>
      </c>
      <c r="I7">
        <v>208</v>
      </c>
      <c r="K7" t="s">
        <v>166</v>
      </c>
    </row>
    <row r="8" spans="1:11" x14ac:dyDescent="0.2">
      <c r="A8" t="s">
        <v>421</v>
      </c>
      <c r="B8" t="s">
        <v>145</v>
      </c>
      <c r="C8">
        <v>18</v>
      </c>
      <c r="F8" t="s">
        <v>215</v>
      </c>
      <c r="G8" t="s">
        <v>165</v>
      </c>
      <c r="H8">
        <v>1</v>
      </c>
      <c r="I8">
        <v>190</v>
      </c>
    </row>
    <row r="9" spans="1:11" x14ac:dyDescent="0.2">
      <c r="A9" t="s">
        <v>271</v>
      </c>
      <c r="B9" t="s">
        <v>135</v>
      </c>
      <c r="C9">
        <v>153</v>
      </c>
      <c r="F9" t="s">
        <v>204</v>
      </c>
      <c r="G9" t="s">
        <v>928</v>
      </c>
      <c r="H9">
        <v>2</v>
      </c>
      <c r="I9">
        <v>188</v>
      </c>
    </row>
    <row r="10" spans="1:11" x14ac:dyDescent="0.2">
      <c r="A10" t="s">
        <v>330</v>
      </c>
      <c r="B10" t="s">
        <v>135</v>
      </c>
      <c r="C10">
        <v>114</v>
      </c>
      <c r="F10" t="s">
        <v>335</v>
      </c>
      <c r="G10" t="s">
        <v>145</v>
      </c>
      <c r="H10">
        <v>1</v>
      </c>
      <c r="I10">
        <v>186</v>
      </c>
    </row>
    <row r="11" spans="1:11" x14ac:dyDescent="0.2">
      <c r="A11" t="s">
        <v>458</v>
      </c>
      <c r="B11" t="s">
        <v>135</v>
      </c>
      <c r="C11">
        <v>76</v>
      </c>
      <c r="F11" t="s">
        <v>280</v>
      </c>
      <c r="G11" t="s">
        <v>929</v>
      </c>
      <c r="H11">
        <v>2</v>
      </c>
      <c r="I11">
        <v>186</v>
      </c>
    </row>
    <row r="12" spans="1:11" x14ac:dyDescent="0.2">
      <c r="A12" t="s">
        <v>296</v>
      </c>
      <c r="B12" t="s">
        <v>135</v>
      </c>
      <c r="C12">
        <v>96</v>
      </c>
      <c r="F12" t="s">
        <v>377</v>
      </c>
      <c r="G12" t="s">
        <v>151</v>
      </c>
      <c r="H12">
        <v>1</v>
      </c>
      <c r="I12">
        <v>186</v>
      </c>
    </row>
    <row r="13" spans="1:11" x14ac:dyDescent="0.2">
      <c r="A13" t="s">
        <v>373</v>
      </c>
      <c r="B13" t="s">
        <v>135</v>
      </c>
      <c r="C13">
        <v>135</v>
      </c>
      <c r="F13" t="s">
        <v>256</v>
      </c>
      <c r="G13" t="s">
        <v>151</v>
      </c>
      <c r="H13">
        <v>1</v>
      </c>
      <c r="I13">
        <v>186</v>
      </c>
    </row>
    <row r="14" spans="1:11" x14ac:dyDescent="0.2">
      <c r="A14" t="s">
        <v>280</v>
      </c>
      <c r="B14" t="s">
        <v>142</v>
      </c>
      <c r="C14">
        <v>102</v>
      </c>
      <c r="F14" t="s">
        <v>210</v>
      </c>
      <c r="G14" t="s">
        <v>161</v>
      </c>
      <c r="H14">
        <v>1</v>
      </c>
      <c r="I14">
        <v>186</v>
      </c>
    </row>
    <row r="15" spans="1:11" x14ac:dyDescent="0.2">
      <c r="A15" t="s">
        <v>429</v>
      </c>
      <c r="B15" t="s">
        <v>148</v>
      </c>
      <c r="C15">
        <v>24</v>
      </c>
      <c r="F15" t="s">
        <v>246</v>
      </c>
      <c r="G15" t="s">
        <v>164</v>
      </c>
      <c r="H15">
        <v>1</v>
      </c>
      <c r="I15">
        <v>177</v>
      </c>
    </row>
    <row r="16" spans="1:11" x14ac:dyDescent="0.2">
      <c r="A16" t="s">
        <v>340</v>
      </c>
      <c r="B16" t="s">
        <v>148</v>
      </c>
      <c r="C16">
        <v>14</v>
      </c>
    </row>
    <row r="17" spans="1:3" x14ac:dyDescent="0.2">
      <c r="A17" t="s">
        <v>267</v>
      </c>
      <c r="B17" t="s">
        <v>151</v>
      </c>
      <c r="C17">
        <v>94</v>
      </c>
    </row>
    <row r="18" spans="1:3" x14ac:dyDescent="0.2">
      <c r="A18" t="s">
        <v>377</v>
      </c>
      <c r="B18" t="s">
        <v>151</v>
      </c>
      <c r="C18">
        <v>186</v>
      </c>
    </row>
    <row r="19" spans="1:3" x14ac:dyDescent="0.2">
      <c r="A19" t="s">
        <v>256</v>
      </c>
      <c r="B19" t="s">
        <v>151</v>
      </c>
      <c r="C19">
        <v>186</v>
      </c>
    </row>
    <row r="20" spans="1:3" x14ac:dyDescent="0.2">
      <c r="A20" t="s">
        <v>397</v>
      </c>
      <c r="B20" t="s">
        <v>154</v>
      </c>
      <c r="C20">
        <v>168</v>
      </c>
    </row>
    <row r="21" spans="1:3" x14ac:dyDescent="0.2">
      <c r="A21" t="s">
        <v>280</v>
      </c>
      <c r="B21" t="s">
        <v>154</v>
      </c>
      <c r="C21">
        <v>84</v>
      </c>
    </row>
    <row r="22" spans="1:3" x14ac:dyDescent="0.2">
      <c r="A22" t="s">
        <v>416</v>
      </c>
      <c r="B22" t="s">
        <v>154</v>
      </c>
      <c r="C22">
        <v>68</v>
      </c>
    </row>
    <row r="23" spans="1:3" x14ac:dyDescent="0.2">
      <c r="A23" t="s">
        <v>275</v>
      </c>
      <c r="B23" t="s">
        <v>154</v>
      </c>
      <c r="C23">
        <v>54</v>
      </c>
    </row>
    <row r="24" spans="1:3" x14ac:dyDescent="0.2">
      <c r="A24" t="s">
        <v>226</v>
      </c>
      <c r="B24" t="s">
        <v>155</v>
      </c>
      <c r="C24">
        <v>40</v>
      </c>
    </row>
    <row r="25" spans="1:3" x14ac:dyDescent="0.2">
      <c r="A25" t="s">
        <v>219</v>
      </c>
      <c r="B25" t="s">
        <v>155</v>
      </c>
      <c r="C25">
        <v>150</v>
      </c>
    </row>
    <row r="26" spans="1:3" x14ac:dyDescent="0.2">
      <c r="A26" t="s">
        <v>241</v>
      </c>
      <c r="B26" t="s">
        <v>158</v>
      </c>
      <c r="C26">
        <v>168</v>
      </c>
    </row>
    <row r="27" spans="1:3" x14ac:dyDescent="0.2">
      <c r="A27" t="s">
        <v>197</v>
      </c>
      <c r="B27" t="s">
        <v>158</v>
      </c>
      <c r="C27">
        <v>42</v>
      </c>
    </row>
    <row r="28" spans="1:3" x14ac:dyDescent="0.2">
      <c r="A28" t="s">
        <v>406</v>
      </c>
      <c r="B28" t="s">
        <v>158</v>
      </c>
      <c r="C28">
        <v>35</v>
      </c>
    </row>
    <row r="29" spans="1:3" x14ac:dyDescent="0.2">
      <c r="A29" t="s">
        <v>178</v>
      </c>
      <c r="B29" t="s">
        <v>159</v>
      </c>
      <c r="C29">
        <v>36</v>
      </c>
    </row>
    <row r="30" spans="1:3" x14ac:dyDescent="0.2">
      <c r="A30" t="s">
        <v>285</v>
      </c>
      <c r="B30" t="s">
        <v>159</v>
      </c>
      <c r="C30">
        <v>128</v>
      </c>
    </row>
    <row r="31" spans="1:3" x14ac:dyDescent="0.2">
      <c r="A31" t="s">
        <v>275</v>
      </c>
      <c r="B31" t="s">
        <v>159</v>
      </c>
      <c r="C31">
        <v>171</v>
      </c>
    </row>
    <row r="32" spans="1:3" x14ac:dyDescent="0.2">
      <c r="A32" t="s">
        <v>306</v>
      </c>
      <c r="B32" t="s">
        <v>159</v>
      </c>
      <c r="C32">
        <v>159</v>
      </c>
    </row>
    <row r="33" spans="1:3" x14ac:dyDescent="0.2">
      <c r="A33" t="s">
        <v>416</v>
      </c>
      <c r="B33" t="s">
        <v>159</v>
      </c>
      <c r="C33">
        <v>39</v>
      </c>
    </row>
    <row r="34" spans="1:3" x14ac:dyDescent="0.2">
      <c r="A34" t="s">
        <v>226</v>
      </c>
      <c r="B34" t="s">
        <v>159</v>
      </c>
      <c r="C34">
        <v>34</v>
      </c>
    </row>
    <row r="35" spans="1:3" x14ac:dyDescent="0.2">
      <c r="A35" t="s">
        <v>402</v>
      </c>
      <c r="B35" t="s">
        <v>159</v>
      </c>
      <c r="C35">
        <v>156</v>
      </c>
    </row>
    <row r="36" spans="1:3" x14ac:dyDescent="0.2">
      <c r="A36" t="s">
        <v>368</v>
      </c>
      <c r="B36" t="s">
        <v>159</v>
      </c>
      <c r="C36">
        <v>153</v>
      </c>
    </row>
    <row r="37" spans="1:3" x14ac:dyDescent="0.2">
      <c r="A37" t="s">
        <v>285</v>
      </c>
      <c r="B37" t="s">
        <v>161</v>
      </c>
      <c r="C37">
        <v>121</v>
      </c>
    </row>
    <row r="38" spans="1:3" x14ac:dyDescent="0.2">
      <c r="A38" t="s">
        <v>441</v>
      </c>
      <c r="B38" t="s">
        <v>161</v>
      </c>
      <c r="C38">
        <v>165</v>
      </c>
    </row>
    <row r="39" spans="1:3" x14ac:dyDescent="0.2">
      <c r="A39" t="s">
        <v>210</v>
      </c>
      <c r="B39" t="s">
        <v>161</v>
      </c>
      <c r="C39">
        <v>186</v>
      </c>
    </row>
    <row r="40" spans="1:3" x14ac:dyDescent="0.2">
      <c r="A40" t="s">
        <v>340</v>
      </c>
      <c r="B40" t="s">
        <v>161</v>
      </c>
      <c r="C40">
        <v>30</v>
      </c>
    </row>
    <row r="41" spans="1:3" x14ac:dyDescent="0.2">
      <c r="A41" t="s">
        <v>368</v>
      </c>
      <c r="B41" t="s">
        <v>162</v>
      </c>
      <c r="C41">
        <v>33</v>
      </c>
    </row>
    <row r="42" spans="1:3" x14ac:dyDescent="0.2">
      <c r="A42" t="s">
        <v>226</v>
      </c>
      <c r="B42" t="s">
        <v>162</v>
      </c>
      <c r="C42">
        <v>29</v>
      </c>
    </row>
    <row r="43" spans="1:3" x14ac:dyDescent="0.2">
      <c r="A43" t="s">
        <v>302</v>
      </c>
      <c r="B43" t="s">
        <v>162</v>
      </c>
      <c r="C43">
        <v>36</v>
      </c>
    </row>
    <row r="44" spans="1:3" x14ac:dyDescent="0.2">
      <c r="A44" t="s">
        <v>368</v>
      </c>
      <c r="B44" t="s">
        <v>163</v>
      </c>
      <c r="C44">
        <v>144</v>
      </c>
    </row>
    <row r="45" spans="1:3" x14ac:dyDescent="0.2">
      <c r="A45" t="s">
        <v>402</v>
      </c>
      <c r="B45" t="s">
        <v>163</v>
      </c>
      <c r="C45">
        <v>52</v>
      </c>
    </row>
    <row r="46" spans="1:3" x14ac:dyDescent="0.2">
      <c r="A46" t="s">
        <v>204</v>
      </c>
      <c r="B46" t="s">
        <v>164</v>
      </c>
      <c r="C46">
        <v>83.5</v>
      </c>
    </row>
    <row r="47" spans="1:3" x14ac:dyDescent="0.2">
      <c r="A47" t="s">
        <v>421</v>
      </c>
      <c r="B47" t="s">
        <v>164</v>
      </c>
      <c r="C47">
        <v>61</v>
      </c>
    </row>
    <row r="48" spans="1:3" x14ac:dyDescent="0.2">
      <c r="A48" t="s">
        <v>246</v>
      </c>
      <c r="B48" t="s">
        <v>164</v>
      </c>
      <c r="C48">
        <v>177</v>
      </c>
    </row>
    <row r="49" spans="1:3" x14ac:dyDescent="0.2">
      <c r="A49" t="s">
        <v>204</v>
      </c>
      <c r="B49" t="s">
        <v>165</v>
      </c>
      <c r="C49">
        <v>104.5</v>
      </c>
    </row>
    <row r="50" spans="1:3" x14ac:dyDescent="0.2">
      <c r="A50" t="s">
        <v>215</v>
      </c>
      <c r="B50" t="s">
        <v>165</v>
      </c>
      <c r="C50">
        <v>190</v>
      </c>
    </row>
    <row r="51" spans="1:3" x14ac:dyDescent="0.2">
      <c r="A51" t="s">
        <v>421</v>
      </c>
      <c r="B51" t="s">
        <v>165</v>
      </c>
      <c r="C51">
        <v>46</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1D12-99A3-4575-9174-BBF178D139EF}">
  <sheetPr codeName="Hoja44">
    <tabColor rgb="FFFFC1C1"/>
  </sheetPr>
  <dimension ref="B1:X93"/>
  <sheetViews>
    <sheetView topLeftCell="A36" workbookViewId="0">
      <selection activeCell="B55" sqref="B55"/>
    </sheetView>
  </sheetViews>
  <sheetFormatPr baseColWidth="10" defaultColWidth="11.5" defaultRowHeight="15" x14ac:dyDescent="0.2"/>
  <cols>
    <col min="2" max="2" width="35.5" bestFit="1" customWidth="1"/>
    <col min="4" max="4" width="15.5" customWidth="1"/>
    <col min="6" max="6" width="11.5" style="100"/>
    <col min="10" max="10" width="16.5" bestFit="1" customWidth="1"/>
    <col min="11" max="11" width="39.5" customWidth="1"/>
    <col min="24" max="24" width="34.5" bestFit="1" customWidth="1"/>
  </cols>
  <sheetData>
    <row r="1" spans="2:24" x14ac:dyDescent="0.2">
      <c r="B1" s="21" t="s">
        <v>0</v>
      </c>
      <c r="C1" s="21" t="s">
        <v>2</v>
      </c>
      <c r="D1" s="21" t="s">
        <v>835</v>
      </c>
    </row>
    <row r="2" spans="2:24" ht="19" x14ac:dyDescent="0.25">
      <c r="B2" t="s">
        <v>441</v>
      </c>
      <c r="C2" s="99">
        <f>+SUMIFS('Resumen Personal'!C:C,'Resumen Personal'!A:A,B2)</f>
        <v>165</v>
      </c>
      <c r="D2">
        <v>192</v>
      </c>
      <c r="E2" s="112">
        <f>+D2-C2</f>
        <v>27</v>
      </c>
      <c r="H2" s="101" t="s">
        <v>836</v>
      </c>
    </row>
    <row r="3" spans="2:24" x14ac:dyDescent="0.2">
      <c r="B3" t="s">
        <v>204</v>
      </c>
      <c r="C3" s="99">
        <f>+SUMIFS('Resumen Personal'!C:C,'Resumen Personal'!A:A,B3)</f>
        <v>188</v>
      </c>
      <c r="D3">
        <v>192</v>
      </c>
      <c r="E3" s="112">
        <f t="shared" ref="E3:E10" si="0">+D3-C3</f>
        <v>4</v>
      </c>
      <c r="G3">
        <f>852/0.3047</f>
        <v>2796.1929766983917</v>
      </c>
    </row>
    <row r="4" spans="2:24" x14ac:dyDescent="0.2">
      <c r="B4" t="s">
        <v>837</v>
      </c>
      <c r="C4" s="99">
        <f>+SUMIFS('Resumen Personal'!C:C,'Resumen Personal'!A:A,B4)</f>
        <v>0</v>
      </c>
      <c r="D4">
        <v>192</v>
      </c>
      <c r="E4" s="112">
        <f t="shared" si="0"/>
        <v>192</v>
      </c>
      <c r="G4">
        <v>0.30479990000000001</v>
      </c>
      <c r="H4">
        <v>852.34</v>
      </c>
      <c r="I4" s="132">
        <f>+H4/G4</f>
        <v>2796.3919935669269</v>
      </c>
    </row>
    <row r="5" spans="2:24" x14ac:dyDescent="0.2">
      <c r="B5" t="s">
        <v>816</v>
      </c>
      <c r="C5" s="99">
        <f>+SUMIFS('Resumen Personal'!C:C,'Resumen Personal'!A:A,B5)</f>
        <v>0</v>
      </c>
      <c r="D5">
        <v>192</v>
      </c>
      <c r="E5" s="112">
        <f t="shared" si="0"/>
        <v>192</v>
      </c>
    </row>
    <row r="6" spans="2:24" x14ac:dyDescent="0.2">
      <c r="B6" t="s">
        <v>368</v>
      </c>
      <c r="C6" s="99">
        <f>+SUMIFS('Resumen Personal'!C:C,'Resumen Personal'!A:A,B6)</f>
        <v>330</v>
      </c>
      <c r="D6">
        <v>192</v>
      </c>
      <c r="E6" s="112">
        <f t="shared" si="0"/>
        <v>-138</v>
      </c>
    </row>
    <row r="7" spans="2:24" x14ac:dyDescent="0.2">
      <c r="B7" t="s">
        <v>814</v>
      </c>
      <c r="C7" s="99">
        <f>+SUMIFS('Resumen Personal'!C:C,'Resumen Personal'!A:A,B7)</f>
        <v>0</v>
      </c>
      <c r="D7">
        <v>192</v>
      </c>
      <c r="E7" s="112">
        <f t="shared" si="0"/>
        <v>192</v>
      </c>
    </row>
    <row r="8" spans="2:24" x14ac:dyDescent="0.2">
      <c r="B8" t="s">
        <v>340</v>
      </c>
      <c r="C8" s="99">
        <f>+SUMIFS('Resumen Personal'!C:C,'Resumen Personal'!A:A,B8)</f>
        <v>124</v>
      </c>
      <c r="D8">
        <v>192</v>
      </c>
      <c r="E8" s="112">
        <f t="shared" si="0"/>
        <v>68</v>
      </c>
    </row>
    <row r="9" spans="2:24" ht="16" x14ac:dyDescent="0.2">
      <c r="B9" t="s">
        <v>838</v>
      </c>
      <c r="C9" s="99">
        <f>+SUMIFS('Resumen Personal'!C:C,'Resumen Personal'!A:A,B9)</f>
        <v>0</v>
      </c>
      <c r="D9">
        <v>192</v>
      </c>
      <c r="E9" s="112">
        <f t="shared" si="0"/>
        <v>192</v>
      </c>
      <c r="W9" s="106" t="s">
        <v>839</v>
      </c>
      <c r="X9" s="106" t="s">
        <v>840</v>
      </c>
    </row>
    <row r="10" spans="2:24" x14ac:dyDescent="0.2">
      <c r="B10" s="82" t="s">
        <v>841</v>
      </c>
      <c r="C10" s="99">
        <f>+SUMIFS('Resumen Personal'!C:C,'Resumen Personal'!A:A,B10)</f>
        <v>0</v>
      </c>
      <c r="D10">
        <v>192</v>
      </c>
      <c r="E10" s="112">
        <f t="shared" si="0"/>
        <v>192</v>
      </c>
      <c r="W10" s="107">
        <v>1</v>
      </c>
      <c r="X10" s="18" t="str">
        <f>+'Resumen Personal'!K2</f>
        <v>Resolution_General Review</v>
      </c>
    </row>
    <row r="11" spans="2:24" x14ac:dyDescent="0.2">
      <c r="B11" t="s">
        <v>815</v>
      </c>
      <c r="C11" s="99">
        <f>+SUMIFS('Resumen Personal'!C:C,'Resumen Personal'!A:A,B11)</f>
        <v>0</v>
      </c>
      <c r="D11">
        <v>192</v>
      </c>
      <c r="E11" s="112">
        <f t="shared" ref="E11:E28" si="1">+D11-C11</f>
        <v>192</v>
      </c>
      <c r="W11" s="108">
        <v>2</v>
      </c>
      <c r="X11" s="18" t="str">
        <f>+'Resumen Personal'!K3</f>
        <v>Freeport_GBC Restart Strategy Services</v>
      </c>
    </row>
    <row r="12" spans="2:24" x14ac:dyDescent="0.2">
      <c r="B12" t="s">
        <v>411</v>
      </c>
      <c r="C12" s="99">
        <f>+SUMIFS('Resumen Personal'!C:C,'Resumen Personal'!A:A,B12)</f>
        <v>0</v>
      </c>
      <c r="D12">
        <v>192</v>
      </c>
      <c r="E12" s="112">
        <f t="shared" si="1"/>
        <v>192</v>
      </c>
      <c r="W12" s="108">
        <v>3</v>
      </c>
      <c r="X12" s="18" t="str">
        <f>+'Resumen Personal'!K4</f>
        <v>South32_Clark Project</v>
      </c>
    </row>
    <row r="13" spans="2:24" x14ac:dyDescent="0.2">
      <c r="B13" t="s">
        <v>388</v>
      </c>
      <c r="C13" s="99">
        <f>+SUMIFS('Resumen Personal'!C:C,'Resumen Personal'!A:A,B13)</f>
        <v>0</v>
      </c>
      <c r="D13">
        <v>192</v>
      </c>
      <c r="E13" s="112">
        <f t="shared" si="1"/>
        <v>192</v>
      </c>
      <c r="W13" s="108">
        <v>5</v>
      </c>
      <c r="X13" s="18"/>
    </row>
    <row r="14" spans="2:24" x14ac:dyDescent="0.2">
      <c r="B14" t="s">
        <v>455</v>
      </c>
      <c r="C14" s="99">
        <f>+SUMIFS('Resumen Personal'!C:C,'Resumen Personal'!A:A,B14)</f>
        <v>0</v>
      </c>
      <c r="D14">
        <v>192</v>
      </c>
      <c r="E14" s="112">
        <f t="shared" si="1"/>
        <v>192</v>
      </c>
      <c r="W14" s="108">
        <v>6</v>
      </c>
      <c r="X14" s="18"/>
    </row>
    <row r="15" spans="2:24" x14ac:dyDescent="0.2">
      <c r="B15" t="s">
        <v>842</v>
      </c>
      <c r="C15" s="99">
        <f>+SUMIFS('Resumen Personal'!C:C,'Resumen Personal'!A:A,B15)</f>
        <v>0</v>
      </c>
      <c r="D15">
        <v>192</v>
      </c>
      <c r="E15" s="112">
        <f t="shared" si="1"/>
        <v>192</v>
      </c>
      <c r="W15" s="108">
        <v>8</v>
      </c>
      <c r="X15" s="18"/>
    </row>
    <row r="16" spans="2:24" x14ac:dyDescent="0.2">
      <c r="B16" t="s">
        <v>302</v>
      </c>
      <c r="C16" s="99">
        <f>+SUMIFS('Resumen Personal'!C:C,'Resumen Personal'!A:A,B16)</f>
        <v>222</v>
      </c>
      <c r="D16">
        <v>192</v>
      </c>
      <c r="E16" s="112">
        <f t="shared" si="1"/>
        <v>-30</v>
      </c>
      <c r="W16" s="108">
        <v>9</v>
      </c>
      <c r="X16" s="18">
        <f>+'Resumen Personal'!K10</f>
        <v>0</v>
      </c>
    </row>
    <row r="17" spans="2:24" x14ac:dyDescent="0.2">
      <c r="B17" t="s">
        <v>365</v>
      </c>
      <c r="C17" s="99">
        <f>+SUMIFS('Resumen Personal'!C:C,'Resumen Personal'!A:A,B17)</f>
        <v>0</v>
      </c>
      <c r="D17">
        <v>192</v>
      </c>
      <c r="E17" s="112">
        <f t="shared" si="1"/>
        <v>192</v>
      </c>
      <c r="W17" s="108">
        <v>10</v>
      </c>
      <c r="X17" s="18">
        <f>+'Resumen Personal'!K11</f>
        <v>0</v>
      </c>
    </row>
    <row r="18" spans="2:24" x14ac:dyDescent="0.2">
      <c r="B18" t="s">
        <v>381</v>
      </c>
      <c r="C18" s="99">
        <f>+SUMIFS('Resumen Personal'!C:C,'Resumen Personal'!A:A,B18)</f>
        <v>0</v>
      </c>
      <c r="D18">
        <v>192</v>
      </c>
      <c r="E18" s="112">
        <f t="shared" si="1"/>
        <v>192</v>
      </c>
      <c r="W18" s="108">
        <v>11</v>
      </c>
      <c r="X18" s="18">
        <f>+'Resumen Personal'!K12</f>
        <v>0</v>
      </c>
    </row>
    <row r="19" spans="2:24" x14ac:dyDescent="0.2">
      <c r="B19" t="s">
        <v>843</v>
      </c>
      <c r="C19" s="99">
        <f>+SUMIFS('Resumen Personal'!C:C,'Resumen Personal'!A:A,B19)</f>
        <v>0</v>
      </c>
      <c r="D19">
        <v>192</v>
      </c>
      <c r="E19" s="112">
        <f t="shared" si="1"/>
        <v>192</v>
      </c>
      <c r="W19" s="108">
        <v>12</v>
      </c>
      <c r="X19" s="18">
        <f>+'Resumen Personal'!K13</f>
        <v>0</v>
      </c>
    </row>
    <row r="20" spans="2:24" x14ac:dyDescent="0.2">
      <c r="B20" t="s">
        <v>236</v>
      </c>
      <c r="C20" s="99">
        <f>+SUMIFS('Resumen Personal'!C:C,'Resumen Personal'!A:A,B20)</f>
        <v>0</v>
      </c>
      <c r="D20">
        <v>192</v>
      </c>
      <c r="E20" s="112">
        <f t="shared" si="1"/>
        <v>192</v>
      </c>
      <c r="W20" s="108">
        <v>13</v>
      </c>
      <c r="X20" s="18">
        <f>+'Resumen Personal'!K14</f>
        <v>0</v>
      </c>
    </row>
    <row r="21" spans="2:24" x14ac:dyDescent="0.2">
      <c r="B21" t="s">
        <v>813</v>
      </c>
      <c r="C21" s="99">
        <f>+SUMIFS('Resumen Personal'!C:C,'Resumen Personal'!A:A,B21)</f>
        <v>0</v>
      </c>
      <c r="D21">
        <v>192</v>
      </c>
      <c r="E21" s="112">
        <f t="shared" si="1"/>
        <v>192</v>
      </c>
      <c r="W21" s="108">
        <v>14</v>
      </c>
      <c r="X21" s="18">
        <f>+'Resumen Personal'!K15</f>
        <v>0</v>
      </c>
    </row>
    <row r="22" spans="2:24" x14ac:dyDescent="0.2">
      <c r="B22" t="s">
        <v>215</v>
      </c>
      <c r="C22" s="99">
        <f>+SUMIFS('Resumen Personal'!C:C,'Resumen Personal'!A:A,B22)</f>
        <v>190</v>
      </c>
      <c r="D22">
        <v>192</v>
      </c>
      <c r="E22" s="112">
        <f t="shared" si="1"/>
        <v>2</v>
      </c>
      <c r="W22" s="108">
        <v>15</v>
      </c>
      <c r="X22" s="18">
        <f>+'Resumen Personal'!K16</f>
        <v>0</v>
      </c>
    </row>
    <row r="23" spans="2:24" x14ac:dyDescent="0.2">
      <c r="B23" t="s">
        <v>822</v>
      </c>
      <c r="C23" s="99">
        <f>+SUMIFS('Resumen Personal'!C:C,'Resumen Personal'!A:A,B23)</f>
        <v>0</v>
      </c>
      <c r="D23">
        <v>192</v>
      </c>
      <c r="E23" s="112">
        <f t="shared" si="1"/>
        <v>192</v>
      </c>
      <c r="W23" s="108">
        <v>17</v>
      </c>
      <c r="X23" s="18">
        <f>+'Resumen Personal'!K18</f>
        <v>0</v>
      </c>
    </row>
    <row r="24" spans="2:24" x14ac:dyDescent="0.2">
      <c r="B24" t="s">
        <v>231</v>
      </c>
      <c r="C24" s="99">
        <f>+SUMIFS('Resumen Personal'!C:C,'Resumen Personal'!A:A,B24)</f>
        <v>0</v>
      </c>
      <c r="D24">
        <v>192</v>
      </c>
      <c r="E24" s="112">
        <f t="shared" si="1"/>
        <v>192</v>
      </c>
      <c r="W24" s="108">
        <v>18</v>
      </c>
      <c r="X24" s="18">
        <f>+'Resumen Personal'!K19</f>
        <v>0</v>
      </c>
    </row>
    <row r="25" spans="2:24" x14ac:dyDescent="0.2">
      <c r="B25" t="s">
        <v>844</v>
      </c>
      <c r="C25" s="99">
        <f>+SUMIFS('Resumen Personal'!C:C,'Resumen Personal'!A:A,B25)</f>
        <v>0</v>
      </c>
      <c r="D25">
        <v>192</v>
      </c>
      <c r="E25" s="112">
        <f t="shared" si="1"/>
        <v>192</v>
      </c>
      <c r="W25" s="108">
        <v>19</v>
      </c>
      <c r="X25" s="18">
        <f>+'Resumen Personal'!K20</f>
        <v>0</v>
      </c>
    </row>
    <row r="26" spans="2:24" x14ac:dyDescent="0.2">
      <c r="B26" t="s">
        <v>241</v>
      </c>
      <c r="C26" s="99">
        <f>+SUMIFS('Resumen Personal'!C:C,'Resumen Personal'!A:A,B26)</f>
        <v>168</v>
      </c>
      <c r="D26">
        <v>192</v>
      </c>
      <c r="E26" s="112">
        <f t="shared" si="1"/>
        <v>24</v>
      </c>
      <c r="W26" s="108">
        <v>20</v>
      </c>
      <c r="X26" s="18">
        <f>+'Resumen Personal'!K21</f>
        <v>0</v>
      </c>
    </row>
    <row r="27" spans="2:24" x14ac:dyDescent="0.2">
      <c r="B27" t="s">
        <v>406</v>
      </c>
      <c r="C27" s="99">
        <f>+SUMIFS('Resumen Personal'!C:C,'Resumen Personal'!A:A,B27)</f>
        <v>35</v>
      </c>
      <c r="D27">
        <v>192</v>
      </c>
      <c r="E27" s="112">
        <f t="shared" si="1"/>
        <v>157</v>
      </c>
      <c r="H27">
        <f>16*9+4*6</f>
        <v>168</v>
      </c>
      <c r="W27" s="108">
        <v>21</v>
      </c>
      <c r="X27" s="18">
        <f>+'Resumen Personal'!K22</f>
        <v>0</v>
      </c>
    </row>
    <row r="28" spans="2:24" x14ac:dyDescent="0.2">
      <c r="B28" t="s">
        <v>210</v>
      </c>
      <c r="C28" s="99">
        <f>+SUMIFS('Resumen Personal'!C:C,'Resumen Personal'!A:A,B28)</f>
        <v>186</v>
      </c>
      <c r="D28">
        <v>192</v>
      </c>
      <c r="E28" s="112">
        <f t="shared" si="1"/>
        <v>6</v>
      </c>
      <c r="W28" s="108">
        <v>22</v>
      </c>
      <c r="X28" s="18">
        <f>+'Resumen Personal'!K23</f>
        <v>0</v>
      </c>
    </row>
    <row r="29" spans="2:24" x14ac:dyDescent="0.2">
      <c r="B29" t="s">
        <v>845</v>
      </c>
      <c r="C29" s="99">
        <f>+SUMIFS('Resumen Personal'!C:C,'Resumen Personal'!A:A,B29)</f>
        <v>0</v>
      </c>
      <c r="D29">
        <v>192</v>
      </c>
      <c r="E29" s="112">
        <f t="shared" ref="E29:E30" si="2">+D29-C29</f>
        <v>192</v>
      </c>
      <c r="W29" s="108">
        <v>23</v>
      </c>
      <c r="X29" s="18">
        <f>+'Resumen Personal'!K24</f>
        <v>0</v>
      </c>
    </row>
    <row r="30" spans="2:24" x14ac:dyDescent="0.2">
      <c r="B30" t="s">
        <v>503</v>
      </c>
      <c r="C30" s="99">
        <f>+SUMIFS('Resumen Personal'!C:C,'Resumen Personal'!A:A,B30)</f>
        <v>0</v>
      </c>
      <c r="D30">
        <v>192</v>
      </c>
      <c r="E30" s="112">
        <f t="shared" si="2"/>
        <v>192</v>
      </c>
      <c r="W30" s="108"/>
    </row>
    <row r="31" spans="2:24" ht="26" customHeight="1" x14ac:dyDescent="0.2">
      <c r="B31" t="s">
        <v>251</v>
      </c>
      <c r="C31" s="99">
        <f>+SUMIFS('Resumen Personal'!C:C,'Resumen Personal'!A:A,B31)</f>
        <v>0</v>
      </c>
      <c r="D31">
        <v>192</v>
      </c>
      <c r="E31" s="112">
        <f t="shared" ref="E31:E45" si="3">+D31-C31</f>
        <v>192</v>
      </c>
      <c r="J31" s="105" t="s">
        <v>0</v>
      </c>
      <c r="K31" s="105" t="s">
        <v>4</v>
      </c>
      <c r="L31" s="105" t="s">
        <v>832</v>
      </c>
      <c r="M31" s="105" t="s">
        <v>486</v>
      </c>
      <c r="N31" s="21"/>
    </row>
    <row r="32" spans="2:24" ht="52.25" customHeight="1" x14ac:dyDescent="0.2">
      <c r="B32" t="s">
        <v>256</v>
      </c>
      <c r="C32" s="99">
        <f>+SUMIFS('Resumen Personal'!C:C,'Resumen Personal'!A:A,B32)</f>
        <v>186</v>
      </c>
      <c r="D32">
        <v>192</v>
      </c>
      <c r="E32" s="112">
        <f t="shared" si="3"/>
        <v>6</v>
      </c>
      <c r="J32" s="109" t="str">
        <f>+'Resumen Personal'!F2</f>
        <v>Luis Chumpitaz</v>
      </c>
      <c r="K32" s="103" t="str">
        <f>+'Resumen Personal'!G2</f>
        <v>EroCopper_Análisis Expansión Xavantina, Highlander_Diagnóstico Geomecánico, FortunaMining_Sismicidad inducida Bateas</v>
      </c>
      <c r="L32" s="104">
        <f>+'Resumen Personal'!H2</f>
        <v>3</v>
      </c>
      <c r="M32" s="104">
        <f>+'Resumen Personal'!I2</f>
        <v>330</v>
      </c>
    </row>
    <row r="33" spans="2:20" ht="32" x14ac:dyDescent="0.2">
      <c r="B33" t="s">
        <v>267</v>
      </c>
      <c r="C33" s="99">
        <f>+SUMIFS('Resumen Personal'!C:C,'Resumen Personal'!A:A,B33)</f>
        <v>94</v>
      </c>
      <c r="D33">
        <v>192</v>
      </c>
      <c r="E33" s="112">
        <f t="shared" si="3"/>
        <v>98</v>
      </c>
      <c r="J33" s="109" t="str">
        <f>+'Resumen Personal'!F3</f>
        <v>Carol Shand</v>
      </c>
      <c r="K33" s="103" t="str">
        <f>+'Resumen Personal'!G3</f>
        <v>ERG_Parámetros estabilidad taludes, Stantec_I80 Archimedes UG FS</v>
      </c>
      <c r="L33" s="104">
        <f>+'Resumen Personal'!H3</f>
        <v>2</v>
      </c>
      <c r="M33" s="104">
        <f>+'Resumen Personal'!I3</f>
        <v>263</v>
      </c>
    </row>
    <row r="34" spans="2:20" ht="32" x14ac:dyDescent="0.2">
      <c r="B34" t="s">
        <v>271</v>
      </c>
      <c r="C34" s="99">
        <f>+SUMIFS('Resumen Personal'!C:C,'Resumen Personal'!A:A,B34)</f>
        <v>153</v>
      </c>
      <c r="D34">
        <v>192</v>
      </c>
      <c r="E34" s="112">
        <f t="shared" si="3"/>
        <v>39</v>
      </c>
      <c r="J34" s="109" t="str">
        <f>+'Resumen Personal'!F4</f>
        <v>Felipe Matamoros</v>
      </c>
      <c r="K34" s="103" t="str">
        <f>+'Resumen Personal'!G4</f>
        <v>EroCopper_Análisis Expansión Xavantina, EroCopper_PEA Update Furnas Project</v>
      </c>
      <c r="L34" s="104">
        <f>+'Resumen Personal'!H4</f>
        <v>2</v>
      </c>
      <c r="M34" s="104">
        <f>+'Resumen Personal'!I4</f>
        <v>249</v>
      </c>
    </row>
    <row r="35" spans="2:20" ht="32" x14ac:dyDescent="0.2">
      <c r="B35" t="s">
        <v>280</v>
      </c>
      <c r="C35" s="99">
        <f>+SUMIFS('Resumen Personal'!C:C,'Resumen Personal'!A:A,B35)</f>
        <v>186</v>
      </c>
      <c r="D35">
        <v>192</v>
      </c>
      <c r="E35" s="112">
        <f t="shared" si="3"/>
        <v>6</v>
      </c>
      <c r="J35" s="109" t="str">
        <f>+'Resumen Personal'!F5</f>
        <v>Enzo Ruiz</v>
      </c>
      <c r="K35" s="103" t="str">
        <f>+'Resumen Personal'!G5</f>
        <v>MineriaIman_PEA Proyecto Iman, EroCopper_Análisis Expansión Xavantina</v>
      </c>
      <c r="L35" s="104">
        <f>+'Resumen Personal'!H5</f>
        <v>2</v>
      </c>
      <c r="M35" s="104">
        <f>+'Resumen Personal'!I5</f>
        <v>225</v>
      </c>
    </row>
    <row r="36" spans="2:20" ht="32" x14ac:dyDescent="0.2">
      <c r="B36" t="s">
        <v>846</v>
      </c>
      <c r="C36" s="99">
        <f>+SUMIFS('Resumen Personal'!C:C,'Resumen Personal'!A:A,B36)</f>
        <v>0</v>
      </c>
      <c r="D36">
        <v>192</v>
      </c>
      <c r="E36" s="112">
        <f t="shared" si="3"/>
        <v>192</v>
      </c>
      <c r="J36" s="109" t="str">
        <f>+'Resumen Personal'!F6</f>
        <v>Gino Espinoza</v>
      </c>
      <c r="K36" s="103" t="str">
        <f>+'Resumen Personal'!G6</f>
        <v>Minsur_LOM Integrado San Rafael 2026, Highlander_Diagnóstico Geomecánico</v>
      </c>
      <c r="L36" s="104">
        <f>+'Resumen Personal'!H6</f>
        <v>2</v>
      </c>
      <c r="M36" s="104">
        <f>+'Resumen Personal'!I6</f>
        <v>222</v>
      </c>
      <c r="T36" s="99"/>
    </row>
    <row r="37" spans="2:20" ht="32" x14ac:dyDescent="0.2">
      <c r="B37" t="s">
        <v>847</v>
      </c>
      <c r="C37" s="99">
        <f>+SUMIFS('Resumen Personal'!C:C,'Resumen Personal'!A:A,B37)</f>
        <v>0</v>
      </c>
      <c r="D37">
        <v>192</v>
      </c>
      <c r="E37" s="112">
        <f t="shared" si="3"/>
        <v>192</v>
      </c>
      <c r="J37" s="109" t="str">
        <f>+'Resumen Personal'!F7</f>
        <v>Miguel Cuadros</v>
      </c>
      <c r="K37" s="103" t="str">
        <f>+'Resumen Personal'!G7</f>
        <v>EroCopper_Análisis Expansión Xavantina, FortunaMining_Sismicidad inducida Bateas</v>
      </c>
      <c r="L37" s="104">
        <f>+'Resumen Personal'!H7</f>
        <v>2</v>
      </c>
      <c r="M37" s="104">
        <f>+'Resumen Personal'!I7</f>
        <v>208</v>
      </c>
    </row>
    <row r="38" spans="2:20" ht="16" x14ac:dyDescent="0.2">
      <c r="B38" t="s">
        <v>848</v>
      </c>
      <c r="C38" s="99">
        <f>+SUMIFS('Resumen Personal'!C:C,'Resumen Personal'!A:A,B38)</f>
        <v>0</v>
      </c>
      <c r="D38">
        <v>192</v>
      </c>
      <c r="E38" s="112">
        <f t="shared" si="3"/>
        <v>192</v>
      </c>
      <c r="J38" s="109" t="str">
        <f>+'Resumen Personal'!F8</f>
        <v>Carlos Catalán</v>
      </c>
      <c r="K38" s="103" t="str">
        <f>+'Resumen Personal'!G8</f>
        <v xml:space="preserve">Minsur_Proceso adherencia Quenamari - SR </v>
      </c>
      <c r="L38" s="104">
        <f>+'Resumen Personal'!H8</f>
        <v>1</v>
      </c>
      <c r="M38" s="104">
        <f>+'Resumen Personal'!I8</f>
        <v>190</v>
      </c>
    </row>
    <row r="39" spans="2:20" ht="32" x14ac:dyDescent="0.2">
      <c r="B39" t="s">
        <v>322</v>
      </c>
      <c r="C39" s="99">
        <f>+SUMIFS('Resumen Personal'!C:C,'Resumen Personal'!A:A,B39)</f>
        <v>0</v>
      </c>
      <c r="D39">
        <v>192</v>
      </c>
      <c r="E39" s="112">
        <f t="shared" si="3"/>
        <v>192</v>
      </c>
      <c r="J39" s="109" t="str">
        <f>+'Resumen Personal'!F9</f>
        <v>Arnold Tadeo</v>
      </c>
      <c r="K39" s="103" t="str">
        <f>+'Resumen Personal'!G9</f>
        <v xml:space="preserve">Volcan_Simulación sistema de transporte, Minsur_Proceso adherencia Quenamari - SR </v>
      </c>
      <c r="L39" s="104">
        <f>+'Resumen Personal'!H9</f>
        <v>2</v>
      </c>
      <c r="M39" s="104">
        <f>+'Resumen Personal'!I9</f>
        <v>188</v>
      </c>
    </row>
    <row r="40" spans="2:20" ht="16" x14ac:dyDescent="0.2">
      <c r="B40" t="s">
        <v>330</v>
      </c>
      <c r="C40" s="99">
        <f>+SUMIFS('Resumen Personal'!C:C,'Resumen Personal'!A:A,B40)</f>
        <v>162</v>
      </c>
      <c r="D40">
        <v>192</v>
      </c>
      <c r="E40" s="112">
        <f t="shared" si="3"/>
        <v>30</v>
      </c>
      <c r="J40" s="109" t="str">
        <f>+'Resumen Personal'!F10</f>
        <v>Jhonatan Huaynate</v>
      </c>
      <c r="K40" s="103" t="str">
        <f>+'Resumen Personal'!G10</f>
        <v>Minsur_LOM Integrado San Rafael 2026</v>
      </c>
      <c r="L40" s="104">
        <f>+'Resumen Personal'!H10</f>
        <v>1</v>
      </c>
      <c r="M40" s="104">
        <f>+'Resumen Personal'!I10</f>
        <v>186</v>
      </c>
    </row>
    <row r="41" spans="2:20" ht="32" x14ac:dyDescent="0.2">
      <c r="B41" t="s">
        <v>335</v>
      </c>
      <c r="C41" s="99">
        <f>+SUMIFS('Resumen Personal'!C:C,'Resumen Personal'!A:A,B41)</f>
        <v>186</v>
      </c>
      <c r="D41">
        <v>192</v>
      </c>
      <c r="E41" s="112">
        <f t="shared" si="3"/>
        <v>6</v>
      </c>
      <c r="J41" s="109" t="str">
        <f>+'Resumen Personal'!F11</f>
        <v>Erick Sanhueza</v>
      </c>
      <c r="K41" s="103" t="str">
        <f>+'Resumen Personal'!G11</f>
        <v>Mosaic_Cajati LOM Open Pit, MineriaIman_PEA Proyecto Iman</v>
      </c>
      <c r="L41" s="104">
        <f>+'Resumen Personal'!H11</f>
        <v>2</v>
      </c>
      <c r="M41" s="104">
        <f>+'Resumen Personal'!I11</f>
        <v>186</v>
      </c>
      <c r="R41" s="99"/>
    </row>
    <row r="42" spans="2:20" ht="16" x14ac:dyDescent="0.2">
      <c r="B42" t="s">
        <v>345</v>
      </c>
      <c r="C42" s="99">
        <f>+SUMIFS('Resumen Personal'!C:C,'Resumen Personal'!A:A,B42)</f>
        <v>135</v>
      </c>
      <c r="D42">
        <v>192</v>
      </c>
      <c r="E42" s="112">
        <f t="shared" si="3"/>
        <v>57</v>
      </c>
      <c r="J42" s="109" t="str">
        <f>+'Resumen Personal'!F12</f>
        <v>María Huamán</v>
      </c>
      <c r="K42" s="103" t="str">
        <f>+'Resumen Personal'!G12</f>
        <v>EroCopper_Surubim OP Mine</v>
      </c>
      <c r="L42" s="104">
        <f>+'Resumen Personal'!H12</f>
        <v>1</v>
      </c>
      <c r="M42" s="104">
        <f>+'Resumen Personal'!I12</f>
        <v>186</v>
      </c>
    </row>
    <row r="43" spans="2:20" ht="16" x14ac:dyDescent="0.2">
      <c r="B43" t="s">
        <v>849</v>
      </c>
      <c r="C43" s="99">
        <f>+SUMIFS('Resumen Personal'!C:C,'Resumen Personal'!A:A,B43)</f>
        <v>0</v>
      </c>
      <c r="D43">
        <v>192</v>
      </c>
      <c r="E43" s="112">
        <f t="shared" si="3"/>
        <v>192</v>
      </c>
      <c r="J43" s="109" t="str">
        <f>+'Resumen Personal'!F13</f>
        <v>Eduardo Cepeda</v>
      </c>
      <c r="K43" s="103" t="str">
        <f>+'Resumen Personal'!G13</f>
        <v>EroCopper_Surubim OP Mine</v>
      </c>
      <c r="L43" s="104">
        <f>+'Resumen Personal'!H13</f>
        <v>1</v>
      </c>
      <c r="M43" s="104">
        <f>+'Resumen Personal'!I13</f>
        <v>186</v>
      </c>
    </row>
    <row r="44" spans="2:20" ht="16" x14ac:dyDescent="0.2">
      <c r="B44" t="s">
        <v>377</v>
      </c>
      <c r="C44" s="99">
        <f>+SUMIFS('Resumen Personal'!C:C,'Resumen Personal'!A:A,B44)</f>
        <v>186</v>
      </c>
      <c r="D44">
        <v>192</v>
      </c>
      <c r="E44" s="112">
        <f t="shared" si="3"/>
        <v>6</v>
      </c>
      <c r="J44" s="109" t="str">
        <f>+'Resumen Personal'!F14</f>
        <v>Benjamín Baeza</v>
      </c>
      <c r="K44" s="103" t="str">
        <f>+'Resumen Personal'!G14</f>
        <v>EroCopper_PEA Update Furnas Project</v>
      </c>
      <c r="L44" s="104">
        <f>+'Resumen Personal'!H14</f>
        <v>1</v>
      </c>
      <c r="M44" s="104">
        <f>+'Resumen Personal'!I14</f>
        <v>186</v>
      </c>
    </row>
    <row r="45" spans="2:20" ht="16" x14ac:dyDescent="0.2">
      <c r="B45" t="s">
        <v>397</v>
      </c>
      <c r="C45" s="99">
        <f>+SUMIFS('Resumen Personal'!C:C,'Resumen Personal'!A:A,B45)</f>
        <v>168</v>
      </c>
      <c r="D45">
        <v>192</v>
      </c>
      <c r="E45" s="112">
        <f t="shared" si="3"/>
        <v>24</v>
      </c>
      <c r="J45" s="109" t="str">
        <f>+'Resumen Personal'!F15</f>
        <v>Dennis Mamani</v>
      </c>
      <c r="K45" s="103" t="str">
        <f>+'Resumen Personal'!G15</f>
        <v>Volcan_Simulación sistema de transporte</v>
      </c>
      <c r="L45" s="104">
        <f>+'Resumen Personal'!H15</f>
        <v>1</v>
      </c>
      <c r="M45" s="104">
        <f>+'Resumen Personal'!I15</f>
        <v>177</v>
      </c>
      <c r="T45" s="129"/>
    </row>
    <row r="46" spans="2:20" x14ac:dyDescent="0.2">
      <c r="B46" t="s">
        <v>416</v>
      </c>
      <c r="C46" s="99">
        <f>+SUMIFS('Resumen Personal'!C:C,'Resumen Personal'!A:A,B46)</f>
        <v>107</v>
      </c>
      <c r="D46">
        <v>192</v>
      </c>
      <c r="E46" s="112">
        <f>+D46-C46</f>
        <v>85</v>
      </c>
      <c r="J46" s="109">
        <f>+'Resumen Personal'!F16</f>
        <v>0</v>
      </c>
      <c r="K46" s="103">
        <f>+'Resumen Personal'!G16</f>
        <v>0</v>
      </c>
      <c r="L46" s="104">
        <f>+'Resumen Personal'!H16</f>
        <v>0</v>
      </c>
      <c r="M46" s="104">
        <f>+'Resumen Personal'!I16</f>
        <v>0</v>
      </c>
    </row>
    <row r="47" spans="2:20" x14ac:dyDescent="0.2">
      <c r="B47" t="s">
        <v>425</v>
      </c>
      <c r="C47" s="99">
        <f>+SUMIFS('Resumen Personal'!C:C,'Resumen Personal'!A:A,B47)</f>
        <v>0</v>
      </c>
      <c r="D47">
        <v>192</v>
      </c>
      <c r="E47" s="112">
        <f>+D47-C47</f>
        <v>192</v>
      </c>
      <c r="J47" s="109">
        <f>+'Resumen Personal'!F17</f>
        <v>0</v>
      </c>
      <c r="K47" s="103">
        <f>+'Resumen Personal'!G17</f>
        <v>0</v>
      </c>
      <c r="L47" s="104">
        <f>+'Resumen Personal'!H17</f>
        <v>0</v>
      </c>
      <c r="M47" s="104">
        <f>+'Resumen Personal'!I17</f>
        <v>0</v>
      </c>
    </row>
    <row r="48" spans="2:20" x14ac:dyDescent="0.2">
      <c r="B48" t="s">
        <v>850</v>
      </c>
      <c r="C48" s="99">
        <f>+SUMIFS('Resumen Personal'!C:C,'Resumen Personal'!A:A,B48)</f>
        <v>0</v>
      </c>
      <c r="D48">
        <v>192</v>
      </c>
      <c r="E48" s="112">
        <f>+D48-C48</f>
        <v>192</v>
      </c>
      <c r="J48" s="109">
        <f>+'Resumen Personal'!F18</f>
        <v>0</v>
      </c>
      <c r="K48" s="103">
        <f>+'Resumen Personal'!G18</f>
        <v>0</v>
      </c>
      <c r="L48" s="104">
        <f>+'Resumen Personal'!H18</f>
        <v>0</v>
      </c>
      <c r="M48" s="104">
        <f>+'Resumen Personal'!I18</f>
        <v>0</v>
      </c>
    </row>
    <row r="49" spans="2:13" x14ac:dyDescent="0.2">
      <c r="B49" t="s">
        <v>851</v>
      </c>
      <c r="C49" s="99">
        <f>+SUMIFS('Resumen Personal'!C:C,'Resumen Personal'!A:A,B49)</f>
        <v>0</v>
      </c>
      <c r="D49">
        <v>192</v>
      </c>
      <c r="E49" s="112">
        <f>+D49-C49</f>
        <v>192</v>
      </c>
      <c r="J49" s="86"/>
      <c r="K49" s="102"/>
      <c r="L49" s="86"/>
      <c r="M49" s="86"/>
    </row>
    <row r="50" spans="2:13" x14ac:dyDescent="0.2">
      <c r="B50" t="s">
        <v>852</v>
      </c>
      <c r="C50" s="99">
        <f>+SUMIFS('Resumen Personal'!C:C,'Resumen Personal'!A:A,B50)</f>
        <v>0</v>
      </c>
      <c r="D50">
        <v>192</v>
      </c>
      <c r="E50" s="112">
        <f t="shared" ref="E50" si="4">+D50-C50</f>
        <v>192</v>
      </c>
      <c r="J50" s="86"/>
      <c r="K50" s="102"/>
      <c r="L50" s="86"/>
      <c r="M50" s="86"/>
    </row>
    <row r="51" spans="2:13" x14ac:dyDescent="0.2">
      <c r="B51" t="s">
        <v>429</v>
      </c>
      <c r="C51" s="99">
        <f>+SUMIFS('Resumen Personal'!C:C,'Resumen Personal'!A:A,B51)</f>
        <v>24</v>
      </c>
      <c r="D51">
        <v>192</v>
      </c>
      <c r="E51" s="112">
        <f t="shared" ref="E51" si="5">+D51-C51</f>
        <v>168</v>
      </c>
      <c r="J51" s="86"/>
      <c r="K51" s="102"/>
      <c r="L51" s="86"/>
      <c r="M51" s="86"/>
    </row>
    <row r="52" spans="2:13" x14ac:dyDescent="0.2">
      <c r="B52" t="s">
        <v>500</v>
      </c>
      <c r="C52" s="99">
        <f>+SUMIFS('Resumen Personal'!C:C,'Resumen Personal'!A:A,B52)</f>
        <v>0</v>
      </c>
      <c r="D52">
        <v>192</v>
      </c>
      <c r="E52" s="112">
        <f t="shared" ref="E52" si="6">+D52-C52</f>
        <v>192</v>
      </c>
    </row>
    <row r="53" spans="2:13" x14ac:dyDescent="0.2">
      <c r="B53" t="s">
        <v>853</v>
      </c>
      <c r="C53" s="99">
        <f>+SUMIFS('Resumen Personal'!C:C,'Resumen Personal'!A:A,B53)</f>
        <v>0</v>
      </c>
      <c r="D53">
        <v>192</v>
      </c>
      <c r="E53" s="112">
        <f t="shared" ref="E53" si="7">+D53-C53</f>
        <v>192</v>
      </c>
    </row>
    <row r="54" spans="2:13" x14ac:dyDescent="0.2">
      <c r="B54" t="s">
        <v>854</v>
      </c>
      <c r="C54" s="99">
        <f>+SUMIFS('Resumen Personal'!C:C,'Resumen Personal'!A:A,B54)</f>
        <v>0</v>
      </c>
      <c r="D54">
        <v>192</v>
      </c>
      <c r="E54" s="112">
        <f t="shared" ref="E54" si="8">+D54-C54</f>
        <v>192</v>
      </c>
    </row>
    <row r="55" spans="2:13" x14ac:dyDescent="0.2">
      <c r="B55" t="s">
        <v>855</v>
      </c>
      <c r="C55" s="99">
        <f>+SUMIFS('Resumen Personal'!C:C,'Resumen Personal'!A:A,B55)</f>
        <v>0</v>
      </c>
      <c r="D55">
        <v>193</v>
      </c>
      <c r="E55" s="112">
        <f t="shared" ref="E55" si="9">+D55-C55</f>
        <v>193</v>
      </c>
    </row>
    <row r="56" spans="2:13" x14ac:dyDescent="0.2">
      <c r="C56" s="112">
        <f>SUM(C2:C55)</f>
        <v>3195</v>
      </c>
    </row>
    <row r="64" spans="2:13" x14ac:dyDescent="0.2">
      <c r="C64" s="99"/>
    </row>
    <row r="66" spans="3:3" x14ac:dyDescent="0.2">
      <c r="C66" s="99"/>
    </row>
    <row r="67" spans="3:3" x14ac:dyDescent="0.2">
      <c r="C67" s="99"/>
    </row>
    <row r="68" spans="3:3" x14ac:dyDescent="0.2">
      <c r="C68" s="99"/>
    </row>
    <row r="69" spans="3:3" x14ac:dyDescent="0.2">
      <c r="C69" s="99"/>
    </row>
    <row r="70" spans="3:3" x14ac:dyDescent="0.2">
      <c r="C70" s="99"/>
    </row>
    <row r="71" spans="3:3" x14ac:dyDescent="0.2">
      <c r="C71" s="99"/>
    </row>
    <row r="72" spans="3:3" x14ac:dyDescent="0.2">
      <c r="C72" s="99"/>
    </row>
    <row r="73" spans="3:3" x14ac:dyDescent="0.2">
      <c r="C73" s="99"/>
    </row>
    <row r="74" spans="3:3" x14ac:dyDescent="0.2">
      <c r="C74" s="99"/>
    </row>
    <row r="75" spans="3:3" x14ac:dyDescent="0.2">
      <c r="C75" s="99"/>
    </row>
    <row r="76" spans="3:3" x14ac:dyDescent="0.2">
      <c r="C76" s="99"/>
    </row>
    <row r="77" spans="3:3" x14ac:dyDescent="0.2">
      <c r="C77" s="99"/>
    </row>
    <row r="78" spans="3:3" x14ac:dyDescent="0.2">
      <c r="C78" s="99"/>
    </row>
    <row r="79" spans="3:3" x14ac:dyDescent="0.2">
      <c r="C79" s="99"/>
    </row>
    <row r="80" spans="3:3" x14ac:dyDescent="0.2">
      <c r="C80" s="99"/>
    </row>
    <row r="81" spans="2:3" x14ac:dyDescent="0.2">
      <c r="C81" s="99"/>
    </row>
    <row r="82" spans="2:3" x14ac:dyDescent="0.2">
      <c r="C82" s="99"/>
    </row>
    <row r="83" spans="2:3" x14ac:dyDescent="0.2">
      <c r="C83" s="99"/>
    </row>
    <row r="84" spans="2:3" x14ac:dyDescent="0.2">
      <c r="C84" s="99"/>
    </row>
    <row r="85" spans="2:3" x14ac:dyDescent="0.2">
      <c r="C85" s="99"/>
    </row>
    <row r="86" spans="2:3" x14ac:dyDescent="0.2">
      <c r="C86" s="99"/>
    </row>
    <row r="87" spans="2:3" x14ac:dyDescent="0.2">
      <c r="C87" s="99"/>
    </row>
    <row r="88" spans="2:3" x14ac:dyDescent="0.2">
      <c r="C88" s="99"/>
    </row>
    <row r="89" spans="2:3" x14ac:dyDescent="0.2">
      <c r="C89" s="99"/>
    </row>
    <row r="90" spans="2:3" x14ac:dyDescent="0.2">
      <c r="C90" s="99"/>
    </row>
    <row r="91" spans="2:3" x14ac:dyDescent="0.2">
      <c r="C91" s="99"/>
    </row>
    <row r="92" spans="2:3" x14ac:dyDescent="0.2">
      <c r="C92" s="99"/>
    </row>
    <row r="93" spans="2:3" x14ac:dyDescent="0.2">
      <c r="B93" s="82"/>
    </row>
  </sheetData>
  <autoFilter ref="B1:D1" xr:uid="{98331D12-99A3-4575-9174-BBF178D139EF}">
    <sortState xmlns:xlrd2="http://schemas.microsoft.com/office/spreadsheetml/2017/richdata2" ref="B2:D64">
      <sortCondition descending="1" ref="C1"/>
    </sortState>
  </autoFilter>
  <conditionalFormatting sqref="C2:C55 C64 C66:C92">
    <cfRule type="cellIs" dxfId="0" priority="1" operator="greaterThan">
      <formula>168</formula>
    </cfRule>
  </conditionalFormatting>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B60B-4B70-4495-BB32-66BE324AA99C}">
  <sheetPr codeName="Hoja45"/>
  <dimension ref="A1"/>
  <sheetViews>
    <sheetView workbookViewId="0"/>
  </sheetViews>
  <sheetFormatPr baseColWidth="10" defaultColWidth="11.5" defaultRowHeight="15" x14ac:dyDescent="0.2"/>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B59C5-BB9E-4894-BB9F-424424AA7E0E}">
  <sheetPr codeName="Hoja71">
    <tabColor rgb="FF004080"/>
  </sheetPr>
  <dimension ref="A1:L112"/>
  <sheetViews>
    <sheetView workbookViewId="0"/>
  </sheetViews>
  <sheetFormatPr baseColWidth="10" defaultColWidth="11.5" defaultRowHeight="15" x14ac:dyDescent="0.2"/>
  <cols>
    <col min="1" max="1" width="36.5" bestFit="1" customWidth="1"/>
    <col min="2" max="2" width="21.5" bestFit="1" customWidth="1"/>
    <col min="9" max="9" width="38.5" bestFit="1" customWidth="1"/>
    <col min="10" max="10" width="21.5" bestFit="1" customWidth="1"/>
  </cols>
  <sheetData>
    <row r="1" spans="1:12" x14ac:dyDescent="0.2">
      <c r="A1" s="126" t="s">
        <v>826</v>
      </c>
      <c r="B1" t="s">
        <v>856</v>
      </c>
      <c r="I1" s="126" t="s">
        <v>826</v>
      </c>
      <c r="J1" t="s">
        <v>856</v>
      </c>
    </row>
    <row r="3" spans="1:12" x14ac:dyDescent="0.2">
      <c r="A3" s="126" t="s">
        <v>808</v>
      </c>
      <c r="B3" t="s">
        <v>857</v>
      </c>
      <c r="C3" t="s">
        <v>858</v>
      </c>
      <c r="I3" s="126" t="s">
        <v>808</v>
      </c>
      <c r="J3" t="s">
        <v>857</v>
      </c>
    </row>
    <row r="4" spans="1:12" x14ac:dyDescent="0.2">
      <c r="A4" s="127" t="s">
        <v>93</v>
      </c>
      <c r="B4">
        <v>52140</v>
      </c>
      <c r="C4">
        <f>+B4/60</f>
        <v>869</v>
      </c>
      <c r="I4" s="127" t="s">
        <v>93</v>
      </c>
      <c r="J4">
        <v>52140</v>
      </c>
      <c r="L4">
        <f>+J4/60</f>
        <v>869</v>
      </c>
    </row>
    <row r="5" spans="1:12" x14ac:dyDescent="0.2">
      <c r="A5" s="127" t="s">
        <v>125</v>
      </c>
      <c r="B5">
        <v>35820</v>
      </c>
      <c r="C5" s="128">
        <f t="shared" ref="C5:C30" si="0">+B5/60</f>
        <v>597</v>
      </c>
      <c r="I5" s="127" t="s">
        <v>125</v>
      </c>
      <c r="J5">
        <v>35820</v>
      </c>
      <c r="L5">
        <f t="shared" ref="L5:L35" si="1">+J5/60</f>
        <v>597</v>
      </c>
    </row>
    <row r="6" spans="1:12" x14ac:dyDescent="0.2">
      <c r="A6" s="127" t="s">
        <v>98</v>
      </c>
      <c r="B6">
        <v>32820</v>
      </c>
      <c r="C6">
        <f t="shared" si="0"/>
        <v>547</v>
      </c>
      <c r="I6" s="127" t="s">
        <v>98</v>
      </c>
      <c r="J6">
        <v>32820</v>
      </c>
      <c r="L6">
        <f t="shared" si="1"/>
        <v>547</v>
      </c>
    </row>
    <row r="7" spans="1:12" x14ac:dyDescent="0.2">
      <c r="A7" s="127" t="s">
        <v>135</v>
      </c>
      <c r="B7">
        <v>29280</v>
      </c>
      <c r="C7">
        <f t="shared" si="0"/>
        <v>488</v>
      </c>
      <c r="I7" s="127" t="s">
        <v>135</v>
      </c>
      <c r="J7">
        <v>29280</v>
      </c>
      <c r="L7">
        <f t="shared" si="1"/>
        <v>488</v>
      </c>
    </row>
    <row r="8" spans="1:12" x14ac:dyDescent="0.2">
      <c r="A8" s="127" t="s">
        <v>126</v>
      </c>
      <c r="B8">
        <v>25440</v>
      </c>
      <c r="C8">
        <f t="shared" si="0"/>
        <v>424</v>
      </c>
      <c r="I8" s="127" t="s">
        <v>126</v>
      </c>
      <c r="J8">
        <v>25440</v>
      </c>
      <c r="L8">
        <f t="shared" si="1"/>
        <v>424</v>
      </c>
    </row>
    <row r="9" spans="1:12" x14ac:dyDescent="0.2">
      <c r="A9" s="127" t="s">
        <v>122</v>
      </c>
      <c r="B9">
        <v>24120</v>
      </c>
      <c r="C9">
        <f t="shared" si="0"/>
        <v>402</v>
      </c>
      <c r="I9" s="127" t="s">
        <v>122</v>
      </c>
      <c r="J9">
        <v>24120</v>
      </c>
      <c r="L9">
        <f t="shared" si="1"/>
        <v>402</v>
      </c>
    </row>
    <row r="10" spans="1:12" x14ac:dyDescent="0.2">
      <c r="A10" s="127" t="s">
        <v>120</v>
      </c>
      <c r="B10">
        <v>22200</v>
      </c>
      <c r="C10">
        <f t="shared" si="0"/>
        <v>370</v>
      </c>
      <c r="I10" s="127" t="s">
        <v>120</v>
      </c>
      <c r="J10">
        <v>22200</v>
      </c>
      <c r="L10">
        <f t="shared" si="1"/>
        <v>370</v>
      </c>
    </row>
    <row r="11" spans="1:12" x14ac:dyDescent="0.2">
      <c r="A11" s="127" t="s">
        <v>127</v>
      </c>
      <c r="B11">
        <v>21360</v>
      </c>
      <c r="C11">
        <f t="shared" si="0"/>
        <v>356</v>
      </c>
      <c r="I11" s="127" t="s">
        <v>127</v>
      </c>
      <c r="J11">
        <v>21360</v>
      </c>
      <c r="L11">
        <f t="shared" si="1"/>
        <v>356</v>
      </c>
    </row>
    <row r="12" spans="1:12" x14ac:dyDescent="0.2">
      <c r="A12" s="127" t="s">
        <v>137</v>
      </c>
      <c r="B12">
        <v>18480</v>
      </c>
      <c r="C12">
        <f t="shared" si="0"/>
        <v>308</v>
      </c>
      <c r="I12" s="127" t="s">
        <v>137</v>
      </c>
      <c r="J12">
        <v>18480</v>
      </c>
      <c r="L12">
        <f t="shared" si="1"/>
        <v>308</v>
      </c>
    </row>
    <row r="13" spans="1:12" x14ac:dyDescent="0.2">
      <c r="A13" s="127" t="s">
        <v>129</v>
      </c>
      <c r="B13">
        <v>16740</v>
      </c>
      <c r="C13">
        <f t="shared" si="0"/>
        <v>279</v>
      </c>
      <c r="I13" s="127" t="s">
        <v>129</v>
      </c>
      <c r="J13">
        <v>16740</v>
      </c>
      <c r="L13">
        <f t="shared" si="1"/>
        <v>279</v>
      </c>
    </row>
    <row r="14" spans="1:12" x14ac:dyDescent="0.2">
      <c r="A14" s="127" t="s">
        <v>101</v>
      </c>
      <c r="B14">
        <v>15960</v>
      </c>
      <c r="C14">
        <f t="shared" si="0"/>
        <v>266</v>
      </c>
      <c r="I14" s="127" t="s">
        <v>101</v>
      </c>
      <c r="J14">
        <v>15960</v>
      </c>
      <c r="L14">
        <f t="shared" si="1"/>
        <v>266</v>
      </c>
    </row>
    <row r="15" spans="1:12" x14ac:dyDescent="0.2">
      <c r="A15" s="127" t="s">
        <v>136</v>
      </c>
      <c r="B15">
        <v>13200</v>
      </c>
      <c r="C15">
        <f t="shared" si="0"/>
        <v>220</v>
      </c>
      <c r="I15" s="127" t="s">
        <v>136</v>
      </c>
      <c r="J15">
        <v>13200</v>
      </c>
      <c r="L15">
        <f t="shared" si="1"/>
        <v>220</v>
      </c>
    </row>
    <row r="16" spans="1:12" x14ac:dyDescent="0.2">
      <c r="A16" s="127" t="s">
        <v>118</v>
      </c>
      <c r="B16">
        <v>11430</v>
      </c>
      <c r="C16">
        <f t="shared" si="0"/>
        <v>190.5</v>
      </c>
      <c r="I16" s="127" t="s">
        <v>118</v>
      </c>
      <c r="J16">
        <v>11430</v>
      </c>
      <c r="L16">
        <f t="shared" si="1"/>
        <v>190.5</v>
      </c>
    </row>
    <row r="17" spans="1:12" x14ac:dyDescent="0.2">
      <c r="A17" s="127" t="s">
        <v>119</v>
      </c>
      <c r="B17">
        <v>9180</v>
      </c>
      <c r="C17">
        <f t="shared" si="0"/>
        <v>153</v>
      </c>
      <c r="I17" s="127" t="s">
        <v>119</v>
      </c>
      <c r="J17">
        <v>9180</v>
      </c>
      <c r="L17">
        <f t="shared" si="1"/>
        <v>153</v>
      </c>
    </row>
    <row r="18" spans="1:12" x14ac:dyDescent="0.2">
      <c r="A18" s="127" t="s">
        <v>130</v>
      </c>
      <c r="B18">
        <v>8700</v>
      </c>
      <c r="C18" s="128">
        <f t="shared" si="0"/>
        <v>145</v>
      </c>
      <c r="I18" s="127" t="s">
        <v>130</v>
      </c>
      <c r="J18">
        <v>8700</v>
      </c>
      <c r="L18">
        <f t="shared" si="1"/>
        <v>145</v>
      </c>
    </row>
    <row r="19" spans="1:12" x14ac:dyDescent="0.2">
      <c r="A19" s="127" t="s">
        <v>133</v>
      </c>
      <c r="B19">
        <v>8580</v>
      </c>
      <c r="C19" s="128">
        <f t="shared" si="0"/>
        <v>143</v>
      </c>
      <c r="I19" s="127" t="s">
        <v>133</v>
      </c>
      <c r="J19">
        <v>8580</v>
      </c>
      <c r="L19">
        <f t="shared" si="1"/>
        <v>143</v>
      </c>
    </row>
    <row r="20" spans="1:12" x14ac:dyDescent="0.2">
      <c r="A20" s="127" t="s">
        <v>110</v>
      </c>
      <c r="B20">
        <v>6360</v>
      </c>
      <c r="C20">
        <f t="shared" si="0"/>
        <v>106</v>
      </c>
      <c r="I20" s="127" t="s">
        <v>110</v>
      </c>
      <c r="J20">
        <v>6360</v>
      </c>
      <c r="L20">
        <f t="shared" si="1"/>
        <v>106</v>
      </c>
    </row>
    <row r="21" spans="1:12" x14ac:dyDescent="0.2">
      <c r="A21" s="127" t="s">
        <v>115</v>
      </c>
      <c r="B21">
        <v>5040</v>
      </c>
      <c r="C21">
        <f t="shared" si="0"/>
        <v>84</v>
      </c>
      <c r="I21" s="127" t="s">
        <v>115</v>
      </c>
      <c r="J21">
        <v>5040</v>
      </c>
      <c r="L21">
        <f t="shared" si="1"/>
        <v>84</v>
      </c>
    </row>
    <row r="22" spans="1:12" x14ac:dyDescent="0.2">
      <c r="A22" s="127" t="s">
        <v>108</v>
      </c>
      <c r="B22">
        <v>2820</v>
      </c>
      <c r="C22">
        <f t="shared" si="0"/>
        <v>47</v>
      </c>
      <c r="I22" s="127" t="s">
        <v>108</v>
      </c>
      <c r="J22">
        <v>2820</v>
      </c>
      <c r="L22">
        <f t="shared" si="1"/>
        <v>47</v>
      </c>
    </row>
    <row r="23" spans="1:12" x14ac:dyDescent="0.2">
      <c r="A23" s="127" t="s">
        <v>132</v>
      </c>
      <c r="B23">
        <v>1200</v>
      </c>
      <c r="C23" s="274">
        <f t="shared" si="0"/>
        <v>20</v>
      </c>
      <c r="I23" s="127" t="s">
        <v>132</v>
      </c>
      <c r="J23">
        <v>1200</v>
      </c>
      <c r="L23">
        <f t="shared" si="1"/>
        <v>20</v>
      </c>
    </row>
    <row r="24" spans="1:12" x14ac:dyDescent="0.2">
      <c r="A24" s="127" t="s">
        <v>117</v>
      </c>
      <c r="B24">
        <v>900</v>
      </c>
      <c r="C24">
        <f t="shared" si="0"/>
        <v>15</v>
      </c>
      <c r="I24" s="127" t="s">
        <v>117</v>
      </c>
      <c r="J24">
        <v>900</v>
      </c>
      <c r="L24">
        <f t="shared" si="1"/>
        <v>15</v>
      </c>
    </row>
    <row r="25" spans="1:12" x14ac:dyDescent="0.2">
      <c r="A25" s="127" t="s">
        <v>114</v>
      </c>
      <c r="B25">
        <v>720</v>
      </c>
      <c r="C25">
        <f t="shared" si="0"/>
        <v>12</v>
      </c>
      <c r="I25" s="127" t="s">
        <v>114</v>
      </c>
      <c r="J25">
        <v>720</v>
      </c>
      <c r="L25">
        <f t="shared" si="1"/>
        <v>12</v>
      </c>
    </row>
    <row r="26" spans="1:12" x14ac:dyDescent="0.2">
      <c r="A26" s="127" t="s">
        <v>138</v>
      </c>
      <c r="B26">
        <v>0</v>
      </c>
      <c r="C26">
        <f t="shared" si="0"/>
        <v>0</v>
      </c>
      <c r="I26" s="127" t="s">
        <v>138</v>
      </c>
      <c r="J26">
        <v>0</v>
      </c>
      <c r="L26">
        <f t="shared" si="1"/>
        <v>0</v>
      </c>
    </row>
    <row r="27" spans="1:12" x14ac:dyDescent="0.2">
      <c r="A27" s="127" t="s">
        <v>811</v>
      </c>
      <c r="C27">
        <f t="shared" si="0"/>
        <v>0</v>
      </c>
      <c r="I27" s="127" t="s">
        <v>128</v>
      </c>
      <c r="J27">
        <v>0</v>
      </c>
      <c r="L27">
        <f t="shared" si="1"/>
        <v>0</v>
      </c>
    </row>
    <row r="28" spans="1:12" x14ac:dyDescent="0.2">
      <c r="A28" s="127" t="s">
        <v>128</v>
      </c>
      <c r="B28">
        <v>0</v>
      </c>
      <c r="C28">
        <f t="shared" si="0"/>
        <v>0</v>
      </c>
      <c r="I28" s="127" t="s">
        <v>105</v>
      </c>
      <c r="J28">
        <v>0</v>
      </c>
      <c r="L28">
        <f t="shared" si="1"/>
        <v>0</v>
      </c>
    </row>
    <row r="29" spans="1:12" x14ac:dyDescent="0.2">
      <c r="A29" s="127" t="s">
        <v>134</v>
      </c>
      <c r="B29">
        <v>0</v>
      </c>
      <c r="C29">
        <f t="shared" si="0"/>
        <v>0</v>
      </c>
      <c r="I29" s="127" t="s">
        <v>134</v>
      </c>
      <c r="J29">
        <v>0</v>
      </c>
      <c r="L29">
        <f t="shared" si="1"/>
        <v>0</v>
      </c>
    </row>
    <row r="30" spans="1:12" x14ac:dyDescent="0.2">
      <c r="A30" s="127" t="s">
        <v>105</v>
      </c>
      <c r="B30">
        <v>0</v>
      </c>
      <c r="C30">
        <f t="shared" si="0"/>
        <v>0</v>
      </c>
      <c r="I30" s="127" t="s">
        <v>812</v>
      </c>
      <c r="J30">
        <v>362490</v>
      </c>
      <c r="L30">
        <f t="shared" si="1"/>
        <v>6041.5</v>
      </c>
    </row>
    <row r="31" spans="1:12" x14ac:dyDescent="0.2">
      <c r="A31" s="127" t="s">
        <v>812</v>
      </c>
      <c r="B31">
        <v>362490</v>
      </c>
      <c r="C31">
        <f>+SUM(C4:C30)</f>
        <v>6041.5</v>
      </c>
      <c r="L31">
        <f t="shared" si="1"/>
        <v>0</v>
      </c>
    </row>
    <row r="32" spans="1:12" x14ac:dyDescent="0.2">
      <c r="L32">
        <f t="shared" si="1"/>
        <v>0</v>
      </c>
    </row>
    <row r="33" spans="12:12" x14ac:dyDescent="0.2">
      <c r="L33">
        <f t="shared" si="1"/>
        <v>0</v>
      </c>
    </row>
    <row r="34" spans="12:12" x14ac:dyDescent="0.2">
      <c r="L34">
        <f t="shared" si="1"/>
        <v>0</v>
      </c>
    </row>
    <row r="35" spans="12:12" x14ac:dyDescent="0.2">
      <c r="L35">
        <f t="shared" si="1"/>
        <v>0</v>
      </c>
    </row>
    <row r="36" spans="12:12" x14ac:dyDescent="0.2">
      <c r="L36">
        <f t="shared" ref="L36:L67" si="2">+J36/60</f>
        <v>0</v>
      </c>
    </row>
    <row r="37" spans="12:12" x14ac:dyDescent="0.2">
      <c r="L37">
        <f t="shared" si="2"/>
        <v>0</v>
      </c>
    </row>
    <row r="38" spans="12:12" x14ac:dyDescent="0.2">
      <c r="L38">
        <f t="shared" si="2"/>
        <v>0</v>
      </c>
    </row>
    <row r="39" spans="12:12" x14ac:dyDescent="0.2">
      <c r="L39">
        <f t="shared" si="2"/>
        <v>0</v>
      </c>
    </row>
    <row r="40" spans="12:12" x14ac:dyDescent="0.2">
      <c r="L40">
        <f t="shared" si="2"/>
        <v>0</v>
      </c>
    </row>
    <row r="41" spans="12:12" x14ac:dyDescent="0.2">
      <c r="L41">
        <f t="shared" si="2"/>
        <v>0</v>
      </c>
    </row>
    <row r="42" spans="12:12" x14ac:dyDescent="0.2">
      <c r="L42">
        <f t="shared" si="2"/>
        <v>0</v>
      </c>
    </row>
    <row r="43" spans="12:12" x14ac:dyDescent="0.2">
      <c r="L43">
        <f t="shared" si="2"/>
        <v>0</v>
      </c>
    </row>
    <row r="44" spans="12:12" x14ac:dyDescent="0.2">
      <c r="L44">
        <f t="shared" si="2"/>
        <v>0</v>
      </c>
    </row>
    <row r="45" spans="12:12" x14ac:dyDescent="0.2">
      <c r="L45">
        <f t="shared" si="2"/>
        <v>0</v>
      </c>
    </row>
    <row r="46" spans="12:12" x14ac:dyDescent="0.2">
      <c r="L46">
        <f t="shared" si="2"/>
        <v>0</v>
      </c>
    </row>
    <row r="47" spans="12:12" x14ac:dyDescent="0.2">
      <c r="L47">
        <f t="shared" si="2"/>
        <v>0</v>
      </c>
    </row>
    <row r="48" spans="12:12" x14ac:dyDescent="0.2">
      <c r="L48">
        <f t="shared" si="2"/>
        <v>0</v>
      </c>
    </row>
    <row r="49" spans="12:12" x14ac:dyDescent="0.2">
      <c r="L49">
        <f t="shared" si="2"/>
        <v>0</v>
      </c>
    </row>
    <row r="50" spans="12:12" x14ac:dyDescent="0.2">
      <c r="L50">
        <f t="shared" si="2"/>
        <v>0</v>
      </c>
    </row>
    <row r="51" spans="12:12" x14ac:dyDescent="0.2">
      <c r="L51">
        <f t="shared" si="2"/>
        <v>0</v>
      </c>
    </row>
    <row r="52" spans="12:12" x14ac:dyDescent="0.2">
      <c r="L52">
        <f t="shared" si="2"/>
        <v>0</v>
      </c>
    </row>
    <row r="53" spans="12:12" x14ac:dyDescent="0.2">
      <c r="L53">
        <f t="shared" si="2"/>
        <v>0</v>
      </c>
    </row>
    <row r="54" spans="12:12" x14ac:dyDescent="0.2">
      <c r="L54">
        <f t="shared" si="2"/>
        <v>0</v>
      </c>
    </row>
    <row r="55" spans="12:12" x14ac:dyDescent="0.2">
      <c r="L55">
        <f t="shared" si="2"/>
        <v>0</v>
      </c>
    </row>
    <row r="56" spans="12:12" x14ac:dyDescent="0.2">
      <c r="L56">
        <f t="shared" si="2"/>
        <v>0</v>
      </c>
    </row>
    <row r="57" spans="12:12" x14ac:dyDescent="0.2">
      <c r="L57">
        <f t="shared" si="2"/>
        <v>0</v>
      </c>
    </row>
    <row r="58" spans="12:12" x14ac:dyDescent="0.2">
      <c r="L58">
        <f t="shared" si="2"/>
        <v>0</v>
      </c>
    </row>
    <row r="59" spans="12:12" x14ac:dyDescent="0.2">
      <c r="L59">
        <f t="shared" si="2"/>
        <v>0</v>
      </c>
    </row>
    <row r="60" spans="12:12" x14ac:dyDescent="0.2">
      <c r="L60">
        <f t="shared" si="2"/>
        <v>0</v>
      </c>
    </row>
    <row r="61" spans="12:12" x14ac:dyDescent="0.2">
      <c r="L61">
        <f t="shared" si="2"/>
        <v>0</v>
      </c>
    </row>
    <row r="62" spans="12:12" x14ac:dyDescent="0.2">
      <c r="L62">
        <f t="shared" si="2"/>
        <v>0</v>
      </c>
    </row>
    <row r="63" spans="12:12" x14ac:dyDescent="0.2">
      <c r="L63">
        <f t="shared" si="2"/>
        <v>0</v>
      </c>
    </row>
    <row r="64" spans="12:12" x14ac:dyDescent="0.2">
      <c r="L64">
        <f t="shared" si="2"/>
        <v>0</v>
      </c>
    </row>
    <row r="65" spans="12:12" x14ac:dyDescent="0.2">
      <c r="L65">
        <f t="shared" si="2"/>
        <v>0</v>
      </c>
    </row>
    <row r="66" spans="12:12" x14ac:dyDescent="0.2">
      <c r="L66">
        <f t="shared" si="2"/>
        <v>0</v>
      </c>
    </row>
    <row r="67" spans="12:12" x14ac:dyDescent="0.2">
      <c r="L67">
        <f t="shared" si="2"/>
        <v>0</v>
      </c>
    </row>
    <row r="68" spans="12:12" x14ac:dyDescent="0.2">
      <c r="L68">
        <f t="shared" ref="L68:L99" si="3">+J68/60</f>
        <v>0</v>
      </c>
    </row>
    <row r="69" spans="12:12" x14ac:dyDescent="0.2">
      <c r="L69">
        <f t="shared" si="3"/>
        <v>0</v>
      </c>
    </row>
    <row r="70" spans="12:12" x14ac:dyDescent="0.2">
      <c r="L70">
        <f t="shared" si="3"/>
        <v>0</v>
      </c>
    </row>
    <row r="71" spans="12:12" x14ac:dyDescent="0.2">
      <c r="L71">
        <f t="shared" si="3"/>
        <v>0</v>
      </c>
    </row>
    <row r="72" spans="12:12" x14ac:dyDescent="0.2">
      <c r="L72">
        <f t="shared" si="3"/>
        <v>0</v>
      </c>
    </row>
    <row r="73" spans="12:12" x14ac:dyDescent="0.2">
      <c r="L73">
        <f t="shared" si="3"/>
        <v>0</v>
      </c>
    </row>
    <row r="74" spans="12:12" x14ac:dyDescent="0.2">
      <c r="L74">
        <f t="shared" si="3"/>
        <v>0</v>
      </c>
    </row>
    <row r="75" spans="12:12" x14ac:dyDescent="0.2">
      <c r="L75">
        <f t="shared" si="3"/>
        <v>0</v>
      </c>
    </row>
    <row r="76" spans="12:12" x14ac:dyDescent="0.2">
      <c r="L76">
        <f t="shared" si="3"/>
        <v>0</v>
      </c>
    </row>
    <row r="77" spans="12:12" x14ac:dyDescent="0.2">
      <c r="L77">
        <f t="shared" si="3"/>
        <v>0</v>
      </c>
    </row>
    <row r="78" spans="12:12" x14ac:dyDescent="0.2">
      <c r="L78">
        <f t="shared" si="3"/>
        <v>0</v>
      </c>
    </row>
    <row r="79" spans="12:12" x14ac:dyDescent="0.2">
      <c r="L79">
        <f t="shared" si="3"/>
        <v>0</v>
      </c>
    </row>
    <row r="80" spans="12:12" x14ac:dyDescent="0.2">
      <c r="L80">
        <f t="shared" si="3"/>
        <v>0</v>
      </c>
    </row>
    <row r="81" spans="12:12" x14ac:dyDescent="0.2">
      <c r="L81">
        <f t="shared" si="3"/>
        <v>0</v>
      </c>
    </row>
    <row r="82" spans="12:12" x14ac:dyDescent="0.2">
      <c r="L82">
        <f t="shared" si="3"/>
        <v>0</v>
      </c>
    </row>
    <row r="83" spans="12:12" x14ac:dyDescent="0.2">
      <c r="L83">
        <f t="shared" si="3"/>
        <v>0</v>
      </c>
    </row>
    <row r="84" spans="12:12" x14ac:dyDescent="0.2">
      <c r="L84">
        <f t="shared" si="3"/>
        <v>0</v>
      </c>
    </row>
    <row r="85" spans="12:12" x14ac:dyDescent="0.2">
      <c r="L85">
        <f t="shared" si="3"/>
        <v>0</v>
      </c>
    </row>
    <row r="86" spans="12:12" x14ac:dyDescent="0.2">
      <c r="L86">
        <f t="shared" si="3"/>
        <v>0</v>
      </c>
    </row>
    <row r="87" spans="12:12" x14ac:dyDescent="0.2">
      <c r="L87">
        <f t="shared" si="3"/>
        <v>0</v>
      </c>
    </row>
    <row r="88" spans="12:12" x14ac:dyDescent="0.2">
      <c r="L88">
        <f t="shared" si="3"/>
        <v>0</v>
      </c>
    </row>
    <row r="89" spans="12:12" x14ac:dyDescent="0.2">
      <c r="L89">
        <f t="shared" si="3"/>
        <v>0</v>
      </c>
    </row>
    <row r="90" spans="12:12" x14ac:dyDescent="0.2">
      <c r="L90">
        <f t="shared" si="3"/>
        <v>0</v>
      </c>
    </row>
    <row r="91" spans="12:12" x14ac:dyDescent="0.2">
      <c r="L91">
        <f t="shared" si="3"/>
        <v>0</v>
      </c>
    </row>
    <row r="92" spans="12:12" x14ac:dyDescent="0.2">
      <c r="L92">
        <f t="shared" si="3"/>
        <v>0</v>
      </c>
    </row>
    <row r="93" spans="12:12" x14ac:dyDescent="0.2">
      <c r="L93">
        <f t="shared" si="3"/>
        <v>0</v>
      </c>
    </row>
    <row r="94" spans="12:12" x14ac:dyDescent="0.2">
      <c r="L94">
        <f t="shared" si="3"/>
        <v>0</v>
      </c>
    </row>
    <row r="95" spans="12:12" x14ac:dyDescent="0.2">
      <c r="L95">
        <f t="shared" si="3"/>
        <v>0</v>
      </c>
    </row>
    <row r="96" spans="12:12" x14ac:dyDescent="0.2">
      <c r="L96">
        <f t="shared" si="3"/>
        <v>0</v>
      </c>
    </row>
    <row r="97" spans="12:12" x14ac:dyDescent="0.2">
      <c r="L97">
        <f t="shared" si="3"/>
        <v>0</v>
      </c>
    </row>
    <row r="98" spans="12:12" x14ac:dyDescent="0.2">
      <c r="L98">
        <f t="shared" si="3"/>
        <v>0</v>
      </c>
    </row>
    <row r="99" spans="12:12" x14ac:dyDescent="0.2">
      <c r="L99">
        <f t="shared" si="3"/>
        <v>0</v>
      </c>
    </row>
    <row r="100" spans="12:12" x14ac:dyDescent="0.2">
      <c r="L100">
        <f t="shared" ref="L100:L112" si="4">+J100/60</f>
        <v>0</v>
      </c>
    </row>
    <row r="101" spans="12:12" x14ac:dyDescent="0.2">
      <c r="L101">
        <f t="shared" si="4"/>
        <v>0</v>
      </c>
    </row>
    <row r="102" spans="12:12" x14ac:dyDescent="0.2">
      <c r="L102">
        <f t="shared" si="4"/>
        <v>0</v>
      </c>
    </row>
    <row r="103" spans="12:12" x14ac:dyDescent="0.2">
      <c r="L103">
        <f t="shared" si="4"/>
        <v>0</v>
      </c>
    </row>
    <row r="104" spans="12:12" x14ac:dyDescent="0.2">
      <c r="L104">
        <f t="shared" si="4"/>
        <v>0</v>
      </c>
    </row>
    <row r="105" spans="12:12" x14ac:dyDescent="0.2">
      <c r="L105">
        <f t="shared" si="4"/>
        <v>0</v>
      </c>
    </row>
    <row r="106" spans="12:12" x14ac:dyDescent="0.2">
      <c r="L106">
        <f t="shared" si="4"/>
        <v>0</v>
      </c>
    </row>
    <row r="107" spans="12:12" x14ac:dyDescent="0.2">
      <c r="L107">
        <f t="shared" si="4"/>
        <v>0</v>
      </c>
    </row>
    <row r="108" spans="12:12" x14ac:dyDescent="0.2">
      <c r="L108">
        <f t="shared" si="4"/>
        <v>0</v>
      </c>
    </row>
    <row r="109" spans="12:12" x14ac:dyDescent="0.2">
      <c r="L109">
        <f t="shared" si="4"/>
        <v>0</v>
      </c>
    </row>
    <row r="110" spans="12:12" x14ac:dyDescent="0.2">
      <c r="L110">
        <f t="shared" si="4"/>
        <v>0</v>
      </c>
    </row>
    <row r="111" spans="12:12" x14ac:dyDescent="0.2">
      <c r="L111">
        <f t="shared" si="4"/>
        <v>0</v>
      </c>
    </row>
    <row r="112" spans="12:12" x14ac:dyDescent="0.2">
      <c r="L112">
        <f t="shared" si="4"/>
        <v>0</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aaa94c6-a08a-4f31-80d4-9ed0227976f0">
      <Terms xmlns="http://schemas.microsoft.com/office/infopath/2007/PartnerControls"/>
    </lcf76f155ced4ddcb4097134ff3c332f>
    <TaxCatchAll xmlns="379e1408-2888-4c35-8838-6acad26c5d6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5B92ACAE07D34EBD9C6E2622D0FB90" ma:contentTypeVersion="12" ma:contentTypeDescription="Create a new document." ma:contentTypeScope="" ma:versionID="7f49de2c6b713e81b883d83440abc7b4">
  <xsd:schema xmlns:xsd="http://www.w3.org/2001/XMLSchema" xmlns:xs="http://www.w3.org/2001/XMLSchema" xmlns:p="http://schemas.microsoft.com/office/2006/metadata/properties" xmlns:ns2="0aaa94c6-a08a-4f31-80d4-9ed0227976f0" xmlns:ns3="379e1408-2888-4c35-8838-6acad26c5d63" targetNamespace="http://schemas.microsoft.com/office/2006/metadata/properties" ma:root="true" ma:fieldsID="c077b7c82340bc93c6b35a1c6c7b7bd0" ns2:_="" ns3:_="">
    <xsd:import namespace="0aaa94c6-a08a-4f31-80d4-9ed0227976f0"/>
    <xsd:import namespace="379e1408-2888-4c35-8838-6acad26c5d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aa94c6-a08a-4f31-80d4-9ed022797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e85e79-d9a7-4c0e-b556-3753633e16a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9e1408-2888-4c35-8838-6acad26c5d6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3b9dc9-1702-4a21-9e9b-ae6102858314}" ma:internalName="TaxCatchAll" ma:showField="CatchAllData" ma:web="379e1408-2888-4c35-8838-6acad26c5d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M36YPKHV33QTHTYUC5ELRODUVD3V3PAC:ms-officescript%3A%2F%2Fonedrive_business_sharinglink%2Fu!aHR0cHM6Ly9yZWRjb2dsb2JhbGNsLW15LnNoYXJlcG9pbnQuY29tLzp1Oi9nL3BlcnNvbmFsL2FwYWNoZWNvX3JlZGNvZ2xvYmFsX2NvbS9FZlhlNFRQUEZCZEl1TGgwcVBkZHZBSUI5OUVLZUFqWWM1M1poRjMwdjFMNmhR"/>
  <scriptId xmlns="" id="ms-officescript%3A%2F%2Fonedrive_business_itemlink%2F01M36YPKFELYOEEN467RCIYJUV2ROG34PN:ms-officescript%3A%2F%2Fonedrive_business_sharinglink%2Fu!aHR0cHM6Ly9yZWRjb2dsb2JhbGNsLW15LnNoYXJlcG9pbnQuY29tLzp1Oi9nL3BlcnNvbmFsL2FwYWNoZWNvX3JlZGNvZ2xvYmFsX2NvbS9FYVJlSEVJM252eEVqQ2FWMUZ4dDhlMEJqc1dqWW9iZk5VOERIbzdZWTdxUDVR"/>
</scriptIds>
</file>

<file path=customXml/itemProps1.xml><?xml version="1.0" encoding="utf-8"?>
<ds:datastoreItem xmlns:ds="http://schemas.openxmlformats.org/officeDocument/2006/customXml" ds:itemID="{F4E58FF4-75A3-4441-ADB7-B33F154B8B9B}">
  <ds:schemaRefs>
    <ds:schemaRef ds:uri="http://www.w3.org/XML/1998/namespace"/>
    <ds:schemaRef ds:uri="http://purl.org/dc/dcmitype/"/>
    <ds:schemaRef ds:uri="http://schemas.microsoft.com/office/infopath/2007/PartnerControls"/>
    <ds:schemaRef ds:uri="http://schemas.microsoft.com/office/2006/metadata/properties"/>
    <ds:schemaRef ds:uri="http://schemas.microsoft.com/office/2006/documentManagement/types"/>
    <ds:schemaRef ds:uri="7d3b1b71-91b4-4cfa-8e3c-66689df66c22"/>
    <ds:schemaRef ds:uri="http://purl.org/dc/elements/1.1/"/>
    <ds:schemaRef ds:uri="http://schemas.openxmlformats.org/package/2006/metadata/core-properties"/>
    <ds:schemaRef ds:uri="93905ea2-9252-4e2b-8dff-94b3dd824a6c"/>
    <ds:schemaRef ds:uri="http://purl.org/dc/terms/"/>
    <ds:schemaRef ds:uri="0aaa94c6-a08a-4f31-80d4-9ed0227976f0"/>
    <ds:schemaRef ds:uri="379e1408-2888-4c35-8838-6acad26c5d63"/>
  </ds:schemaRefs>
</ds:datastoreItem>
</file>

<file path=customXml/itemProps2.xml><?xml version="1.0" encoding="utf-8"?>
<ds:datastoreItem xmlns:ds="http://schemas.openxmlformats.org/officeDocument/2006/customXml" ds:itemID="{18F5E975-5468-4514-B81C-6652041D653E}">
  <ds:schemaRefs>
    <ds:schemaRef ds:uri="http://schemas.microsoft.com/sharepoint/v3/contenttype/forms"/>
  </ds:schemaRefs>
</ds:datastoreItem>
</file>

<file path=customXml/itemProps3.xml><?xml version="1.0" encoding="utf-8"?>
<ds:datastoreItem xmlns:ds="http://schemas.openxmlformats.org/officeDocument/2006/customXml" ds:itemID="{DC15416B-F1A6-4EF8-AA0D-51A418D427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aa94c6-a08a-4f31-80d4-9ed0227976f0"/>
    <ds:schemaRef ds:uri="379e1408-2888-4c35-8838-6acad26c5d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4B9A345-2878-45D4-AA3C-AAA2DC7A1BB1}">
  <ds:schemaRefs>
    <ds:schemaRef ds:uri="http://schemas.microsoft.com/office/extensibility/maker/v1.0"/>
    <ds:schemaRef ds:uri=""/>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65</vt:i4>
      </vt:variant>
      <vt:variant>
        <vt:lpstr>Rangos con nombre</vt:lpstr>
      </vt:variant>
      <vt:variant>
        <vt:i4>1</vt:i4>
      </vt:variant>
    </vt:vector>
  </HeadingPairs>
  <TitlesOfParts>
    <vt:vector size="66" baseType="lpstr">
      <vt:lpstr>Resumen</vt:lpstr>
      <vt:lpstr>Listado Proyectos</vt:lpstr>
      <vt:lpstr>Listado Profesionales</vt:lpstr>
      <vt:lpstr>Calendario</vt:lpstr>
      <vt:lpstr>AuraMinerals_Proyecto Paiol PFS</vt:lpstr>
      <vt:lpstr>EroCopper_Scoping Furnas</vt:lpstr>
      <vt:lpstr>Alpayana_Estudio de Sismicidad</vt:lpstr>
      <vt:lpstr>Seligdar_Kyuchus</vt:lpstr>
      <vt:lpstr>Polyus_Blagodatnoye</vt:lpstr>
      <vt:lpstr>Polyus_Olimpiada Cutback</vt:lpstr>
      <vt:lpstr>AtlasMining_Ley de corte</vt:lpstr>
      <vt:lpstr>Glencore_Estrategia Propiedades</vt:lpstr>
      <vt:lpstr>Miskimayo_Evaluación Transporte</vt:lpstr>
      <vt:lpstr>Collahuasi_Incorporación Chx03 </vt:lpstr>
      <vt:lpstr>ERG_Modelo Estructural</vt:lpstr>
      <vt:lpstr>SPM_FS Labores Subterraneas</vt:lpstr>
      <vt:lpstr>Hochschild_Metodo Minado Tesoro</vt:lpstr>
      <vt:lpstr>Resolution_General Review</vt:lpstr>
      <vt:lpstr>ERG_Estabilidad taludes</vt:lpstr>
      <vt:lpstr>Minsur_LOM Integrado SR 2026</vt:lpstr>
      <vt:lpstr>Emincar_Los Castellanos_UG</vt:lpstr>
      <vt:lpstr>Los Calatos_DD</vt:lpstr>
      <vt:lpstr>Los Calatos_RDP</vt:lpstr>
      <vt:lpstr>ElBrocal_Estudio Estabilidad</vt:lpstr>
      <vt:lpstr>Freeport_GBC Restart Strategy</vt:lpstr>
      <vt:lpstr>Codelco_Auditoria R&amp;R</vt:lpstr>
      <vt:lpstr>Collahuasi_Mine Compliance 2026</vt:lpstr>
      <vt:lpstr>Barrick_Production at Risk</vt:lpstr>
      <vt:lpstr>Mosaic_Cajati LOM Open Pit</vt:lpstr>
      <vt:lpstr>Glencore_Mining Simulation Mara</vt:lpstr>
      <vt:lpstr>South32_Clark Project</vt:lpstr>
      <vt:lpstr>Hecla_Lucky Friday Mine</vt:lpstr>
      <vt:lpstr>Miskimayo_R&amp;R Bayovar</vt:lpstr>
      <vt:lpstr>Hudbay_Peligro Sismico</vt:lpstr>
      <vt:lpstr>Mosaic_Análisis de Estabilidad</vt:lpstr>
      <vt:lpstr>EroCopper_Surubim OP Mine</vt:lpstr>
      <vt:lpstr>AESA_Construccion Rampas</vt:lpstr>
      <vt:lpstr>CMS_PAD</vt:lpstr>
      <vt:lpstr>MineriaIman_PEA Proyecto Iman</vt:lpstr>
      <vt:lpstr>Stantec_I80 Archimedes UG FS</vt:lpstr>
      <vt:lpstr>Codelco_DET Rajo Sur</vt:lpstr>
      <vt:lpstr>Collahuasi_Mining Simulation St</vt:lpstr>
      <vt:lpstr>REDCO_Otras Actividades Ing.</vt:lpstr>
      <vt:lpstr>SeabridgeGold_HoV KSM</vt:lpstr>
      <vt:lpstr>EroCopper_Expansión Xavantina</vt:lpstr>
      <vt:lpstr>Codelco_Peritaje DET</vt:lpstr>
      <vt:lpstr>EroCopper_PEA Update Furnas</vt:lpstr>
      <vt:lpstr>Highlander_Diag Geomecánico</vt:lpstr>
      <vt:lpstr>Fortuna_Sismicidad Inducida</vt:lpstr>
      <vt:lpstr>Volcan_Simulación Transporte</vt:lpstr>
      <vt:lpstr>Minsur_Proceso adherencia</vt:lpstr>
      <vt:lpstr>South32_HoV and optimized CoG</vt:lpstr>
      <vt:lpstr>Hojas y Proyectos</vt:lpstr>
      <vt:lpstr>Resumen EDP POM</vt:lpstr>
      <vt:lpstr>Proyeccion de pago a 3os PBI</vt:lpstr>
      <vt:lpstr>Resumen HH POM</vt:lpstr>
      <vt:lpstr>Update EDPs POM Gerentes</vt:lpstr>
      <vt:lpstr>Hoja2</vt:lpstr>
      <vt:lpstr>Hoja1</vt:lpstr>
      <vt:lpstr>Reporte POM PBI</vt:lpstr>
      <vt:lpstr>Resultados Intermedios</vt:lpstr>
      <vt:lpstr>Resumen Personal</vt:lpstr>
      <vt:lpstr>Summary HH POM</vt:lpstr>
      <vt:lpstr>macro</vt:lpstr>
      <vt:lpstr>CHECK PBI</vt:lpstr>
      <vt:lpstr>NombresProfesionales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Matías Fuentes</dc:creator>
  <cp:keywords/>
  <dc:description/>
  <cp:lastModifiedBy>Daniel Cuero</cp:lastModifiedBy>
  <cp:revision/>
  <dcterms:created xsi:type="dcterms:W3CDTF">2024-08-05T20:31:53Z</dcterms:created>
  <dcterms:modified xsi:type="dcterms:W3CDTF">2026-07-06T05:33:21Z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0x0101000E5B92ACAE07D34EBD9C6E2622D0FB90</vt:lpwstr>
  </property>
  <property fmtid="{D5CDD505-2E9C-101B-9397-08002B2CF9AE}" pid="3" name="MediaServiceImageTags">
    <vt:lpwstr/>
  </property>
</Properties>
</file>