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nturini\Downloads\"/>
    </mc:Choice>
  </mc:AlternateContent>
  <bookViews>
    <workbookView xWindow="-120" yWindow="-120" windowWidth="29040" windowHeight="15840" tabRatio="507" activeTab="4"/>
  </bookViews>
  <sheets>
    <sheet name="Rascunho01" sheetId="2" r:id="rId1"/>
    <sheet name="Rascunho02" sheetId="3" r:id="rId2"/>
    <sheet name="matéria-prima" sheetId="5" r:id="rId3"/>
    <sheet name="Cálculo de carga" sheetId="4" r:id="rId4"/>
    <sheet name="Exemplo média ponderada" sheetId="6" r:id="rId5"/>
  </sheets>
  <definedNames>
    <definedName name="solver_adj" localSheetId="3" hidden="1">'Cálculo de carga'!$C$69:$C$114</definedName>
    <definedName name="solver_adj" localSheetId="0" hidden="1">Rascunho01!$C$14:$C$17</definedName>
    <definedName name="solver_adj" localSheetId="1" hidden="1">Rascunho02!$R$2:$R$7</definedName>
    <definedName name="solver_cvg" localSheetId="3" hidden="1">0.0001</definedName>
    <definedName name="solver_cvg" localSheetId="0" hidden="1">0.0001</definedName>
    <definedName name="solver_cvg" localSheetId="1" hidden="1">0.0001</definedName>
    <definedName name="solver_drv" localSheetId="3" hidden="1">1</definedName>
    <definedName name="solver_drv" localSheetId="0" hidden="1">1</definedName>
    <definedName name="solver_drv" localSheetId="1" hidden="1">1</definedName>
    <definedName name="solver_eng" localSheetId="3" hidden="1">2</definedName>
    <definedName name="solver_eng" localSheetId="0" hidden="1">1</definedName>
    <definedName name="solver_eng" localSheetId="1" hidden="1">2</definedName>
    <definedName name="solver_est" localSheetId="3" hidden="1">1</definedName>
    <definedName name="solver_est" localSheetId="0" hidden="1">1</definedName>
    <definedName name="solver_est" localSheetId="1" hidden="1">1</definedName>
    <definedName name="solver_itr" localSheetId="3" hidden="1">2147483647</definedName>
    <definedName name="solver_itr" localSheetId="0" hidden="1">2147483647</definedName>
    <definedName name="solver_itr" localSheetId="1" hidden="1">2147483647</definedName>
    <definedName name="solver_lhs1" localSheetId="3" hidden="1">'Cálculo de carga'!$C$120</definedName>
    <definedName name="solver_lhs1" localSheetId="0" hidden="1">Rascunho01!$C$15</definedName>
    <definedName name="solver_lhs1" localSheetId="1" hidden="1">Rascunho02!$R$15</definedName>
    <definedName name="solver_lhs10" localSheetId="3" hidden="1">'Cálculo de carga'!$C$137</definedName>
    <definedName name="solver_lhs10" localSheetId="0" hidden="1">Rascunho01!$C$24</definedName>
    <definedName name="solver_lhs10" localSheetId="1" hidden="1">Rascunho02!$R$10</definedName>
    <definedName name="solver_lhs11" localSheetId="3" hidden="1">'Cálculo de carga'!$C$134</definedName>
    <definedName name="solver_lhs12" localSheetId="3" hidden="1">'Cálculo de carga'!$C$135</definedName>
    <definedName name="solver_lhs13" localSheetId="3" hidden="1">'Cálculo de carga'!$C$133</definedName>
    <definedName name="solver_lhs14" localSheetId="3" hidden="1">'Cálculo de carga'!$C$131</definedName>
    <definedName name="solver_lhs15" localSheetId="3" hidden="1">'Cálculo de carga'!$C$132</definedName>
    <definedName name="solver_lhs16" localSheetId="3" hidden="1">'Cálculo de carga'!$C$126</definedName>
    <definedName name="solver_lhs17" localSheetId="3" hidden="1">'Cálculo de carga'!$C$130</definedName>
    <definedName name="solver_lhs18" localSheetId="3" hidden="1">'Cálculo de carga'!$C$129</definedName>
    <definedName name="solver_lhs19" localSheetId="3" hidden="1">'Cálculo de carga'!$C$128</definedName>
    <definedName name="solver_lhs2" localSheetId="3" hidden="1">'Cálculo de carga'!$C$127</definedName>
    <definedName name="solver_lhs2" localSheetId="0" hidden="1">Rascunho01!$C$16</definedName>
    <definedName name="solver_lhs2" localSheetId="1" hidden="1">Rascunho02!$R$16</definedName>
    <definedName name="solver_lhs20" localSheetId="3" hidden="1">'Cálculo de carga'!$C$125</definedName>
    <definedName name="solver_lhs21" localSheetId="3" hidden="1">'Cálculo de carga'!$C$121</definedName>
    <definedName name="solver_lhs22" localSheetId="3" hidden="1">'Cálculo de carga'!$C$119</definedName>
    <definedName name="solver_lhs23" localSheetId="3" hidden="1">'Cálculo de carga'!$C$122</definedName>
    <definedName name="solver_lhs24" localSheetId="3" hidden="1">'Cálculo de carga'!$C$123</definedName>
    <definedName name="solver_lhs3" localSheetId="3" hidden="1">'Cálculo de carga'!$C$124</definedName>
    <definedName name="solver_lhs3" localSheetId="0" hidden="1">Rascunho01!$C$17</definedName>
    <definedName name="solver_lhs3" localSheetId="1" hidden="1">Rascunho02!$R$17</definedName>
    <definedName name="solver_lhs4" localSheetId="3" hidden="1">'Cálculo de carga'!$C$139</definedName>
    <definedName name="solver_lhs4" localSheetId="0" hidden="1">Rascunho01!$C$19</definedName>
    <definedName name="solver_lhs4" localSheetId="1" hidden="1">Rascunho02!$R$2</definedName>
    <definedName name="solver_lhs5" localSheetId="3" hidden="1">'Cálculo de carga'!$C$138</definedName>
    <definedName name="solver_lhs5" localSheetId="0" hidden="1">Rascunho01!$C$20</definedName>
    <definedName name="solver_lhs5" localSheetId="1" hidden="1">Rascunho02!$R$3</definedName>
    <definedName name="solver_lhs6" localSheetId="3" hidden="1">'Cálculo de carga'!$C$140</definedName>
    <definedName name="solver_lhs6" localSheetId="0" hidden="1">Rascunho01!$C$21</definedName>
    <definedName name="solver_lhs6" localSheetId="1" hidden="1">Rascunho02!$R$4</definedName>
    <definedName name="solver_lhs7" localSheetId="3" hidden="1">'Cálculo de carga'!$F$61</definedName>
    <definedName name="solver_lhs7" localSheetId="0" hidden="1">Rascunho01!$C$22</definedName>
    <definedName name="solver_lhs7" localSheetId="1" hidden="1">Rascunho02!$R$5</definedName>
    <definedName name="solver_lhs8" localSheetId="3" hidden="1">'Cálculo de carga'!$F$61</definedName>
    <definedName name="solver_lhs8" localSheetId="0" hidden="1">Rascunho01!$C$23</definedName>
    <definedName name="solver_lhs8" localSheetId="1" hidden="1">Rascunho02!$R$7</definedName>
    <definedName name="solver_lhs9" localSheetId="3" hidden="1">'Cálculo de carga'!$C$136</definedName>
    <definedName name="solver_lhs9" localSheetId="0" hidden="1">Rascunho01!$F$18</definedName>
    <definedName name="solver_lhs9" localSheetId="1" hidden="1">Rascunho02!$R$9</definedName>
    <definedName name="solver_mip" localSheetId="3" hidden="1">2147483647</definedName>
    <definedName name="solver_mip" localSheetId="0" hidden="1">2147483647</definedName>
    <definedName name="solver_mip" localSheetId="1" hidden="1">2147483647</definedName>
    <definedName name="solver_mni" localSheetId="3" hidden="1">30</definedName>
    <definedName name="solver_mni" localSheetId="0" hidden="1">30</definedName>
    <definedName name="solver_mni" localSheetId="1" hidden="1">30</definedName>
    <definedName name="solver_mrt" localSheetId="3" hidden="1">0.075</definedName>
    <definedName name="solver_mrt" localSheetId="0" hidden="1">0.075</definedName>
    <definedName name="solver_mrt" localSheetId="1" hidden="1">0.075</definedName>
    <definedName name="solver_msl" localSheetId="3" hidden="1">2</definedName>
    <definedName name="solver_msl" localSheetId="0" hidden="1">2</definedName>
    <definedName name="solver_msl" localSheetId="1" hidden="1">2</definedName>
    <definedName name="solver_neg" localSheetId="3" hidden="1">1</definedName>
    <definedName name="solver_neg" localSheetId="0" hidden="1">1</definedName>
    <definedName name="solver_neg" localSheetId="1" hidden="1">1</definedName>
    <definedName name="solver_nod" localSheetId="3" hidden="1">2147483647</definedName>
    <definedName name="solver_nod" localSheetId="0" hidden="1">2147483647</definedName>
    <definedName name="solver_nod" localSheetId="1" hidden="1">2147483647</definedName>
    <definedName name="solver_num" localSheetId="3" hidden="1">24</definedName>
    <definedName name="solver_num" localSheetId="0" hidden="1">9</definedName>
    <definedName name="solver_num" localSheetId="1" hidden="1">10</definedName>
    <definedName name="solver_nwt" localSheetId="3" hidden="1">1</definedName>
    <definedName name="solver_nwt" localSheetId="0" hidden="1">1</definedName>
    <definedName name="solver_nwt" localSheetId="1" hidden="1">1</definedName>
    <definedName name="solver_opt" localSheetId="3" hidden="1">'Cálculo de carga'!$C$141</definedName>
    <definedName name="solver_opt" localSheetId="0" hidden="1">Rascunho01!$C$26</definedName>
    <definedName name="solver_opt" localSheetId="1" hidden="1">Rascunho02!$R$19</definedName>
    <definedName name="solver_pre" localSheetId="3" hidden="1">0.000001</definedName>
    <definedName name="solver_pre" localSheetId="0" hidden="1">0.000001</definedName>
    <definedName name="solver_pre" localSheetId="1" hidden="1">0.000001</definedName>
    <definedName name="solver_rbv" localSheetId="3" hidden="1">1</definedName>
    <definedName name="solver_rbv" localSheetId="0" hidden="1">1</definedName>
    <definedName name="solver_rbv" localSheetId="1" hidden="1">1</definedName>
    <definedName name="solver_rel1" localSheetId="3" hidden="1">1</definedName>
    <definedName name="solver_rel1" localSheetId="0" hidden="1">3</definedName>
    <definedName name="solver_rel1" localSheetId="1" hidden="1">1</definedName>
    <definedName name="solver_rel10" localSheetId="3" hidden="1">3</definedName>
    <definedName name="solver_rel10" localSheetId="0" hidden="1">1</definedName>
    <definedName name="solver_rel10" localSheetId="1" hidden="1">3</definedName>
    <definedName name="solver_rel11" localSheetId="3" hidden="1">1</definedName>
    <definedName name="solver_rel12" localSheetId="3" hidden="1">3</definedName>
    <definedName name="solver_rel13" localSheetId="3" hidden="1">3</definedName>
    <definedName name="solver_rel14" localSheetId="3" hidden="1">3</definedName>
    <definedName name="solver_rel15" localSheetId="3" hidden="1">1</definedName>
    <definedName name="solver_rel16" localSheetId="3" hidden="1">1</definedName>
    <definedName name="solver_rel17" localSheetId="3" hidden="1">1</definedName>
    <definedName name="solver_rel18" localSheetId="3" hidden="1">3</definedName>
    <definedName name="solver_rel19" localSheetId="3" hidden="1">1</definedName>
    <definedName name="solver_rel2" localSheetId="3" hidden="1">3</definedName>
    <definedName name="solver_rel2" localSheetId="0" hidden="1">3</definedName>
    <definedName name="solver_rel2" localSheetId="1" hidden="1">3</definedName>
    <definedName name="solver_rel20" localSheetId="3" hidden="1">3</definedName>
    <definedName name="solver_rel21" localSheetId="3" hidden="1">3</definedName>
    <definedName name="solver_rel22" localSheetId="3" hidden="1">3</definedName>
    <definedName name="solver_rel23" localSheetId="3" hidden="1">1</definedName>
    <definedName name="solver_rel24" localSheetId="3" hidden="1">3</definedName>
    <definedName name="solver_rel3" localSheetId="3" hidden="1">1</definedName>
    <definedName name="solver_rel3" localSheetId="0" hidden="1">3</definedName>
    <definedName name="solver_rel3" localSheetId="1" hidden="1">1</definedName>
    <definedName name="solver_rel4" localSheetId="3" hidden="1">3</definedName>
    <definedName name="solver_rel4" localSheetId="0" hidden="1">3</definedName>
    <definedName name="solver_rel4" localSheetId="1" hidden="1">3</definedName>
    <definedName name="solver_rel5" localSheetId="3" hidden="1">1</definedName>
    <definedName name="solver_rel5" localSheetId="0" hidden="1">3</definedName>
    <definedName name="solver_rel5" localSheetId="1" hidden="1">3</definedName>
    <definedName name="solver_rel6" localSheetId="3" hidden="1">1</definedName>
    <definedName name="solver_rel6" localSheetId="0" hidden="1">1</definedName>
    <definedName name="solver_rel6" localSheetId="1" hidden="1">3</definedName>
    <definedName name="solver_rel7" localSheetId="3" hidden="1">3</definedName>
    <definedName name="solver_rel7" localSheetId="0" hidden="1">3</definedName>
    <definedName name="solver_rel7" localSheetId="1" hidden="1">3</definedName>
    <definedName name="solver_rel8" localSheetId="3" hidden="1">1</definedName>
    <definedName name="solver_rel8" localSheetId="0" hidden="1">1</definedName>
    <definedName name="solver_rel8" localSheetId="1" hidden="1">3</definedName>
    <definedName name="solver_rel9" localSheetId="3" hidden="1">1</definedName>
    <definedName name="solver_rel9" localSheetId="0" hidden="1">2</definedName>
    <definedName name="solver_rel9" localSheetId="1" hidden="1">1</definedName>
    <definedName name="solver_rhs1" localSheetId="3" hidden="1">'Cálculo de carga'!$BC$70</definedName>
    <definedName name="solver_rhs1" localSheetId="0" hidden="1">0</definedName>
    <definedName name="solver_rhs1" localSheetId="1" hidden="1">Rascunho02!$O$22</definedName>
    <definedName name="solver_rhs10" localSheetId="3" hidden="1">'Cálculo de carga'!$BC$87</definedName>
    <definedName name="solver_rhs10" localSheetId="0" hidden="1">Rascunho01!$M$15</definedName>
    <definedName name="solver_rhs10" localSheetId="1" hidden="1">Rascunho02!$O$21</definedName>
    <definedName name="solver_rhs11" localSheetId="3" hidden="1">'Cálculo de carga'!$BC$84</definedName>
    <definedName name="solver_rhs12" localSheetId="3" hidden="1">'Cálculo de carga'!$BC$85</definedName>
    <definedName name="solver_rhs13" localSheetId="3" hidden="1">'Cálculo de carga'!$BC$83</definedName>
    <definedName name="solver_rhs14" localSheetId="3" hidden="1">'Cálculo de carga'!$BC$81</definedName>
    <definedName name="solver_rhs15" localSheetId="3" hidden="1">'Cálculo de carga'!$BC$82</definedName>
    <definedName name="solver_rhs16" localSheetId="3" hidden="1">'Cálculo de carga'!$BC$76</definedName>
    <definedName name="solver_rhs17" localSheetId="3" hidden="1">'Cálculo de carga'!$BC$80</definedName>
    <definedName name="solver_rhs18" localSheetId="3" hidden="1">'Cálculo de carga'!$BC$79</definedName>
    <definedName name="solver_rhs19" localSheetId="3" hidden="1">'Cálculo de carga'!$BC$78</definedName>
    <definedName name="solver_rhs2" localSheetId="3" hidden="1">'Cálculo de carga'!$BC$77</definedName>
    <definedName name="solver_rhs2" localSheetId="0" hidden="1">0</definedName>
    <definedName name="solver_rhs2" localSheetId="1" hidden="1">Rascunho02!$O$23</definedName>
    <definedName name="solver_rhs20" localSheetId="3" hidden="1">'Cálculo de carga'!$BC$75</definedName>
    <definedName name="solver_rhs21" localSheetId="3" hidden="1">'Cálculo de carga'!$BC$71</definedName>
    <definedName name="solver_rhs22" localSheetId="3" hidden="1">'Cálculo de carga'!$BC$69</definedName>
    <definedName name="solver_rhs23" localSheetId="3" hidden="1">'Cálculo de carga'!$BC$72</definedName>
    <definedName name="solver_rhs24" localSheetId="3" hidden="1">'Cálculo de carga'!$BC$73</definedName>
    <definedName name="solver_rhs3" localSheetId="3" hidden="1">'Cálculo de carga'!$BC$74</definedName>
    <definedName name="solver_rhs3" localSheetId="0" hidden="1">0</definedName>
    <definedName name="solver_rhs3" localSheetId="1" hidden="1">Rascunho02!$O$24</definedName>
    <definedName name="solver_rhs4" localSheetId="3" hidden="1">'Cálculo de carga'!$BC$89</definedName>
    <definedName name="solver_rhs4" localSheetId="0" hidden="1">Rascunho01!$M$10</definedName>
    <definedName name="solver_rhs4" localSheetId="1" hidden="1">0</definedName>
    <definedName name="solver_rhs5" localSheetId="3" hidden="1">'Cálculo de carga'!$BC$88</definedName>
    <definedName name="solver_rhs5" localSheetId="0" hidden="1">Rascunho01!$M$11</definedName>
    <definedName name="solver_rhs5" localSheetId="1" hidden="1">0</definedName>
    <definedName name="solver_rhs6" localSheetId="3" hidden="1">'Cálculo de carga'!$BC$90</definedName>
    <definedName name="solver_rhs6" localSheetId="0" hidden="1">Rascunho01!$M$12</definedName>
    <definedName name="solver_rhs6" localSheetId="1" hidden="1">0</definedName>
    <definedName name="solver_rhs7" localSheetId="3" hidden="1">'Cálculo de carga'!$D$62</definedName>
    <definedName name="solver_rhs7" localSheetId="0" hidden="1">Rascunho01!$M$13</definedName>
    <definedName name="solver_rhs7" localSheetId="1" hidden="1">0</definedName>
    <definedName name="solver_rhs8" localSheetId="3" hidden="1">'Cálculo de carga'!$C$62</definedName>
    <definedName name="solver_rhs8" localSheetId="0" hidden="1">Rascunho01!$M$14</definedName>
    <definedName name="solver_rhs8" localSheetId="1" hidden="1">0</definedName>
    <definedName name="solver_rhs9" localSheetId="3" hidden="1">'Cálculo de carga'!$BC$86</definedName>
    <definedName name="solver_rhs9" localSheetId="0" hidden="1">Rascunho01!$A$4</definedName>
    <definedName name="solver_rhs9" localSheetId="1" hidden="1">Rascunho02!$O$20</definedName>
    <definedName name="solver_rlx" localSheetId="3" hidden="1">2</definedName>
    <definedName name="solver_rlx" localSheetId="0" hidden="1">2</definedName>
    <definedName name="solver_rlx" localSheetId="1" hidden="1">2</definedName>
    <definedName name="solver_rsd" localSheetId="3" hidden="1">0</definedName>
    <definedName name="solver_rsd" localSheetId="0" hidden="1">0</definedName>
    <definedName name="solver_rsd" localSheetId="1" hidden="1">0</definedName>
    <definedName name="solver_scl" localSheetId="3" hidden="1">1</definedName>
    <definedName name="solver_scl" localSheetId="0" hidden="1">1</definedName>
    <definedName name="solver_scl" localSheetId="1" hidden="1">1</definedName>
    <definedName name="solver_sho" localSheetId="3" hidden="1">2</definedName>
    <definedName name="solver_sho" localSheetId="0" hidden="1">2</definedName>
    <definedName name="solver_sho" localSheetId="1" hidden="1">2</definedName>
    <definedName name="solver_ssz" localSheetId="3" hidden="1">100</definedName>
    <definedName name="solver_ssz" localSheetId="0" hidden="1">100</definedName>
    <definedName name="solver_ssz" localSheetId="1" hidden="1">100</definedName>
    <definedName name="solver_tim" localSheetId="3" hidden="1">2147483647</definedName>
    <definedName name="solver_tim" localSheetId="0" hidden="1">2147483647</definedName>
    <definedName name="solver_tim" localSheetId="1" hidden="1">2147483647</definedName>
    <definedName name="solver_tol" localSheetId="3" hidden="1">0.01</definedName>
    <definedName name="solver_tol" localSheetId="0" hidden="1">0.01</definedName>
    <definedName name="solver_tol" localSheetId="1" hidden="1">0.01</definedName>
    <definedName name="solver_typ" localSheetId="3" hidden="1">2</definedName>
    <definedName name="solver_typ" localSheetId="0" hidden="1">2</definedName>
    <definedName name="solver_typ" localSheetId="1" hidden="1">2</definedName>
    <definedName name="solver_val" localSheetId="3" hidden="1">0</definedName>
    <definedName name="solver_val" localSheetId="0" hidden="1">0</definedName>
    <definedName name="solver_val" localSheetId="1" hidden="1">0</definedName>
    <definedName name="solver_ver" localSheetId="3" hidden="1">3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6" l="1"/>
  <c r="J7" i="6" s="1"/>
  <c r="B8" i="6"/>
  <c r="B7" i="6"/>
  <c r="X7" i="6" l="1"/>
  <c r="S7" i="6"/>
  <c r="F7" i="6"/>
  <c r="H7" i="6"/>
  <c r="V7" i="6"/>
  <c r="Z7" i="6"/>
  <c r="T7" i="6"/>
  <c r="R7" i="6"/>
  <c r="W7" i="6"/>
  <c r="N7" i="6"/>
  <c r="Y7" i="6"/>
  <c r="U7" i="6"/>
  <c r="P7" i="6"/>
  <c r="L7" i="6"/>
  <c r="BC80" i="4"/>
  <c r="F61" i="4"/>
  <c r="C195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BA91" i="4"/>
  <c r="AZ91" i="4" l="1"/>
  <c r="AY91" i="4"/>
  <c r="AX91" i="4"/>
  <c r="AW91" i="4"/>
  <c r="AV91" i="4"/>
  <c r="AU91" i="4"/>
  <c r="D62" i="4"/>
  <c r="BC70" i="4" l="1"/>
  <c r="BC69" i="4"/>
  <c r="C190" i="4" l="1"/>
  <c r="C191" i="4"/>
  <c r="C192" i="4"/>
  <c r="C193" i="4"/>
  <c r="C194" i="4"/>
  <c r="C182" i="4" l="1"/>
  <c r="C183" i="4"/>
  <c r="C184" i="4"/>
  <c r="C185" i="4"/>
  <c r="C186" i="4"/>
  <c r="C187" i="4"/>
  <c r="C188" i="4"/>
  <c r="C189" i="4"/>
  <c r="AT91" i="4" l="1"/>
  <c r="AS91" i="4"/>
  <c r="AR91" i="4"/>
  <c r="AQ91" i="4"/>
  <c r="AP91" i="4"/>
  <c r="AO91" i="4"/>
  <c r="AN91" i="4"/>
  <c r="AM91" i="4"/>
  <c r="H128" i="4" l="1"/>
  <c r="C154" i="4"/>
  <c r="C181" i="4"/>
  <c r="C180" i="4"/>
  <c r="BC81" i="4" l="1"/>
  <c r="BC79" i="4"/>
  <c r="BC78" i="4"/>
  <c r="BC77" i="4"/>
  <c r="BC76" i="4"/>
  <c r="BC75" i="4"/>
  <c r="BC74" i="4"/>
  <c r="BC73" i="4"/>
  <c r="BC72" i="4"/>
  <c r="BC71" i="4"/>
  <c r="H121" i="4" l="1"/>
  <c r="H119" i="4" l="1"/>
  <c r="H120" i="4"/>
  <c r="H122" i="4"/>
  <c r="L134" i="4" l="1"/>
  <c r="L132" i="4"/>
  <c r="L133" i="4"/>
  <c r="L131" i="4"/>
  <c r="L130" i="4"/>
  <c r="M130" i="4"/>
  <c r="M131" i="4"/>
  <c r="M132" i="4"/>
  <c r="L121" i="4"/>
  <c r="L122" i="4"/>
  <c r="L123" i="4"/>
  <c r="L124" i="4"/>
  <c r="L125" i="4"/>
  <c r="L126" i="4"/>
  <c r="L127" i="4"/>
  <c r="L128" i="4"/>
  <c r="L120" i="4"/>
  <c r="L119" i="4"/>
  <c r="G134" i="4"/>
  <c r="G135" i="4"/>
  <c r="G136" i="4"/>
  <c r="G133" i="4"/>
  <c r="G132" i="4"/>
  <c r="G126" i="4"/>
  <c r="G127" i="4"/>
  <c r="G128" i="4"/>
  <c r="G129" i="4"/>
  <c r="G130" i="4"/>
  <c r="G125" i="4"/>
  <c r="G124" i="4"/>
  <c r="G121" i="4"/>
  <c r="G122" i="4"/>
  <c r="G120" i="4"/>
  <c r="G119" i="4"/>
  <c r="M134" i="4" l="1"/>
  <c r="M125" i="4"/>
  <c r="H136" i="4"/>
  <c r="H135" i="4"/>
  <c r="H134" i="4"/>
  <c r="H133" i="4"/>
  <c r="H132" i="4"/>
  <c r="H130" i="4"/>
  <c r="H129" i="4"/>
  <c r="H127" i="4"/>
  <c r="H126" i="4"/>
  <c r="H125" i="4"/>
  <c r="H124" i="4"/>
  <c r="M119" i="4" l="1"/>
  <c r="U119" i="4"/>
  <c r="Z119" i="4"/>
  <c r="Z134" i="4" l="1"/>
  <c r="U136" i="4"/>
  <c r="Z135" i="4"/>
  <c r="U135" i="4"/>
  <c r="U134" i="4"/>
  <c r="Z133" i="4"/>
  <c r="U133" i="4"/>
  <c r="Z132" i="4"/>
  <c r="U132" i="4"/>
  <c r="Z131" i="4"/>
  <c r="Z130" i="4"/>
  <c r="U130" i="4"/>
  <c r="U129" i="4"/>
  <c r="Z128" i="4"/>
  <c r="U128" i="4"/>
  <c r="Z127" i="4"/>
  <c r="U127" i="4"/>
  <c r="Z126" i="4"/>
  <c r="U126" i="4"/>
  <c r="Z125" i="4"/>
  <c r="U125" i="4"/>
  <c r="Z124" i="4"/>
  <c r="U124" i="4"/>
  <c r="Z123" i="4"/>
  <c r="Z122" i="4"/>
  <c r="U122" i="4"/>
  <c r="Z121" i="4"/>
  <c r="U121" i="4"/>
  <c r="Z120" i="4"/>
  <c r="U120" i="4"/>
  <c r="M135" i="4"/>
  <c r="M133" i="4"/>
  <c r="M128" i="4"/>
  <c r="M127" i="4"/>
  <c r="M126" i="4"/>
  <c r="M124" i="4"/>
  <c r="M123" i="4"/>
  <c r="M122" i="4"/>
  <c r="M121" i="4"/>
  <c r="M120" i="4"/>
  <c r="W138" i="4" l="1"/>
  <c r="Z136" i="4"/>
  <c r="M136" i="4" l="1"/>
  <c r="BC90" i="4"/>
  <c r="BC89" i="4"/>
  <c r="BC88" i="4"/>
  <c r="BC87" i="4"/>
  <c r="BC86" i="4"/>
  <c r="BC85" i="4"/>
  <c r="BC84" i="4"/>
  <c r="BC83" i="4"/>
  <c r="BC82" i="4"/>
  <c r="AL91" i="4"/>
  <c r="AK91" i="4" l="1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J91" i="4"/>
  <c r="K91" i="4"/>
  <c r="I91" i="4"/>
  <c r="H91" i="4"/>
  <c r="C141" i="4" l="1"/>
  <c r="J138" i="4"/>
  <c r="C153" i="4" l="1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52" i="4"/>
  <c r="C151" i="4"/>
  <c r="C150" i="4"/>
  <c r="C144" i="4" l="1"/>
  <c r="J147" i="4" l="1"/>
  <c r="W147" i="4"/>
  <c r="W143" i="4"/>
  <c r="J143" i="4"/>
  <c r="C62" i="4" l="1"/>
  <c r="O20" i="3" l="1"/>
  <c r="R19" i="3" l="1"/>
  <c r="R17" i="3"/>
  <c r="R16" i="3"/>
  <c r="R15" i="3"/>
  <c r="R10" i="3"/>
  <c r="R9" i="3"/>
  <c r="O24" i="3"/>
  <c r="O23" i="3"/>
  <c r="O22" i="3"/>
  <c r="O21" i="3"/>
  <c r="F18" i="2" l="1"/>
  <c r="M15" i="2" l="1"/>
  <c r="M14" i="2"/>
  <c r="M13" i="2"/>
  <c r="M12" i="2"/>
  <c r="M11" i="2"/>
  <c r="C26" i="2"/>
  <c r="C23" i="2"/>
  <c r="C22" i="2"/>
  <c r="C21" i="2"/>
  <c r="C20" i="2"/>
  <c r="C19" i="2"/>
  <c r="M10" i="2"/>
</calcChain>
</file>

<file path=xl/sharedStrings.xml><?xml version="1.0" encoding="utf-8"?>
<sst xmlns="http://schemas.openxmlformats.org/spreadsheetml/2006/main" count="981" uniqueCount="264">
  <si>
    <t>x1</t>
  </si>
  <si>
    <t>x2</t>
  </si>
  <si>
    <t>x3</t>
  </si>
  <si>
    <t>condição</t>
  </si>
  <si>
    <t xml:space="preserve">resultado </t>
  </si>
  <si>
    <t>&lt;=</t>
  </si>
  <si>
    <t>&gt;=</t>
  </si>
  <si>
    <t>R1</t>
  </si>
  <si>
    <t>R2</t>
  </si>
  <si>
    <t>R3</t>
  </si>
  <si>
    <t>FO</t>
  </si>
  <si>
    <t>variáveis</t>
  </si>
  <si>
    <t>V1</t>
  </si>
  <si>
    <t>V2</t>
  </si>
  <si>
    <t xml:space="preserve">Restrições </t>
  </si>
  <si>
    <t>r1</t>
  </si>
  <si>
    <t>r2</t>
  </si>
  <si>
    <t>r3</t>
  </si>
  <si>
    <t>V3</t>
  </si>
  <si>
    <t>R0</t>
  </si>
  <si>
    <t>r4</t>
  </si>
  <si>
    <t>calculo de carga 17.4 PH</t>
  </si>
  <si>
    <t>Quantidade Kg</t>
  </si>
  <si>
    <t>composição 17.4 PH</t>
  </si>
  <si>
    <t>C</t>
  </si>
  <si>
    <t>cr</t>
  </si>
  <si>
    <t>Ni</t>
  </si>
  <si>
    <t>Cr</t>
  </si>
  <si>
    <t>Mn</t>
  </si>
  <si>
    <t>Método Simplex</t>
  </si>
  <si>
    <t>sucata 304</t>
  </si>
  <si>
    <t>x4</t>
  </si>
  <si>
    <t>R</t>
  </si>
  <si>
    <t>cr min</t>
  </si>
  <si>
    <t>cr max</t>
  </si>
  <si>
    <t>ni min</t>
  </si>
  <si>
    <t>ni max</t>
  </si>
  <si>
    <t>R4</t>
  </si>
  <si>
    <t>max</t>
  </si>
  <si>
    <t>min</t>
  </si>
  <si>
    <t>R5</t>
  </si>
  <si>
    <t>sucata 420</t>
  </si>
  <si>
    <t>V4</t>
  </si>
  <si>
    <t>r5</t>
  </si>
  <si>
    <t>r0</t>
  </si>
  <si>
    <t>sucata</t>
  </si>
  <si>
    <t xml:space="preserve">preço </t>
  </si>
  <si>
    <t>304L</t>
  </si>
  <si>
    <t xml:space="preserve">matéria prima </t>
  </si>
  <si>
    <t>Preço</t>
  </si>
  <si>
    <t>Fe-ligas</t>
  </si>
  <si>
    <t>x5</t>
  </si>
  <si>
    <t>V5</t>
  </si>
  <si>
    <t>usados</t>
  </si>
  <si>
    <t>Nickel</t>
  </si>
  <si>
    <t>quantidade (Kg)</t>
  </si>
  <si>
    <t>C máx.</t>
  </si>
  <si>
    <t>Mn máx.</t>
  </si>
  <si>
    <t>Mn mín.</t>
  </si>
  <si>
    <t>C mín.</t>
  </si>
  <si>
    <t>Si mín.</t>
  </si>
  <si>
    <t>Si máx.</t>
  </si>
  <si>
    <t>Cr mín.</t>
  </si>
  <si>
    <t>Cr máx</t>
  </si>
  <si>
    <t>Ni mín.</t>
  </si>
  <si>
    <t>Ni máx</t>
  </si>
  <si>
    <t xml:space="preserve">Carburante </t>
  </si>
  <si>
    <t>Ni 4x4</t>
  </si>
  <si>
    <t xml:space="preserve">Fe-Cr </t>
  </si>
  <si>
    <t>Aço</t>
  </si>
  <si>
    <t>17.4 PH</t>
  </si>
  <si>
    <t xml:space="preserve">Variáveis </t>
  </si>
  <si>
    <t>C mín</t>
  </si>
  <si>
    <t>C máx</t>
  </si>
  <si>
    <t>Mn mín</t>
  </si>
  <si>
    <t>Mn máx</t>
  </si>
  <si>
    <t>Si mín</t>
  </si>
  <si>
    <t>Si máx</t>
  </si>
  <si>
    <t>Cr mín</t>
  </si>
  <si>
    <t>Ni mín</t>
  </si>
  <si>
    <t>R6</t>
  </si>
  <si>
    <t>R7</t>
  </si>
  <si>
    <t>R8</t>
  </si>
  <si>
    <t>R9</t>
  </si>
  <si>
    <t>R10</t>
  </si>
  <si>
    <t>x6</t>
  </si>
  <si>
    <t>x7</t>
  </si>
  <si>
    <t>x8</t>
  </si>
  <si>
    <t>V6</t>
  </si>
  <si>
    <t>V7</t>
  </si>
  <si>
    <t>V8</t>
  </si>
  <si>
    <t>x9</t>
  </si>
  <si>
    <t>V9</t>
  </si>
  <si>
    <t>Fe-Si</t>
  </si>
  <si>
    <t>R11</t>
  </si>
  <si>
    <t>Carga</t>
  </si>
  <si>
    <t>Cu mín.</t>
  </si>
  <si>
    <t>Cu máx.</t>
  </si>
  <si>
    <t>Mo mín</t>
  </si>
  <si>
    <t>Mo máx.</t>
  </si>
  <si>
    <t>Mo mín.</t>
  </si>
  <si>
    <t>Retorno</t>
  </si>
  <si>
    <t>x10</t>
  </si>
  <si>
    <t>x11</t>
  </si>
  <si>
    <t>x12</t>
  </si>
  <si>
    <t>316L</t>
  </si>
  <si>
    <t>1. 4581</t>
  </si>
  <si>
    <t>x13</t>
  </si>
  <si>
    <t>x14</t>
  </si>
  <si>
    <t>x15</t>
  </si>
  <si>
    <t>Nb mín.</t>
  </si>
  <si>
    <t>Nb máx.</t>
  </si>
  <si>
    <t>x16</t>
  </si>
  <si>
    <t>Cu</t>
  </si>
  <si>
    <t>Mo</t>
  </si>
  <si>
    <t>Cu mín</t>
  </si>
  <si>
    <t>Cu máx</t>
  </si>
  <si>
    <t>Mo máx</t>
  </si>
  <si>
    <t>R12</t>
  </si>
  <si>
    <t>R13</t>
  </si>
  <si>
    <t>R14</t>
  </si>
  <si>
    <t>V10</t>
  </si>
  <si>
    <t>V11</t>
  </si>
  <si>
    <t>V12</t>
  </si>
  <si>
    <t>V13</t>
  </si>
  <si>
    <t>V14</t>
  </si>
  <si>
    <t>V15</t>
  </si>
  <si>
    <t>V16</t>
  </si>
  <si>
    <t>Kg</t>
  </si>
  <si>
    <t>Mat. Prima</t>
  </si>
  <si>
    <t>Matéria Prima utilizada pelo João</t>
  </si>
  <si>
    <t>Custo da carga preparada pelo João</t>
  </si>
  <si>
    <t xml:space="preserve">canais retorno </t>
  </si>
  <si>
    <t>W mín.</t>
  </si>
  <si>
    <t>W máx.</t>
  </si>
  <si>
    <t>V mín.</t>
  </si>
  <si>
    <t>V máx.</t>
  </si>
  <si>
    <t>42CrMo4</t>
  </si>
  <si>
    <t>1. 4713</t>
  </si>
  <si>
    <t>Al mín.</t>
  </si>
  <si>
    <t>Al máx</t>
  </si>
  <si>
    <t>420 ESP.</t>
  </si>
  <si>
    <t>IC 1045</t>
  </si>
  <si>
    <t>1. 2714</t>
  </si>
  <si>
    <t>316/CF8</t>
  </si>
  <si>
    <t>304M</t>
  </si>
  <si>
    <t>17.4PH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</si>
  <si>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</si>
  <si>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</si>
  <si>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</si>
  <si>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</si>
  <si>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</si>
  <si>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</si>
  <si>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</si>
  <si>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</si>
  <si>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</si>
  <si>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</si>
  <si>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Rendimento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</si>
  <si>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</si>
  <si>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</si>
  <si>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</si>
  <si>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</si>
  <si>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</si>
  <si>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</si>
  <si>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</si>
  <si>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</si>
  <si>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</si>
  <si>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</si>
  <si>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R15</t>
  </si>
  <si>
    <t>R16</t>
  </si>
  <si>
    <t>R17</t>
  </si>
  <si>
    <t>R18</t>
  </si>
  <si>
    <t>R19</t>
  </si>
  <si>
    <t>R20</t>
  </si>
  <si>
    <t>R21</t>
  </si>
  <si>
    <t>R22</t>
  </si>
  <si>
    <t>Nb máx</t>
  </si>
  <si>
    <t>W máx</t>
  </si>
  <si>
    <t>Al min</t>
  </si>
  <si>
    <t>V min</t>
  </si>
  <si>
    <t>W min</t>
  </si>
  <si>
    <t>Nb min</t>
  </si>
  <si>
    <t>x27</t>
  </si>
  <si>
    <t>x28</t>
  </si>
  <si>
    <t>x29</t>
  </si>
  <si>
    <t>x30</t>
  </si>
  <si>
    <t>Nb</t>
  </si>
  <si>
    <t>W</t>
  </si>
  <si>
    <t>Fe-V</t>
  </si>
  <si>
    <t>Al</t>
  </si>
  <si>
    <t>V27</t>
  </si>
  <si>
    <t>V28</t>
  </si>
  <si>
    <t>V29</t>
  </si>
  <si>
    <t>V30</t>
  </si>
  <si>
    <t>Matéria Prima</t>
  </si>
  <si>
    <t>Custo da carga otimizado</t>
  </si>
  <si>
    <t>Custo da carga (R$) =</t>
  </si>
  <si>
    <t>Redução de custo (%) =</t>
  </si>
  <si>
    <t>Preço (R$)</t>
  </si>
  <si>
    <t>Composição da carga</t>
  </si>
  <si>
    <t>1. 4828</t>
  </si>
  <si>
    <t>8620 taurus si</t>
  </si>
  <si>
    <t xml:space="preserve">8620 taurus </t>
  </si>
  <si>
    <t>302 M</t>
  </si>
  <si>
    <t>Redução de custo =</t>
  </si>
  <si>
    <t>x31</t>
  </si>
  <si>
    <t>x32</t>
  </si>
  <si>
    <t>302M</t>
  </si>
  <si>
    <t>V31</t>
  </si>
  <si>
    <t>V32</t>
  </si>
  <si>
    <t>Total (Kg)</t>
  </si>
  <si>
    <t>Corrida:</t>
  </si>
  <si>
    <t>Aço:</t>
  </si>
  <si>
    <t>Quantidade (Kg):</t>
  </si>
  <si>
    <t>Margem:</t>
  </si>
  <si>
    <t>Máx. (kg)</t>
  </si>
  <si>
    <t>Mín. (kg)</t>
  </si>
  <si>
    <t xml:space="preserve"> </t>
  </si>
  <si>
    <t>Fator Correção</t>
  </si>
  <si>
    <t xml:space="preserve">Anotações importantes </t>
  </si>
  <si>
    <t>Si</t>
  </si>
  <si>
    <t>Desoxidação</t>
  </si>
  <si>
    <t>440C</t>
  </si>
  <si>
    <t>GRCA</t>
  </si>
  <si>
    <t>CF8C</t>
  </si>
  <si>
    <t>x33</t>
  </si>
  <si>
    <t>x34</t>
  </si>
  <si>
    <t>x35</t>
  </si>
  <si>
    <t>x36</t>
  </si>
  <si>
    <t>x37</t>
  </si>
  <si>
    <t>x38</t>
  </si>
  <si>
    <t>x39</t>
  </si>
  <si>
    <t>316 SMAR</t>
  </si>
  <si>
    <t>x40</t>
  </si>
  <si>
    <t>V33</t>
  </si>
  <si>
    <t>V34</t>
  </si>
  <si>
    <t>V35</t>
  </si>
  <si>
    <t>V36</t>
  </si>
  <si>
    <t>V37</t>
  </si>
  <si>
    <t>V38</t>
  </si>
  <si>
    <t>V39</t>
  </si>
  <si>
    <t>V40</t>
  </si>
  <si>
    <t>18CrNi8</t>
  </si>
  <si>
    <t>14NiCr18</t>
  </si>
  <si>
    <t>x41</t>
  </si>
  <si>
    <t>x42</t>
  </si>
  <si>
    <t>x43</t>
  </si>
  <si>
    <t>x44</t>
  </si>
  <si>
    <t>x45</t>
  </si>
  <si>
    <t>V41</t>
  </si>
  <si>
    <t>V42</t>
  </si>
  <si>
    <t>V43</t>
  </si>
  <si>
    <t>V44</t>
  </si>
  <si>
    <t>V45</t>
  </si>
  <si>
    <t>Fator Estreitamento da faixa da C.Q :</t>
  </si>
  <si>
    <t>x46</t>
  </si>
  <si>
    <t>Fe</t>
  </si>
  <si>
    <t>v46</t>
  </si>
  <si>
    <t>MATRIZ 23x46</t>
  </si>
  <si>
    <t>CORRIDA: 1267541</t>
  </si>
  <si>
    <t>CORRIDA: 1267537</t>
  </si>
  <si>
    <t>1. 4301</t>
  </si>
  <si>
    <t>peso</t>
  </si>
  <si>
    <t>liga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</si>
</sst>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R$-416]\ * #,##0.00_-;\-[$R$-416]\ * #,##0.00_-;_-[$R$-416]\ * &quot;-&quot;??_-;_-@_-"/>
  </numFmts>
  <fonts count="1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3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0" fillId="9" borderId="1" xfId="0" applyFill="1" applyBorder="1" applyAlignment="1">
      <alignment horizontal="center"/>
    </xf>
    <xf numFmtId="3" fontId="2" fillId="10" borderId="1" xfId="0" applyNumberFormat="1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0" fillId="13" borderId="0" xfId="0" applyFill="1"/>
    <xf numFmtId="0" fontId="0" fillId="16" borderId="1" xfId="0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5" fillId="10" borderId="1" xfId="0" applyNumberFormat="1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0" borderId="0" xfId="0" applyFont="1"/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/>
    <xf numFmtId="0" fontId="0" fillId="8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11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2" fontId="2" fillId="15" borderId="5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2" fontId="2" fillId="7" borderId="1" xfId="0" applyNumberFormat="1" applyFont="1" applyFill="1" applyBorder="1" applyAlignment="1">
      <alignment horizontal="center"/>
    </xf>
    <xf numFmtId="0" fontId="0" fillId="8" borderId="0" xfId="0" applyFill="1"/>
    <xf numFmtId="0" fontId="2" fillId="13" borderId="0" xfId="0" applyFont="1" applyFill="1"/>
    <xf numFmtId="0" fontId="2" fillId="21" borderId="1" xfId="0" applyFon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2" fillId="6" borderId="2" xfId="0" applyNumberFormat="1" applyFont="1" applyFill="1" applyBorder="1" applyAlignment="1">
      <alignment horizontal="center"/>
    </xf>
    <xf numFmtId="2" fontId="0" fillId="8" borderId="5" xfId="0" applyNumberFormat="1" applyFill="1" applyBorder="1" applyAlignment="1">
      <alignment horizontal="center"/>
    </xf>
    <xf numFmtId="0" fontId="0" fillId="2" borderId="1" xfId="0" applyFill="1" applyBorder="1"/>
    <xf numFmtId="0" fontId="5" fillId="8" borderId="1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9" fillId="21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 vertical="center"/>
    </xf>
    <xf numFmtId="164" fontId="9" fillId="23" borderId="1" xfId="1" applyNumberFormat="1" applyFont="1" applyFill="1" applyBorder="1" applyAlignment="1">
      <alignment horizontal="center" vertical="center"/>
    </xf>
    <xf numFmtId="10" fontId="9" fillId="23" borderId="1" xfId="1" applyNumberFormat="1" applyFont="1" applyFill="1" applyBorder="1" applyAlignment="1">
      <alignment horizontal="center" vertical="center"/>
    </xf>
    <xf numFmtId="3" fontId="2" fillId="10" borderId="1" xfId="0" applyNumberFormat="1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8" fillId="24" borderId="1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/>
    </xf>
    <xf numFmtId="0" fontId="5" fillId="10" borderId="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3" borderId="11" xfId="0" applyFont="1" applyFill="1" applyBorder="1" applyAlignment="1">
      <alignment horizontal="center"/>
    </xf>
    <xf numFmtId="0" fontId="2" fillId="13" borderId="10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2" fillId="18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19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9" fillId="22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10" fillId="25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/>
    </xf>
    <xf numFmtId="0" fontId="13" fillId="20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3" fontId="2" fillId="16" borderId="4" xfId="0" applyNumberFormat="1" applyFont="1" applyFill="1" applyBorder="1" applyAlignment="1">
      <alignment horizontal="center"/>
    </xf>
    <xf numFmtId="3" fontId="2" fillId="16" borderId="6" xfId="0" applyNumberFormat="1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12" fillId="17" borderId="1" xfId="0" applyFont="1" applyFill="1" applyBorder="1" applyAlignment="1">
      <alignment horizontal="center" vertical="center"/>
    </xf>
    <xf numFmtId="3" fontId="10" fillId="16" borderId="9" xfId="0" applyNumberFormat="1" applyFont="1" applyFill="1" applyBorder="1" applyAlignment="1">
      <alignment horizontal="center" vertical="center"/>
    </xf>
    <xf numFmtId="3" fontId="10" fillId="16" borderId="12" xfId="0" applyNumberFormat="1" applyFont="1" applyFill="1" applyBorder="1" applyAlignment="1">
      <alignment horizontal="center" vertical="center"/>
    </xf>
    <xf numFmtId="3" fontId="10" fillId="16" borderId="3" xfId="0" applyNumberFormat="1" applyFont="1" applyFill="1" applyBorder="1" applyAlignment="1">
      <alignment horizontal="center" vertical="center"/>
    </xf>
    <xf numFmtId="3" fontId="10" fillId="16" borderId="13" xfId="0" applyNumberFormat="1" applyFont="1" applyFill="1" applyBorder="1" applyAlignment="1">
      <alignment horizontal="center" vertical="center"/>
    </xf>
    <xf numFmtId="0" fontId="2" fillId="17" borderId="8" xfId="0" applyFont="1" applyFill="1" applyBorder="1" applyAlignment="1">
      <alignment horizontal="center"/>
    </xf>
    <xf numFmtId="0" fontId="2" fillId="17" borderId="12" xfId="0" applyFont="1" applyFill="1" applyBorder="1" applyAlignment="1">
      <alignment horizontal="center"/>
    </xf>
    <xf numFmtId="3" fontId="5" fillId="10" borderId="4" xfId="0" applyNumberFormat="1" applyFont="1" applyFill="1" applyBorder="1" applyAlignment="1">
      <alignment horizontal="center"/>
    </xf>
    <xf numFmtId="3" fontId="5" fillId="10" borderId="6" xfId="0" applyNumberFormat="1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2" fontId="10" fillId="2" borderId="1" xfId="0" applyNumberFormat="1" applyFont="1" applyFill="1" applyBorder="1" applyAlignment="1">
      <alignment horizontal="center"/>
    </xf>
    <xf numFmtId="0" fontId="7" fillId="23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2" fontId="9" fillId="2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center"/>
    </xf>
    <xf numFmtId="0" fontId="12" fillId="23" borderId="9" xfId="0" applyFont="1" applyFill="1" applyBorder="1" applyAlignment="1">
      <alignment horizontal="center" vertical="center"/>
    </xf>
    <xf numFmtId="0" fontId="12" fillId="23" borderId="8" xfId="0" applyFont="1" applyFill="1" applyBorder="1" applyAlignment="1">
      <alignment horizontal="center" vertical="center"/>
    </xf>
    <xf numFmtId="0" fontId="12" fillId="23" borderId="12" xfId="0" applyFont="1" applyFill="1" applyBorder="1" applyAlignment="1">
      <alignment horizontal="center" vertical="center"/>
    </xf>
    <xf numFmtId="0" fontId="12" fillId="23" borderId="3" xfId="0" applyFont="1" applyFill="1" applyBorder="1" applyAlignment="1">
      <alignment horizontal="center" vertical="center"/>
    </xf>
    <xf numFmtId="0" fontId="12" fillId="23" borderId="15" xfId="0" applyFont="1" applyFill="1" applyBorder="1" applyAlignment="1">
      <alignment horizontal="center" vertical="center"/>
    </xf>
    <xf numFmtId="0" fontId="12" fillId="23" borderId="1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14" borderId="1" xfId="0" applyFill="1" applyBorder="1" applyAlignment="1"/>
    <xf numFmtId="0" fontId="3" fillId="12" borderId="1" xfId="0" applyFont="1" applyFill="1" applyBorder="1" applyAlignme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26</xdr:col>
      <xdr:colOff>36383</xdr:colOff>
      <xdr:row>0</xdr:row>
      <xdr:rowOff>1</xdr:rowOff>
    </xdr:from>
    <xdr:to>
      <xdr:col>32</xdr:col>
      <xdr:colOff>1</xdr:colOff>
      <xdr:row>27</xdr:row>
      <xdr:rowOff>85503</xdr:rowOff>
    </xdr:to>
    <xdr:pic macro="[0]!Imagem1_Clique"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308" t="5339" r="18810"/>
        <a:stretch/>
      </xdr:blipFill>
      <xdr:spPr>
        <a:xfrm rot="5400000">
          <a:off x="18765669" y="407306"/>
          <a:ext cx="5229002" cy="44143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C19" sqref="C19"/>
    </sheetView>
  </sheetViews>
  <sheetFormatPr defaultRowHeight="15" x14ac:dyDescent="0.25"/>
  <cols>
    <col min="1" max="1" width="16.28515625" customWidth="1"/>
    <col min="2" max="2" width="19.140625" customWidth="1"/>
    <col min="3" max="3" width="12.42578125" customWidth="1"/>
  </cols>
  <sheetData>
    <row r="1" spans="1:13" x14ac:dyDescent="0.25">
      <c r="A1" s="65" t="s">
        <v>21</v>
      </c>
      <c r="B1" s="65"/>
      <c r="C1" s="65"/>
      <c r="H1" s="66" t="s">
        <v>29</v>
      </c>
      <c r="I1" s="66"/>
      <c r="J1" s="66"/>
      <c r="K1" s="66"/>
    </row>
    <row r="3" spans="1:13" x14ac:dyDescent="0.25">
      <c r="A3" t="s">
        <v>22</v>
      </c>
      <c r="B3" t="s">
        <v>23</v>
      </c>
      <c r="C3" t="s">
        <v>24</v>
      </c>
      <c r="D3" t="s">
        <v>27</v>
      </c>
      <c r="E3" t="s">
        <v>26</v>
      </c>
      <c r="F3" t="s">
        <v>28</v>
      </c>
    </row>
    <row r="4" spans="1:13" x14ac:dyDescent="0.25">
      <c r="A4">
        <v>356</v>
      </c>
      <c r="B4" s="3" t="s">
        <v>38</v>
      </c>
      <c r="C4">
        <v>0.06</v>
      </c>
      <c r="D4">
        <v>16.7</v>
      </c>
      <c r="E4">
        <v>4.5999999999999996</v>
      </c>
      <c r="F4">
        <v>0.7</v>
      </c>
    </row>
    <row r="5" spans="1:13" x14ac:dyDescent="0.25">
      <c r="B5" s="3" t="s">
        <v>39</v>
      </c>
      <c r="C5">
        <v>0</v>
      </c>
      <c r="D5">
        <v>15.5</v>
      </c>
      <c r="E5">
        <v>3.6</v>
      </c>
      <c r="F5">
        <v>0</v>
      </c>
    </row>
    <row r="7" spans="1:13" x14ac:dyDescent="0.25">
      <c r="A7" t="s">
        <v>0</v>
      </c>
      <c r="B7" t="s">
        <v>1</v>
      </c>
      <c r="C7" t="s">
        <v>2</v>
      </c>
      <c r="D7" t="s">
        <v>31</v>
      </c>
    </row>
    <row r="8" spans="1:13" x14ac:dyDescent="0.25">
      <c r="A8" t="s">
        <v>25</v>
      </c>
      <c r="B8" t="s">
        <v>30</v>
      </c>
      <c r="C8" t="s">
        <v>41</v>
      </c>
      <c r="D8" t="s">
        <v>26</v>
      </c>
    </row>
    <row r="9" spans="1:13" x14ac:dyDescent="0.25">
      <c r="G9" s="1"/>
      <c r="H9" s="1" t="s">
        <v>0</v>
      </c>
      <c r="I9" s="1" t="s">
        <v>1</v>
      </c>
      <c r="J9" s="1" t="s">
        <v>2</v>
      </c>
      <c r="K9" s="1" t="s">
        <v>31</v>
      </c>
      <c r="L9" s="1" t="s">
        <v>3</v>
      </c>
      <c r="M9" s="1" t="s">
        <v>4</v>
      </c>
    </row>
    <row r="10" spans="1:13" x14ac:dyDescent="0.25">
      <c r="A10" t="s">
        <v>32</v>
      </c>
      <c r="F10" t="s">
        <v>24</v>
      </c>
      <c r="G10" s="1" t="s">
        <v>19</v>
      </c>
      <c r="H10" s="1">
        <v>0</v>
      </c>
      <c r="I10" s="1">
        <v>0.06</v>
      </c>
      <c r="J10" s="1">
        <v>0.1</v>
      </c>
      <c r="K10" s="1">
        <v>0</v>
      </c>
      <c r="L10" s="1" t="s">
        <v>6</v>
      </c>
      <c r="M10" s="1">
        <f>0.06*A4</f>
        <v>21.36</v>
      </c>
    </row>
    <row r="11" spans="1:13" x14ac:dyDescent="0.25">
      <c r="F11" t="s">
        <v>33</v>
      </c>
      <c r="G11" s="1" t="s">
        <v>7</v>
      </c>
      <c r="H11" s="1">
        <v>98</v>
      </c>
      <c r="I11" s="1">
        <v>19</v>
      </c>
      <c r="J11" s="1">
        <v>13</v>
      </c>
      <c r="K11" s="1">
        <v>0</v>
      </c>
      <c r="L11" s="1" t="s">
        <v>6</v>
      </c>
      <c r="M11" s="1">
        <f>15.5*A4</f>
        <v>5518</v>
      </c>
    </row>
    <row r="12" spans="1:13" x14ac:dyDescent="0.25">
      <c r="F12" t="s">
        <v>34</v>
      </c>
      <c r="G12" s="1" t="s">
        <v>8</v>
      </c>
      <c r="H12" s="1">
        <v>98</v>
      </c>
      <c r="I12" s="1">
        <v>19</v>
      </c>
      <c r="J12" s="1">
        <v>13</v>
      </c>
      <c r="K12" s="1">
        <v>0</v>
      </c>
      <c r="L12" s="1" t="s">
        <v>5</v>
      </c>
      <c r="M12" s="1">
        <f>16.7*A4</f>
        <v>5945.2</v>
      </c>
    </row>
    <row r="13" spans="1:13" x14ac:dyDescent="0.25">
      <c r="A13" s="1" t="s">
        <v>11</v>
      </c>
      <c r="B13" s="1"/>
      <c r="F13" t="s">
        <v>35</v>
      </c>
      <c r="G13" s="1" t="s">
        <v>9</v>
      </c>
      <c r="H13" s="1">
        <v>0</v>
      </c>
      <c r="I13" s="1">
        <v>9</v>
      </c>
      <c r="J13" s="1">
        <v>0</v>
      </c>
      <c r="K13" s="1">
        <v>98</v>
      </c>
      <c r="L13" s="1" t="s">
        <v>6</v>
      </c>
      <c r="M13" s="1">
        <f>3.6*A4</f>
        <v>1281.6000000000001</v>
      </c>
    </row>
    <row r="14" spans="1:13" x14ac:dyDescent="0.25">
      <c r="A14" s="1"/>
      <c r="B14" s="1" t="s">
        <v>12</v>
      </c>
      <c r="C14">
        <v>0</v>
      </c>
      <c r="F14" t="s">
        <v>36</v>
      </c>
      <c r="G14" s="1" t="s">
        <v>37</v>
      </c>
      <c r="H14" s="1">
        <v>0</v>
      </c>
      <c r="I14" s="1">
        <v>9</v>
      </c>
      <c r="J14" s="1">
        <v>0</v>
      </c>
      <c r="K14" s="1">
        <v>98</v>
      </c>
      <c r="L14" s="1" t="s">
        <v>5</v>
      </c>
      <c r="M14" s="1">
        <f>4.6*A4</f>
        <v>1637.6</v>
      </c>
    </row>
    <row r="15" spans="1:13" x14ac:dyDescent="0.25">
      <c r="A15" s="1"/>
      <c r="B15" s="1" t="s">
        <v>13</v>
      </c>
      <c r="C15">
        <v>181.95555555555555</v>
      </c>
      <c r="F15" t="s">
        <v>28</v>
      </c>
      <c r="G15" s="1" t="s">
        <v>40</v>
      </c>
      <c r="H15" s="1"/>
      <c r="I15" s="1">
        <v>1</v>
      </c>
      <c r="J15" s="1">
        <v>0.65</v>
      </c>
      <c r="K15" s="1">
        <v>0</v>
      </c>
      <c r="L15" s="1" t="s">
        <v>5</v>
      </c>
      <c r="M15" s="1">
        <f>0.7*A4</f>
        <v>249.2</v>
      </c>
    </row>
    <row r="16" spans="1:13" x14ac:dyDescent="0.25">
      <c r="A16" s="1"/>
      <c r="B16" s="1" t="s">
        <v>18</v>
      </c>
      <c r="C16">
        <v>174.04444603576525</v>
      </c>
      <c r="F16" t="s">
        <v>10</v>
      </c>
      <c r="H16" s="1">
        <v>15</v>
      </c>
      <c r="I16" s="1">
        <v>4.0999999999999996</v>
      </c>
      <c r="J16" s="1">
        <v>5.5</v>
      </c>
      <c r="K16" s="1">
        <v>78</v>
      </c>
    </row>
    <row r="17" spans="1:9" x14ac:dyDescent="0.25">
      <c r="A17" s="1"/>
      <c r="B17" s="1" t="s">
        <v>42</v>
      </c>
      <c r="C17">
        <v>0</v>
      </c>
    </row>
    <row r="18" spans="1:9" x14ac:dyDescent="0.25">
      <c r="A18" s="1"/>
      <c r="B18" s="1"/>
      <c r="F18">
        <f>C15+C16+C17</f>
        <v>356.00000159132082</v>
      </c>
    </row>
    <row r="19" spans="1:9" x14ac:dyDescent="0.25">
      <c r="A19" s="1" t="s">
        <v>14</v>
      </c>
      <c r="B19" s="1" t="s">
        <v>44</v>
      </c>
      <c r="C19">
        <f>H10*C14+I10*C15+J10*C16+K10*C17</f>
        <v>28.321777936909857</v>
      </c>
    </row>
    <row r="20" spans="1:9" x14ac:dyDescent="0.25">
      <c r="A20" s="1"/>
      <c r="B20" s="1" t="s">
        <v>15</v>
      </c>
      <c r="C20">
        <f>H11*C14+I11*C15+J11*C16+K11*C17</f>
        <v>5719.7333540205036</v>
      </c>
    </row>
    <row r="21" spans="1:9" x14ac:dyDescent="0.25">
      <c r="A21" s="1"/>
      <c r="B21" s="1" t="s">
        <v>16</v>
      </c>
      <c r="C21">
        <f>H12*C14+I12*C15+J12*C16+K12*C17</f>
        <v>5719.7333540205036</v>
      </c>
      <c r="F21" s="1" t="s">
        <v>45</v>
      </c>
      <c r="G21" s="1" t="s">
        <v>46</v>
      </c>
    </row>
    <row r="22" spans="1:9" x14ac:dyDescent="0.25">
      <c r="A22" s="1"/>
      <c r="B22" s="1" t="s">
        <v>17</v>
      </c>
      <c r="C22">
        <f>H13*C14+I13*C15+J13*C16+K13*C17</f>
        <v>1637.6</v>
      </c>
      <c r="F22" s="1">
        <v>304</v>
      </c>
      <c r="G22" s="1">
        <v>4</v>
      </c>
    </row>
    <row r="23" spans="1:9" x14ac:dyDescent="0.25">
      <c r="A23" s="1"/>
      <c r="B23" s="1" t="s">
        <v>20</v>
      </c>
      <c r="C23">
        <f>H14*C14+I14*C15+J14*C16+K14*C17</f>
        <v>1637.6</v>
      </c>
      <c r="F23" s="1">
        <v>430</v>
      </c>
      <c r="G23" s="1">
        <v>1.3</v>
      </c>
    </row>
    <row r="24" spans="1:9" x14ac:dyDescent="0.25">
      <c r="B24" s="1" t="s">
        <v>43</v>
      </c>
      <c r="F24" s="1">
        <v>1010</v>
      </c>
      <c r="G24" s="1">
        <v>1</v>
      </c>
    </row>
    <row r="25" spans="1:9" x14ac:dyDescent="0.25">
      <c r="F25" s="1" t="s">
        <v>47</v>
      </c>
      <c r="G25" s="1">
        <v>13.6</v>
      </c>
    </row>
    <row r="26" spans="1:9" x14ac:dyDescent="0.25">
      <c r="B26" s="1" t="s">
        <v>10</v>
      </c>
      <c r="C26">
        <f>H16*C14+I16*C15+J16*C16+K16*C17</f>
        <v>1703.2622309744866</v>
      </c>
    </row>
    <row r="27" spans="1:9" x14ac:dyDescent="0.25">
      <c r="I27" s="4"/>
    </row>
  </sheetData>
  <mergeCells count="2">
    <mergeCell ref="A1:C1"/>
    <mergeCell ref="H1:K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zoomScale="85" zoomScaleNormal="85" workbookViewId="0">
      <selection sqref="A1:B1"/>
    </sheetView>
  </sheetViews>
  <sheetFormatPr defaultRowHeight="15" x14ac:dyDescent="0.25"/>
  <cols>
    <col min="1" max="1" width="16.42578125" customWidth="1"/>
    <col min="2" max="2" width="19.5703125" customWidth="1"/>
    <col min="16" max="16" width="13" customWidth="1"/>
    <col min="18" max="18" width="12.85546875" customWidth="1"/>
  </cols>
  <sheetData>
    <row r="1" spans="1:18" x14ac:dyDescent="0.25">
      <c r="A1" s="67" t="s">
        <v>48</v>
      </c>
      <c r="B1" s="6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 t="s">
        <v>11</v>
      </c>
      <c r="Q1" s="1"/>
    </row>
    <row r="2" spans="1:18" x14ac:dyDescent="0.25">
      <c r="A2" s="14" t="s">
        <v>45</v>
      </c>
      <c r="B2" s="9" t="s">
        <v>49</v>
      </c>
      <c r="C2" s="13" t="s">
        <v>59</v>
      </c>
      <c r="D2" s="13" t="s">
        <v>56</v>
      </c>
      <c r="E2" s="13" t="s">
        <v>58</v>
      </c>
      <c r="F2" s="13" t="s">
        <v>57</v>
      </c>
      <c r="G2" s="13" t="s">
        <v>60</v>
      </c>
      <c r="H2" s="13" t="s">
        <v>61</v>
      </c>
      <c r="I2" s="13" t="s">
        <v>62</v>
      </c>
      <c r="J2" s="13" t="s">
        <v>63</v>
      </c>
      <c r="K2" s="13" t="s">
        <v>64</v>
      </c>
      <c r="L2" s="13" t="s">
        <v>65</v>
      </c>
      <c r="M2" s="5"/>
      <c r="N2" s="1"/>
      <c r="O2" s="1"/>
      <c r="P2" s="1" t="s">
        <v>0</v>
      </c>
      <c r="Q2" s="1" t="s">
        <v>12</v>
      </c>
      <c r="R2" s="6">
        <v>128.16</v>
      </c>
    </row>
    <row r="3" spans="1:18" x14ac:dyDescent="0.25">
      <c r="A3" s="12">
        <v>304</v>
      </c>
      <c r="B3" s="11">
        <v>4</v>
      </c>
      <c r="C3" s="1">
        <v>0</v>
      </c>
      <c r="D3" s="1">
        <v>0.08</v>
      </c>
      <c r="E3" s="1">
        <v>0</v>
      </c>
      <c r="F3" s="1">
        <v>2</v>
      </c>
      <c r="G3" s="1">
        <v>0</v>
      </c>
      <c r="H3" s="1">
        <v>1</v>
      </c>
      <c r="I3" s="1">
        <v>18</v>
      </c>
      <c r="J3" s="1">
        <v>20</v>
      </c>
      <c r="K3" s="1">
        <v>8</v>
      </c>
      <c r="L3" s="1">
        <v>12</v>
      </c>
      <c r="M3" s="1" t="s">
        <v>0</v>
      </c>
      <c r="N3" s="1"/>
      <c r="O3" s="1"/>
      <c r="P3" s="1" t="s">
        <v>1</v>
      </c>
      <c r="Q3" s="1" t="s">
        <v>13</v>
      </c>
      <c r="R3" s="6">
        <v>136.70400000000001</v>
      </c>
    </row>
    <row r="4" spans="1:18" x14ac:dyDescent="0.25">
      <c r="A4" s="12">
        <v>430</v>
      </c>
      <c r="B4" s="11">
        <v>1.3</v>
      </c>
      <c r="C4" s="1">
        <v>0</v>
      </c>
      <c r="D4" s="1">
        <v>0.12</v>
      </c>
      <c r="E4" s="1">
        <v>0</v>
      </c>
      <c r="F4" s="1">
        <v>1</v>
      </c>
      <c r="G4" s="1">
        <v>0</v>
      </c>
      <c r="H4" s="1">
        <v>1</v>
      </c>
      <c r="I4" s="1">
        <v>16</v>
      </c>
      <c r="J4" s="1">
        <v>18</v>
      </c>
      <c r="K4" s="1">
        <v>0</v>
      </c>
      <c r="L4" s="1">
        <v>0</v>
      </c>
      <c r="M4" s="1" t="s">
        <v>1</v>
      </c>
      <c r="N4" s="1"/>
      <c r="O4" s="1"/>
      <c r="P4" s="1" t="s">
        <v>2</v>
      </c>
      <c r="Q4" s="1" t="s">
        <v>18</v>
      </c>
      <c r="R4" s="6">
        <v>0</v>
      </c>
    </row>
    <row r="5" spans="1:18" x14ac:dyDescent="0.25">
      <c r="A5" s="12">
        <v>1010</v>
      </c>
      <c r="B5" s="11">
        <v>1</v>
      </c>
      <c r="C5" s="1">
        <v>0.08</v>
      </c>
      <c r="D5" s="1">
        <v>0.13</v>
      </c>
      <c r="E5" s="1">
        <v>0</v>
      </c>
      <c r="F5" s="1">
        <v>1</v>
      </c>
      <c r="G5" s="1">
        <v>0</v>
      </c>
      <c r="H5" s="1">
        <v>0.6</v>
      </c>
      <c r="I5" s="1">
        <v>0</v>
      </c>
      <c r="J5" s="1">
        <v>0.5</v>
      </c>
      <c r="K5" s="1">
        <v>0</v>
      </c>
      <c r="L5" s="1">
        <v>0.5</v>
      </c>
      <c r="M5" s="1" t="s">
        <v>2</v>
      </c>
      <c r="N5" s="1"/>
      <c r="O5" s="1"/>
      <c r="P5" s="1" t="s">
        <v>31</v>
      </c>
      <c r="Q5" s="1" t="s">
        <v>42</v>
      </c>
      <c r="R5" s="6">
        <v>29.761600000000008</v>
      </c>
    </row>
    <row r="6" spans="1:18" x14ac:dyDescent="0.25">
      <c r="A6" s="12" t="s">
        <v>47</v>
      </c>
      <c r="B6" s="11">
        <v>13.6</v>
      </c>
      <c r="C6" s="1">
        <v>0</v>
      </c>
      <c r="D6" s="1">
        <v>0.03</v>
      </c>
      <c r="E6" s="1">
        <v>0</v>
      </c>
      <c r="F6" s="1">
        <v>2</v>
      </c>
      <c r="G6" s="1">
        <v>0</v>
      </c>
      <c r="H6" s="1">
        <v>1</v>
      </c>
      <c r="I6" s="1">
        <v>18</v>
      </c>
      <c r="J6" s="1">
        <v>20</v>
      </c>
      <c r="K6" s="1">
        <v>8</v>
      </c>
      <c r="L6" s="1">
        <v>10</v>
      </c>
      <c r="M6" s="1"/>
      <c r="N6" s="1"/>
      <c r="O6" s="1"/>
      <c r="P6" s="1"/>
      <c r="Q6" s="1"/>
      <c r="R6" s="6"/>
    </row>
    <row r="7" spans="1:18" ht="29.25" customHeight="1" x14ac:dyDescent="0.25">
      <c r="A7" s="14" t="s">
        <v>50</v>
      </c>
      <c r="B7" s="15" t="s">
        <v>49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1"/>
      <c r="N7" s="1"/>
      <c r="O7" s="1"/>
      <c r="P7" s="1" t="s">
        <v>51</v>
      </c>
      <c r="Q7" s="1" t="s">
        <v>52</v>
      </c>
      <c r="R7" s="6">
        <v>0</v>
      </c>
    </row>
    <row r="8" spans="1:18" x14ac:dyDescent="0.25">
      <c r="A8" s="12" t="s">
        <v>68</v>
      </c>
      <c r="B8" s="11">
        <v>15.7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50</v>
      </c>
      <c r="J8" s="1">
        <v>75</v>
      </c>
      <c r="K8" s="1">
        <v>0</v>
      </c>
      <c r="L8" s="1">
        <v>0</v>
      </c>
      <c r="M8" s="1" t="s">
        <v>31</v>
      </c>
      <c r="N8" s="1"/>
      <c r="O8" s="1"/>
      <c r="P8" s="1"/>
      <c r="Q8" s="1"/>
    </row>
    <row r="9" spans="1:18" x14ac:dyDescent="0.25">
      <c r="A9" s="12" t="s">
        <v>67</v>
      </c>
      <c r="B9" s="11">
        <v>67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99.5</v>
      </c>
      <c r="L9" s="1">
        <v>100</v>
      </c>
      <c r="M9" s="1" t="s">
        <v>51</v>
      </c>
      <c r="N9" s="2"/>
      <c r="O9" s="1"/>
      <c r="P9" s="1" t="s">
        <v>14</v>
      </c>
      <c r="Q9" s="1" t="s">
        <v>44</v>
      </c>
      <c r="R9" s="7">
        <f>R2*F20+R3*H20+R4*J20+R5*L20+R7*M20</f>
        <v>21.36</v>
      </c>
    </row>
    <row r="10" spans="1:18" x14ac:dyDescent="0.25">
      <c r="A10" s="12" t="s">
        <v>66</v>
      </c>
      <c r="B10" s="11">
        <v>2</v>
      </c>
      <c r="C10" s="1">
        <v>97</v>
      </c>
      <c r="D10" s="1">
        <v>99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/>
      <c r="N10" s="2"/>
      <c r="O10" s="1"/>
      <c r="P10" s="1"/>
      <c r="Q10" s="1" t="s">
        <v>15</v>
      </c>
      <c r="R10" s="7">
        <f>R2*F21+R3*H21+R4*J21+R5*L21+R7*M21</f>
        <v>6408.0000000000009</v>
      </c>
    </row>
    <row r="11" spans="1:18" x14ac:dyDescent="0.25">
      <c r="A11" s="12" t="s">
        <v>28</v>
      </c>
      <c r="B11" s="11">
        <v>10.4</v>
      </c>
      <c r="C11" s="1">
        <v>0</v>
      </c>
      <c r="D11" s="1">
        <v>0</v>
      </c>
      <c r="E11" s="1">
        <v>99.5</v>
      </c>
      <c r="F11" s="1">
        <v>100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/>
      <c r="N11" s="2"/>
      <c r="O11" s="1"/>
      <c r="P11" s="1"/>
      <c r="Q11" s="1"/>
      <c r="R11" s="7"/>
    </row>
    <row r="12" spans="1:18" x14ac:dyDescent="0.25">
      <c r="A12" s="5"/>
      <c r="B12" s="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/>
      <c r="O12" s="1"/>
      <c r="P12" s="1"/>
      <c r="Q12" s="1"/>
      <c r="R12" s="7"/>
    </row>
    <row r="13" spans="1:18" x14ac:dyDescent="0.25">
      <c r="A13" s="5"/>
      <c r="B13" s="5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2"/>
      <c r="O13" s="1"/>
      <c r="P13" s="1"/>
      <c r="Q13" s="1"/>
      <c r="R13" s="7"/>
    </row>
    <row r="14" spans="1:18" x14ac:dyDescent="0.25">
      <c r="A14" s="5"/>
      <c r="B14" s="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/>
      <c r="O14" s="1"/>
      <c r="P14" s="1"/>
      <c r="Q14" s="1"/>
      <c r="R14" s="7"/>
    </row>
    <row r="15" spans="1:18" x14ac:dyDescent="0.25">
      <c r="A15" s="1" t="s">
        <v>22</v>
      </c>
      <c r="B15" s="1" t="s">
        <v>23</v>
      </c>
      <c r="C15" s="1" t="s">
        <v>24</v>
      </c>
      <c r="D15" s="1"/>
      <c r="E15" s="1"/>
      <c r="F15" s="1" t="s">
        <v>27</v>
      </c>
      <c r="G15" s="1"/>
      <c r="H15" s="1" t="s">
        <v>26</v>
      </c>
      <c r="I15" s="1"/>
      <c r="J15" s="1" t="s">
        <v>28</v>
      </c>
      <c r="K15" s="1"/>
      <c r="L15" s="1"/>
      <c r="M15" s="1"/>
      <c r="N15" s="1"/>
      <c r="O15" s="1"/>
      <c r="P15" s="1"/>
      <c r="Q15" s="1" t="s">
        <v>16</v>
      </c>
      <c r="R15" s="7">
        <f>R2*F22+R3*H22+R4*J22+R5*L22+R7*M22</f>
        <v>6408.0000000000009</v>
      </c>
    </row>
    <row r="16" spans="1:18" x14ac:dyDescent="0.25">
      <c r="A16" s="1">
        <v>356</v>
      </c>
      <c r="B16" s="1" t="s">
        <v>38</v>
      </c>
      <c r="C16" s="1">
        <v>0.06</v>
      </c>
      <c r="D16" s="1"/>
      <c r="E16" s="1"/>
      <c r="F16" s="1">
        <v>16.7</v>
      </c>
      <c r="G16" s="1"/>
      <c r="H16" s="1">
        <v>4.5999999999999996</v>
      </c>
      <c r="I16" s="1"/>
      <c r="J16" s="1">
        <v>0.7</v>
      </c>
      <c r="K16" s="1"/>
      <c r="L16" s="1"/>
      <c r="M16" s="1"/>
      <c r="N16" s="1"/>
      <c r="O16" s="1"/>
      <c r="P16" s="1"/>
      <c r="Q16" s="1" t="s">
        <v>17</v>
      </c>
      <c r="R16" s="7">
        <f>R2*F23+R3*H23+R4*J23+R5*L23+R7*M23</f>
        <v>1281.5999999999999</v>
      </c>
    </row>
    <row r="17" spans="1:18" x14ac:dyDescent="0.25">
      <c r="A17" s="1"/>
      <c r="B17" s="1" t="s">
        <v>39</v>
      </c>
      <c r="C17" s="1">
        <v>0</v>
      </c>
      <c r="D17" s="1"/>
      <c r="E17" s="1"/>
      <c r="F17" s="1">
        <v>15.5</v>
      </c>
      <c r="G17" s="1"/>
      <c r="H17" s="1">
        <v>3.6</v>
      </c>
      <c r="I17" s="1"/>
      <c r="J17" s="1">
        <v>0</v>
      </c>
      <c r="K17" s="1"/>
      <c r="L17" s="1"/>
      <c r="M17" s="1"/>
      <c r="N17" s="1"/>
      <c r="O17" s="1"/>
      <c r="P17" s="1"/>
      <c r="Q17" s="1" t="s">
        <v>20</v>
      </c>
      <c r="R17" s="7">
        <f>R2*F24+R3*H24+R4*J24+R5*L24+R7*M24</f>
        <v>1281.5999999999999</v>
      </c>
    </row>
    <row r="18" spans="1:18" x14ac:dyDescent="0.25">
      <c r="Q18" s="1"/>
    </row>
    <row r="19" spans="1:18" x14ac:dyDescent="0.25">
      <c r="B19" s="1"/>
      <c r="C19" s="1"/>
      <c r="D19" s="1"/>
      <c r="E19" s="1"/>
      <c r="F19" s="1" t="s">
        <v>0</v>
      </c>
      <c r="G19" s="1"/>
      <c r="H19" s="1" t="s">
        <v>1</v>
      </c>
      <c r="I19" s="1"/>
      <c r="J19" s="1" t="s">
        <v>2</v>
      </c>
      <c r="K19" s="1"/>
      <c r="L19" s="1" t="s">
        <v>31</v>
      </c>
      <c r="M19" s="1" t="s">
        <v>51</v>
      </c>
      <c r="N19" s="1" t="s">
        <v>3</v>
      </c>
      <c r="O19" s="1" t="s">
        <v>4</v>
      </c>
      <c r="Q19" s="1" t="s">
        <v>10</v>
      </c>
      <c r="R19" s="8">
        <f>R2*F26+R3*H26+R4*J26+R5*L26+R7*M26</f>
        <v>1077.2560000000001</v>
      </c>
    </row>
    <row r="20" spans="1:18" x14ac:dyDescent="0.25">
      <c r="B20" s="1" t="s">
        <v>24</v>
      </c>
      <c r="C20" s="1" t="s">
        <v>19</v>
      </c>
      <c r="D20" s="1"/>
      <c r="E20" s="1"/>
      <c r="F20" s="1">
        <v>0.06</v>
      </c>
      <c r="G20" s="1"/>
      <c r="H20" s="1">
        <v>0.1</v>
      </c>
      <c r="I20" s="1"/>
      <c r="J20" s="1">
        <v>0.1</v>
      </c>
      <c r="K20" s="1"/>
      <c r="L20" s="1">
        <v>0</v>
      </c>
      <c r="M20" s="1">
        <v>0</v>
      </c>
      <c r="N20" s="1" t="s">
        <v>5</v>
      </c>
      <c r="O20" s="1">
        <f>0.06*A16</f>
        <v>21.36</v>
      </c>
      <c r="Q20" s="1"/>
    </row>
    <row r="21" spans="1:18" x14ac:dyDescent="0.25">
      <c r="B21" s="1" t="s">
        <v>33</v>
      </c>
      <c r="C21" s="1" t="s">
        <v>7</v>
      </c>
      <c r="D21" s="1"/>
      <c r="E21" s="1"/>
      <c r="F21" s="1">
        <v>19</v>
      </c>
      <c r="G21" s="1"/>
      <c r="H21" s="1">
        <v>16</v>
      </c>
      <c r="I21" s="1"/>
      <c r="J21" s="1">
        <v>0</v>
      </c>
      <c r="K21" s="1"/>
      <c r="L21" s="1">
        <v>60</v>
      </c>
      <c r="M21" s="1">
        <v>0</v>
      </c>
      <c r="N21" s="1" t="s">
        <v>6</v>
      </c>
      <c r="O21" s="1">
        <f>18*A16</f>
        <v>6408</v>
      </c>
    </row>
    <row r="22" spans="1:18" x14ac:dyDescent="0.25">
      <c r="B22" s="1" t="s">
        <v>34</v>
      </c>
      <c r="C22" s="1" t="s">
        <v>8</v>
      </c>
      <c r="D22" s="1"/>
      <c r="E22" s="1"/>
      <c r="F22" s="1">
        <v>19</v>
      </c>
      <c r="G22" s="1"/>
      <c r="H22" s="1">
        <v>16</v>
      </c>
      <c r="I22" s="1"/>
      <c r="J22" s="1">
        <v>0</v>
      </c>
      <c r="K22" s="1"/>
      <c r="L22" s="1">
        <v>60</v>
      </c>
      <c r="M22" s="1">
        <v>0</v>
      </c>
      <c r="N22" s="1" t="s">
        <v>5</v>
      </c>
      <c r="O22" s="1">
        <f>20*A16</f>
        <v>7120</v>
      </c>
    </row>
    <row r="23" spans="1:18" x14ac:dyDescent="0.25">
      <c r="B23" s="1" t="s">
        <v>35</v>
      </c>
      <c r="C23" s="1" t="s">
        <v>9</v>
      </c>
      <c r="D23" s="1"/>
      <c r="E23" s="1"/>
      <c r="F23" s="1">
        <v>10</v>
      </c>
      <c r="G23" s="1"/>
      <c r="H23" s="1">
        <v>0</v>
      </c>
      <c r="I23" s="1"/>
      <c r="J23" s="1">
        <v>0</v>
      </c>
      <c r="K23" s="1"/>
      <c r="L23" s="1">
        <v>0</v>
      </c>
      <c r="M23" s="1">
        <v>99</v>
      </c>
      <c r="N23" s="1" t="s">
        <v>6</v>
      </c>
      <c r="O23" s="1">
        <f>H17*A16</f>
        <v>1281.6000000000001</v>
      </c>
    </row>
    <row r="24" spans="1:18" x14ac:dyDescent="0.25">
      <c r="B24" s="1" t="s">
        <v>36</v>
      </c>
      <c r="C24" s="1" t="s">
        <v>37</v>
      </c>
      <c r="D24" s="1"/>
      <c r="E24" s="1"/>
      <c r="F24" s="1">
        <v>10</v>
      </c>
      <c r="G24" s="1"/>
      <c r="H24" s="1">
        <v>0</v>
      </c>
      <c r="I24" s="1"/>
      <c r="J24" s="1">
        <v>0</v>
      </c>
      <c r="K24" s="1"/>
      <c r="L24" s="1">
        <v>0</v>
      </c>
      <c r="M24" s="1">
        <v>99</v>
      </c>
      <c r="N24" s="1" t="s">
        <v>5</v>
      </c>
      <c r="O24" s="1">
        <f>H16*A16</f>
        <v>1637.6</v>
      </c>
    </row>
    <row r="25" spans="1:18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8" x14ac:dyDescent="0.25">
      <c r="B26" s="1" t="s">
        <v>10</v>
      </c>
      <c r="F26" s="1">
        <v>4</v>
      </c>
      <c r="G26" s="1"/>
      <c r="H26" s="1">
        <v>1.3</v>
      </c>
      <c r="I26" s="1"/>
      <c r="J26" s="1">
        <v>1</v>
      </c>
      <c r="K26" s="1"/>
      <c r="L26" s="1">
        <v>13</v>
      </c>
      <c r="M26" s="1">
        <v>78</v>
      </c>
    </row>
    <row r="29" spans="1:18" x14ac:dyDescent="0.25">
      <c r="A29" s="1" t="s">
        <v>53</v>
      </c>
      <c r="B29" s="1" t="s">
        <v>55</v>
      </c>
    </row>
    <row r="30" spans="1:18" x14ac:dyDescent="0.25">
      <c r="A30" s="1">
        <v>304</v>
      </c>
      <c r="B30" s="1">
        <v>120</v>
      </c>
    </row>
    <row r="31" spans="1:18" x14ac:dyDescent="0.25">
      <c r="A31" s="1">
        <v>430</v>
      </c>
      <c r="B31" s="1">
        <v>232</v>
      </c>
    </row>
    <row r="32" spans="1:18" x14ac:dyDescent="0.25">
      <c r="A32" s="1" t="s">
        <v>54</v>
      </c>
      <c r="B32" s="1">
        <v>4.4000000000000004</v>
      </c>
    </row>
  </sheetData>
  <mergeCells count="2">
    <mergeCell ref="A1:B1"/>
    <mergeCell ref="C7:L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zoomScale="85" zoomScaleNormal="85" workbookViewId="0">
      <selection activeCell="B21" sqref="B21:W21"/>
    </sheetView>
  </sheetViews>
  <sheetFormatPr defaultRowHeight="15" x14ac:dyDescent="0.25"/>
  <cols>
    <col min="1" max="1" width="17.140625" customWidth="1"/>
  </cols>
  <sheetData>
    <row r="1" spans="1:23" x14ac:dyDescent="0.25">
      <c r="A1" s="68" t="s">
        <v>132</v>
      </c>
      <c r="B1" s="68"/>
      <c r="C1" s="68"/>
    </row>
    <row r="3" spans="1:23" x14ac:dyDescent="0.25"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</row>
    <row r="4" spans="1:23" x14ac:dyDescent="0.25">
      <c r="A4" s="32" t="s">
        <v>69</v>
      </c>
      <c r="B4" s="33" t="s">
        <v>59</v>
      </c>
      <c r="C4" s="13" t="s">
        <v>56</v>
      </c>
      <c r="D4" s="13" t="s">
        <v>58</v>
      </c>
      <c r="E4" s="13" t="s">
        <v>57</v>
      </c>
      <c r="F4" s="13" t="s">
        <v>60</v>
      </c>
      <c r="G4" s="13" t="s">
        <v>61</v>
      </c>
      <c r="H4" s="13" t="s">
        <v>62</v>
      </c>
      <c r="I4" s="13" t="s">
        <v>63</v>
      </c>
      <c r="J4" s="13" t="s">
        <v>64</v>
      </c>
      <c r="K4" s="13" t="s">
        <v>65</v>
      </c>
      <c r="L4" s="13" t="s">
        <v>96</v>
      </c>
      <c r="M4" s="13" t="s">
        <v>97</v>
      </c>
      <c r="N4" s="13" t="s">
        <v>100</v>
      </c>
      <c r="O4" s="13" t="s">
        <v>99</v>
      </c>
      <c r="P4" s="13" t="s">
        <v>110</v>
      </c>
      <c r="Q4" s="13" t="s">
        <v>111</v>
      </c>
      <c r="R4" s="13" t="s">
        <v>133</v>
      </c>
      <c r="S4" s="13" t="s">
        <v>134</v>
      </c>
      <c r="T4" s="13" t="s">
        <v>135</v>
      </c>
      <c r="U4" s="13" t="s">
        <v>136</v>
      </c>
      <c r="V4" s="13" t="s">
        <v>139</v>
      </c>
      <c r="W4" s="13" t="s">
        <v>140</v>
      </c>
    </row>
    <row r="5" spans="1:23" x14ac:dyDescent="0.25">
      <c r="A5" s="34">
        <v>4140</v>
      </c>
      <c r="B5" s="19">
        <v>0.35</v>
      </c>
      <c r="C5" s="19">
        <v>0.45</v>
      </c>
      <c r="D5" s="19">
        <v>0.7</v>
      </c>
      <c r="E5" s="19">
        <v>1</v>
      </c>
      <c r="F5" s="19">
        <v>0.2</v>
      </c>
      <c r="G5" s="19">
        <v>0.8</v>
      </c>
      <c r="H5" s="19">
        <v>0.8</v>
      </c>
      <c r="I5" s="19">
        <v>1.1000000000000001</v>
      </c>
      <c r="J5" s="19">
        <v>0</v>
      </c>
      <c r="K5" s="19">
        <v>0.5</v>
      </c>
      <c r="L5" s="19">
        <v>0</v>
      </c>
      <c r="M5" s="19">
        <v>0</v>
      </c>
      <c r="N5" s="19">
        <v>0.15</v>
      </c>
      <c r="O5" s="19">
        <v>0.25</v>
      </c>
      <c r="P5" s="19">
        <v>0</v>
      </c>
      <c r="Q5" s="19">
        <v>0</v>
      </c>
      <c r="R5" s="19">
        <v>0</v>
      </c>
      <c r="S5" s="19">
        <v>0.1</v>
      </c>
      <c r="T5" s="19">
        <v>0</v>
      </c>
      <c r="U5" s="19">
        <v>0</v>
      </c>
      <c r="V5" s="19">
        <v>0</v>
      </c>
      <c r="W5" s="19">
        <v>0</v>
      </c>
    </row>
    <row r="6" spans="1:23" x14ac:dyDescent="0.25">
      <c r="A6" s="34">
        <v>5140</v>
      </c>
      <c r="B6" s="19">
        <v>0.38</v>
      </c>
      <c r="C6" s="19">
        <v>0.43</v>
      </c>
      <c r="D6" s="19">
        <v>0.7</v>
      </c>
      <c r="E6" s="19">
        <v>0.9</v>
      </c>
      <c r="F6" s="19">
        <v>0.15</v>
      </c>
      <c r="G6" s="19">
        <v>0.35</v>
      </c>
      <c r="H6" s="19">
        <v>0.7</v>
      </c>
      <c r="I6" s="19">
        <v>0.9</v>
      </c>
      <c r="J6" s="19">
        <v>0</v>
      </c>
      <c r="K6" s="19">
        <v>0.25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</row>
    <row r="7" spans="1:23" x14ac:dyDescent="0.25">
      <c r="A7" s="34">
        <v>6150</v>
      </c>
      <c r="B7" s="19">
        <v>0.45</v>
      </c>
      <c r="C7" s="19">
        <v>0.55000000000000004</v>
      </c>
      <c r="D7" s="19">
        <v>0.65</v>
      </c>
      <c r="E7" s="19">
        <v>0.95</v>
      </c>
      <c r="F7" s="19">
        <v>0.2</v>
      </c>
      <c r="G7" s="19">
        <v>0.35</v>
      </c>
      <c r="H7" s="19">
        <v>0.8</v>
      </c>
      <c r="I7" s="19">
        <v>1.1000000000000001</v>
      </c>
      <c r="J7" s="19">
        <v>0</v>
      </c>
      <c r="K7" s="19">
        <v>0.5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0.1</v>
      </c>
      <c r="T7" s="19">
        <v>0.15</v>
      </c>
      <c r="U7" s="19">
        <v>0.3</v>
      </c>
      <c r="V7" s="19">
        <v>0</v>
      </c>
      <c r="W7" s="19">
        <v>0</v>
      </c>
    </row>
    <row r="8" spans="1:23" x14ac:dyDescent="0.25">
      <c r="A8" s="34" t="s">
        <v>137</v>
      </c>
      <c r="B8" s="19">
        <v>0.38</v>
      </c>
      <c r="C8" s="19">
        <v>0.45</v>
      </c>
      <c r="D8" s="19">
        <v>0.6</v>
      </c>
      <c r="E8" s="19">
        <v>0.9</v>
      </c>
      <c r="F8" s="19">
        <v>0</v>
      </c>
      <c r="G8" s="19">
        <v>0.4</v>
      </c>
      <c r="H8" s="19">
        <v>0.9</v>
      </c>
      <c r="I8" s="19">
        <v>1.2</v>
      </c>
      <c r="J8" s="19">
        <v>0</v>
      </c>
      <c r="K8" s="19">
        <v>0</v>
      </c>
      <c r="L8" s="19">
        <v>0</v>
      </c>
      <c r="M8" s="19">
        <v>0</v>
      </c>
      <c r="N8" s="19">
        <v>0.15</v>
      </c>
      <c r="O8" s="19">
        <v>0.3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</row>
    <row r="9" spans="1:23" x14ac:dyDescent="0.25">
      <c r="A9" s="35" t="s">
        <v>138</v>
      </c>
      <c r="B9" s="19">
        <v>0</v>
      </c>
      <c r="C9" s="19">
        <v>0.12</v>
      </c>
      <c r="D9" s="19">
        <v>0</v>
      </c>
      <c r="E9" s="19">
        <v>1</v>
      </c>
      <c r="F9" s="19">
        <v>0.5</v>
      </c>
      <c r="G9" s="19">
        <v>1</v>
      </c>
      <c r="H9" s="19">
        <v>6</v>
      </c>
      <c r="I9" s="19">
        <v>8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0.5</v>
      </c>
      <c r="W9" s="19">
        <v>1</v>
      </c>
    </row>
    <row r="10" spans="1:23" x14ac:dyDescent="0.25">
      <c r="A10" s="34" t="s">
        <v>141</v>
      </c>
      <c r="B10" s="19">
        <v>0.2</v>
      </c>
      <c r="C10" s="19">
        <v>0.3</v>
      </c>
      <c r="D10" s="19">
        <v>0.5</v>
      </c>
      <c r="E10" s="19">
        <v>0.8</v>
      </c>
      <c r="F10" s="19">
        <v>0.5</v>
      </c>
      <c r="G10" s="19">
        <v>1</v>
      </c>
      <c r="H10" s="19">
        <v>12</v>
      </c>
      <c r="I10" s="19">
        <v>14</v>
      </c>
      <c r="J10" s="19">
        <v>0.2</v>
      </c>
      <c r="K10" s="19">
        <v>0.5</v>
      </c>
      <c r="L10" s="19">
        <v>0</v>
      </c>
      <c r="M10" s="19">
        <v>0</v>
      </c>
      <c r="N10" s="19">
        <v>0.55000000000000004</v>
      </c>
      <c r="O10" s="19">
        <v>0.65</v>
      </c>
      <c r="P10" s="19">
        <v>0</v>
      </c>
      <c r="Q10" s="19">
        <v>0</v>
      </c>
      <c r="R10" s="19">
        <v>0</v>
      </c>
      <c r="S10" s="19">
        <v>0</v>
      </c>
      <c r="T10" s="19">
        <v>0.18</v>
      </c>
      <c r="U10" s="19">
        <v>0.25</v>
      </c>
      <c r="V10" s="19">
        <v>0</v>
      </c>
      <c r="W10" s="19">
        <v>0</v>
      </c>
    </row>
    <row r="11" spans="1:23" x14ac:dyDescent="0.25">
      <c r="A11" s="34" t="s">
        <v>142</v>
      </c>
      <c r="B11" s="19">
        <v>0.42</v>
      </c>
      <c r="C11" s="19">
        <v>0.5</v>
      </c>
      <c r="D11" s="19">
        <v>0.6</v>
      </c>
      <c r="E11" s="19">
        <v>0.9</v>
      </c>
      <c r="F11" s="19">
        <v>0.2</v>
      </c>
      <c r="G11" s="19">
        <v>1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</row>
    <row r="12" spans="1:23" x14ac:dyDescent="0.25">
      <c r="A12" s="35" t="s">
        <v>143</v>
      </c>
      <c r="B12" s="19">
        <v>0.5</v>
      </c>
      <c r="C12" s="19">
        <v>0.6</v>
      </c>
      <c r="D12" s="19">
        <v>0.6</v>
      </c>
      <c r="E12" s="19">
        <v>0.9</v>
      </c>
      <c r="F12" s="19">
        <v>0.1</v>
      </c>
      <c r="G12" s="19">
        <v>0.4</v>
      </c>
      <c r="H12" s="19">
        <v>0.8</v>
      </c>
      <c r="I12" s="19">
        <v>1.2</v>
      </c>
      <c r="J12" s="19">
        <v>1.5</v>
      </c>
      <c r="K12" s="19">
        <v>1.8</v>
      </c>
      <c r="L12" s="19">
        <v>0</v>
      </c>
      <c r="M12" s="19">
        <v>0</v>
      </c>
      <c r="N12" s="19">
        <v>0.35</v>
      </c>
      <c r="O12" s="19">
        <v>0.55000000000000004</v>
      </c>
      <c r="P12" s="19">
        <v>0</v>
      </c>
      <c r="Q12" s="19">
        <v>0</v>
      </c>
      <c r="R12" s="19">
        <v>0</v>
      </c>
      <c r="S12" s="19">
        <v>0</v>
      </c>
      <c r="T12" s="19">
        <v>0.05</v>
      </c>
      <c r="U12" s="19">
        <v>0.15</v>
      </c>
      <c r="V12" s="19">
        <v>0</v>
      </c>
      <c r="W12" s="19">
        <v>0</v>
      </c>
    </row>
    <row r="13" spans="1:23" x14ac:dyDescent="0.25">
      <c r="A13" s="34">
        <v>8640</v>
      </c>
      <c r="B13" s="19">
        <v>0.35</v>
      </c>
      <c r="C13" s="19">
        <v>0.45</v>
      </c>
      <c r="D13" s="19">
        <v>0.7</v>
      </c>
      <c r="E13" s="19">
        <v>1.05</v>
      </c>
      <c r="F13" s="19">
        <v>0.2</v>
      </c>
      <c r="G13" s="19">
        <v>0.8</v>
      </c>
      <c r="H13" s="19">
        <v>0.4</v>
      </c>
      <c r="I13" s="19">
        <v>0.6</v>
      </c>
      <c r="J13" s="19">
        <v>0.4</v>
      </c>
      <c r="K13" s="19">
        <v>0.7</v>
      </c>
      <c r="L13" s="19">
        <v>0</v>
      </c>
      <c r="M13" s="19">
        <v>0</v>
      </c>
      <c r="N13" s="19">
        <v>0.15</v>
      </c>
      <c r="O13" s="19">
        <v>0.25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</row>
    <row r="14" spans="1:23" x14ac:dyDescent="0.25">
      <c r="A14" s="34" t="s">
        <v>144</v>
      </c>
      <c r="B14" s="19">
        <v>0</v>
      </c>
      <c r="C14" s="19">
        <v>0.08</v>
      </c>
      <c r="D14" s="19">
        <v>0</v>
      </c>
      <c r="E14" s="19">
        <v>1.5</v>
      </c>
      <c r="F14" s="19">
        <v>0</v>
      </c>
      <c r="G14" s="19">
        <v>1.5</v>
      </c>
      <c r="H14" s="19">
        <v>18</v>
      </c>
      <c r="I14" s="19">
        <v>21</v>
      </c>
      <c r="J14" s="19">
        <v>9</v>
      </c>
      <c r="K14" s="19">
        <v>12</v>
      </c>
      <c r="L14" s="19">
        <v>0</v>
      </c>
      <c r="M14" s="19">
        <v>0</v>
      </c>
      <c r="N14" s="19">
        <v>2</v>
      </c>
      <c r="O14" s="19">
        <v>3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</row>
    <row r="15" spans="1:23" x14ac:dyDescent="0.25">
      <c r="A15" s="34" t="s">
        <v>145</v>
      </c>
      <c r="B15" s="19">
        <v>0.06</v>
      </c>
      <c r="C15" s="19">
        <v>0.08</v>
      </c>
      <c r="D15" s="19">
        <v>0.8</v>
      </c>
      <c r="E15" s="19">
        <v>1.3</v>
      </c>
      <c r="F15" s="19">
        <v>1.5</v>
      </c>
      <c r="G15" s="19">
        <v>2</v>
      </c>
      <c r="H15" s="19">
        <v>18.5</v>
      </c>
      <c r="I15" s="19">
        <v>19</v>
      </c>
      <c r="J15" s="19">
        <v>8.5</v>
      </c>
      <c r="K15" s="19">
        <v>9</v>
      </c>
      <c r="L15" s="19">
        <v>0</v>
      </c>
      <c r="M15" s="19">
        <v>0</v>
      </c>
      <c r="N15" s="19">
        <v>0.3</v>
      </c>
      <c r="O15" s="19">
        <v>0.5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</row>
    <row r="16" spans="1:23" x14ac:dyDescent="0.25">
      <c r="A16" s="34" t="s">
        <v>146</v>
      </c>
      <c r="B16" s="19">
        <v>0</v>
      </c>
      <c r="C16" s="19">
        <v>0.06</v>
      </c>
      <c r="D16" s="19">
        <v>0</v>
      </c>
      <c r="E16" s="19">
        <v>0.7</v>
      </c>
      <c r="F16" s="19">
        <v>0.5</v>
      </c>
      <c r="G16" s="19">
        <v>1</v>
      </c>
      <c r="H16" s="19">
        <v>15.5</v>
      </c>
      <c r="I16" s="19">
        <v>16.7</v>
      </c>
      <c r="J16" s="19">
        <v>3.6</v>
      </c>
      <c r="K16" s="19">
        <v>4.5999999999999996</v>
      </c>
      <c r="L16" s="19">
        <v>2.8</v>
      </c>
      <c r="M16" s="19">
        <v>3.5</v>
      </c>
      <c r="N16" s="19">
        <v>0</v>
      </c>
      <c r="O16" s="19">
        <v>0</v>
      </c>
      <c r="P16" s="19">
        <v>0.15</v>
      </c>
      <c r="Q16" s="19">
        <v>0.4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</row>
    <row r="17" spans="1:23" x14ac:dyDescent="0.25">
      <c r="A17" s="34" t="s">
        <v>200</v>
      </c>
      <c r="B17" s="19">
        <v>0.05</v>
      </c>
      <c r="C17" s="19">
        <v>0.12</v>
      </c>
      <c r="D17" s="19">
        <v>0.7</v>
      </c>
      <c r="E17" s="19">
        <v>1.5</v>
      </c>
      <c r="F17" s="19">
        <v>1.5</v>
      </c>
      <c r="G17" s="19">
        <v>2</v>
      </c>
      <c r="H17" s="19">
        <v>19</v>
      </c>
      <c r="I17" s="19">
        <v>20</v>
      </c>
      <c r="J17" s="19">
        <v>11</v>
      </c>
      <c r="K17" s="19">
        <v>12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</row>
    <row r="18" spans="1:23" x14ac:dyDescent="0.25">
      <c r="A18" s="34" t="s">
        <v>201</v>
      </c>
      <c r="B18" s="19">
        <v>0.15</v>
      </c>
      <c r="C18" s="19">
        <v>0.25</v>
      </c>
      <c r="D18" s="19">
        <v>0.65</v>
      </c>
      <c r="E18" s="19">
        <v>0.95</v>
      </c>
      <c r="F18" s="19">
        <v>0.4</v>
      </c>
      <c r="G18" s="19">
        <v>0.5</v>
      </c>
      <c r="H18" s="19">
        <v>0.4</v>
      </c>
      <c r="I18" s="19">
        <v>0.7</v>
      </c>
      <c r="J18" s="19">
        <v>0.4</v>
      </c>
      <c r="K18" s="19">
        <v>0.7</v>
      </c>
      <c r="L18" s="19">
        <v>0</v>
      </c>
      <c r="M18" s="19">
        <v>0</v>
      </c>
      <c r="N18" s="19">
        <v>0.15</v>
      </c>
      <c r="O18" s="19">
        <v>0.25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</row>
    <row r="19" spans="1:23" x14ac:dyDescent="0.25">
      <c r="A19" s="34" t="s">
        <v>202</v>
      </c>
      <c r="B19" s="19">
        <v>0.15</v>
      </c>
      <c r="C19" s="19">
        <v>0.2</v>
      </c>
      <c r="D19" s="19">
        <v>0.8</v>
      </c>
      <c r="E19" s="19">
        <v>0.95</v>
      </c>
      <c r="F19" s="19">
        <v>0.2</v>
      </c>
      <c r="G19" s="19">
        <v>0.8</v>
      </c>
      <c r="H19" s="19">
        <v>0.4</v>
      </c>
      <c r="I19" s="19">
        <v>0.7</v>
      </c>
      <c r="J19" s="19">
        <v>0.4</v>
      </c>
      <c r="K19" s="19">
        <v>0.7</v>
      </c>
      <c r="L19" s="19">
        <v>0</v>
      </c>
      <c r="M19" s="19">
        <v>0</v>
      </c>
      <c r="N19" s="19">
        <v>0.15</v>
      </c>
      <c r="O19" s="19">
        <v>0.25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</row>
    <row r="20" spans="1:23" x14ac:dyDescent="0.25">
      <c r="A20" s="34">
        <v>302</v>
      </c>
      <c r="B20" s="19">
        <v>0</v>
      </c>
      <c r="C20" s="19">
        <v>15</v>
      </c>
      <c r="D20" s="19">
        <v>0</v>
      </c>
      <c r="E20" s="19">
        <v>2</v>
      </c>
      <c r="F20" s="19">
        <v>0</v>
      </c>
      <c r="G20" s="19">
        <v>0.75</v>
      </c>
      <c r="H20" s="19">
        <v>17</v>
      </c>
      <c r="I20" s="19">
        <v>19</v>
      </c>
      <c r="J20" s="19">
        <v>8</v>
      </c>
      <c r="K20" s="19">
        <v>10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</row>
    <row r="21" spans="1:23" x14ac:dyDescent="0.25">
      <c r="A21" s="34" t="s">
        <v>203</v>
      </c>
      <c r="B21" s="19">
        <v>0.2</v>
      </c>
      <c r="C21" s="19">
        <v>0.3</v>
      </c>
      <c r="D21" s="19">
        <v>0.8</v>
      </c>
      <c r="E21" s="19">
        <v>1.2</v>
      </c>
      <c r="F21" s="19">
        <v>0.9</v>
      </c>
      <c r="G21" s="19">
        <v>1.2</v>
      </c>
      <c r="H21" s="19">
        <v>17</v>
      </c>
      <c r="I21" s="19">
        <v>19</v>
      </c>
      <c r="J21" s="19">
        <v>10.5</v>
      </c>
      <c r="K21" s="19">
        <v>12</v>
      </c>
      <c r="L21" s="19">
        <v>0</v>
      </c>
      <c r="M21" s="19">
        <v>0</v>
      </c>
      <c r="N21" s="19">
        <v>2</v>
      </c>
      <c r="O21" s="19">
        <v>2.5</v>
      </c>
      <c r="P21" s="19">
        <v>0</v>
      </c>
      <c r="Q21" s="19">
        <v>1.2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</row>
    <row r="22" spans="1:23" x14ac:dyDescent="0.25">
      <c r="A22" s="34">
        <v>321</v>
      </c>
      <c r="B22" s="19">
        <v>0</v>
      </c>
      <c r="C22" s="19">
        <v>0.06</v>
      </c>
      <c r="D22" s="19">
        <v>0</v>
      </c>
      <c r="E22" s="19">
        <v>2</v>
      </c>
      <c r="F22" s="19">
        <v>0.2</v>
      </c>
      <c r="G22" s="19">
        <v>1</v>
      </c>
      <c r="H22" s="19">
        <v>17</v>
      </c>
      <c r="I22" s="19">
        <v>18.5</v>
      </c>
      <c r="J22" s="19">
        <v>9</v>
      </c>
      <c r="K22" s="19">
        <v>10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</row>
    <row r="23" spans="1:23" x14ac:dyDescent="0.25">
      <c r="A23" s="34">
        <v>410</v>
      </c>
      <c r="B23" s="19">
        <v>0.1</v>
      </c>
      <c r="C23" s="19">
        <v>0.15</v>
      </c>
      <c r="D23" s="19">
        <v>0.5</v>
      </c>
      <c r="E23" s="19">
        <v>1</v>
      </c>
      <c r="F23" s="19">
        <v>0.5</v>
      </c>
      <c r="G23" s="19">
        <v>1.3</v>
      </c>
      <c r="H23" s="19">
        <v>11.5</v>
      </c>
      <c r="I23" s="19">
        <v>13.5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</row>
    <row r="24" spans="1:23" x14ac:dyDescent="0.25">
      <c r="A24" s="34" t="s">
        <v>223</v>
      </c>
      <c r="B24" s="19">
        <v>0</v>
      </c>
      <c r="C24" s="19">
        <v>0.06</v>
      </c>
      <c r="D24" s="19">
        <v>0</v>
      </c>
      <c r="E24" s="19">
        <v>1</v>
      </c>
      <c r="F24" s="19">
        <v>0</v>
      </c>
      <c r="G24" s="19">
        <v>1</v>
      </c>
      <c r="H24" s="19">
        <v>11.5</v>
      </c>
      <c r="I24" s="19">
        <v>12.5</v>
      </c>
      <c r="J24" s="19">
        <v>3.5</v>
      </c>
      <c r="K24" s="19">
        <v>4</v>
      </c>
      <c r="L24" s="19">
        <v>0</v>
      </c>
      <c r="M24" s="19">
        <v>0</v>
      </c>
      <c r="N24" s="19">
        <v>0.4</v>
      </c>
      <c r="O24" s="19">
        <v>1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</row>
    <row r="25" spans="1:23" x14ac:dyDescent="0.25">
      <c r="A25" s="34" t="s">
        <v>222</v>
      </c>
      <c r="B25" s="19">
        <v>0.95</v>
      </c>
      <c r="C25" s="19">
        <v>1.2</v>
      </c>
      <c r="D25" s="19">
        <v>0</v>
      </c>
      <c r="E25" s="19">
        <v>1</v>
      </c>
      <c r="F25" s="19">
        <v>0</v>
      </c>
      <c r="G25" s="19">
        <v>1</v>
      </c>
      <c r="H25" s="19">
        <v>16</v>
      </c>
      <c r="I25" s="19">
        <v>17.5</v>
      </c>
      <c r="J25" s="19">
        <v>0</v>
      </c>
      <c r="K25" s="19">
        <v>0.75</v>
      </c>
      <c r="L25" s="19">
        <v>0</v>
      </c>
      <c r="M25" s="19">
        <v>0</v>
      </c>
      <c r="N25" s="19">
        <v>0.35</v>
      </c>
      <c r="O25" s="19">
        <v>0.75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</row>
    <row r="26" spans="1:23" x14ac:dyDescent="0.25">
      <c r="A26" s="34">
        <v>4320</v>
      </c>
      <c r="B26" s="19">
        <v>0.17</v>
      </c>
      <c r="C26" s="19">
        <v>0.22</v>
      </c>
      <c r="D26" s="19">
        <v>0.45</v>
      </c>
      <c r="E26" s="19">
        <v>0.65</v>
      </c>
      <c r="F26" s="19">
        <v>0.15</v>
      </c>
      <c r="G26" s="19">
        <v>0.35</v>
      </c>
      <c r="H26" s="19">
        <v>0.4</v>
      </c>
      <c r="I26" s="19">
        <v>0.6</v>
      </c>
      <c r="J26" s="19">
        <v>1.65</v>
      </c>
      <c r="K26" s="19">
        <v>2</v>
      </c>
      <c r="L26" s="19">
        <v>0</v>
      </c>
      <c r="M26" s="19">
        <v>0.25</v>
      </c>
      <c r="N26" s="19">
        <v>0.2</v>
      </c>
      <c r="O26" s="19">
        <v>0.3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</row>
    <row r="27" spans="1:23" x14ac:dyDescent="0.25">
      <c r="A27" s="34">
        <v>4340</v>
      </c>
      <c r="B27" s="19">
        <v>0.35</v>
      </c>
      <c r="C27" s="19">
        <v>0.45</v>
      </c>
      <c r="D27" s="19">
        <v>0.7</v>
      </c>
      <c r="E27" s="19">
        <v>1</v>
      </c>
      <c r="F27" s="19">
        <v>0.2</v>
      </c>
      <c r="G27" s="19">
        <v>0.8</v>
      </c>
      <c r="H27" s="19">
        <v>0.7</v>
      </c>
      <c r="I27" s="19">
        <v>0.9</v>
      </c>
      <c r="J27" s="19">
        <v>1.65</v>
      </c>
      <c r="K27" s="19">
        <v>2</v>
      </c>
      <c r="L27" s="19">
        <v>0</v>
      </c>
      <c r="M27" s="19">
        <v>0</v>
      </c>
      <c r="N27" s="19">
        <v>0.2</v>
      </c>
      <c r="O27" s="19">
        <v>0.3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</row>
    <row r="28" spans="1:23" x14ac:dyDescent="0.25">
      <c r="A28" s="34" t="s">
        <v>224</v>
      </c>
      <c r="B28" s="19">
        <v>0</v>
      </c>
      <c r="C28" s="19">
        <v>0.08</v>
      </c>
      <c r="D28" s="19">
        <v>0</v>
      </c>
      <c r="E28" s="19">
        <v>1.5</v>
      </c>
      <c r="F28" s="19">
        <v>0</v>
      </c>
      <c r="G28" s="19">
        <v>2</v>
      </c>
      <c r="H28" s="19">
        <v>18</v>
      </c>
      <c r="I28" s="19">
        <v>19</v>
      </c>
      <c r="J28" s="19">
        <v>9</v>
      </c>
      <c r="K28" s="19">
        <v>10</v>
      </c>
      <c r="L28" s="19">
        <v>0</v>
      </c>
      <c r="M28" s="19">
        <v>0</v>
      </c>
      <c r="N28" s="19">
        <v>0</v>
      </c>
      <c r="O28" s="19">
        <v>0.3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</row>
    <row r="29" spans="1:23" x14ac:dyDescent="0.25">
      <c r="A29" s="34" t="s">
        <v>232</v>
      </c>
      <c r="B29" s="19">
        <v>0</v>
      </c>
      <c r="C29" s="19">
        <v>0.08</v>
      </c>
      <c r="D29" s="19">
        <v>0.8</v>
      </c>
      <c r="E29" s="19">
        <v>1.5</v>
      </c>
      <c r="F29" s="19">
        <v>1</v>
      </c>
      <c r="G29" s="19">
        <v>1.5</v>
      </c>
      <c r="H29" s="19">
        <v>18</v>
      </c>
      <c r="I29" s="19">
        <v>19</v>
      </c>
      <c r="J29" s="19">
        <v>11</v>
      </c>
      <c r="K29" s="19">
        <v>12</v>
      </c>
      <c r="L29" s="19">
        <v>0</v>
      </c>
      <c r="M29" s="19">
        <v>0</v>
      </c>
      <c r="N29" s="19">
        <v>2</v>
      </c>
      <c r="O29" s="19">
        <v>2.5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</row>
    <row r="30" spans="1:23" x14ac:dyDescent="0.25">
      <c r="A30" s="5">
        <v>14301</v>
      </c>
      <c r="B30" s="39">
        <v>0</v>
      </c>
      <c r="C30" s="39">
        <v>7.0000000000000007E-2</v>
      </c>
      <c r="D30" s="39">
        <v>0</v>
      </c>
      <c r="E30" s="39">
        <v>2</v>
      </c>
      <c r="F30" s="39">
        <v>0</v>
      </c>
      <c r="G30" s="39">
        <v>1</v>
      </c>
      <c r="H30" s="39">
        <v>17.5</v>
      </c>
      <c r="I30" s="39">
        <v>19.5</v>
      </c>
      <c r="J30" s="39">
        <v>8</v>
      </c>
      <c r="K30" s="39">
        <v>10.5</v>
      </c>
      <c r="L30" s="39">
        <v>0</v>
      </c>
      <c r="M30" s="39">
        <v>0</v>
      </c>
      <c r="N30" s="39">
        <v>0</v>
      </c>
      <c r="O30" s="39">
        <v>0</v>
      </c>
      <c r="P30" s="39">
        <v>0</v>
      </c>
      <c r="Q30" s="39">
        <v>0</v>
      </c>
      <c r="R30" s="39">
        <v>0</v>
      </c>
      <c r="S30" s="39">
        <v>0</v>
      </c>
      <c r="T30" s="39">
        <v>0</v>
      </c>
      <c r="U30" s="39">
        <v>0</v>
      </c>
      <c r="V30" s="39">
        <v>0</v>
      </c>
      <c r="W30" s="39">
        <v>0</v>
      </c>
    </row>
    <row r="31" spans="1:23" x14ac:dyDescent="0.25">
      <c r="A31" s="32" t="s">
        <v>69</v>
      </c>
      <c r="B31" s="33" t="s">
        <v>59</v>
      </c>
      <c r="C31" s="13" t="s">
        <v>56</v>
      </c>
      <c r="D31" s="13" t="s">
        <v>58</v>
      </c>
      <c r="E31" s="13" t="s">
        <v>57</v>
      </c>
      <c r="F31" s="13" t="s">
        <v>60</v>
      </c>
      <c r="G31" s="13" t="s">
        <v>61</v>
      </c>
      <c r="H31" s="13" t="s">
        <v>62</v>
      </c>
      <c r="I31" s="13" t="s">
        <v>63</v>
      </c>
      <c r="J31" s="13" t="s">
        <v>64</v>
      </c>
      <c r="K31" s="13" t="s">
        <v>65</v>
      </c>
      <c r="L31" s="13" t="s">
        <v>96</v>
      </c>
      <c r="M31" s="13" t="s">
        <v>97</v>
      </c>
      <c r="N31" s="13" t="s">
        <v>100</v>
      </c>
      <c r="O31" s="13" t="s">
        <v>99</v>
      </c>
      <c r="P31" s="13" t="s">
        <v>110</v>
      </c>
      <c r="Q31" s="13" t="s">
        <v>111</v>
      </c>
      <c r="R31" s="13" t="s">
        <v>133</v>
      </c>
      <c r="S31" s="13" t="s">
        <v>134</v>
      </c>
      <c r="T31" s="13" t="s">
        <v>135</v>
      </c>
      <c r="U31" s="13" t="s">
        <v>136</v>
      </c>
      <c r="V31" s="13" t="s">
        <v>139</v>
      </c>
      <c r="W31" s="13" t="s">
        <v>140</v>
      </c>
    </row>
    <row r="32" spans="1:23" x14ac:dyDescent="0.25">
      <c r="A32" s="34" t="s">
        <v>243</v>
      </c>
      <c r="B32" s="19">
        <v>0.1</v>
      </c>
      <c r="C32" s="19">
        <v>0.17</v>
      </c>
      <c r="D32" s="19">
        <v>0.4</v>
      </c>
      <c r="E32" s="19">
        <v>0.7</v>
      </c>
      <c r="F32" s="19">
        <v>0.15</v>
      </c>
      <c r="G32" s="19">
        <v>0.35</v>
      </c>
      <c r="H32" s="19">
        <v>0.9</v>
      </c>
      <c r="I32" s="19">
        <v>1.3</v>
      </c>
      <c r="J32" s="19">
        <v>4.25</v>
      </c>
      <c r="K32" s="19">
        <v>4.75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</row>
    <row r="33" spans="1:24" x14ac:dyDescent="0.25">
      <c r="A33" s="35">
        <v>14310</v>
      </c>
      <c r="B33" s="19">
        <v>0.05</v>
      </c>
      <c r="C33" s="19">
        <v>0.15</v>
      </c>
      <c r="D33" s="19">
        <v>0.5</v>
      </c>
      <c r="E33" s="19">
        <v>2</v>
      </c>
      <c r="F33" s="19">
        <v>0.5</v>
      </c>
      <c r="G33" s="19">
        <v>2</v>
      </c>
      <c r="H33" s="19">
        <v>16</v>
      </c>
      <c r="I33" s="19">
        <v>19</v>
      </c>
      <c r="J33" s="19">
        <v>9</v>
      </c>
      <c r="K33" s="19">
        <v>9.5</v>
      </c>
      <c r="L33" s="19">
        <v>0</v>
      </c>
      <c r="M33" s="19">
        <v>0</v>
      </c>
      <c r="N33" s="19">
        <v>0</v>
      </c>
      <c r="O33" s="19">
        <v>0.8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</row>
    <row r="34" spans="1:24" x14ac:dyDescent="0.25">
      <c r="A34" s="34" t="s">
        <v>242</v>
      </c>
      <c r="B34" s="19">
        <v>0.15</v>
      </c>
      <c r="C34" s="19">
        <v>0.2</v>
      </c>
      <c r="D34" s="19">
        <v>0.4</v>
      </c>
      <c r="E34" s="19">
        <v>0.6</v>
      </c>
      <c r="F34" s="19">
        <v>0.15</v>
      </c>
      <c r="G34" s="19">
        <v>0.4</v>
      </c>
      <c r="H34" s="19">
        <v>1.8</v>
      </c>
      <c r="I34" s="19">
        <v>2.1</v>
      </c>
      <c r="J34" s="19">
        <v>1.8</v>
      </c>
      <c r="K34" s="19">
        <v>2.1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</row>
    <row r="35" spans="1:24" x14ac:dyDescent="0.25">
      <c r="A35" s="34">
        <v>1020</v>
      </c>
      <c r="B35" s="39">
        <v>0.15</v>
      </c>
      <c r="C35" s="39">
        <v>0.3</v>
      </c>
      <c r="D35" s="39">
        <v>0.2</v>
      </c>
      <c r="E35" s="39">
        <v>1</v>
      </c>
      <c r="F35" s="39">
        <v>0.3</v>
      </c>
      <c r="G35" s="39">
        <v>0.6</v>
      </c>
      <c r="H35" s="39">
        <v>0</v>
      </c>
      <c r="I35" s="39">
        <v>0</v>
      </c>
      <c r="J35" s="39">
        <v>0</v>
      </c>
      <c r="K35" s="39">
        <v>0</v>
      </c>
      <c r="L35" s="39">
        <v>0</v>
      </c>
      <c r="M35" s="39">
        <v>0</v>
      </c>
      <c r="N35" s="39">
        <v>0</v>
      </c>
      <c r="O35" s="39">
        <v>0</v>
      </c>
      <c r="P35" s="39">
        <v>0</v>
      </c>
      <c r="Q35" s="39">
        <v>0</v>
      </c>
      <c r="R35" s="39">
        <v>0</v>
      </c>
      <c r="S35" s="39">
        <v>0</v>
      </c>
      <c r="T35" s="39">
        <v>0</v>
      </c>
      <c r="U35" s="39">
        <v>0</v>
      </c>
      <c r="V35" s="39">
        <v>0</v>
      </c>
      <c r="W35" s="39">
        <v>0</v>
      </c>
    </row>
    <row r="36" spans="1:24" x14ac:dyDescent="0.25">
      <c r="A36" s="1">
        <v>420</v>
      </c>
      <c r="B36" s="39">
        <v>0.25</v>
      </c>
      <c r="C36" s="39">
        <v>0.35</v>
      </c>
      <c r="D36" s="39">
        <v>0.5</v>
      </c>
      <c r="E36" s="39">
        <v>0.8</v>
      </c>
      <c r="F36" s="39">
        <v>1</v>
      </c>
      <c r="G36" s="39">
        <v>1.5</v>
      </c>
      <c r="H36" s="39">
        <v>11.5</v>
      </c>
      <c r="I36" s="39">
        <v>13.5</v>
      </c>
      <c r="J36" s="39">
        <v>0</v>
      </c>
      <c r="K36" s="39">
        <v>0.5</v>
      </c>
      <c r="L36" s="39">
        <v>0</v>
      </c>
      <c r="M36" s="39">
        <v>0</v>
      </c>
      <c r="N36" s="39">
        <v>0</v>
      </c>
      <c r="O36" s="39">
        <v>0</v>
      </c>
      <c r="P36" s="39">
        <v>0</v>
      </c>
      <c r="Q36" s="39">
        <v>0</v>
      </c>
      <c r="R36" s="39">
        <v>0</v>
      </c>
      <c r="S36" s="39">
        <v>0</v>
      </c>
      <c r="T36" s="39">
        <v>0</v>
      </c>
      <c r="U36" s="39">
        <v>0</v>
      </c>
      <c r="V36" s="39">
        <v>0</v>
      </c>
      <c r="W36" s="39">
        <v>0</v>
      </c>
      <c r="X36" s="40">
        <v>0</v>
      </c>
    </row>
    <row r="37" spans="1:24" x14ac:dyDescent="0.25">
      <c r="K37" s="39"/>
    </row>
  </sheetData>
  <mergeCells count="2">
    <mergeCell ref="A1:C1"/>
    <mergeCell ref="B3:W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95"/>
  <sheetViews>
    <sheetView zoomScale="85" zoomScaleNormal="85" workbookViewId="0">
      <selection activeCell="B70" sqref="B70:D113"/>
    </sheetView>
  </sheetViews>
  <sheetFormatPr defaultRowHeight="15" outlineLevelRow="1" x14ac:dyDescent="0.25"/>
  <cols>
    <col min="1" max="1" width="7.7109375" customWidth="1"/>
    <col min="2" max="2" width="19.5703125" bestFit="1" customWidth="1"/>
    <col min="3" max="3" width="17.7109375" bestFit="1" customWidth="1"/>
    <col min="4" max="4" width="14.7109375" customWidth="1"/>
    <col min="7" max="7" width="10.28515625" bestFit="1" customWidth="1"/>
    <col min="8" max="8" width="12.5703125" customWidth="1"/>
    <col min="9" max="9" width="9.28515625" bestFit="1" customWidth="1"/>
    <col min="10" max="10" width="9.7109375" bestFit="1" customWidth="1"/>
    <col min="13" max="13" width="10.28515625" customWidth="1"/>
    <col min="14" max="14" width="14.42578125" customWidth="1"/>
    <col min="15" max="15" width="10.140625" customWidth="1"/>
    <col min="16" max="16" width="9.7109375" customWidth="1"/>
    <col min="17" max="17" width="9.85546875" customWidth="1"/>
    <col min="18" max="18" width="9.42578125" customWidth="1"/>
    <col min="22" max="22" width="10.7109375" customWidth="1"/>
    <col min="23" max="23" width="12.85546875" customWidth="1"/>
    <col min="24" max="24" width="12.140625" customWidth="1"/>
    <col min="25" max="25" width="11.42578125" customWidth="1"/>
    <col min="26" max="26" width="10.7109375" customWidth="1"/>
    <col min="27" max="27" width="11.140625" customWidth="1"/>
    <col min="28" max="28" width="10.42578125" customWidth="1"/>
    <col min="29" max="29" width="12.85546875" customWidth="1"/>
    <col min="30" max="30" width="11.42578125" customWidth="1"/>
    <col min="31" max="31" width="10.7109375" customWidth="1"/>
    <col min="32" max="33" width="10" customWidth="1"/>
    <col min="34" max="34" width="10.42578125" customWidth="1"/>
    <col min="46" max="46" width="10.42578125" customWidth="1"/>
    <col min="47" max="50" width="14" customWidth="1"/>
    <col min="51" max="51" width="8.85546875" customWidth="1"/>
    <col min="52" max="53" width="10.28515625" customWidth="1"/>
    <col min="54" max="54" width="15.5703125" customWidth="1"/>
    <col min="55" max="55" width="14.42578125" customWidth="1"/>
  </cols>
  <sheetData>
    <row r="1" spans="1:56" x14ac:dyDescent="0.25">
      <c r="A1" s="136" t="s">
        <v>194</v>
      </c>
      <c r="B1" s="136"/>
      <c r="C1" s="136"/>
      <c r="D1" s="136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</row>
    <row r="2" spans="1:56" x14ac:dyDescent="0.25">
      <c r="A2" s="27"/>
      <c r="B2" s="16" t="s">
        <v>45</v>
      </c>
      <c r="C2" s="10" t="s">
        <v>198</v>
      </c>
      <c r="D2" s="20"/>
      <c r="E2" s="18" t="s">
        <v>59</v>
      </c>
      <c r="F2" s="18" t="s">
        <v>56</v>
      </c>
      <c r="G2" s="18" t="s">
        <v>58</v>
      </c>
      <c r="H2" s="18" t="s">
        <v>57</v>
      </c>
      <c r="I2" s="18" t="s">
        <v>60</v>
      </c>
      <c r="J2" s="18" t="s">
        <v>61</v>
      </c>
      <c r="K2" s="18" t="s">
        <v>62</v>
      </c>
      <c r="L2" s="18" t="s">
        <v>63</v>
      </c>
      <c r="M2" s="18" t="s">
        <v>64</v>
      </c>
      <c r="N2" s="18" t="s">
        <v>65</v>
      </c>
      <c r="O2" s="18" t="s">
        <v>96</v>
      </c>
      <c r="P2" s="18" t="s">
        <v>97</v>
      </c>
      <c r="Q2" s="18" t="s">
        <v>100</v>
      </c>
      <c r="R2" s="24" t="s">
        <v>99</v>
      </c>
      <c r="S2" s="13" t="s">
        <v>110</v>
      </c>
      <c r="T2" s="13" t="s">
        <v>111</v>
      </c>
      <c r="U2" s="13" t="s">
        <v>133</v>
      </c>
      <c r="V2" s="13" t="s">
        <v>134</v>
      </c>
      <c r="W2" s="13" t="s">
        <v>135</v>
      </c>
      <c r="X2" s="13" t="s">
        <v>136</v>
      </c>
      <c r="Y2" s="13" t="s">
        <v>139</v>
      </c>
      <c r="Z2" s="13" t="s">
        <v>140</v>
      </c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</row>
    <row r="3" spans="1:56" x14ac:dyDescent="0.25">
      <c r="A3" s="17" t="s">
        <v>0</v>
      </c>
      <c r="B3" s="17">
        <v>304</v>
      </c>
      <c r="C3" s="11">
        <v>4</v>
      </c>
      <c r="D3" s="11"/>
      <c r="E3" s="19">
        <v>0</v>
      </c>
      <c r="F3" s="19">
        <v>0.08</v>
      </c>
      <c r="G3" s="19">
        <v>0</v>
      </c>
      <c r="H3" s="19">
        <v>2</v>
      </c>
      <c r="I3" s="19">
        <v>0</v>
      </c>
      <c r="J3" s="19">
        <v>1</v>
      </c>
      <c r="K3" s="19">
        <v>18</v>
      </c>
      <c r="L3" s="19">
        <v>20</v>
      </c>
      <c r="M3" s="19">
        <v>8</v>
      </c>
      <c r="N3" s="19">
        <v>12</v>
      </c>
      <c r="O3" s="19">
        <v>0</v>
      </c>
      <c r="P3" s="19">
        <v>0</v>
      </c>
      <c r="Q3" s="19">
        <v>0</v>
      </c>
      <c r="R3" s="25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x14ac:dyDescent="0.25">
      <c r="A4" s="17" t="s">
        <v>1</v>
      </c>
      <c r="B4" s="17">
        <v>430</v>
      </c>
      <c r="C4" s="11">
        <v>1.3</v>
      </c>
      <c r="D4" s="11"/>
      <c r="E4" s="19">
        <v>0</v>
      </c>
      <c r="F4" s="19">
        <v>0.12</v>
      </c>
      <c r="G4" s="19">
        <v>0</v>
      </c>
      <c r="H4" s="19">
        <v>1</v>
      </c>
      <c r="I4" s="19">
        <v>0</v>
      </c>
      <c r="J4" s="19">
        <v>1</v>
      </c>
      <c r="K4" s="19">
        <v>16</v>
      </c>
      <c r="L4" s="19">
        <v>18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25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x14ac:dyDescent="0.25">
      <c r="A5" s="17" t="s">
        <v>2</v>
      </c>
      <c r="B5" s="17">
        <v>1010</v>
      </c>
      <c r="C5" s="11">
        <v>1</v>
      </c>
      <c r="D5" s="11"/>
      <c r="E5" s="19">
        <v>0.08</v>
      </c>
      <c r="F5" s="19">
        <v>0.13</v>
      </c>
      <c r="G5" s="19">
        <v>0</v>
      </c>
      <c r="H5" s="19">
        <v>1</v>
      </c>
      <c r="I5" s="19">
        <v>0</v>
      </c>
      <c r="J5" s="19">
        <v>0.6</v>
      </c>
      <c r="K5" s="19">
        <v>0</v>
      </c>
      <c r="L5" s="19">
        <v>0.5</v>
      </c>
      <c r="M5" s="19">
        <v>0</v>
      </c>
      <c r="N5" s="19">
        <v>0.5</v>
      </c>
      <c r="O5" s="19">
        <v>0</v>
      </c>
      <c r="P5" s="19">
        <v>0</v>
      </c>
      <c r="Q5" s="19">
        <v>0</v>
      </c>
      <c r="R5" s="25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x14ac:dyDescent="0.25">
      <c r="A6" s="17" t="s">
        <v>31</v>
      </c>
      <c r="B6" s="17" t="s">
        <v>47</v>
      </c>
      <c r="C6" s="11">
        <v>13.6</v>
      </c>
      <c r="D6" s="11"/>
      <c r="E6" s="19">
        <v>0</v>
      </c>
      <c r="F6" s="19">
        <v>0.03</v>
      </c>
      <c r="G6" s="19">
        <v>0</v>
      </c>
      <c r="H6" s="19">
        <v>2</v>
      </c>
      <c r="I6" s="19">
        <v>0</v>
      </c>
      <c r="J6" s="19">
        <v>1</v>
      </c>
      <c r="K6" s="19">
        <v>18</v>
      </c>
      <c r="L6" s="19">
        <v>20</v>
      </c>
      <c r="M6" s="19">
        <v>8</v>
      </c>
      <c r="N6" s="19">
        <v>10</v>
      </c>
      <c r="O6" s="19">
        <v>0</v>
      </c>
      <c r="P6" s="19">
        <v>0</v>
      </c>
      <c r="Q6" s="19">
        <v>0</v>
      </c>
      <c r="R6" s="25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x14ac:dyDescent="0.25">
      <c r="A7" s="54"/>
      <c r="B7" s="16" t="s">
        <v>50</v>
      </c>
      <c r="C7" s="10" t="s">
        <v>198</v>
      </c>
      <c r="D7" s="21"/>
      <c r="E7" s="18" t="s">
        <v>59</v>
      </c>
      <c r="F7" s="18" t="s">
        <v>56</v>
      </c>
      <c r="G7" s="18" t="s">
        <v>58</v>
      </c>
      <c r="H7" s="18" t="s">
        <v>57</v>
      </c>
      <c r="I7" s="18" t="s">
        <v>60</v>
      </c>
      <c r="J7" s="18" t="s">
        <v>61</v>
      </c>
      <c r="K7" s="18" t="s">
        <v>62</v>
      </c>
      <c r="L7" s="18" t="s">
        <v>63</v>
      </c>
      <c r="M7" s="18" t="s">
        <v>64</v>
      </c>
      <c r="N7" s="18" t="s">
        <v>65</v>
      </c>
      <c r="O7" s="18" t="s">
        <v>96</v>
      </c>
      <c r="P7" s="18" t="s">
        <v>97</v>
      </c>
      <c r="Q7" s="18" t="s">
        <v>100</v>
      </c>
      <c r="R7" s="24" t="s">
        <v>99</v>
      </c>
      <c r="S7" s="13" t="s">
        <v>110</v>
      </c>
      <c r="T7" s="13" t="s">
        <v>111</v>
      </c>
      <c r="U7" s="37" t="s">
        <v>133</v>
      </c>
      <c r="V7" s="37" t="s">
        <v>134</v>
      </c>
      <c r="W7" s="37" t="s">
        <v>135</v>
      </c>
      <c r="X7" s="37" t="s">
        <v>136</v>
      </c>
      <c r="Y7" s="37" t="s">
        <v>139</v>
      </c>
      <c r="Z7" s="13" t="s">
        <v>140</v>
      </c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</row>
    <row r="8" spans="1:56" x14ac:dyDescent="0.25">
      <c r="A8" s="17" t="s">
        <v>51</v>
      </c>
      <c r="B8" s="17" t="s">
        <v>68</v>
      </c>
      <c r="C8" s="11">
        <v>15.7</v>
      </c>
      <c r="D8" s="11"/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50</v>
      </c>
      <c r="L8" s="19">
        <v>75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25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x14ac:dyDescent="0.25">
      <c r="A9" s="17" t="s">
        <v>85</v>
      </c>
      <c r="B9" s="17" t="s">
        <v>67</v>
      </c>
      <c r="C9" s="11">
        <v>67</v>
      </c>
      <c r="D9" s="11"/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99.5</v>
      </c>
      <c r="N9" s="19">
        <v>100</v>
      </c>
      <c r="O9" s="19">
        <v>0</v>
      </c>
      <c r="P9" s="19">
        <v>0</v>
      </c>
      <c r="Q9" s="19">
        <v>0</v>
      </c>
      <c r="R9" s="25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</row>
    <row r="10" spans="1:56" x14ac:dyDescent="0.25">
      <c r="A10" s="17" t="s">
        <v>86</v>
      </c>
      <c r="B10" s="17" t="s">
        <v>66</v>
      </c>
      <c r="C10" s="11">
        <v>2</v>
      </c>
      <c r="D10" s="11"/>
      <c r="E10" s="19">
        <v>97</v>
      </c>
      <c r="F10" s="19">
        <v>99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25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1:56" x14ac:dyDescent="0.25">
      <c r="A11" s="17" t="s">
        <v>87</v>
      </c>
      <c r="B11" s="17" t="s">
        <v>28</v>
      </c>
      <c r="C11" s="11">
        <v>10.4</v>
      </c>
      <c r="D11" s="11"/>
      <c r="E11" s="19">
        <v>0</v>
      </c>
      <c r="F11" s="19">
        <v>0</v>
      </c>
      <c r="G11" s="19">
        <v>99.5</v>
      </c>
      <c r="H11" s="19">
        <v>100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25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1:56" x14ac:dyDescent="0.25">
      <c r="A12" s="17" t="s">
        <v>91</v>
      </c>
      <c r="B12" s="17" t="s">
        <v>93</v>
      </c>
      <c r="C12" s="11">
        <v>10</v>
      </c>
      <c r="D12" s="11"/>
      <c r="E12" s="19">
        <v>0</v>
      </c>
      <c r="F12" s="19">
        <v>0</v>
      </c>
      <c r="G12" s="19">
        <v>0</v>
      </c>
      <c r="H12" s="19">
        <v>0</v>
      </c>
      <c r="I12" s="19">
        <v>55</v>
      </c>
      <c r="J12" s="19">
        <v>70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25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outlineLevel="1" x14ac:dyDescent="0.25">
      <c r="A13" s="17" t="s">
        <v>102</v>
      </c>
      <c r="B13" s="17" t="s">
        <v>113</v>
      </c>
      <c r="C13" s="11">
        <v>27</v>
      </c>
      <c r="D13" s="11"/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99.7</v>
      </c>
      <c r="P13" s="19">
        <v>99.7</v>
      </c>
      <c r="Q13" s="19">
        <v>0</v>
      </c>
      <c r="R13" s="25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1:56" outlineLevel="1" x14ac:dyDescent="0.25">
      <c r="A14" s="17" t="s">
        <v>103</v>
      </c>
      <c r="B14" s="17" t="s">
        <v>114</v>
      </c>
      <c r="C14" s="11">
        <v>74</v>
      </c>
      <c r="D14" s="11"/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60</v>
      </c>
      <c r="R14" s="25">
        <v>60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outlineLevel="1" x14ac:dyDescent="0.25">
      <c r="A15" s="54"/>
      <c r="B15" s="26" t="s">
        <v>101</v>
      </c>
      <c r="C15" s="10" t="s">
        <v>198</v>
      </c>
      <c r="D15" s="21"/>
      <c r="E15" s="18" t="s">
        <v>59</v>
      </c>
      <c r="F15" s="18" t="s">
        <v>56</v>
      </c>
      <c r="G15" s="18" t="s">
        <v>58</v>
      </c>
      <c r="H15" s="18" t="s">
        <v>57</v>
      </c>
      <c r="I15" s="18" t="s">
        <v>60</v>
      </c>
      <c r="J15" s="18" t="s">
        <v>61</v>
      </c>
      <c r="K15" s="18" t="s">
        <v>62</v>
      </c>
      <c r="L15" s="18" t="s">
        <v>63</v>
      </c>
      <c r="M15" s="18" t="s">
        <v>64</v>
      </c>
      <c r="N15" s="18" t="s">
        <v>65</v>
      </c>
      <c r="O15" s="18" t="s">
        <v>96</v>
      </c>
      <c r="P15" s="18" t="s">
        <v>97</v>
      </c>
      <c r="Q15" s="18" t="s">
        <v>100</v>
      </c>
      <c r="R15" s="24" t="s">
        <v>99</v>
      </c>
      <c r="S15" s="13" t="s">
        <v>110</v>
      </c>
      <c r="T15" s="13" t="s">
        <v>111</v>
      </c>
      <c r="U15" s="37" t="s">
        <v>133</v>
      </c>
      <c r="V15" s="37" t="s">
        <v>134</v>
      </c>
      <c r="W15" s="37" t="s">
        <v>135</v>
      </c>
      <c r="X15" s="37" t="s">
        <v>136</v>
      </c>
      <c r="Y15" s="37" t="s">
        <v>139</v>
      </c>
      <c r="Z15" s="13" t="s">
        <v>140</v>
      </c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</row>
    <row r="16" spans="1:56" outlineLevel="1" x14ac:dyDescent="0.25">
      <c r="A16" s="17" t="s">
        <v>104</v>
      </c>
      <c r="B16" s="17">
        <v>304</v>
      </c>
      <c r="C16" s="11">
        <v>4</v>
      </c>
      <c r="D16" s="11"/>
      <c r="E16" s="19">
        <v>0</v>
      </c>
      <c r="F16" s="19">
        <v>0.08</v>
      </c>
      <c r="G16" s="19">
        <v>0</v>
      </c>
      <c r="H16" s="19">
        <v>2</v>
      </c>
      <c r="I16" s="19">
        <v>0</v>
      </c>
      <c r="J16" s="19">
        <v>1</v>
      </c>
      <c r="K16" s="19">
        <v>18</v>
      </c>
      <c r="L16" s="19">
        <v>20</v>
      </c>
      <c r="M16" s="19">
        <v>8</v>
      </c>
      <c r="N16" s="19">
        <v>12</v>
      </c>
      <c r="O16" s="19">
        <v>0</v>
      </c>
      <c r="P16" s="19">
        <v>0</v>
      </c>
      <c r="Q16" s="19">
        <v>0</v>
      </c>
      <c r="R16" s="25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outlineLevel="1" x14ac:dyDescent="0.25">
      <c r="A17" s="17" t="s">
        <v>107</v>
      </c>
      <c r="B17" s="17">
        <v>316</v>
      </c>
      <c r="C17" s="11">
        <v>2</v>
      </c>
      <c r="D17" s="11">
        <v>7.7</v>
      </c>
      <c r="E17" s="19">
        <v>0</v>
      </c>
      <c r="F17" s="19">
        <v>0.08</v>
      </c>
      <c r="G17" s="19">
        <v>0.8</v>
      </c>
      <c r="H17" s="19">
        <v>1.5</v>
      </c>
      <c r="I17" s="19">
        <v>1</v>
      </c>
      <c r="J17" s="19">
        <v>1.5</v>
      </c>
      <c r="K17" s="19">
        <v>18</v>
      </c>
      <c r="L17" s="19">
        <v>21</v>
      </c>
      <c r="M17" s="19">
        <v>9</v>
      </c>
      <c r="N17" s="19">
        <v>12</v>
      </c>
      <c r="O17" s="19">
        <v>0</v>
      </c>
      <c r="P17" s="19">
        <v>0</v>
      </c>
      <c r="Q17" s="19">
        <v>2</v>
      </c>
      <c r="R17" s="19">
        <v>3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1:56" outlineLevel="1" x14ac:dyDescent="0.25">
      <c r="A18" s="17" t="s">
        <v>108</v>
      </c>
      <c r="B18" s="17" t="s">
        <v>105</v>
      </c>
      <c r="C18" s="11">
        <v>9</v>
      </c>
      <c r="D18" s="11"/>
      <c r="E18" s="19">
        <v>0</v>
      </c>
      <c r="F18" s="19">
        <v>0.03</v>
      </c>
      <c r="G18" s="19">
        <v>0</v>
      </c>
      <c r="H18" s="19">
        <v>1.5</v>
      </c>
      <c r="I18" s="19">
        <v>0</v>
      </c>
      <c r="J18" s="19">
        <v>1.5</v>
      </c>
      <c r="K18" s="19">
        <v>18</v>
      </c>
      <c r="L18" s="19">
        <v>21</v>
      </c>
      <c r="M18" s="19">
        <v>9</v>
      </c>
      <c r="N18" s="19">
        <v>12</v>
      </c>
      <c r="O18" s="19">
        <v>0</v>
      </c>
      <c r="P18" s="19">
        <v>0</v>
      </c>
      <c r="Q18" s="19">
        <v>2</v>
      </c>
      <c r="R18" s="19">
        <v>3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56" outlineLevel="1" x14ac:dyDescent="0.25">
      <c r="A19" s="17" t="s">
        <v>109</v>
      </c>
      <c r="B19" s="23" t="s">
        <v>106</v>
      </c>
      <c r="C19" s="11">
        <v>2</v>
      </c>
      <c r="D19" s="11">
        <v>10</v>
      </c>
      <c r="E19" s="19">
        <v>0</v>
      </c>
      <c r="F19" s="19">
        <v>7.0000000000000007E-2</v>
      </c>
      <c r="G19" s="19">
        <v>1</v>
      </c>
      <c r="H19" s="19">
        <v>1.5</v>
      </c>
      <c r="I19" s="19">
        <v>0.2</v>
      </c>
      <c r="J19" s="19">
        <v>1</v>
      </c>
      <c r="K19" s="19">
        <v>18</v>
      </c>
      <c r="L19" s="19">
        <v>19</v>
      </c>
      <c r="M19" s="19">
        <v>11</v>
      </c>
      <c r="N19" s="19">
        <v>12</v>
      </c>
      <c r="O19" s="19">
        <v>0</v>
      </c>
      <c r="P19" s="19">
        <v>0</v>
      </c>
      <c r="Q19" s="19">
        <v>2.2999999999999998</v>
      </c>
      <c r="R19" s="19">
        <v>2.5</v>
      </c>
      <c r="S19" s="19">
        <v>0.56000000000000005</v>
      </c>
      <c r="T19" s="19">
        <v>0.8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1:56" outlineLevel="1" x14ac:dyDescent="0.25">
      <c r="A20" s="17" t="s">
        <v>112</v>
      </c>
      <c r="B20" s="17" t="s">
        <v>70</v>
      </c>
      <c r="C20" s="11">
        <v>5.8</v>
      </c>
      <c r="D20" s="11"/>
      <c r="E20" s="19">
        <v>0</v>
      </c>
      <c r="F20" s="19">
        <v>0.06</v>
      </c>
      <c r="G20" s="19">
        <v>0</v>
      </c>
      <c r="H20" s="19">
        <v>1</v>
      </c>
      <c r="I20" s="19">
        <v>0</v>
      </c>
      <c r="J20" s="19">
        <v>1</v>
      </c>
      <c r="K20" s="19">
        <v>15</v>
      </c>
      <c r="L20" s="19">
        <v>17.5</v>
      </c>
      <c r="M20" s="19">
        <v>3</v>
      </c>
      <c r="N20" s="19">
        <v>5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 outlineLevel="1" x14ac:dyDescent="0.25">
      <c r="A21" s="17" t="s">
        <v>147</v>
      </c>
      <c r="B21" s="29">
        <v>4140</v>
      </c>
      <c r="C21" s="11">
        <v>1.45</v>
      </c>
      <c r="D21" s="11"/>
      <c r="E21" s="19">
        <v>0.35</v>
      </c>
      <c r="F21" s="19">
        <v>0.45</v>
      </c>
      <c r="G21" s="19">
        <v>0.7</v>
      </c>
      <c r="H21" s="19">
        <v>1</v>
      </c>
      <c r="I21" s="19">
        <v>0.2</v>
      </c>
      <c r="J21" s="19">
        <v>0.8</v>
      </c>
      <c r="K21" s="19">
        <v>0.8</v>
      </c>
      <c r="L21" s="19">
        <v>1.1000000000000001</v>
      </c>
      <c r="M21" s="19">
        <v>0</v>
      </c>
      <c r="N21" s="19">
        <v>0.5</v>
      </c>
      <c r="O21" s="19">
        <v>0</v>
      </c>
      <c r="P21" s="19">
        <v>0.5</v>
      </c>
      <c r="Q21" s="19">
        <v>0.15</v>
      </c>
      <c r="R21" s="19">
        <v>0.25</v>
      </c>
      <c r="S21" s="19">
        <v>0</v>
      </c>
      <c r="T21" s="19">
        <v>0</v>
      </c>
      <c r="U21" s="19">
        <v>0</v>
      </c>
      <c r="V21" s="19">
        <v>0.1</v>
      </c>
      <c r="W21" s="19">
        <v>0</v>
      </c>
      <c r="X21" s="19">
        <v>0</v>
      </c>
      <c r="Y21" s="19">
        <v>0</v>
      </c>
      <c r="Z21" s="19">
        <v>0</v>
      </c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outlineLevel="1" x14ac:dyDescent="0.25">
      <c r="A22" s="17" t="s">
        <v>148</v>
      </c>
      <c r="B22" s="29">
        <v>5140</v>
      </c>
      <c r="C22" s="11">
        <v>1.1000000000000001</v>
      </c>
      <c r="D22" s="11"/>
      <c r="E22" s="19">
        <v>0.38</v>
      </c>
      <c r="F22" s="19">
        <v>0.43</v>
      </c>
      <c r="G22" s="19">
        <v>0.7</v>
      </c>
      <c r="H22" s="19">
        <v>0.9</v>
      </c>
      <c r="I22" s="19">
        <v>0.15</v>
      </c>
      <c r="J22" s="19">
        <v>0.35</v>
      </c>
      <c r="K22" s="19">
        <v>0.7</v>
      </c>
      <c r="L22" s="19">
        <v>0.9</v>
      </c>
      <c r="M22" s="19">
        <v>0</v>
      </c>
      <c r="N22" s="19">
        <v>0.25</v>
      </c>
      <c r="O22" s="19">
        <v>0</v>
      </c>
      <c r="P22" s="19">
        <v>0.35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outlineLevel="1" x14ac:dyDescent="0.25">
      <c r="A23" s="17" t="s">
        <v>149</v>
      </c>
      <c r="B23" s="29">
        <v>6150</v>
      </c>
      <c r="C23" s="11">
        <v>1000</v>
      </c>
      <c r="D23" s="11">
        <v>1.7</v>
      </c>
      <c r="E23" s="19">
        <v>0.45</v>
      </c>
      <c r="F23" s="19">
        <v>0.55000000000000004</v>
      </c>
      <c r="G23" s="19">
        <v>0.65</v>
      </c>
      <c r="H23" s="19">
        <v>0.95</v>
      </c>
      <c r="I23" s="19">
        <v>0.2</v>
      </c>
      <c r="J23" s="19">
        <v>0.35</v>
      </c>
      <c r="K23" s="19">
        <v>0.8</v>
      </c>
      <c r="L23" s="19">
        <v>1.1000000000000001</v>
      </c>
      <c r="M23" s="19">
        <v>0</v>
      </c>
      <c r="N23" s="19">
        <v>0.5</v>
      </c>
      <c r="O23" s="19">
        <v>0</v>
      </c>
      <c r="P23" s="19">
        <v>0.5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0.1</v>
      </c>
      <c r="W23" s="19">
        <v>0.15</v>
      </c>
      <c r="X23" s="19">
        <v>0.3</v>
      </c>
      <c r="Y23" s="19">
        <v>0</v>
      </c>
      <c r="Z23" s="19">
        <v>0</v>
      </c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1:56" outlineLevel="1" x14ac:dyDescent="0.25">
      <c r="A24" s="17" t="s">
        <v>150</v>
      </c>
      <c r="B24" s="29" t="s">
        <v>137</v>
      </c>
      <c r="C24" s="11">
        <v>1.3</v>
      </c>
      <c r="D24" s="11"/>
      <c r="E24" s="19">
        <v>0.38</v>
      </c>
      <c r="F24" s="19">
        <v>0.45</v>
      </c>
      <c r="G24" s="19">
        <v>0.6</v>
      </c>
      <c r="H24" s="19">
        <v>0.9</v>
      </c>
      <c r="I24" s="19">
        <v>0</v>
      </c>
      <c r="J24" s="19">
        <v>0.4</v>
      </c>
      <c r="K24" s="19">
        <v>0.9</v>
      </c>
      <c r="L24" s="19">
        <v>1.2</v>
      </c>
      <c r="M24" s="19">
        <v>0</v>
      </c>
      <c r="N24" s="19">
        <v>0</v>
      </c>
      <c r="O24" s="19">
        <v>0</v>
      </c>
      <c r="P24" s="19">
        <v>0</v>
      </c>
      <c r="Q24" s="19">
        <v>0.15</v>
      </c>
      <c r="R24" s="19">
        <v>0.3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56" outlineLevel="1" x14ac:dyDescent="0.25">
      <c r="A25" s="17" t="s">
        <v>151</v>
      </c>
      <c r="B25" s="36" t="s">
        <v>138</v>
      </c>
      <c r="C25" s="11">
        <v>1.92</v>
      </c>
      <c r="D25" s="11"/>
      <c r="E25" s="19">
        <v>0</v>
      </c>
      <c r="F25" s="19">
        <v>0.12</v>
      </c>
      <c r="G25" s="19">
        <v>0</v>
      </c>
      <c r="H25" s="19">
        <v>1</v>
      </c>
      <c r="I25" s="19">
        <v>0.5</v>
      </c>
      <c r="J25" s="19">
        <v>1</v>
      </c>
      <c r="K25" s="19">
        <v>6</v>
      </c>
      <c r="L25" s="19">
        <v>8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0.5</v>
      </c>
      <c r="Z25" s="19">
        <v>1</v>
      </c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1:56" outlineLevel="1" x14ac:dyDescent="0.25">
      <c r="A26" s="17" t="s">
        <v>152</v>
      </c>
      <c r="B26" s="29" t="s">
        <v>141</v>
      </c>
      <c r="C26" s="11">
        <v>3</v>
      </c>
      <c r="D26" s="11"/>
      <c r="E26" s="19">
        <v>0.2</v>
      </c>
      <c r="F26" s="19">
        <v>0.3</v>
      </c>
      <c r="G26" s="19">
        <v>0.5</v>
      </c>
      <c r="H26" s="19">
        <v>0.8</v>
      </c>
      <c r="I26" s="19">
        <v>0.5</v>
      </c>
      <c r="J26" s="19">
        <v>1</v>
      </c>
      <c r="K26" s="19">
        <v>12</v>
      </c>
      <c r="L26" s="19">
        <v>14</v>
      </c>
      <c r="M26" s="19">
        <v>0.2</v>
      </c>
      <c r="N26" s="19">
        <v>0.5</v>
      </c>
      <c r="O26" s="19">
        <v>0</v>
      </c>
      <c r="P26" s="19">
        <v>0</v>
      </c>
      <c r="Q26" s="19">
        <v>0.55000000000000004</v>
      </c>
      <c r="R26" s="19">
        <v>0.65</v>
      </c>
      <c r="S26" s="19">
        <v>0</v>
      </c>
      <c r="T26" s="19">
        <v>0</v>
      </c>
      <c r="U26" s="19">
        <v>0</v>
      </c>
      <c r="V26" s="19">
        <v>0</v>
      </c>
      <c r="W26" s="19">
        <v>0.18</v>
      </c>
      <c r="X26" s="19">
        <v>0.25</v>
      </c>
      <c r="Y26" s="19">
        <v>0</v>
      </c>
      <c r="Z26" s="19">
        <v>0</v>
      </c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1:56" outlineLevel="1" x14ac:dyDescent="0.25">
      <c r="A27" s="17" t="s">
        <v>153</v>
      </c>
      <c r="B27" s="29" t="s">
        <v>142</v>
      </c>
      <c r="C27" s="60">
        <v>1.1000000000000001</v>
      </c>
      <c r="D27" s="11"/>
      <c r="E27" s="19">
        <v>0.42</v>
      </c>
      <c r="F27" s="19">
        <v>0.5</v>
      </c>
      <c r="G27" s="19">
        <v>0.6</v>
      </c>
      <c r="H27" s="19">
        <v>0.9</v>
      </c>
      <c r="I27" s="19">
        <v>0.2</v>
      </c>
      <c r="J27" s="19">
        <v>1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outlineLevel="1" x14ac:dyDescent="0.25">
      <c r="A28" s="17" t="s">
        <v>154</v>
      </c>
      <c r="B28" s="36" t="s">
        <v>143</v>
      </c>
      <c r="C28" s="11">
        <v>2.92</v>
      </c>
      <c r="D28" s="11"/>
      <c r="E28" s="19">
        <v>0.5</v>
      </c>
      <c r="F28" s="19">
        <v>0.6</v>
      </c>
      <c r="G28" s="19">
        <v>0.6</v>
      </c>
      <c r="H28" s="19">
        <v>0.9</v>
      </c>
      <c r="I28" s="19">
        <v>0.1</v>
      </c>
      <c r="J28" s="19">
        <v>0.4</v>
      </c>
      <c r="K28" s="19">
        <v>0.8</v>
      </c>
      <c r="L28" s="19">
        <v>1.2</v>
      </c>
      <c r="M28" s="19">
        <v>1.5</v>
      </c>
      <c r="N28" s="19">
        <v>1.8</v>
      </c>
      <c r="O28" s="19">
        <v>0</v>
      </c>
      <c r="P28" s="19">
        <v>0</v>
      </c>
      <c r="Q28" s="19">
        <v>0.35</v>
      </c>
      <c r="R28" s="19">
        <v>0.55000000000000004</v>
      </c>
      <c r="S28" s="19">
        <v>0</v>
      </c>
      <c r="T28" s="19">
        <v>0</v>
      </c>
      <c r="U28" s="19">
        <v>0</v>
      </c>
      <c r="V28" s="19">
        <v>0</v>
      </c>
      <c r="W28" s="19">
        <v>0.05</v>
      </c>
      <c r="X28" s="19">
        <v>0.15</v>
      </c>
      <c r="Y28" s="19">
        <v>0</v>
      </c>
      <c r="Z28" s="19">
        <v>0</v>
      </c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1:56" outlineLevel="1" x14ac:dyDescent="0.25">
      <c r="A29" s="17" t="s">
        <v>155</v>
      </c>
      <c r="B29" s="29">
        <v>8640</v>
      </c>
      <c r="C29" s="11">
        <v>1.58</v>
      </c>
      <c r="D29" s="11"/>
      <c r="E29" s="19">
        <v>0.35</v>
      </c>
      <c r="F29" s="19">
        <v>0.45</v>
      </c>
      <c r="G29" s="19">
        <v>0.7</v>
      </c>
      <c r="H29" s="19">
        <v>1.05</v>
      </c>
      <c r="I29" s="19">
        <v>0.5</v>
      </c>
      <c r="J29" s="19">
        <v>0.8</v>
      </c>
      <c r="K29" s="19">
        <v>0.4</v>
      </c>
      <c r="L29" s="19">
        <v>0.6</v>
      </c>
      <c r="M29" s="19">
        <v>0.4</v>
      </c>
      <c r="N29" s="19">
        <v>0.7</v>
      </c>
      <c r="O29" s="19">
        <v>0</v>
      </c>
      <c r="P29" s="19">
        <v>0</v>
      </c>
      <c r="Q29" s="19">
        <v>0.15</v>
      </c>
      <c r="R29" s="19">
        <v>0.25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1:56" outlineLevel="1" x14ac:dyDescent="0.25">
      <c r="A30" s="17" t="s">
        <v>156</v>
      </c>
      <c r="B30" s="29" t="s">
        <v>145</v>
      </c>
      <c r="C30" s="11">
        <v>4.4000000000000004</v>
      </c>
      <c r="D30" s="11"/>
      <c r="E30" s="19">
        <v>0.06</v>
      </c>
      <c r="F30" s="19">
        <v>0.08</v>
      </c>
      <c r="G30" s="19">
        <v>0.8</v>
      </c>
      <c r="H30" s="19">
        <v>1.3</v>
      </c>
      <c r="I30" s="19">
        <v>1.5</v>
      </c>
      <c r="J30" s="19">
        <v>2</v>
      </c>
      <c r="K30" s="19">
        <v>18.5</v>
      </c>
      <c r="L30" s="19">
        <v>19</v>
      </c>
      <c r="M30" s="19">
        <v>8.5</v>
      </c>
      <c r="N30" s="19">
        <v>9</v>
      </c>
      <c r="O30" s="19">
        <v>0</v>
      </c>
      <c r="P30" s="19">
        <v>0</v>
      </c>
      <c r="Q30" s="19">
        <v>0.3</v>
      </c>
      <c r="R30" s="19">
        <v>0.5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56" outlineLevel="1" x14ac:dyDescent="0.25">
      <c r="A31" s="54"/>
      <c r="B31" s="16" t="s">
        <v>50</v>
      </c>
      <c r="C31" s="10" t="s">
        <v>198</v>
      </c>
      <c r="D31" s="21"/>
      <c r="E31" s="18" t="s">
        <v>59</v>
      </c>
      <c r="F31" s="18" t="s">
        <v>56</v>
      </c>
      <c r="G31" s="18" t="s">
        <v>58</v>
      </c>
      <c r="H31" s="18" t="s">
        <v>57</v>
      </c>
      <c r="I31" s="18" t="s">
        <v>60</v>
      </c>
      <c r="J31" s="18" t="s">
        <v>61</v>
      </c>
      <c r="K31" s="18" t="s">
        <v>62</v>
      </c>
      <c r="L31" s="18" t="s">
        <v>63</v>
      </c>
      <c r="M31" s="18" t="s">
        <v>64</v>
      </c>
      <c r="N31" s="18" t="s">
        <v>65</v>
      </c>
      <c r="O31" s="18" t="s">
        <v>96</v>
      </c>
      <c r="P31" s="18" t="s">
        <v>97</v>
      </c>
      <c r="Q31" s="18" t="s">
        <v>100</v>
      </c>
      <c r="R31" s="24" t="s">
        <v>99</v>
      </c>
      <c r="S31" s="13" t="s">
        <v>110</v>
      </c>
      <c r="T31" s="13" t="s">
        <v>111</v>
      </c>
      <c r="U31" s="37" t="s">
        <v>133</v>
      </c>
      <c r="V31" s="37" t="s">
        <v>134</v>
      </c>
      <c r="W31" s="37" t="s">
        <v>135</v>
      </c>
      <c r="X31" s="37" t="s">
        <v>136</v>
      </c>
      <c r="Y31" s="37" t="s">
        <v>139</v>
      </c>
      <c r="Z31" s="13" t="s">
        <v>140</v>
      </c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1:56" outlineLevel="1" x14ac:dyDescent="0.25">
      <c r="A32" s="17" t="s">
        <v>182</v>
      </c>
      <c r="B32" s="17" t="s">
        <v>186</v>
      </c>
      <c r="C32" s="11">
        <v>167</v>
      </c>
      <c r="D32" s="11"/>
      <c r="E32" s="19">
        <v>0</v>
      </c>
      <c r="F32" s="19">
        <v>0</v>
      </c>
      <c r="G32" s="19">
        <v>0</v>
      </c>
      <c r="H32" s="19">
        <v>0</v>
      </c>
      <c r="I32" s="19">
        <v>0.9</v>
      </c>
      <c r="J32" s="19">
        <v>0.95</v>
      </c>
      <c r="K32" s="19">
        <v>0</v>
      </c>
      <c r="L32" s="19">
        <v>0</v>
      </c>
      <c r="M32" s="19">
        <v>0</v>
      </c>
      <c r="N32" s="19">
        <v>0</v>
      </c>
      <c r="O32" s="39">
        <v>0</v>
      </c>
      <c r="P32" s="39">
        <v>0</v>
      </c>
      <c r="Q32" s="39">
        <v>0</v>
      </c>
      <c r="R32" s="40">
        <v>0</v>
      </c>
      <c r="S32" s="39">
        <v>66</v>
      </c>
      <c r="T32" s="39">
        <v>66.5</v>
      </c>
      <c r="U32" s="19">
        <v>0</v>
      </c>
      <c r="V32" s="19">
        <v>0</v>
      </c>
      <c r="W32" s="19">
        <v>0</v>
      </c>
      <c r="X32" s="19">
        <v>0</v>
      </c>
      <c r="Y32" s="19">
        <v>0.2</v>
      </c>
      <c r="Z32" s="19">
        <v>0.25</v>
      </c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outlineLevel="1" x14ac:dyDescent="0.25">
      <c r="A33" s="17" t="s">
        <v>183</v>
      </c>
      <c r="B33" s="17" t="s">
        <v>187</v>
      </c>
      <c r="C33" s="11">
        <v>172</v>
      </c>
      <c r="D33" s="11"/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99.5</v>
      </c>
      <c r="V33" s="19">
        <v>99.8</v>
      </c>
      <c r="W33" s="19">
        <v>0</v>
      </c>
      <c r="X33" s="19">
        <v>0</v>
      </c>
      <c r="Y33" s="19">
        <v>0</v>
      </c>
      <c r="Z33" s="19">
        <v>0</v>
      </c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6" outlineLevel="1" x14ac:dyDescent="0.25">
      <c r="A34" s="17" t="s">
        <v>184</v>
      </c>
      <c r="B34" s="17" t="s">
        <v>188</v>
      </c>
      <c r="C34" s="11">
        <v>220</v>
      </c>
      <c r="D34" s="11"/>
      <c r="E34" s="19">
        <v>0.1</v>
      </c>
      <c r="F34" s="19">
        <v>0.1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50</v>
      </c>
      <c r="X34" s="19">
        <v>50</v>
      </c>
      <c r="Y34" s="19">
        <v>2.9</v>
      </c>
      <c r="Z34" s="19">
        <v>3</v>
      </c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6" outlineLevel="1" x14ac:dyDescent="0.25">
      <c r="A35" s="17" t="s">
        <v>185</v>
      </c>
      <c r="B35" s="17" t="s">
        <v>189</v>
      </c>
      <c r="C35" s="11">
        <v>12</v>
      </c>
      <c r="D35" s="11"/>
      <c r="E35" s="19">
        <v>0</v>
      </c>
      <c r="F35" s="19">
        <v>0</v>
      </c>
      <c r="G35" s="19">
        <v>0</v>
      </c>
      <c r="H35" s="19">
        <v>0</v>
      </c>
      <c r="I35" s="19">
        <v>0.3</v>
      </c>
      <c r="J35" s="19">
        <v>0.35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75</v>
      </c>
      <c r="Z35" s="19">
        <v>75</v>
      </c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56" outlineLevel="1" x14ac:dyDescent="0.25">
      <c r="A36" s="54"/>
      <c r="B36" s="26" t="s">
        <v>101</v>
      </c>
      <c r="C36" s="10" t="s">
        <v>198</v>
      </c>
      <c r="D36" s="21"/>
      <c r="E36" s="18" t="s">
        <v>59</v>
      </c>
      <c r="F36" s="18" t="s">
        <v>56</v>
      </c>
      <c r="G36" s="18" t="s">
        <v>58</v>
      </c>
      <c r="H36" s="18" t="s">
        <v>57</v>
      </c>
      <c r="I36" s="18" t="s">
        <v>60</v>
      </c>
      <c r="J36" s="18" t="s">
        <v>61</v>
      </c>
      <c r="K36" s="18" t="s">
        <v>62</v>
      </c>
      <c r="L36" s="18" t="s">
        <v>63</v>
      </c>
      <c r="M36" s="18" t="s">
        <v>64</v>
      </c>
      <c r="N36" s="18" t="s">
        <v>65</v>
      </c>
      <c r="O36" s="18" t="s">
        <v>96</v>
      </c>
      <c r="P36" s="18" t="s">
        <v>97</v>
      </c>
      <c r="Q36" s="18" t="s">
        <v>100</v>
      </c>
      <c r="R36" s="24" t="s">
        <v>99</v>
      </c>
      <c r="S36" s="13" t="s">
        <v>110</v>
      </c>
      <c r="T36" s="13" t="s">
        <v>111</v>
      </c>
      <c r="U36" s="37" t="s">
        <v>133</v>
      </c>
      <c r="V36" s="37" t="s">
        <v>134</v>
      </c>
      <c r="W36" s="37" t="s">
        <v>135</v>
      </c>
      <c r="X36" s="37" t="s">
        <v>136</v>
      </c>
      <c r="Y36" s="37" t="s">
        <v>139</v>
      </c>
      <c r="Z36" s="13" t="s">
        <v>140</v>
      </c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6" outlineLevel="1" x14ac:dyDescent="0.25">
      <c r="A37" s="17" t="s">
        <v>205</v>
      </c>
      <c r="B37" s="17">
        <v>302</v>
      </c>
      <c r="C37" s="11">
        <v>3.65</v>
      </c>
      <c r="D37" s="11"/>
      <c r="E37" s="19">
        <v>0</v>
      </c>
      <c r="F37" s="19">
        <v>15</v>
      </c>
      <c r="G37" s="19">
        <v>0</v>
      </c>
      <c r="H37" s="19">
        <v>2</v>
      </c>
      <c r="I37" s="19">
        <v>0</v>
      </c>
      <c r="J37" s="19">
        <v>0.75</v>
      </c>
      <c r="K37" s="19">
        <v>17</v>
      </c>
      <c r="L37" s="19">
        <v>19</v>
      </c>
      <c r="M37" s="19">
        <v>8</v>
      </c>
      <c r="N37" s="19">
        <v>10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6" outlineLevel="1" x14ac:dyDescent="0.25">
      <c r="A38" s="17" t="s">
        <v>206</v>
      </c>
      <c r="B38" s="17" t="s">
        <v>207</v>
      </c>
      <c r="C38" s="11">
        <v>9</v>
      </c>
      <c r="D38" s="11"/>
      <c r="E38" s="19">
        <v>0.2</v>
      </c>
      <c r="F38" s="19">
        <v>0.3</v>
      </c>
      <c r="G38" s="19">
        <v>0.8</v>
      </c>
      <c r="H38" s="19">
        <v>1.2</v>
      </c>
      <c r="I38" s="19">
        <v>0.9</v>
      </c>
      <c r="J38" s="19">
        <v>1.2</v>
      </c>
      <c r="K38" s="19">
        <v>17</v>
      </c>
      <c r="L38" s="19">
        <v>19</v>
      </c>
      <c r="M38" s="19">
        <v>10.5</v>
      </c>
      <c r="N38" s="19">
        <v>12</v>
      </c>
      <c r="O38" s="19">
        <v>0</v>
      </c>
      <c r="P38" s="19">
        <v>0</v>
      </c>
      <c r="Q38" s="19">
        <v>2</v>
      </c>
      <c r="R38" s="19">
        <v>2.5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6" outlineLevel="1" x14ac:dyDescent="0.25">
      <c r="A39" s="17" t="s">
        <v>225</v>
      </c>
      <c r="B39" s="17">
        <v>321</v>
      </c>
      <c r="C39" s="11">
        <v>3.8</v>
      </c>
      <c r="D39" s="11"/>
      <c r="E39" s="19">
        <v>0</v>
      </c>
      <c r="F39" s="19">
        <v>0.06</v>
      </c>
      <c r="G39" s="19">
        <v>0</v>
      </c>
      <c r="H39" s="19">
        <v>2</v>
      </c>
      <c r="I39" s="19">
        <v>0.2</v>
      </c>
      <c r="J39" s="19">
        <v>1</v>
      </c>
      <c r="K39" s="19">
        <v>17</v>
      </c>
      <c r="L39" s="19">
        <v>18.5</v>
      </c>
      <c r="M39" s="19">
        <v>9</v>
      </c>
      <c r="N39" s="19">
        <v>10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6" outlineLevel="1" x14ac:dyDescent="0.25">
      <c r="A40" s="17" t="s">
        <v>226</v>
      </c>
      <c r="B40" s="17">
        <v>410</v>
      </c>
      <c r="C40" s="11">
        <v>1.3</v>
      </c>
      <c r="D40" s="11"/>
      <c r="E40" s="19">
        <v>0.1</v>
      </c>
      <c r="F40" s="19">
        <v>0.15</v>
      </c>
      <c r="G40" s="19">
        <v>0.5</v>
      </c>
      <c r="H40" s="19">
        <v>1</v>
      </c>
      <c r="I40" s="19">
        <v>0.5</v>
      </c>
      <c r="J40" s="19">
        <v>1.3</v>
      </c>
      <c r="K40" s="19">
        <v>11.5</v>
      </c>
      <c r="L40" s="19">
        <v>13.5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6" outlineLevel="1" x14ac:dyDescent="0.25">
      <c r="A41" s="17" t="s">
        <v>227</v>
      </c>
      <c r="B41" s="17" t="s">
        <v>223</v>
      </c>
      <c r="C41" s="11">
        <v>3.5</v>
      </c>
      <c r="D41" s="11"/>
      <c r="E41" s="19">
        <v>0</v>
      </c>
      <c r="F41" s="19">
        <v>0.06</v>
      </c>
      <c r="G41" s="19">
        <v>0</v>
      </c>
      <c r="H41" s="19">
        <v>1</v>
      </c>
      <c r="I41" s="19">
        <v>0</v>
      </c>
      <c r="J41" s="19">
        <v>1</v>
      </c>
      <c r="K41" s="19">
        <v>11.5</v>
      </c>
      <c r="L41" s="19">
        <v>12.5</v>
      </c>
      <c r="M41" s="19">
        <v>3.5</v>
      </c>
      <c r="N41" s="19">
        <v>4</v>
      </c>
      <c r="O41" s="19">
        <v>0</v>
      </c>
      <c r="P41" s="19">
        <v>0</v>
      </c>
      <c r="Q41" s="19">
        <v>0.4</v>
      </c>
      <c r="R41" s="19">
        <v>1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6" outlineLevel="1" x14ac:dyDescent="0.25">
      <c r="A42" s="17" t="s">
        <v>228</v>
      </c>
      <c r="B42" s="17" t="s">
        <v>222</v>
      </c>
      <c r="C42" s="11">
        <v>2.0499999999999998</v>
      </c>
      <c r="D42" s="11"/>
      <c r="E42" s="19">
        <v>0.95</v>
      </c>
      <c r="F42" s="19">
        <v>1.2</v>
      </c>
      <c r="G42" s="19">
        <v>0</v>
      </c>
      <c r="H42" s="19">
        <v>1</v>
      </c>
      <c r="I42" s="19">
        <v>0</v>
      </c>
      <c r="J42" s="19">
        <v>1</v>
      </c>
      <c r="K42" s="19">
        <v>16</v>
      </c>
      <c r="L42" s="19">
        <v>17.5</v>
      </c>
      <c r="M42" s="19">
        <v>0</v>
      </c>
      <c r="N42" s="19">
        <v>0.75</v>
      </c>
      <c r="O42" s="19">
        <v>0</v>
      </c>
      <c r="P42" s="19">
        <v>0</v>
      </c>
      <c r="Q42" s="19">
        <v>0.35</v>
      </c>
      <c r="R42" s="19">
        <v>0.75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6" outlineLevel="1" x14ac:dyDescent="0.25">
      <c r="A43" s="17" t="s">
        <v>229</v>
      </c>
      <c r="B43" s="17">
        <v>4320</v>
      </c>
      <c r="C43" s="11">
        <v>2.5</v>
      </c>
      <c r="D43" s="11"/>
      <c r="E43" s="19">
        <v>0.17</v>
      </c>
      <c r="F43" s="19">
        <v>0.22</v>
      </c>
      <c r="G43" s="19">
        <v>0.45</v>
      </c>
      <c r="H43" s="19">
        <v>0.65</v>
      </c>
      <c r="I43" s="19">
        <v>0.15</v>
      </c>
      <c r="J43" s="19">
        <v>0.35</v>
      </c>
      <c r="K43" s="19">
        <v>0.4</v>
      </c>
      <c r="L43" s="19">
        <v>0.6</v>
      </c>
      <c r="M43" s="19">
        <v>1.65</v>
      </c>
      <c r="N43" s="19">
        <v>2</v>
      </c>
      <c r="O43" s="19">
        <v>0</v>
      </c>
      <c r="P43" s="19">
        <v>0.25</v>
      </c>
      <c r="Q43" s="19">
        <v>0.2</v>
      </c>
      <c r="R43" s="19">
        <v>0.3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6" outlineLevel="1" x14ac:dyDescent="0.25">
      <c r="A44" s="17" t="s">
        <v>230</v>
      </c>
      <c r="B44" s="17">
        <v>4340</v>
      </c>
      <c r="C44" s="11">
        <v>2.5</v>
      </c>
      <c r="D44" s="11"/>
      <c r="E44" s="19">
        <v>0.35</v>
      </c>
      <c r="F44" s="19">
        <v>0.45</v>
      </c>
      <c r="G44" s="19">
        <v>0.7</v>
      </c>
      <c r="H44" s="19">
        <v>1</v>
      </c>
      <c r="I44" s="19">
        <v>0.2</v>
      </c>
      <c r="J44" s="19">
        <v>0.8</v>
      </c>
      <c r="K44" s="19">
        <v>0.7</v>
      </c>
      <c r="L44" s="19">
        <v>0.9</v>
      </c>
      <c r="M44" s="19">
        <v>1.65</v>
      </c>
      <c r="N44" s="19">
        <v>2</v>
      </c>
      <c r="O44" s="19">
        <v>0</v>
      </c>
      <c r="P44" s="19">
        <v>0</v>
      </c>
      <c r="Q44" s="19">
        <v>0.2</v>
      </c>
      <c r="R44" s="19">
        <v>0.3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6" outlineLevel="1" x14ac:dyDescent="0.25">
      <c r="A45" s="17" t="s">
        <v>231</v>
      </c>
      <c r="B45" s="17" t="s">
        <v>224</v>
      </c>
      <c r="C45" s="11">
        <v>4.4000000000000004</v>
      </c>
      <c r="D45" s="11"/>
      <c r="E45" s="19">
        <v>0</v>
      </c>
      <c r="F45" s="19">
        <v>0.08</v>
      </c>
      <c r="G45" s="19">
        <v>0</v>
      </c>
      <c r="H45" s="19">
        <v>1.5</v>
      </c>
      <c r="I45" s="19">
        <v>0</v>
      </c>
      <c r="J45" s="19">
        <v>2</v>
      </c>
      <c r="K45" s="19">
        <v>18</v>
      </c>
      <c r="L45" s="19">
        <v>19</v>
      </c>
      <c r="M45" s="19">
        <v>9</v>
      </c>
      <c r="N45" s="19">
        <v>10</v>
      </c>
      <c r="O45" s="19">
        <v>0</v>
      </c>
      <c r="P45" s="19">
        <v>0</v>
      </c>
      <c r="Q45" s="19">
        <v>0</v>
      </c>
      <c r="R45" s="19">
        <v>0.3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6" outlineLevel="1" x14ac:dyDescent="0.25">
      <c r="A46" s="17" t="s">
        <v>233</v>
      </c>
      <c r="B46" s="17" t="s">
        <v>232</v>
      </c>
      <c r="C46" s="11">
        <v>8.5</v>
      </c>
      <c r="D46" s="11"/>
      <c r="E46" s="39">
        <v>0</v>
      </c>
      <c r="F46" s="39">
        <v>0.08</v>
      </c>
      <c r="G46" s="39">
        <v>0.8</v>
      </c>
      <c r="H46" s="39">
        <v>1.5</v>
      </c>
      <c r="I46" s="39">
        <v>1</v>
      </c>
      <c r="J46" s="39">
        <v>1.5</v>
      </c>
      <c r="K46" s="39">
        <v>18</v>
      </c>
      <c r="L46" s="39">
        <v>19</v>
      </c>
      <c r="M46" s="39">
        <v>11</v>
      </c>
      <c r="N46" s="39">
        <v>12</v>
      </c>
      <c r="O46" s="39">
        <v>0</v>
      </c>
      <c r="P46" s="39">
        <v>0</v>
      </c>
      <c r="Q46" s="39">
        <v>2</v>
      </c>
      <c r="R46" s="39">
        <v>2.5</v>
      </c>
      <c r="S46" s="39">
        <v>0</v>
      </c>
      <c r="T46" s="39">
        <v>0</v>
      </c>
      <c r="U46" s="39">
        <v>0</v>
      </c>
      <c r="V46" s="39">
        <v>0</v>
      </c>
      <c r="W46" s="39">
        <v>0</v>
      </c>
      <c r="X46" s="39">
        <v>0</v>
      </c>
      <c r="Y46" s="39">
        <v>0</v>
      </c>
      <c r="Z46" s="39">
        <v>0</v>
      </c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6" outlineLevel="1" x14ac:dyDescent="0.25">
      <c r="A47" s="17" t="s">
        <v>244</v>
      </c>
      <c r="B47" s="17" t="s">
        <v>243</v>
      </c>
      <c r="C47" s="11">
        <v>3.95</v>
      </c>
      <c r="D47" s="11"/>
      <c r="E47" s="19">
        <v>0.1</v>
      </c>
      <c r="F47" s="19">
        <v>0.17</v>
      </c>
      <c r="G47" s="19">
        <v>0.4</v>
      </c>
      <c r="H47" s="19">
        <v>0.7</v>
      </c>
      <c r="I47" s="19">
        <v>0.15</v>
      </c>
      <c r="J47" s="19">
        <v>0.35</v>
      </c>
      <c r="K47" s="19">
        <v>0.9</v>
      </c>
      <c r="L47" s="19">
        <v>1.3</v>
      </c>
      <c r="M47" s="19">
        <v>4.25</v>
      </c>
      <c r="N47" s="19">
        <v>4.75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6" outlineLevel="1" x14ac:dyDescent="0.25">
      <c r="A48" s="17" t="s">
        <v>245</v>
      </c>
      <c r="B48" s="23">
        <v>14310</v>
      </c>
      <c r="C48" s="11">
        <v>4.25</v>
      </c>
      <c r="D48" s="11"/>
      <c r="E48" s="19">
        <v>0.05</v>
      </c>
      <c r="F48" s="19">
        <v>0.15</v>
      </c>
      <c r="G48" s="19">
        <v>0.5</v>
      </c>
      <c r="H48" s="19">
        <v>2</v>
      </c>
      <c r="I48" s="19">
        <v>0.5</v>
      </c>
      <c r="J48" s="19">
        <v>2</v>
      </c>
      <c r="K48" s="19">
        <v>16</v>
      </c>
      <c r="L48" s="19">
        <v>19</v>
      </c>
      <c r="M48" s="19">
        <v>9</v>
      </c>
      <c r="N48" s="19">
        <v>9.5</v>
      </c>
      <c r="O48" s="19">
        <v>0</v>
      </c>
      <c r="P48" s="19">
        <v>0</v>
      </c>
      <c r="Q48" s="19">
        <v>0</v>
      </c>
      <c r="R48" s="19">
        <v>0.8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1:57" outlineLevel="1" x14ac:dyDescent="0.25">
      <c r="A49" s="17" t="s">
        <v>246</v>
      </c>
      <c r="B49" s="17" t="s">
        <v>242</v>
      </c>
      <c r="C49" s="11">
        <v>1.95</v>
      </c>
      <c r="D49" s="11"/>
      <c r="E49" s="19">
        <v>0.15</v>
      </c>
      <c r="F49" s="19">
        <v>0.2</v>
      </c>
      <c r="G49" s="19">
        <v>0.4</v>
      </c>
      <c r="H49" s="19">
        <v>0.6</v>
      </c>
      <c r="I49" s="19">
        <v>0.15</v>
      </c>
      <c r="J49" s="19">
        <v>0.4</v>
      </c>
      <c r="K49" s="19">
        <v>1.8</v>
      </c>
      <c r="L49" s="19">
        <v>2.1</v>
      </c>
      <c r="M49" s="19">
        <v>1.8</v>
      </c>
      <c r="N49" s="19">
        <v>2.1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1:57" outlineLevel="1" x14ac:dyDescent="0.25">
      <c r="A50" s="17" t="s">
        <v>247</v>
      </c>
      <c r="B50" s="17">
        <v>1020</v>
      </c>
      <c r="C50" s="11">
        <v>1.06</v>
      </c>
      <c r="D50" s="11"/>
      <c r="E50" s="39">
        <v>0.15</v>
      </c>
      <c r="F50" s="39">
        <v>0.3</v>
      </c>
      <c r="G50" s="39">
        <v>0.2</v>
      </c>
      <c r="H50" s="39">
        <v>1</v>
      </c>
      <c r="I50" s="39">
        <v>0.3</v>
      </c>
      <c r="J50" s="39">
        <v>0.6</v>
      </c>
      <c r="K50" s="39">
        <v>0</v>
      </c>
      <c r="L50" s="39">
        <v>0</v>
      </c>
      <c r="M50" s="39">
        <v>0</v>
      </c>
      <c r="N50" s="39">
        <v>0</v>
      </c>
      <c r="O50" s="39">
        <v>0</v>
      </c>
      <c r="P50" s="39">
        <v>0</v>
      </c>
      <c r="Q50" s="39">
        <v>0</v>
      </c>
      <c r="R50" s="39">
        <v>0</v>
      </c>
      <c r="S50" s="39">
        <v>0</v>
      </c>
      <c r="T50" s="39">
        <v>0</v>
      </c>
      <c r="U50" s="39">
        <v>0</v>
      </c>
      <c r="V50" s="39">
        <v>0</v>
      </c>
      <c r="W50" s="39">
        <v>0</v>
      </c>
      <c r="X50" s="39">
        <v>0</v>
      </c>
      <c r="Y50" s="39">
        <v>0</v>
      </c>
      <c r="Z50" s="39">
        <v>0</v>
      </c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57" outlineLevel="1" x14ac:dyDescent="0.25">
      <c r="A51" s="17" t="s">
        <v>248</v>
      </c>
      <c r="B51" s="17">
        <v>14301</v>
      </c>
      <c r="C51" s="11">
        <v>100</v>
      </c>
      <c r="D51" s="11">
        <v>3.65</v>
      </c>
      <c r="E51" s="19">
        <v>0</v>
      </c>
      <c r="F51" s="19">
        <v>7.0000000000000007E-2</v>
      </c>
      <c r="G51" s="19">
        <v>0</v>
      </c>
      <c r="H51" s="19">
        <v>2</v>
      </c>
      <c r="I51" s="19">
        <v>0</v>
      </c>
      <c r="J51" s="19">
        <v>1</v>
      </c>
      <c r="K51" s="19">
        <v>17.5</v>
      </c>
      <c r="L51" s="19">
        <v>19.5</v>
      </c>
      <c r="M51" s="19">
        <v>8</v>
      </c>
      <c r="N51" s="19">
        <v>10.5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</row>
    <row r="52" spans="1:57" outlineLevel="1" x14ac:dyDescent="0.25">
      <c r="A52" s="17" t="s">
        <v>255</v>
      </c>
      <c r="B52" s="17" t="s">
        <v>256</v>
      </c>
      <c r="C52" s="11">
        <v>5.86</v>
      </c>
      <c r="D52" s="11"/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57" outlineLevel="1" x14ac:dyDescent="0.25">
      <c r="A53" s="101"/>
      <c r="B53" s="101"/>
      <c r="C53" s="101"/>
      <c r="D53" s="101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</row>
    <row r="54" spans="1:57" outlineLevel="1" x14ac:dyDescent="0.25">
      <c r="A54" s="101"/>
      <c r="B54" s="101"/>
      <c r="C54" s="101"/>
      <c r="D54" s="101"/>
      <c r="E54" s="44" t="s">
        <v>59</v>
      </c>
      <c r="F54" s="44" t="s">
        <v>56</v>
      </c>
      <c r="G54" s="44" t="s">
        <v>58</v>
      </c>
      <c r="H54" s="44" t="s">
        <v>57</v>
      </c>
      <c r="I54" s="44" t="s">
        <v>60</v>
      </c>
      <c r="J54" s="44" t="s">
        <v>61</v>
      </c>
      <c r="K54" s="44" t="s">
        <v>62</v>
      </c>
      <c r="L54" s="44" t="s">
        <v>63</v>
      </c>
      <c r="M54" s="44" t="s">
        <v>64</v>
      </c>
      <c r="N54" s="44" t="s">
        <v>65</v>
      </c>
      <c r="O54" s="44" t="s">
        <v>96</v>
      </c>
      <c r="P54" s="44" t="s">
        <v>97</v>
      </c>
      <c r="Q54" s="44" t="s">
        <v>100</v>
      </c>
      <c r="R54" s="45" t="s">
        <v>99</v>
      </c>
      <c r="S54" s="37" t="s">
        <v>110</v>
      </c>
      <c r="T54" s="37" t="s">
        <v>111</v>
      </c>
      <c r="U54" s="37" t="s">
        <v>133</v>
      </c>
      <c r="V54" s="37" t="s">
        <v>134</v>
      </c>
      <c r="W54" s="37" t="s">
        <v>135</v>
      </c>
      <c r="X54" s="37" t="s">
        <v>136</v>
      </c>
      <c r="Y54" s="13" t="s">
        <v>139</v>
      </c>
      <c r="Z54" s="13" t="s">
        <v>140</v>
      </c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</row>
    <row r="55" spans="1:57" outlineLevel="1" x14ac:dyDescent="0.25">
      <c r="A55" s="101"/>
      <c r="B55" s="101"/>
      <c r="C55" s="101"/>
      <c r="D55" s="101"/>
      <c r="E55" s="94" t="s">
        <v>157</v>
      </c>
      <c r="F55" s="94"/>
      <c r="G55" s="94" t="s">
        <v>157</v>
      </c>
      <c r="H55" s="94"/>
      <c r="I55" s="94" t="s">
        <v>157</v>
      </c>
      <c r="J55" s="94"/>
      <c r="K55" s="94" t="s">
        <v>157</v>
      </c>
      <c r="L55" s="94"/>
      <c r="M55" s="94" t="s">
        <v>157</v>
      </c>
      <c r="N55" s="94"/>
      <c r="O55" s="94" t="s">
        <v>157</v>
      </c>
      <c r="P55" s="94"/>
      <c r="Q55" s="94" t="s">
        <v>157</v>
      </c>
      <c r="R55" s="94"/>
      <c r="S55" s="94" t="s">
        <v>157</v>
      </c>
      <c r="T55" s="94"/>
      <c r="U55" s="94" t="s">
        <v>157</v>
      </c>
      <c r="V55" s="94"/>
      <c r="W55" s="73" t="s">
        <v>157</v>
      </c>
      <c r="X55" s="96"/>
      <c r="Y55" s="94" t="s">
        <v>157</v>
      </c>
      <c r="Z55" s="94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BC55" s="65"/>
      <c r="BD55" s="65"/>
    </row>
    <row r="56" spans="1:57" outlineLevel="1" x14ac:dyDescent="0.25">
      <c r="A56" s="101"/>
      <c r="B56" s="101"/>
      <c r="C56" s="101"/>
      <c r="D56" s="101"/>
      <c r="E56" s="94">
        <v>0.9</v>
      </c>
      <c r="F56" s="94"/>
      <c r="G56" s="94">
        <v>0.9</v>
      </c>
      <c r="H56" s="94"/>
      <c r="I56" s="94">
        <v>0.9</v>
      </c>
      <c r="J56" s="94"/>
      <c r="K56" s="94">
        <v>0.95</v>
      </c>
      <c r="L56" s="94"/>
      <c r="M56" s="94">
        <v>1</v>
      </c>
      <c r="N56" s="94"/>
      <c r="O56" s="94">
        <v>1</v>
      </c>
      <c r="P56" s="94"/>
      <c r="Q56" s="94">
        <v>1</v>
      </c>
      <c r="R56" s="94"/>
      <c r="S56" s="94">
        <v>0.7</v>
      </c>
      <c r="T56" s="94"/>
      <c r="U56" s="94">
        <v>1</v>
      </c>
      <c r="V56" s="94"/>
      <c r="W56" s="73">
        <v>0.9</v>
      </c>
      <c r="X56" s="96"/>
      <c r="Y56" s="94">
        <v>0.5</v>
      </c>
      <c r="Z56" s="94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BC56" s="65"/>
      <c r="BD56" s="65"/>
    </row>
    <row r="57" spans="1:57" ht="15" customHeight="1" outlineLevel="1" x14ac:dyDescent="0.25">
      <c r="A57" s="106" t="s">
        <v>211</v>
      </c>
      <c r="B57" s="106"/>
      <c r="C57" s="107"/>
      <c r="D57" s="108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</row>
    <row r="58" spans="1:57" ht="15" customHeight="1" outlineLevel="1" x14ac:dyDescent="0.25">
      <c r="A58" s="106"/>
      <c r="B58" s="106"/>
      <c r="C58" s="109"/>
      <c r="D58" s="110"/>
      <c r="E58" s="13" t="s">
        <v>59</v>
      </c>
      <c r="F58" s="13" t="s">
        <v>56</v>
      </c>
      <c r="G58" s="13" t="s">
        <v>58</v>
      </c>
      <c r="H58" s="13" t="s">
        <v>57</v>
      </c>
      <c r="I58" s="13" t="s">
        <v>60</v>
      </c>
      <c r="J58" s="13" t="s">
        <v>61</v>
      </c>
      <c r="K58" s="13" t="s">
        <v>62</v>
      </c>
      <c r="L58" s="13" t="s">
        <v>63</v>
      </c>
      <c r="M58" s="13" t="s">
        <v>64</v>
      </c>
      <c r="N58" s="13" t="s">
        <v>65</v>
      </c>
      <c r="O58" s="13" t="s">
        <v>96</v>
      </c>
      <c r="P58" s="13" t="s">
        <v>97</v>
      </c>
      <c r="Q58" s="13" t="s">
        <v>100</v>
      </c>
      <c r="R58" s="13" t="s">
        <v>99</v>
      </c>
      <c r="S58" s="13" t="s">
        <v>110</v>
      </c>
      <c r="T58" s="13" t="s">
        <v>111</v>
      </c>
      <c r="U58" s="13" t="s">
        <v>133</v>
      </c>
      <c r="V58" s="13" t="s">
        <v>134</v>
      </c>
      <c r="W58" s="13" t="s">
        <v>135</v>
      </c>
      <c r="X58" s="13" t="s">
        <v>136</v>
      </c>
      <c r="Y58" s="13" t="s">
        <v>139</v>
      </c>
      <c r="Z58" s="13" t="s">
        <v>140</v>
      </c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</row>
    <row r="59" spans="1:57" outlineLevel="1" x14ac:dyDescent="0.25">
      <c r="A59" s="111" t="s">
        <v>212</v>
      </c>
      <c r="B59" s="112"/>
      <c r="C59" s="103" t="s">
        <v>261</v>
      </c>
      <c r="D59" s="104"/>
      <c r="E59" s="19">
        <v>0</v>
      </c>
      <c r="F59" s="19">
        <v>7.0000000000000007E-2</v>
      </c>
      <c r="G59" s="19">
        <v>0</v>
      </c>
      <c r="H59" s="19">
        <v>2</v>
      </c>
      <c r="I59" s="19">
        <v>0</v>
      </c>
      <c r="J59" s="19">
        <v>1</v>
      </c>
      <c r="K59" s="19">
        <v>17.5</v>
      </c>
      <c r="L59" s="19">
        <v>19.5</v>
      </c>
      <c r="M59" s="19">
        <v>8</v>
      </c>
      <c r="N59" s="19">
        <v>10.5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</row>
    <row r="60" spans="1:57" outlineLevel="1" x14ac:dyDescent="0.25">
      <c r="A60" s="85" t="s">
        <v>213</v>
      </c>
      <c r="B60" s="85"/>
      <c r="C60" s="105">
        <v>360</v>
      </c>
      <c r="D60" s="105"/>
      <c r="E60" s="73"/>
      <c r="F60" s="74"/>
      <c r="G60" s="70" t="s">
        <v>217</v>
      </c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</row>
    <row r="61" spans="1:57" outlineLevel="1" x14ac:dyDescent="0.25">
      <c r="A61" s="85" t="s">
        <v>214</v>
      </c>
      <c r="B61" s="85"/>
      <c r="C61" s="28" t="s">
        <v>215</v>
      </c>
      <c r="D61" s="28" t="s">
        <v>216</v>
      </c>
      <c r="E61" s="22" t="s">
        <v>95</v>
      </c>
      <c r="F61" s="22">
        <f>SUM(C69:C114)</f>
        <v>356.39999999999992</v>
      </c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</row>
    <row r="62" spans="1:57" outlineLevel="1" x14ac:dyDescent="0.25">
      <c r="A62" s="100"/>
      <c r="B62" s="100"/>
      <c r="C62" s="28">
        <f>C60+(C60/100)</f>
        <v>363.6</v>
      </c>
      <c r="D62" s="28">
        <f>C60-(C60/100)</f>
        <v>356.4</v>
      </c>
      <c r="E62" s="70"/>
      <c r="F62" s="70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</row>
    <row r="63" spans="1:57" outlineLevel="1" x14ac:dyDescent="0.25">
      <c r="A63" s="100"/>
      <c r="B63" s="100"/>
      <c r="C63" s="100"/>
      <c r="D63" s="100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</row>
    <row r="64" spans="1:57" outlineLevel="1" x14ac:dyDescent="0.25">
      <c r="A64" s="100"/>
      <c r="B64" s="100"/>
      <c r="C64" s="100"/>
      <c r="D64" s="100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</row>
    <row r="65" spans="1:57" ht="21" customHeight="1" outlineLevel="1" x14ac:dyDescent="0.25">
      <c r="A65" s="100"/>
      <c r="B65" s="100"/>
      <c r="C65" s="100"/>
      <c r="D65" s="100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126" t="s">
        <v>254</v>
      </c>
      <c r="AS65" s="127"/>
      <c r="AT65" s="127"/>
      <c r="AU65" s="127"/>
      <c r="AV65" s="127"/>
      <c r="AW65" s="127"/>
      <c r="AX65" s="127"/>
      <c r="AY65" s="127"/>
      <c r="AZ65" s="127"/>
      <c r="BA65" s="128"/>
      <c r="BB65" s="125">
        <v>0.4</v>
      </c>
      <c r="BC65" s="115"/>
      <c r="BD65" s="65"/>
      <c r="BE65" s="65"/>
    </row>
    <row r="66" spans="1:57" ht="21" customHeight="1" outlineLevel="1" x14ac:dyDescent="0.25">
      <c r="A66" s="100"/>
      <c r="B66" s="100"/>
      <c r="C66" s="100"/>
      <c r="D66" s="100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129"/>
      <c r="AS66" s="130"/>
      <c r="AT66" s="130"/>
      <c r="AU66" s="130"/>
      <c r="AV66" s="130"/>
      <c r="AW66" s="130"/>
      <c r="AX66" s="130"/>
      <c r="AY66" s="130"/>
      <c r="AZ66" s="130"/>
      <c r="BA66" s="131"/>
      <c r="BB66" s="125"/>
      <c r="BC66" s="115"/>
      <c r="BD66" s="65"/>
      <c r="BE66" s="65"/>
    </row>
    <row r="67" spans="1:57" outlineLevel="1" x14ac:dyDescent="0.25">
      <c r="A67" s="70"/>
      <c r="B67" s="70"/>
      <c r="C67" s="70"/>
      <c r="D67" s="70"/>
      <c r="E67" s="65"/>
      <c r="F67" s="65"/>
      <c r="G67" s="71"/>
      <c r="H67" s="17">
        <v>304</v>
      </c>
      <c r="I67" s="17">
        <v>430</v>
      </c>
      <c r="J67" s="17">
        <v>1010</v>
      </c>
      <c r="K67" s="17" t="s">
        <v>47</v>
      </c>
      <c r="L67" s="17" t="s">
        <v>68</v>
      </c>
      <c r="M67" s="17" t="s">
        <v>67</v>
      </c>
      <c r="N67" s="17" t="s">
        <v>66</v>
      </c>
      <c r="O67" s="17" t="s">
        <v>28</v>
      </c>
      <c r="P67" s="17" t="s">
        <v>93</v>
      </c>
      <c r="Q67" s="17" t="s">
        <v>113</v>
      </c>
      <c r="R67" s="17" t="s">
        <v>114</v>
      </c>
      <c r="S67" s="17">
        <v>304</v>
      </c>
      <c r="T67" s="17">
        <v>316</v>
      </c>
      <c r="U67" s="17" t="s">
        <v>105</v>
      </c>
      <c r="V67" s="23" t="s">
        <v>106</v>
      </c>
      <c r="W67" s="17" t="s">
        <v>70</v>
      </c>
      <c r="X67" s="29">
        <v>4140</v>
      </c>
      <c r="Y67" s="29">
        <v>5140</v>
      </c>
      <c r="Z67" s="29">
        <v>6150</v>
      </c>
      <c r="AA67" s="29" t="s">
        <v>137</v>
      </c>
      <c r="AB67" s="36" t="s">
        <v>138</v>
      </c>
      <c r="AC67" s="29" t="s">
        <v>141</v>
      </c>
      <c r="AD67" s="29" t="s">
        <v>142</v>
      </c>
      <c r="AE67" s="36" t="s">
        <v>143</v>
      </c>
      <c r="AF67" s="29">
        <v>8640</v>
      </c>
      <c r="AG67" s="29" t="s">
        <v>145</v>
      </c>
      <c r="AH67" s="17" t="s">
        <v>186</v>
      </c>
      <c r="AI67" s="17" t="s">
        <v>187</v>
      </c>
      <c r="AJ67" s="17" t="s">
        <v>188</v>
      </c>
      <c r="AK67" s="17" t="s">
        <v>189</v>
      </c>
      <c r="AL67" s="17">
        <v>302</v>
      </c>
      <c r="AM67" s="17" t="s">
        <v>207</v>
      </c>
      <c r="AN67" s="17">
        <v>321</v>
      </c>
      <c r="AO67" s="17">
        <v>410</v>
      </c>
      <c r="AP67" s="17" t="s">
        <v>223</v>
      </c>
      <c r="AQ67" s="17" t="s">
        <v>222</v>
      </c>
      <c r="AR67" s="17">
        <v>4320</v>
      </c>
      <c r="AS67" s="17">
        <v>4340</v>
      </c>
      <c r="AT67" s="17" t="s">
        <v>224</v>
      </c>
      <c r="AU67" s="17" t="s">
        <v>232</v>
      </c>
      <c r="AV67" s="17" t="s">
        <v>243</v>
      </c>
      <c r="AW67" s="23">
        <v>14310</v>
      </c>
      <c r="AX67" s="17" t="s">
        <v>242</v>
      </c>
      <c r="AY67" s="17">
        <v>1020</v>
      </c>
      <c r="AZ67" s="17">
        <v>14301</v>
      </c>
      <c r="BA67" s="61" t="s">
        <v>256</v>
      </c>
      <c r="BB67" s="115"/>
      <c r="BC67" s="65"/>
      <c r="BD67" s="65"/>
      <c r="BE67" s="65"/>
    </row>
    <row r="68" spans="1:57" outlineLevel="1" x14ac:dyDescent="0.25">
      <c r="B68" s="19" t="s">
        <v>71</v>
      </c>
      <c r="C68" s="14" t="s">
        <v>128</v>
      </c>
      <c r="D68" s="14" t="s">
        <v>129</v>
      </c>
      <c r="E68" s="65"/>
      <c r="F68" s="65"/>
      <c r="G68" s="72"/>
      <c r="H68" s="11" t="s">
        <v>0</v>
      </c>
      <c r="I68" s="11" t="s">
        <v>1</v>
      </c>
      <c r="J68" s="11" t="s">
        <v>2</v>
      </c>
      <c r="K68" s="11" t="s">
        <v>31</v>
      </c>
      <c r="L68" s="11" t="s">
        <v>51</v>
      </c>
      <c r="M68" s="11" t="s">
        <v>85</v>
      </c>
      <c r="N68" s="11" t="s">
        <v>86</v>
      </c>
      <c r="O68" s="11" t="s">
        <v>87</v>
      </c>
      <c r="P68" s="11" t="s">
        <v>91</v>
      </c>
      <c r="Q68" s="11" t="s">
        <v>102</v>
      </c>
      <c r="R68" s="11" t="s">
        <v>103</v>
      </c>
      <c r="S68" s="11" t="s">
        <v>104</v>
      </c>
      <c r="T68" s="11" t="s">
        <v>107</v>
      </c>
      <c r="U68" s="11" t="s">
        <v>108</v>
      </c>
      <c r="V68" s="11" t="s">
        <v>109</v>
      </c>
      <c r="W68" s="11" t="s">
        <v>112</v>
      </c>
      <c r="X68" s="11" t="s">
        <v>147</v>
      </c>
      <c r="Y68" s="11" t="s">
        <v>148</v>
      </c>
      <c r="Z68" s="11" t="s">
        <v>149</v>
      </c>
      <c r="AA68" s="11" t="s">
        <v>150</v>
      </c>
      <c r="AB68" s="11" t="s">
        <v>151</v>
      </c>
      <c r="AC68" s="11" t="s">
        <v>152</v>
      </c>
      <c r="AD68" s="11" t="s">
        <v>153</v>
      </c>
      <c r="AE68" s="11" t="s">
        <v>154</v>
      </c>
      <c r="AF68" s="11" t="s">
        <v>155</v>
      </c>
      <c r="AG68" s="11" t="s">
        <v>156</v>
      </c>
      <c r="AH68" s="11" t="s">
        <v>182</v>
      </c>
      <c r="AI68" s="11" t="s">
        <v>183</v>
      </c>
      <c r="AJ68" s="11" t="s">
        <v>184</v>
      </c>
      <c r="AK68" s="11" t="s">
        <v>185</v>
      </c>
      <c r="AL68" s="49" t="s">
        <v>205</v>
      </c>
      <c r="AM68" s="49" t="s">
        <v>206</v>
      </c>
      <c r="AN68" s="11" t="s">
        <v>225</v>
      </c>
      <c r="AO68" s="49" t="s">
        <v>226</v>
      </c>
      <c r="AP68" s="49" t="s">
        <v>227</v>
      </c>
      <c r="AQ68" s="11" t="s">
        <v>228</v>
      </c>
      <c r="AR68" s="49" t="s">
        <v>229</v>
      </c>
      <c r="AS68" s="49" t="s">
        <v>230</v>
      </c>
      <c r="AT68" s="11" t="s">
        <v>231</v>
      </c>
      <c r="AU68" s="49" t="s">
        <v>233</v>
      </c>
      <c r="AV68" s="49" t="s">
        <v>244</v>
      </c>
      <c r="AW68" s="11" t="s">
        <v>245</v>
      </c>
      <c r="AX68" s="49" t="s">
        <v>246</v>
      </c>
      <c r="AY68" s="49" t="s">
        <v>247</v>
      </c>
      <c r="AZ68" s="11" t="s">
        <v>248</v>
      </c>
      <c r="BA68" s="49" t="s">
        <v>255</v>
      </c>
      <c r="BB68" s="49" t="s">
        <v>3</v>
      </c>
      <c r="BC68" s="11" t="s">
        <v>4</v>
      </c>
      <c r="BD68" s="132"/>
      <c r="BE68" s="133"/>
    </row>
    <row r="69" spans="1:57" outlineLevel="1" x14ac:dyDescent="0.25">
      <c r="A69" s="19" t="s">
        <v>0</v>
      </c>
      <c r="B69" s="19" t="s">
        <v>12</v>
      </c>
      <c r="C69" s="29">
        <v>235.57500000000209</v>
      </c>
      <c r="D69" s="17">
        <v>304</v>
      </c>
      <c r="E69" s="134"/>
      <c r="F69" s="11" t="s">
        <v>7</v>
      </c>
      <c r="G69" s="22" t="s">
        <v>72</v>
      </c>
      <c r="H69" s="19">
        <v>0.04</v>
      </c>
      <c r="I69" s="19">
        <v>0.08</v>
      </c>
      <c r="J69" s="19">
        <v>0.09</v>
      </c>
      <c r="K69" s="19">
        <v>0.03</v>
      </c>
      <c r="L69" s="19">
        <v>0</v>
      </c>
      <c r="M69" s="19">
        <v>0</v>
      </c>
      <c r="N69" s="19">
        <v>90</v>
      </c>
      <c r="O69" s="19">
        <v>0</v>
      </c>
      <c r="P69" s="19">
        <v>0</v>
      </c>
      <c r="Q69" s="19">
        <v>0</v>
      </c>
      <c r="R69" s="19">
        <v>0</v>
      </c>
      <c r="S69" s="19">
        <v>0.04</v>
      </c>
      <c r="T69" s="19">
        <v>0.04</v>
      </c>
      <c r="U69" s="19">
        <v>0.04</v>
      </c>
      <c r="V69" s="19">
        <v>0.04</v>
      </c>
      <c r="W69" s="19">
        <v>0.04</v>
      </c>
      <c r="X69" s="19">
        <v>0.4</v>
      </c>
      <c r="Y69" s="19">
        <v>0.4</v>
      </c>
      <c r="Z69" s="19">
        <v>0.5</v>
      </c>
      <c r="AA69" s="19">
        <v>0.41</v>
      </c>
      <c r="AB69" s="19">
        <v>0.6</v>
      </c>
      <c r="AC69" s="19">
        <v>0.25</v>
      </c>
      <c r="AD69" s="19">
        <v>0.45</v>
      </c>
      <c r="AE69" s="19">
        <v>0.55000000000000004</v>
      </c>
      <c r="AF69" s="19">
        <v>0.4</v>
      </c>
      <c r="AG69" s="19">
        <v>7.0000000000000007E-2</v>
      </c>
      <c r="AH69" s="19">
        <v>0</v>
      </c>
      <c r="AI69" s="19">
        <v>0</v>
      </c>
      <c r="AJ69" s="19">
        <v>0</v>
      </c>
      <c r="AK69" s="19">
        <v>0</v>
      </c>
      <c r="AL69" s="19">
        <v>0.1</v>
      </c>
      <c r="AM69" s="19">
        <v>0.25</v>
      </c>
      <c r="AN69" s="19">
        <v>0.04</v>
      </c>
      <c r="AO69" s="19">
        <v>0.12</v>
      </c>
      <c r="AP69" s="19">
        <v>0.04</v>
      </c>
      <c r="AQ69" s="19">
        <v>0.95</v>
      </c>
      <c r="AR69" s="19">
        <v>0.2</v>
      </c>
      <c r="AS69" s="19">
        <v>0.35</v>
      </c>
      <c r="AT69" s="19">
        <v>0.04</v>
      </c>
      <c r="AU69" s="19">
        <v>0.04</v>
      </c>
      <c r="AV69" s="19">
        <v>0.14000000000000001</v>
      </c>
      <c r="AW69" s="19">
        <v>0.1</v>
      </c>
      <c r="AX69" s="19">
        <v>0.17499999999999999</v>
      </c>
      <c r="AY69" s="19">
        <v>0.2</v>
      </c>
      <c r="AZ69" s="19">
        <v>0.05</v>
      </c>
      <c r="BA69" s="19">
        <v>0</v>
      </c>
      <c r="BB69" s="34" t="s">
        <v>6</v>
      </c>
      <c r="BC69" s="50">
        <f>C60*(E59+(F59-E59)*BB65)*1.1</f>
        <v>11.088000000000003</v>
      </c>
      <c r="BD69" s="22" t="s">
        <v>72</v>
      </c>
      <c r="BE69" s="11" t="s">
        <v>7</v>
      </c>
    </row>
    <row r="70" spans="1:57" x14ac:dyDescent="0.25">
      <c r="A70" s="19" t="s">
        <v>1</v>
      </c>
      <c r="B70" s="19" t="s">
        <v>13</v>
      </c>
      <c r="C70" s="29">
        <v>26.595000000000375</v>
      </c>
      <c r="D70" s="17">
        <v>430</v>
      </c>
      <c r="E70" s="134"/>
      <c r="F70" s="11" t="s">
        <v>8</v>
      </c>
      <c r="G70" s="22" t="s">
        <v>73</v>
      </c>
      <c r="H70" s="19">
        <v>0.04</v>
      </c>
      <c r="I70" s="19">
        <v>0.08</v>
      </c>
      <c r="J70" s="19">
        <v>0.09</v>
      </c>
      <c r="K70" s="19">
        <v>0.03</v>
      </c>
      <c r="L70" s="19">
        <v>0</v>
      </c>
      <c r="M70" s="19">
        <v>0</v>
      </c>
      <c r="N70" s="19">
        <v>90</v>
      </c>
      <c r="O70" s="19">
        <v>0</v>
      </c>
      <c r="P70" s="19">
        <v>0</v>
      </c>
      <c r="Q70" s="19">
        <v>0</v>
      </c>
      <c r="R70" s="19">
        <v>0</v>
      </c>
      <c r="S70" s="19">
        <v>0.04</v>
      </c>
      <c r="T70" s="19">
        <v>0.04</v>
      </c>
      <c r="U70" s="19">
        <v>0.04</v>
      </c>
      <c r="V70" s="19">
        <v>0.04</v>
      </c>
      <c r="W70" s="19">
        <v>0.04</v>
      </c>
      <c r="X70" s="19">
        <v>0.4</v>
      </c>
      <c r="Y70" s="19">
        <v>0.4</v>
      </c>
      <c r="Z70" s="19">
        <v>0.5</v>
      </c>
      <c r="AA70" s="19">
        <v>0.41</v>
      </c>
      <c r="AB70" s="19">
        <v>0.6</v>
      </c>
      <c r="AC70" s="19">
        <v>0.25</v>
      </c>
      <c r="AD70" s="19">
        <v>0.45</v>
      </c>
      <c r="AE70" s="19">
        <v>0.55000000000000004</v>
      </c>
      <c r="AF70" s="19">
        <v>0.4</v>
      </c>
      <c r="AG70" s="19">
        <v>7.0000000000000007E-2</v>
      </c>
      <c r="AH70" s="19">
        <v>0</v>
      </c>
      <c r="AI70" s="19">
        <v>0</v>
      </c>
      <c r="AJ70" s="19">
        <v>0</v>
      </c>
      <c r="AK70" s="19">
        <v>0</v>
      </c>
      <c r="AL70" s="19">
        <v>0.1</v>
      </c>
      <c r="AM70" s="19">
        <v>0.25</v>
      </c>
      <c r="AN70" s="19">
        <v>0.04</v>
      </c>
      <c r="AO70" s="19">
        <v>0.12</v>
      </c>
      <c r="AP70" s="19">
        <v>0.04</v>
      </c>
      <c r="AQ70" s="19">
        <v>1.2</v>
      </c>
      <c r="AR70" s="19">
        <v>0.2</v>
      </c>
      <c r="AS70" s="19">
        <v>0.45</v>
      </c>
      <c r="AT70" s="19">
        <v>0.04</v>
      </c>
      <c r="AU70" s="19">
        <v>0.04</v>
      </c>
      <c r="AV70" s="19">
        <v>0.14000000000000001</v>
      </c>
      <c r="AW70" s="19">
        <v>0.1</v>
      </c>
      <c r="AX70" s="19">
        <v>0.17499999999999999</v>
      </c>
      <c r="AY70" s="19">
        <v>0.2</v>
      </c>
      <c r="AZ70" s="19">
        <v>0.05</v>
      </c>
      <c r="BA70" s="19">
        <v>0</v>
      </c>
      <c r="BB70" s="34" t="s">
        <v>5</v>
      </c>
      <c r="BC70" s="19">
        <f>C60*(F59-(F59-E59)*BB65)*1.1</f>
        <v>16.632000000000001</v>
      </c>
      <c r="BD70" s="22" t="s">
        <v>73</v>
      </c>
      <c r="BE70" s="11" t="s">
        <v>8</v>
      </c>
    </row>
    <row r="71" spans="1:57" x14ac:dyDescent="0.25">
      <c r="A71" s="19" t="s">
        <v>2</v>
      </c>
      <c r="B71" s="19" t="s">
        <v>18</v>
      </c>
      <c r="C71" s="29">
        <v>0</v>
      </c>
      <c r="D71" s="17">
        <v>1010</v>
      </c>
      <c r="E71" s="134"/>
      <c r="F71" s="11" t="s">
        <v>9</v>
      </c>
      <c r="G71" s="22" t="s">
        <v>74</v>
      </c>
      <c r="H71" s="19">
        <v>1.3</v>
      </c>
      <c r="I71" s="19">
        <v>0.4</v>
      </c>
      <c r="J71" s="19">
        <v>0.3</v>
      </c>
      <c r="K71" s="19">
        <v>1</v>
      </c>
      <c r="L71" s="19">
        <v>0</v>
      </c>
      <c r="M71" s="19">
        <v>0</v>
      </c>
      <c r="N71" s="19">
        <v>0</v>
      </c>
      <c r="O71" s="19">
        <v>90</v>
      </c>
      <c r="P71" s="19">
        <v>0</v>
      </c>
      <c r="Q71" s="19">
        <v>0</v>
      </c>
      <c r="R71" s="19">
        <v>0</v>
      </c>
      <c r="S71" s="19">
        <v>1</v>
      </c>
      <c r="T71" s="19">
        <v>1</v>
      </c>
      <c r="U71" s="19">
        <v>1</v>
      </c>
      <c r="V71" s="19">
        <v>1</v>
      </c>
      <c r="W71" s="19">
        <v>0.5</v>
      </c>
      <c r="X71" s="19">
        <v>0.85</v>
      </c>
      <c r="Y71" s="19">
        <v>0.8</v>
      </c>
      <c r="Z71" s="19">
        <v>0.8</v>
      </c>
      <c r="AA71" s="19">
        <v>0.8</v>
      </c>
      <c r="AB71" s="19">
        <v>0.5</v>
      </c>
      <c r="AC71" s="19">
        <v>0.65</v>
      </c>
      <c r="AD71" s="19">
        <v>0.75</v>
      </c>
      <c r="AE71" s="19">
        <v>0.75</v>
      </c>
      <c r="AF71" s="19">
        <v>0.85</v>
      </c>
      <c r="AG71" s="19">
        <v>1</v>
      </c>
      <c r="AH71" s="19">
        <v>0</v>
      </c>
      <c r="AI71" s="19">
        <v>0</v>
      </c>
      <c r="AJ71" s="19">
        <v>0</v>
      </c>
      <c r="AK71" s="19">
        <v>0</v>
      </c>
      <c r="AL71" s="19">
        <v>1</v>
      </c>
      <c r="AM71" s="19">
        <v>1</v>
      </c>
      <c r="AN71" s="19">
        <v>1</v>
      </c>
      <c r="AO71" s="19">
        <v>0.7</v>
      </c>
      <c r="AP71" s="19">
        <v>0.5</v>
      </c>
      <c r="AQ71" s="19">
        <v>0</v>
      </c>
      <c r="AR71" s="19">
        <v>0.55000000000000004</v>
      </c>
      <c r="AS71" s="19">
        <v>0.7</v>
      </c>
      <c r="AT71" s="19">
        <v>1</v>
      </c>
      <c r="AU71" s="19">
        <v>1</v>
      </c>
      <c r="AV71" s="19">
        <v>0.5</v>
      </c>
      <c r="AW71" s="19">
        <v>1</v>
      </c>
      <c r="AX71" s="19">
        <v>0.5</v>
      </c>
      <c r="AY71" s="19">
        <v>0.5</v>
      </c>
      <c r="AZ71" s="19">
        <v>1</v>
      </c>
      <c r="BA71" s="19">
        <v>0</v>
      </c>
      <c r="BB71" s="34" t="s">
        <v>6</v>
      </c>
      <c r="BC71" s="19">
        <f>C60*(G59+(H59-G59)*BB65)*1.1</f>
        <v>316.8</v>
      </c>
      <c r="BD71" s="22" t="s">
        <v>74</v>
      </c>
      <c r="BE71" s="11" t="s">
        <v>9</v>
      </c>
    </row>
    <row r="72" spans="1:57" x14ac:dyDescent="0.25">
      <c r="A72" s="19" t="s">
        <v>31</v>
      </c>
      <c r="B72" s="19" t="s">
        <v>42</v>
      </c>
      <c r="C72" s="29">
        <v>0</v>
      </c>
      <c r="D72" s="17" t="s">
        <v>47</v>
      </c>
      <c r="E72" s="134"/>
      <c r="F72" s="11" t="s">
        <v>37</v>
      </c>
      <c r="G72" s="22" t="s">
        <v>75</v>
      </c>
      <c r="H72" s="19">
        <v>1.3</v>
      </c>
      <c r="I72" s="19">
        <v>0.4</v>
      </c>
      <c r="J72" s="19">
        <v>0.3</v>
      </c>
      <c r="K72" s="19">
        <v>1</v>
      </c>
      <c r="L72" s="19">
        <v>0</v>
      </c>
      <c r="M72" s="19">
        <v>0</v>
      </c>
      <c r="N72" s="19">
        <v>0</v>
      </c>
      <c r="O72" s="19">
        <v>90</v>
      </c>
      <c r="P72" s="19">
        <v>0</v>
      </c>
      <c r="Q72" s="19">
        <v>0</v>
      </c>
      <c r="R72" s="19">
        <v>0</v>
      </c>
      <c r="S72" s="19">
        <v>1</v>
      </c>
      <c r="T72" s="19">
        <v>1</v>
      </c>
      <c r="U72" s="19">
        <v>1</v>
      </c>
      <c r="V72" s="19">
        <v>1</v>
      </c>
      <c r="W72" s="19">
        <v>0.5</v>
      </c>
      <c r="X72" s="19">
        <v>0.85</v>
      </c>
      <c r="Y72" s="19">
        <v>0.8</v>
      </c>
      <c r="Z72" s="19">
        <v>0.8</v>
      </c>
      <c r="AA72" s="19">
        <v>0.8</v>
      </c>
      <c r="AB72" s="19">
        <v>0.5</v>
      </c>
      <c r="AC72" s="19">
        <v>0.65</v>
      </c>
      <c r="AD72" s="19">
        <v>0.75</v>
      </c>
      <c r="AE72" s="19">
        <v>0.75</v>
      </c>
      <c r="AF72" s="19">
        <v>0.85</v>
      </c>
      <c r="AG72" s="19">
        <v>1</v>
      </c>
      <c r="AH72" s="19">
        <v>0</v>
      </c>
      <c r="AI72" s="19">
        <v>0</v>
      </c>
      <c r="AJ72" s="19">
        <v>0</v>
      </c>
      <c r="AK72" s="19">
        <v>0</v>
      </c>
      <c r="AL72" s="19">
        <v>1</v>
      </c>
      <c r="AM72" s="19">
        <v>1</v>
      </c>
      <c r="AN72" s="19">
        <v>1</v>
      </c>
      <c r="AO72" s="19">
        <v>0.7</v>
      </c>
      <c r="AP72" s="19">
        <v>0.5</v>
      </c>
      <c r="AQ72" s="19">
        <v>1</v>
      </c>
      <c r="AR72" s="19">
        <v>0.55000000000000004</v>
      </c>
      <c r="AS72" s="19">
        <v>1</v>
      </c>
      <c r="AT72" s="19">
        <v>1</v>
      </c>
      <c r="AU72" s="19">
        <v>1</v>
      </c>
      <c r="AV72" s="19">
        <v>0.5</v>
      </c>
      <c r="AW72" s="19">
        <v>1</v>
      </c>
      <c r="AX72" s="19">
        <v>0.5</v>
      </c>
      <c r="AY72" s="19">
        <v>0.5</v>
      </c>
      <c r="AZ72" s="19">
        <v>1</v>
      </c>
      <c r="BA72" s="19">
        <v>0</v>
      </c>
      <c r="BB72" s="34" t="s">
        <v>5</v>
      </c>
      <c r="BC72" s="19">
        <f>C60*(H59-(H59-G59)*BB65)*1.1</f>
        <v>475.20000000000005</v>
      </c>
      <c r="BD72" s="22" t="s">
        <v>75</v>
      </c>
      <c r="BE72" s="11" t="s">
        <v>37</v>
      </c>
    </row>
    <row r="73" spans="1:57" x14ac:dyDescent="0.25">
      <c r="A73" s="19" t="s">
        <v>51</v>
      </c>
      <c r="B73" s="19" t="s">
        <v>52</v>
      </c>
      <c r="C73" s="29">
        <v>0</v>
      </c>
      <c r="D73" s="17" t="s">
        <v>68</v>
      </c>
      <c r="E73" s="134"/>
      <c r="F73" s="11" t="s">
        <v>40</v>
      </c>
      <c r="G73" s="22" t="s">
        <v>76</v>
      </c>
      <c r="H73" s="19">
        <v>0.5</v>
      </c>
      <c r="I73" s="19">
        <v>0.4</v>
      </c>
      <c r="J73" s="19">
        <v>0.02</v>
      </c>
      <c r="K73" s="19">
        <v>0.5</v>
      </c>
      <c r="L73" s="19">
        <v>0</v>
      </c>
      <c r="M73" s="19">
        <v>0</v>
      </c>
      <c r="N73" s="19">
        <v>0</v>
      </c>
      <c r="O73" s="19">
        <v>0</v>
      </c>
      <c r="P73" s="19">
        <v>75</v>
      </c>
      <c r="Q73" s="19">
        <v>0</v>
      </c>
      <c r="R73" s="19">
        <v>0</v>
      </c>
      <c r="S73" s="19">
        <v>0.5</v>
      </c>
      <c r="T73" s="19">
        <v>1</v>
      </c>
      <c r="U73" s="19">
        <v>0.75</v>
      </c>
      <c r="V73" s="19">
        <v>1</v>
      </c>
      <c r="W73" s="19">
        <v>0.5</v>
      </c>
      <c r="X73" s="19">
        <v>0.5</v>
      </c>
      <c r="Y73" s="19">
        <v>0.2</v>
      </c>
      <c r="Z73" s="19">
        <v>0.3</v>
      </c>
      <c r="AA73" s="19">
        <v>0.2</v>
      </c>
      <c r="AB73" s="19">
        <v>0.75</v>
      </c>
      <c r="AC73" s="19">
        <v>0.75</v>
      </c>
      <c r="AD73" s="19">
        <v>0.6</v>
      </c>
      <c r="AE73" s="19">
        <v>0.25</v>
      </c>
      <c r="AF73" s="19">
        <v>0.6</v>
      </c>
      <c r="AG73" s="19">
        <v>1.75</v>
      </c>
      <c r="AH73" s="19">
        <v>0.9</v>
      </c>
      <c r="AI73" s="19">
        <v>0</v>
      </c>
      <c r="AJ73" s="19">
        <v>0</v>
      </c>
      <c r="AK73" s="19">
        <v>3</v>
      </c>
      <c r="AL73" s="19">
        <v>0.4</v>
      </c>
      <c r="AM73" s="19">
        <v>1</v>
      </c>
      <c r="AN73" s="19">
        <v>0.6</v>
      </c>
      <c r="AO73" s="19">
        <v>1</v>
      </c>
      <c r="AP73" s="19">
        <v>0.5</v>
      </c>
      <c r="AQ73" s="19">
        <v>0.5</v>
      </c>
      <c r="AR73" s="19">
        <v>0.2</v>
      </c>
      <c r="AS73" s="19">
        <v>0.2</v>
      </c>
      <c r="AT73" s="19">
        <v>1</v>
      </c>
      <c r="AU73" s="19">
        <v>1.2</v>
      </c>
      <c r="AV73" s="19">
        <v>0.2</v>
      </c>
      <c r="AW73" s="19">
        <v>1</v>
      </c>
      <c r="AX73" s="19">
        <v>0.25</v>
      </c>
      <c r="AY73" s="19">
        <v>0.4</v>
      </c>
      <c r="AZ73" s="19">
        <v>0.5</v>
      </c>
      <c r="BA73" s="19">
        <v>0</v>
      </c>
      <c r="BB73" s="34" t="s">
        <v>6</v>
      </c>
      <c r="BC73" s="19">
        <f>C60*(I59+(J59-I59)*BB65)*1.1</f>
        <v>158.4</v>
      </c>
      <c r="BD73" s="22" t="s">
        <v>76</v>
      </c>
      <c r="BE73" s="11" t="s">
        <v>40</v>
      </c>
    </row>
    <row r="74" spans="1:57" x14ac:dyDescent="0.25">
      <c r="A74" s="19" t="s">
        <v>85</v>
      </c>
      <c r="B74" s="19" t="s">
        <v>88</v>
      </c>
      <c r="C74" s="29">
        <v>0</v>
      </c>
      <c r="D74" s="17" t="s">
        <v>67</v>
      </c>
      <c r="E74" s="134"/>
      <c r="F74" s="11" t="s">
        <v>80</v>
      </c>
      <c r="G74" s="22" t="s">
        <v>77</v>
      </c>
      <c r="H74" s="19">
        <v>0.5</v>
      </c>
      <c r="I74" s="19">
        <v>0.4</v>
      </c>
      <c r="J74" s="19">
        <v>0.02</v>
      </c>
      <c r="K74" s="19">
        <v>0.5</v>
      </c>
      <c r="L74" s="19">
        <v>0</v>
      </c>
      <c r="M74" s="19">
        <v>0</v>
      </c>
      <c r="N74" s="19">
        <v>0</v>
      </c>
      <c r="O74" s="19">
        <v>0</v>
      </c>
      <c r="P74" s="19">
        <v>75</v>
      </c>
      <c r="Q74" s="19">
        <v>0</v>
      </c>
      <c r="R74" s="19">
        <v>0</v>
      </c>
      <c r="S74" s="19">
        <v>0.5</v>
      </c>
      <c r="T74" s="19">
        <v>1</v>
      </c>
      <c r="U74" s="19">
        <v>0.75</v>
      </c>
      <c r="V74" s="19">
        <v>1</v>
      </c>
      <c r="W74" s="19">
        <v>0.5</v>
      </c>
      <c r="X74" s="19">
        <v>0.5</v>
      </c>
      <c r="Y74" s="19">
        <v>0.2</v>
      </c>
      <c r="Z74" s="19">
        <v>0.3</v>
      </c>
      <c r="AA74" s="19">
        <v>0.2</v>
      </c>
      <c r="AB74" s="19">
        <v>0.75</v>
      </c>
      <c r="AC74" s="19">
        <v>0.75</v>
      </c>
      <c r="AD74" s="19">
        <v>0.6</v>
      </c>
      <c r="AE74" s="19">
        <v>0.25</v>
      </c>
      <c r="AF74" s="19">
        <v>0.6</v>
      </c>
      <c r="AG74" s="19">
        <v>1.75</v>
      </c>
      <c r="AH74" s="19">
        <v>0.9</v>
      </c>
      <c r="AI74" s="19">
        <v>0</v>
      </c>
      <c r="AJ74" s="19">
        <v>0</v>
      </c>
      <c r="AK74" s="19">
        <v>3</v>
      </c>
      <c r="AL74" s="19">
        <v>0.4</v>
      </c>
      <c r="AM74" s="19">
        <v>1</v>
      </c>
      <c r="AN74" s="19">
        <v>0.6</v>
      </c>
      <c r="AO74" s="19">
        <v>1</v>
      </c>
      <c r="AP74" s="19">
        <v>1</v>
      </c>
      <c r="AQ74" s="19">
        <v>0.5</v>
      </c>
      <c r="AR74" s="19">
        <v>0.2</v>
      </c>
      <c r="AS74" s="19">
        <v>0.8</v>
      </c>
      <c r="AT74" s="19">
        <v>1</v>
      </c>
      <c r="AU74" s="19">
        <v>1.2</v>
      </c>
      <c r="AV74" s="19">
        <v>0.2</v>
      </c>
      <c r="AW74" s="19">
        <v>1</v>
      </c>
      <c r="AX74" s="19">
        <v>0.25</v>
      </c>
      <c r="AY74" s="19">
        <v>0.4</v>
      </c>
      <c r="AZ74" s="19">
        <v>0.5</v>
      </c>
      <c r="BA74" s="19">
        <v>0</v>
      </c>
      <c r="BB74" s="34" t="s">
        <v>5</v>
      </c>
      <c r="BC74" s="19">
        <f>C60*(J59-(J59-I59)*BB65)*1.1</f>
        <v>237.60000000000002</v>
      </c>
      <c r="BD74" s="22" t="s">
        <v>77</v>
      </c>
      <c r="BE74" s="11" t="s">
        <v>80</v>
      </c>
    </row>
    <row r="75" spans="1:57" x14ac:dyDescent="0.25">
      <c r="A75" s="19" t="s">
        <v>86</v>
      </c>
      <c r="B75" s="19" t="s">
        <v>89</v>
      </c>
      <c r="C75" s="29">
        <v>0</v>
      </c>
      <c r="D75" s="17" t="s">
        <v>66</v>
      </c>
      <c r="E75" s="134"/>
      <c r="F75" s="11" t="s">
        <v>81</v>
      </c>
      <c r="G75" s="22" t="s">
        <v>78</v>
      </c>
      <c r="H75" s="19">
        <v>19</v>
      </c>
      <c r="I75" s="19">
        <v>17</v>
      </c>
      <c r="J75" s="19">
        <v>0</v>
      </c>
      <c r="K75" s="19">
        <v>19</v>
      </c>
      <c r="L75" s="19">
        <v>55</v>
      </c>
      <c r="M75" s="19">
        <v>0</v>
      </c>
      <c r="N75" s="19">
        <v>0</v>
      </c>
      <c r="O75" s="19">
        <v>0</v>
      </c>
      <c r="P75" s="19">
        <v>0</v>
      </c>
      <c r="Q75" s="19">
        <v>0</v>
      </c>
      <c r="R75" s="19">
        <v>0</v>
      </c>
      <c r="S75" s="19">
        <v>18.5</v>
      </c>
      <c r="T75" s="19">
        <v>19</v>
      </c>
      <c r="U75" s="19">
        <v>18.5</v>
      </c>
      <c r="V75" s="19">
        <v>19</v>
      </c>
      <c r="W75" s="19">
        <v>16.5</v>
      </c>
      <c r="X75" s="19">
        <v>1</v>
      </c>
      <c r="Y75" s="19">
        <v>0.8</v>
      </c>
      <c r="Z75" s="19">
        <v>1</v>
      </c>
      <c r="AA75" s="19">
        <v>1</v>
      </c>
      <c r="AB75" s="19">
        <v>7</v>
      </c>
      <c r="AC75" s="19">
        <v>13</v>
      </c>
      <c r="AD75" s="19">
        <v>0</v>
      </c>
      <c r="AE75" s="19">
        <v>1</v>
      </c>
      <c r="AF75" s="19">
        <v>0.5</v>
      </c>
      <c r="AG75" s="19">
        <v>18.7</v>
      </c>
      <c r="AH75" s="19">
        <v>0</v>
      </c>
      <c r="AI75" s="19">
        <v>0</v>
      </c>
      <c r="AJ75" s="19">
        <v>0</v>
      </c>
      <c r="AK75" s="19">
        <v>0</v>
      </c>
      <c r="AL75" s="19">
        <v>18</v>
      </c>
      <c r="AM75" s="19">
        <v>18</v>
      </c>
      <c r="AN75" s="19">
        <v>17.5</v>
      </c>
      <c r="AO75" s="19">
        <v>12</v>
      </c>
      <c r="AP75" s="19">
        <v>11.5</v>
      </c>
      <c r="AQ75" s="19">
        <v>16.7</v>
      </c>
      <c r="AR75" s="19">
        <v>0.5</v>
      </c>
      <c r="AS75" s="19">
        <v>0.7</v>
      </c>
      <c r="AT75" s="19">
        <v>18.5</v>
      </c>
      <c r="AU75" s="19">
        <v>18.5</v>
      </c>
      <c r="AV75" s="19">
        <v>1.1000000000000001</v>
      </c>
      <c r="AW75" s="19">
        <v>17</v>
      </c>
      <c r="AX75" s="19">
        <v>2</v>
      </c>
      <c r="AY75" s="19">
        <v>0</v>
      </c>
      <c r="AZ75" s="19">
        <v>18</v>
      </c>
      <c r="BA75" s="19">
        <v>0</v>
      </c>
      <c r="BB75" s="34" t="s">
        <v>6</v>
      </c>
      <c r="BC75" s="19">
        <f>C60*(K59+(L59-K59)*BB65)</f>
        <v>6588</v>
      </c>
      <c r="BD75" s="22" t="s">
        <v>78</v>
      </c>
      <c r="BE75" s="11" t="s">
        <v>81</v>
      </c>
    </row>
    <row r="76" spans="1:57" x14ac:dyDescent="0.25">
      <c r="A76" s="19" t="s">
        <v>87</v>
      </c>
      <c r="B76" s="19" t="s">
        <v>90</v>
      </c>
      <c r="C76" s="29">
        <v>0</v>
      </c>
      <c r="D76" s="17" t="s">
        <v>28</v>
      </c>
      <c r="E76" s="134"/>
      <c r="F76" s="11" t="s">
        <v>82</v>
      </c>
      <c r="G76" s="22" t="s">
        <v>63</v>
      </c>
      <c r="H76" s="19">
        <v>19</v>
      </c>
      <c r="I76" s="19">
        <v>17</v>
      </c>
      <c r="J76" s="19">
        <v>0</v>
      </c>
      <c r="K76" s="19">
        <v>19</v>
      </c>
      <c r="L76" s="19">
        <v>55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18.5</v>
      </c>
      <c r="T76" s="19">
        <v>19</v>
      </c>
      <c r="U76" s="19">
        <v>18.5</v>
      </c>
      <c r="V76" s="19">
        <v>19</v>
      </c>
      <c r="W76" s="19">
        <v>16.5</v>
      </c>
      <c r="X76" s="19">
        <v>1</v>
      </c>
      <c r="Y76" s="19">
        <v>0.8</v>
      </c>
      <c r="Z76" s="19">
        <v>1</v>
      </c>
      <c r="AA76" s="19">
        <v>1</v>
      </c>
      <c r="AB76" s="19">
        <v>7</v>
      </c>
      <c r="AC76" s="19">
        <v>13</v>
      </c>
      <c r="AD76" s="19">
        <v>0</v>
      </c>
      <c r="AE76" s="19">
        <v>1</v>
      </c>
      <c r="AF76" s="19">
        <v>0.5</v>
      </c>
      <c r="AG76" s="19">
        <v>18.7</v>
      </c>
      <c r="AH76" s="19">
        <v>0</v>
      </c>
      <c r="AI76" s="19">
        <v>0</v>
      </c>
      <c r="AJ76" s="19">
        <v>0</v>
      </c>
      <c r="AK76" s="19">
        <v>0</v>
      </c>
      <c r="AL76" s="19">
        <v>18</v>
      </c>
      <c r="AM76" s="19">
        <v>18</v>
      </c>
      <c r="AN76" s="19">
        <v>17.5</v>
      </c>
      <c r="AO76" s="19">
        <v>12</v>
      </c>
      <c r="AP76" s="19">
        <v>12.5</v>
      </c>
      <c r="AQ76" s="19">
        <v>16.7</v>
      </c>
      <c r="AR76" s="19">
        <v>0.5</v>
      </c>
      <c r="AS76" s="19">
        <v>0.9</v>
      </c>
      <c r="AT76" s="19">
        <v>18.5</v>
      </c>
      <c r="AU76" s="19">
        <v>18.5</v>
      </c>
      <c r="AV76" s="19">
        <v>1.1000000000000001</v>
      </c>
      <c r="AW76" s="19">
        <v>17</v>
      </c>
      <c r="AX76" s="19">
        <v>2</v>
      </c>
      <c r="AY76" s="19">
        <v>0</v>
      </c>
      <c r="AZ76" s="19">
        <v>18</v>
      </c>
      <c r="BA76" s="19">
        <v>0</v>
      </c>
      <c r="BB76" s="34" t="s">
        <v>5</v>
      </c>
      <c r="BC76" s="19">
        <f>C60*(L59-(L59-K59)*BB65)</f>
        <v>6732</v>
      </c>
      <c r="BD76" s="22" t="s">
        <v>63</v>
      </c>
      <c r="BE76" s="11" t="s">
        <v>82</v>
      </c>
    </row>
    <row r="77" spans="1:57" x14ac:dyDescent="0.25">
      <c r="A77" s="19" t="s">
        <v>91</v>
      </c>
      <c r="B77" s="19" t="s">
        <v>92</v>
      </c>
      <c r="C77" s="29">
        <v>0</v>
      </c>
      <c r="D77" s="17" t="s">
        <v>93</v>
      </c>
      <c r="E77" s="134"/>
      <c r="F77" s="11" t="s">
        <v>83</v>
      </c>
      <c r="G77" s="22" t="s">
        <v>79</v>
      </c>
      <c r="H77" s="19">
        <v>10</v>
      </c>
      <c r="I77" s="19">
        <v>0</v>
      </c>
      <c r="J77" s="19">
        <v>0</v>
      </c>
      <c r="K77" s="19">
        <v>9</v>
      </c>
      <c r="L77" s="19">
        <v>0</v>
      </c>
      <c r="M77" s="19">
        <v>92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10</v>
      </c>
      <c r="T77" s="19">
        <v>9</v>
      </c>
      <c r="U77" s="19">
        <v>10</v>
      </c>
      <c r="V77" s="19">
        <v>11.5</v>
      </c>
      <c r="W77" s="19">
        <v>4</v>
      </c>
      <c r="X77" s="19">
        <v>0.25</v>
      </c>
      <c r="Y77" s="19">
        <v>0.15</v>
      </c>
      <c r="Z77" s="19">
        <v>0.25</v>
      </c>
      <c r="AA77" s="19">
        <v>0</v>
      </c>
      <c r="AB77" s="19">
        <v>0</v>
      </c>
      <c r="AC77" s="19">
        <v>0.35</v>
      </c>
      <c r="AD77" s="19">
        <v>0</v>
      </c>
      <c r="AE77" s="19">
        <v>1.65</v>
      </c>
      <c r="AF77" s="19">
        <v>0.55000000000000004</v>
      </c>
      <c r="AG77" s="19">
        <v>8.6999999999999993</v>
      </c>
      <c r="AH77" s="19">
        <v>0</v>
      </c>
      <c r="AI77" s="19">
        <v>0</v>
      </c>
      <c r="AJ77" s="19">
        <v>0</v>
      </c>
      <c r="AK77" s="19">
        <v>0</v>
      </c>
      <c r="AL77" s="19">
        <v>9</v>
      </c>
      <c r="AM77" s="19">
        <v>11</v>
      </c>
      <c r="AN77" s="19">
        <v>9.5</v>
      </c>
      <c r="AO77" s="19">
        <v>0</v>
      </c>
      <c r="AP77" s="19">
        <v>3.5</v>
      </c>
      <c r="AQ77" s="19">
        <v>0.5</v>
      </c>
      <c r="AR77" s="19">
        <v>1.8</v>
      </c>
      <c r="AS77" s="19">
        <v>1.65</v>
      </c>
      <c r="AT77" s="19">
        <v>9.5</v>
      </c>
      <c r="AU77" s="19">
        <v>11.5</v>
      </c>
      <c r="AV77" s="19">
        <v>4.4000000000000004</v>
      </c>
      <c r="AW77" s="19">
        <v>9.1999999999999993</v>
      </c>
      <c r="AX77" s="19">
        <v>2</v>
      </c>
      <c r="AY77" s="19">
        <v>0</v>
      </c>
      <c r="AZ77" s="19">
        <v>9</v>
      </c>
      <c r="BA77" s="19">
        <v>0</v>
      </c>
      <c r="BB77" s="34" t="s">
        <v>6</v>
      </c>
      <c r="BC77" s="19">
        <f>C60*(M59+(N59-M59)*BB65)</f>
        <v>3240</v>
      </c>
      <c r="BD77" s="22" t="s">
        <v>79</v>
      </c>
      <c r="BE77" s="11" t="s">
        <v>83</v>
      </c>
    </row>
    <row r="78" spans="1:57" x14ac:dyDescent="0.25">
      <c r="A78" s="19" t="s">
        <v>102</v>
      </c>
      <c r="B78" s="19" t="s">
        <v>121</v>
      </c>
      <c r="C78" s="29">
        <v>0</v>
      </c>
      <c r="D78" s="17" t="s">
        <v>113</v>
      </c>
      <c r="E78" s="134"/>
      <c r="F78" s="11" t="s">
        <v>84</v>
      </c>
      <c r="G78" s="22" t="s">
        <v>65</v>
      </c>
      <c r="H78" s="19">
        <v>10</v>
      </c>
      <c r="I78" s="19">
        <v>0</v>
      </c>
      <c r="J78" s="19">
        <v>0</v>
      </c>
      <c r="K78" s="19">
        <v>9</v>
      </c>
      <c r="L78" s="19">
        <v>0</v>
      </c>
      <c r="M78" s="19">
        <v>92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10</v>
      </c>
      <c r="T78" s="19">
        <v>12</v>
      </c>
      <c r="U78" s="19">
        <v>10</v>
      </c>
      <c r="V78" s="19">
        <v>11.5</v>
      </c>
      <c r="W78" s="19">
        <v>4</v>
      </c>
      <c r="X78" s="19">
        <v>0.25</v>
      </c>
      <c r="Y78" s="19">
        <v>0.15</v>
      </c>
      <c r="Z78" s="19">
        <v>0.25</v>
      </c>
      <c r="AA78" s="19">
        <v>0</v>
      </c>
      <c r="AB78" s="19">
        <v>0</v>
      </c>
      <c r="AC78" s="19">
        <v>0.35</v>
      </c>
      <c r="AD78" s="19">
        <v>0</v>
      </c>
      <c r="AE78" s="19">
        <v>1.65</v>
      </c>
      <c r="AF78" s="19">
        <v>0.55000000000000004</v>
      </c>
      <c r="AG78" s="19">
        <v>8.6999999999999993</v>
      </c>
      <c r="AH78" s="19">
        <v>0</v>
      </c>
      <c r="AI78" s="19">
        <v>0</v>
      </c>
      <c r="AJ78" s="19">
        <v>0</v>
      </c>
      <c r="AK78" s="19">
        <v>0</v>
      </c>
      <c r="AL78" s="19">
        <v>9</v>
      </c>
      <c r="AM78" s="19">
        <v>11</v>
      </c>
      <c r="AN78" s="19">
        <v>9.5</v>
      </c>
      <c r="AO78" s="19">
        <v>0</v>
      </c>
      <c r="AP78" s="19">
        <v>4</v>
      </c>
      <c r="AQ78" s="19">
        <v>0.5</v>
      </c>
      <c r="AR78" s="19">
        <v>1.8</v>
      </c>
      <c r="AS78" s="19">
        <v>2</v>
      </c>
      <c r="AT78" s="19">
        <v>9.5</v>
      </c>
      <c r="AU78" s="19">
        <v>11.5</v>
      </c>
      <c r="AV78" s="19">
        <v>4.4000000000000004</v>
      </c>
      <c r="AW78" s="19">
        <v>9.1999999999999993</v>
      </c>
      <c r="AX78" s="19">
        <v>2</v>
      </c>
      <c r="AY78" s="19">
        <v>0</v>
      </c>
      <c r="AZ78" s="19">
        <v>9</v>
      </c>
      <c r="BA78" s="19">
        <v>0</v>
      </c>
      <c r="BB78" s="34" t="s">
        <v>5</v>
      </c>
      <c r="BC78" s="19">
        <f>C60*(N59-(N59-M59)*BB65)</f>
        <v>3420</v>
      </c>
      <c r="BD78" s="22" t="s">
        <v>65</v>
      </c>
      <c r="BE78" s="11" t="s">
        <v>84</v>
      </c>
    </row>
    <row r="79" spans="1:57" x14ac:dyDescent="0.25">
      <c r="A79" s="19" t="s">
        <v>103</v>
      </c>
      <c r="B79" s="19" t="s">
        <v>122</v>
      </c>
      <c r="C79" s="29">
        <v>0</v>
      </c>
      <c r="D79" s="17" t="s">
        <v>114</v>
      </c>
      <c r="E79" s="134"/>
      <c r="F79" s="11" t="s">
        <v>94</v>
      </c>
      <c r="G79" s="22" t="s">
        <v>115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95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v>0</v>
      </c>
      <c r="X79" s="19">
        <v>0.25</v>
      </c>
      <c r="Y79" s="19">
        <v>0.2</v>
      </c>
      <c r="Z79" s="19">
        <v>0.25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9">
        <v>0</v>
      </c>
      <c r="AJ79" s="19">
        <v>0</v>
      </c>
      <c r="AK79" s="19">
        <v>0</v>
      </c>
      <c r="AL79" s="19">
        <v>0</v>
      </c>
      <c r="AM79" s="19">
        <v>0</v>
      </c>
      <c r="AN79" s="19">
        <v>0</v>
      </c>
      <c r="AO79" s="19">
        <v>0</v>
      </c>
      <c r="AP79" s="19">
        <v>0</v>
      </c>
      <c r="AQ79" s="19">
        <v>0</v>
      </c>
      <c r="AR79" s="19">
        <v>0</v>
      </c>
      <c r="AS79" s="19">
        <v>0</v>
      </c>
      <c r="AT79" s="19">
        <v>0</v>
      </c>
      <c r="AU79" s="19">
        <v>0</v>
      </c>
      <c r="AV79" s="19">
        <v>0</v>
      </c>
      <c r="AW79" s="19">
        <v>0</v>
      </c>
      <c r="AX79" s="19">
        <v>0</v>
      </c>
      <c r="AY79" s="19">
        <v>0</v>
      </c>
      <c r="AZ79" s="19">
        <v>0</v>
      </c>
      <c r="BA79" s="19">
        <v>0</v>
      </c>
      <c r="BB79" s="34" t="s">
        <v>6</v>
      </c>
      <c r="BC79" s="19">
        <f>C60*(O59+(P59-O59)*BB65)</f>
        <v>0</v>
      </c>
      <c r="BD79" s="22" t="s">
        <v>115</v>
      </c>
      <c r="BE79" s="11" t="s">
        <v>94</v>
      </c>
    </row>
    <row r="80" spans="1:57" x14ac:dyDescent="0.25">
      <c r="A80" s="19" t="s">
        <v>104</v>
      </c>
      <c r="B80" s="19" t="s">
        <v>123</v>
      </c>
      <c r="C80" s="29">
        <v>0</v>
      </c>
      <c r="D80" s="17">
        <v>304</v>
      </c>
      <c r="E80" s="134"/>
      <c r="F80" s="11" t="s">
        <v>118</v>
      </c>
      <c r="G80" s="22" t="s">
        <v>116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0</v>
      </c>
      <c r="O80" s="19">
        <v>0</v>
      </c>
      <c r="P80" s="19">
        <v>0</v>
      </c>
      <c r="Q80" s="19">
        <v>95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v>0</v>
      </c>
      <c r="X80" s="19">
        <v>0.25</v>
      </c>
      <c r="Y80" s="19">
        <v>0.2</v>
      </c>
      <c r="Z80" s="19">
        <v>0.25</v>
      </c>
      <c r="AA80" s="19">
        <v>0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 s="19">
        <v>0</v>
      </c>
      <c r="AH80" s="19">
        <v>0</v>
      </c>
      <c r="AI80" s="19">
        <v>0</v>
      </c>
      <c r="AJ80" s="19">
        <v>0</v>
      </c>
      <c r="AK80" s="19">
        <v>0</v>
      </c>
      <c r="AL80" s="19">
        <v>0</v>
      </c>
      <c r="AM80" s="19">
        <v>0</v>
      </c>
      <c r="AN80" s="19">
        <v>0</v>
      </c>
      <c r="AO80" s="19">
        <v>0</v>
      </c>
      <c r="AP80" s="19">
        <v>0</v>
      </c>
      <c r="AQ80" s="19">
        <v>0</v>
      </c>
      <c r="AR80" s="19">
        <v>0</v>
      </c>
      <c r="AS80" s="19">
        <v>0</v>
      </c>
      <c r="AT80" s="19">
        <v>0</v>
      </c>
      <c r="AU80" s="19">
        <v>0</v>
      </c>
      <c r="AV80" s="19">
        <v>0</v>
      </c>
      <c r="AW80" s="19">
        <v>0</v>
      </c>
      <c r="AX80" s="19">
        <v>0</v>
      </c>
      <c r="AY80" s="19">
        <v>0</v>
      </c>
      <c r="AZ80" s="19">
        <v>0</v>
      </c>
      <c r="BA80" s="19">
        <v>0</v>
      </c>
      <c r="BB80" s="34" t="s">
        <v>5</v>
      </c>
      <c r="BC80" s="19">
        <f>C60*(P59-(P59-O59)*BB5)</f>
        <v>0</v>
      </c>
      <c r="BD80" s="22" t="s">
        <v>116</v>
      </c>
      <c r="BE80" s="11" t="s">
        <v>118</v>
      </c>
    </row>
    <row r="81" spans="1:57" x14ac:dyDescent="0.25">
      <c r="A81" s="19" t="s">
        <v>107</v>
      </c>
      <c r="B81" s="19" t="s">
        <v>124</v>
      </c>
      <c r="C81" s="29">
        <v>0</v>
      </c>
      <c r="D81" s="17">
        <v>316</v>
      </c>
      <c r="E81" s="134"/>
      <c r="F81" s="11" t="s">
        <v>119</v>
      </c>
      <c r="G81" s="22" t="s">
        <v>98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55</v>
      </c>
      <c r="S81" s="19">
        <v>0</v>
      </c>
      <c r="T81" s="19">
        <v>2.5</v>
      </c>
      <c r="U81" s="19">
        <v>2.5</v>
      </c>
      <c r="V81" s="19">
        <v>2.2000000000000002</v>
      </c>
      <c r="W81" s="19">
        <v>0</v>
      </c>
      <c r="X81" s="19">
        <v>0.2</v>
      </c>
      <c r="Y81" s="19">
        <v>0</v>
      </c>
      <c r="Z81" s="19">
        <v>0</v>
      </c>
      <c r="AA81" s="19">
        <v>0.2</v>
      </c>
      <c r="AB81" s="19">
        <v>0</v>
      </c>
      <c r="AC81" s="19">
        <v>0.6</v>
      </c>
      <c r="AD81" s="19">
        <v>0</v>
      </c>
      <c r="AE81" s="19">
        <v>0.45</v>
      </c>
      <c r="AF81" s="19">
        <v>0.2</v>
      </c>
      <c r="AG81" s="19">
        <v>0.4</v>
      </c>
      <c r="AH81" s="19">
        <v>0</v>
      </c>
      <c r="AI81" s="19">
        <v>0</v>
      </c>
      <c r="AJ81" s="19">
        <v>0</v>
      </c>
      <c r="AK81" s="19">
        <v>0</v>
      </c>
      <c r="AL81" s="19">
        <v>0</v>
      </c>
      <c r="AM81" s="19">
        <v>2.2000000000000002</v>
      </c>
      <c r="AN81" s="19">
        <v>0</v>
      </c>
      <c r="AO81" s="19">
        <v>0</v>
      </c>
      <c r="AP81" s="19">
        <v>0.4</v>
      </c>
      <c r="AQ81" s="19">
        <v>0.5</v>
      </c>
      <c r="AR81" s="19">
        <v>0.25</v>
      </c>
      <c r="AS81" s="19">
        <v>0.2</v>
      </c>
      <c r="AT81" s="19">
        <v>0</v>
      </c>
      <c r="AU81" s="19">
        <v>2.2000000000000002</v>
      </c>
      <c r="AV81" s="19">
        <v>0</v>
      </c>
      <c r="AW81" s="19">
        <v>0</v>
      </c>
      <c r="AX81" s="19">
        <v>0</v>
      </c>
      <c r="AY81" s="19">
        <v>0</v>
      </c>
      <c r="AZ81" s="19">
        <v>0</v>
      </c>
      <c r="BA81" s="19">
        <v>0</v>
      </c>
      <c r="BB81" s="34" t="s">
        <v>6</v>
      </c>
      <c r="BC81" s="19">
        <f>C60*(Q59+(R59-Q59)*BB65)</f>
        <v>0</v>
      </c>
      <c r="BD81" s="22" t="s">
        <v>98</v>
      </c>
      <c r="BE81" s="11" t="s">
        <v>119</v>
      </c>
    </row>
    <row r="82" spans="1:57" x14ac:dyDescent="0.25">
      <c r="A82" s="19" t="s">
        <v>108</v>
      </c>
      <c r="B82" s="19" t="s">
        <v>125</v>
      </c>
      <c r="C82" s="29">
        <v>0</v>
      </c>
      <c r="D82" s="17" t="s">
        <v>105</v>
      </c>
      <c r="E82" s="134"/>
      <c r="F82" s="11" t="s">
        <v>120</v>
      </c>
      <c r="G82" s="22" t="s">
        <v>117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55</v>
      </c>
      <c r="S82" s="19">
        <v>0</v>
      </c>
      <c r="T82" s="19">
        <v>2.5</v>
      </c>
      <c r="U82" s="19">
        <v>2.5</v>
      </c>
      <c r="V82" s="19">
        <v>2.2000000000000002</v>
      </c>
      <c r="W82" s="19">
        <v>0</v>
      </c>
      <c r="X82" s="19">
        <v>0.2</v>
      </c>
      <c r="Y82" s="19">
        <v>0</v>
      </c>
      <c r="Z82" s="19">
        <v>0</v>
      </c>
      <c r="AA82" s="19">
        <v>0.2</v>
      </c>
      <c r="AB82" s="19">
        <v>0</v>
      </c>
      <c r="AC82" s="19">
        <v>0.6</v>
      </c>
      <c r="AD82" s="19">
        <v>0</v>
      </c>
      <c r="AE82" s="19">
        <v>0.45</v>
      </c>
      <c r="AF82" s="19">
        <v>0.2</v>
      </c>
      <c r="AG82" s="19">
        <v>0.4</v>
      </c>
      <c r="AH82" s="19">
        <v>0</v>
      </c>
      <c r="AI82" s="19">
        <v>0</v>
      </c>
      <c r="AJ82" s="19">
        <v>0</v>
      </c>
      <c r="AK82" s="19">
        <v>0</v>
      </c>
      <c r="AL82" s="19">
        <v>0</v>
      </c>
      <c r="AM82" s="19">
        <v>2.2000000000000002</v>
      </c>
      <c r="AN82" s="19">
        <v>0</v>
      </c>
      <c r="AO82" s="19">
        <v>0</v>
      </c>
      <c r="AP82" s="19">
        <v>1</v>
      </c>
      <c r="AQ82" s="19">
        <v>0.5</v>
      </c>
      <c r="AR82" s="19">
        <v>0.25</v>
      </c>
      <c r="AS82" s="19">
        <v>0.3</v>
      </c>
      <c r="AT82" s="19">
        <v>0</v>
      </c>
      <c r="AU82" s="19">
        <v>2.2000000000000002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34" t="s">
        <v>5</v>
      </c>
      <c r="BC82" s="19">
        <f>C60*(R59-(R59-Q59)*0.4)</f>
        <v>0</v>
      </c>
      <c r="BD82" s="22" t="s">
        <v>117</v>
      </c>
      <c r="BE82" s="11" t="s">
        <v>120</v>
      </c>
    </row>
    <row r="83" spans="1:57" x14ac:dyDescent="0.25">
      <c r="A83" s="19" t="s">
        <v>109</v>
      </c>
      <c r="B83" s="19" t="s">
        <v>126</v>
      </c>
      <c r="C83" s="29">
        <v>0</v>
      </c>
      <c r="D83" s="23" t="s">
        <v>106</v>
      </c>
      <c r="E83" s="134"/>
      <c r="F83" s="11" t="s">
        <v>168</v>
      </c>
      <c r="G83" s="22" t="s">
        <v>181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0</v>
      </c>
      <c r="AF83" s="19">
        <v>0</v>
      </c>
      <c r="AG83" s="19">
        <v>0</v>
      </c>
      <c r="AH83" s="19">
        <v>66.5</v>
      </c>
      <c r="AI83" s="19">
        <v>0</v>
      </c>
      <c r="AJ83" s="19">
        <v>0</v>
      </c>
      <c r="AK83" s="19">
        <v>0</v>
      </c>
      <c r="AL83" s="19">
        <v>0</v>
      </c>
      <c r="AM83" s="19">
        <v>0</v>
      </c>
      <c r="AN83" s="19">
        <v>0</v>
      </c>
      <c r="AO83" s="19">
        <v>0</v>
      </c>
      <c r="AP83" s="19">
        <v>0</v>
      </c>
      <c r="AQ83" s="19">
        <v>0</v>
      </c>
      <c r="AR83" s="19">
        <v>0</v>
      </c>
      <c r="AS83" s="19">
        <v>0</v>
      </c>
      <c r="AT83" s="19">
        <v>0</v>
      </c>
      <c r="AU83" s="19">
        <v>0</v>
      </c>
      <c r="AV83" s="19">
        <v>0</v>
      </c>
      <c r="AW83" s="19">
        <v>0</v>
      </c>
      <c r="AX83" s="19">
        <v>0</v>
      </c>
      <c r="AY83" s="19">
        <v>0</v>
      </c>
      <c r="AZ83" s="19">
        <v>0</v>
      </c>
      <c r="BA83" s="19">
        <v>0</v>
      </c>
      <c r="BB83" s="34" t="s">
        <v>6</v>
      </c>
      <c r="BC83" s="19">
        <f>C60*(S59+(T59-S59)*0.4)</f>
        <v>0</v>
      </c>
      <c r="BD83" s="22" t="s">
        <v>181</v>
      </c>
      <c r="BE83" s="11" t="s">
        <v>168</v>
      </c>
    </row>
    <row r="84" spans="1:57" x14ac:dyDescent="0.25">
      <c r="A84" s="19" t="s">
        <v>112</v>
      </c>
      <c r="B84" s="19" t="s">
        <v>127</v>
      </c>
      <c r="C84" s="29">
        <v>0</v>
      </c>
      <c r="D84" s="17" t="s">
        <v>70</v>
      </c>
      <c r="E84" s="134"/>
      <c r="F84" s="11" t="s">
        <v>169</v>
      </c>
      <c r="G84" s="22" t="s">
        <v>176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  <c r="AD84" s="19">
        <v>0</v>
      </c>
      <c r="AE84" s="19">
        <v>0</v>
      </c>
      <c r="AF84" s="19">
        <v>0</v>
      </c>
      <c r="AG84" s="19">
        <v>0</v>
      </c>
      <c r="AH84" s="19">
        <v>66.5</v>
      </c>
      <c r="AI84" s="19">
        <v>0</v>
      </c>
      <c r="AJ84" s="19">
        <v>0</v>
      </c>
      <c r="AK84" s="19">
        <v>0</v>
      </c>
      <c r="AL84" s="19">
        <v>0</v>
      </c>
      <c r="AM84" s="19">
        <v>0</v>
      </c>
      <c r="AN84" s="19">
        <v>0</v>
      </c>
      <c r="AO84" s="19">
        <v>0</v>
      </c>
      <c r="AP84" s="19">
        <v>0</v>
      </c>
      <c r="AQ84" s="19">
        <v>0</v>
      </c>
      <c r="AR84" s="19">
        <v>0</v>
      </c>
      <c r="AS84" s="19">
        <v>0</v>
      </c>
      <c r="AT84" s="19">
        <v>0</v>
      </c>
      <c r="AU84" s="19">
        <v>0</v>
      </c>
      <c r="AV84" s="19">
        <v>0</v>
      </c>
      <c r="AW84" s="19">
        <v>0</v>
      </c>
      <c r="AX84" s="19">
        <v>0</v>
      </c>
      <c r="AY84" s="19">
        <v>0</v>
      </c>
      <c r="AZ84" s="19">
        <v>0</v>
      </c>
      <c r="BA84" s="19">
        <v>0</v>
      </c>
      <c r="BB84" s="34" t="s">
        <v>5</v>
      </c>
      <c r="BC84" s="19">
        <f>C60*(T59-(T59-S59)*0.4)</f>
        <v>0</v>
      </c>
      <c r="BD84" s="22" t="s">
        <v>176</v>
      </c>
      <c r="BE84" s="11" t="s">
        <v>169</v>
      </c>
    </row>
    <row r="85" spans="1:57" x14ac:dyDescent="0.25">
      <c r="A85" s="19" t="s">
        <v>147</v>
      </c>
      <c r="B85" s="19" t="s">
        <v>158</v>
      </c>
      <c r="C85" s="17">
        <v>0</v>
      </c>
      <c r="D85" s="29">
        <v>4140</v>
      </c>
      <c r="E85" s="134"/>
      <c r="F85" s="11" t="s">
        <v>170</v>
      </c>
      <c r="G85" s="22" t="s">
        <v>180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99.5</v>
      </c>
      <c r="AJ85" s="19">
        <v>0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0</v>
      </c>
      <c r="AS85" s="19">
        <v>0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  <c r="BA85" s="19">
        <v>0</v>
      </c>
      <c r="BB85" s="34" t="s">
        <v>6</v>
      </c>
      <c r="BC85" s="19">
        <f>C60*(U59+(V59-U59)*0.4)</f>
        <v>0</v>
      </c>
      <c r="BD85" s="22" t="s">
        <v>180</v>
      </c>
      <c r="BE85" s="11" t="s">
        <v>170</v>
      </c>
    </row>
    <row r="86" spans="1:57" x14ac:dyDescent="0.25">
      <c r="A86" s="19" t="s">
        <v>148</v>
      </c>
      <c r="B86" s="19" t="s">
        <v>159</v>
      </c>
      <c r="C86" s="17">
        <v>0</v>
      </c>
      <c r="D86" s="29">
        <v>5140</v>
      </c>
      <c r="E86" s="134"/>
      <c r="F86" s="11" t="s">
        <v>171</v>
      </c>
      <c r="G86" s="22" t="s">
        <v>177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0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99.5</v>
      </c>
      <c r="AJ86" s="19">
        <v>0</v>
      </c>
      <c r="AK86" s="19">
        <v>0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19">
        <v>0</v>
      </c>
      <c r="AR86" s="19">
        <v>0</v>
      </c>
      <c r="AS86" s="19">
        <v>0</v>
      </c>
      <c r="AT86" s="19">
        <v>0</v>
      </c>
      <c r="AU86" s="19">
        <v>0</v>
      </c>
      <c r="AV86" s="19">
        <v>0</v>
      </c>
      <c r="AW86" s="19">
        <v>0</v>
      </c>
      <c r="AX86" s="19">
        <v>0</v>
      </c>
      <c r="AY86" s="19">
        <v>0</v>
      </c>
      <c r="AZ86" s="19">
        <v>0</v>
      </c>
      <c r="BA86" s="19">
        <v>0</v>
      </c>
      <c r="BB86" s="34" t="s">
        <v>5</v>
      </c>
      <c r="BC86" s="19">
        <f>C60*(V59-(V59-U59)*0.4)</f>
        <v>0</v>
      </c>
      <c r="BD86" s="22" t="s">
        <v>177</v>
      </c>
      <c r="BE86" s="11" t="s">
        <v>171</v>
      </c>
    </row>
    <row r="87" spans="1:57" x14ac:dyDescent="0.25">
      <c r="A87" s="19" t="s">
        <v>149</v>
      </c>
      <c r="B87" s="19" t="s">
        <v>160</v>
      </c>
      <c r="C87" s="17">
        <v>0</v>
      </c>
      <c r="D87" s="29">
        <v>6150</v>
      </c>
      <c r="E87" s="134"/>
      <c r="F87" s="11" t="s">
        <v>172</v>
      </c>
      <c r="G87" s="22" t="s">
        <v>179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0.2</v>
      </c>
      <c r="AA87" s="19">
        <v>0</v>
      </c>
      <c r="AB87" s="19">
        <v>0</v>
      </c>
      <c r="AC87" s="19">
        <v>0.2</v>
      </c>
      <c r="AD87" s="19">
        <v>0</v>
      </c>
      <c r="AE87" s="19">
        <v>0.1</v>
      </c>
      <c r="AF87" s="19">
        <v>0</v>
      </c>
      <c r="AG87" s="19">
        <v>0</v>
      </c>
      <c r="AH87" s="19">
        <v>0</v>
      </c>
      <c r="AI87" s="19">
        <v>0</v>
      </c>
      <c r="AJ87" s="19">
        <v>50</v>
      </c>
      <c r="AK87" s="19">
        <v>0</v>
      </c>
      <c r="AL87" s="19">
        <v>0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>
        <v>0</v>
      </c>
      <c r="AS87" s="19">
        <v>0</v>
      </c>
      <c r="AT87" s="19">
        <v>0</v>
      </c>
      <c r="AU87" s="19">
        <v>0</v>
      </c>
      <c r="AV87" s="19">
        <v>0</v>
      </c>
      <c r="AW87" s="19">
        <v>0</v>
      </c>
      <c r="AX87" s="19">
        <v>0</v>
      </c>
      <c r="AY87" s="19">
        <v>0</v>
      </c>
      <c r="AZ87" s="19">
        <v>0</v>
      </c>
      <c r="BA87" s="19">
        <v>0</v>
      </c>
      <c r="BB87" s="34" t="s">
        <v>6</v>
      </c>
      <c r="BC87" s="19">
        <f>C60*(W59+(X59-W59)*0.4)</f>
        <v>0</v>
      </c>
      <c r="BD87" s="22" t="s">
        <v>179</v>
      </c>
      <c r="BE87" s="11" t="s">
        <v>172</v>
      </c>
    </row>
    <row r="88" spans="1:57" x14ac:dyDescent="0.25">
      <c r="A88" s="19" t="s">
        <v>150</v>
      </c>
      <c r="B88" s="19" t="s">
        <v>161</v>
      </c>
      <c r="C88" s="17">
        <v>0</v>
      </c>
      <c r="D88" s="29" t="s">
        <v>137</v>
      </c>
      <c r="E88" s="134"/>
      <c r="F88" s="11" t="s">
        <v>173</v>
      </c>
      <c r="G88" s="22" t="s">
        <v>136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0.2</v>
      </c>
      <c r="AA88" s="19">
        <v>0</v>
      </c>
      <c r="AB88" s="19">
        <v>0</v>
      </c>
      <c r="AC88" s="19">
        <v>0.2</v>
      </c>
      <c r="AD88" s="19">
        <v>0</v>
      </c>
      <c r="AE88" s="19">
        <v>0.1</v>
      </c>
      <c r="AF88" s="19">
        <v>0</v>
      </c>
      <c r="AG88" s="19">
        <v>0</v>
      </c>
      <c r="AH88" s="19">
        <v>0</v>
      </c>
      <c r="AI88" s="19">
        <v>0</v>
      </c>
      <c r="AJ88" s="19">
        <v>50</v>
      </c>
      <c r="AK88" s="19">
        <v>0</v>
      </c>
      <c r="AL88" s="19">
        <v>0</v>
      </c>
      <c r="AM88" s="19">
        <v>0</v>
      </c>
      <c r="AN88" s="19">
        <v>0</v>
      </c>
      <c r="AO88" s="19">
        <v>0</v>
      </c>
      <c r="AP88" s="19">
        <v>0</v>
      </c>
      <c r="AQ88" s="19">
        <v>0</v>
      </c>
      <c r="AR88" s="19">
        <v>0</v>
      </c>
      <c r="AS88" s="19">
        <v>0</v>
      </c>
      <c r="AT88" s="19">
        <v>0</v>
      </c>
      <c r="AU88" s="19">
        <v>0</v>
      </c>
      <c r="AV88" s="19">
        <v>0</v>
      </c>
      <c r="AW88" s="19">
        <v>0</v>
      </c>
      <c r="AX88" s="19">
        <v>0</v>
      </c>
      <c r="AY88" s="19">
        <v>0</v>
      </c>
      <c r="AZ88" s="19">
        <v>0</v>
      </c>
      <c r="BA88" s="19">
        <v>0</v>
      </c>
      <c r="BB88" s="34" t="s">
        <v>5</v>
      </c>
      <c r="BC88" s="19">
        <f>C60*(X59-(X59-W59)*0.4)</f>
        <v>0</v>
      </c>
      <c r="BD88" s="22" t="s">
        <v>136</v>
      </c>
      <c r="BE88" s="11" t="s">
        <v>173</v>
      </c>
    </row>
    <row r="89" spans="1:57" x14ac:dyDescent="0.25">
      <c r="A89" s="19" t="s">
        <v>151</v>
      </c>
      <c r="B89" s="19" t="s">
        <v>162</v>
      </c>
      <c r="C89" s="17">
        <v>0</v>
      </c>
      <c r="D89" s="36" t="s">
        <v>138</v>
      </c>
      <c r="E89" s="134"/>
      <c r="F89" s="11" t="s">
        <v>174</v>
      </c>
      <c r="G89" s="22" t="s">
        <v>178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75</v>
      </c>
      <c r="AL89" s="19">
        <v>0</v>
      </c>
      <c r="AM89" s="19">
        <v>0</v>
      </c>
      <c r="AN89" s="19">
        <v>0</v>
      </c>
      <c r="AO89" s="19">
        <v>0</v>
      </c>
      <c r="AP89" s="19">
        <v>0</v>
      </c>
      <c r="AQ89" s="19">
        <v>0</v>
      </c>
      <c r="AR89" s="19">
        <v>0</v>
      </c>
      <c r="AS89" s="19">
        <v>0</v>
      </c>
      <c r="AT89" s="19">
        <v>0</v>
      </c>
      <c r="AU89" s="19">
        <v>0</v>
      </c>
      <c r="AV89" s="19">
        <v>0</v>
      </c>
      <c r="AW89" s="19">
        <v>0</v>
      </c>
      <c r="AX89" s="19">
        <v>0</v>
      </c>
      <c r="AY89" s="19">
        <v>0</v>
      </c>
      <c r="AZ89" s="19">
        <v>0</v>
      </c>
      <c r="BA89" s="19">
        <v>0</v>
      </c>
      <c r="BB89" s="34" t="s">
        <v>6</v>
      </c>
      <c r="BC89" s="19">
        <f>C60*(Y59+(Z59-Y59)*0.4)</f>
        <v>0</v>
      </c>
      <c r="BD89" s="22" t="s">
        <v>178</v>
      </c>
      <c r="BE89" s="11" t="s">
        <v>174</v>
      </c>
    </row>
    <row r="90" spans="1:57" x14ac:dyDescent="0.25">
      <c r="A90" s="19" t="s">
        <v>152</v>
      </c>
      <c r="B90" s="19" t="s">
        <v>163</v>
      </c>
      <c r="C90" s="17">
        <v>0</v>
      </c>
      <c r="D90" s="29" t="s">
        <v>141</v>
      </c>
      <c r="E90" s="134"/>
      <c r="F90" s="11" t="s">
        <v>175</v>
      </c>
      <c r="G90" s="22" t="s">
        <v>140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25">
        <v>0</v>
      </c>
      <c r="W90" s="25">
        <v>0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25">
        <v>0</v>
      </c>
      <c r="AD90" s="25">
        <v>0</v>
      </c>
      <c r="AE90" s="25">
        <v>0</v>
      </c>
      <c r="AF90" s="19">
        <v>0</v>
      </c>
      <c r="AG90" s="25">
        <v>0</v>
      </c>
      <c r="AH90" s="19">
        <v>0</v>
      </c>
      <c r="AI90" s="19">
        <v>0</v>
      </c>
      <c r="AJ90" s="19">
        <v>0</v>
      </c>
      <c r="AK90" s="19">
        <v>75</v>
      </c>
      <c r="AL90" s="19">
        <v>0</v>
      </c>
      <c r="AM90" s="19">
        <v>0</v>
      </c>
      <c r="AN90" s="19">
        <v>0</v>
      </c>
      <c r="AO90" s="19">
        <v>0</v>
      </c>
      <c r="AP90" s="19">
        <v>0</v>
      </c>
      <c r="AQ90" s="19">
        <v>0</v>
      </c>
      <c r="AR90" s="19">
        <v>0</v>
      </c>
      <c r="AS90" s="19">
        <v>0</v>
      </c>
      <c r="AT90" s="19">
        <v>0</v>
      </c>
      <c r="AU90" s="19">
        <v>0</v>
      </c>
      <c r="AV90" s="19">
        <v>0</v>
      </c>
      <c r="AW90" s="19">
        <v>0</v>
      </c>
      <c r="AX90" s="19">
        <v>0</v>
      </c>
      <c r="AY90" s="19">
        <v>0</v>
      </c>
      <c r="AZ90" s="19">
        <v>0</v>
      </c>
      <c r="BA90" s="19">
        <v>0</v>
      </c>
      <c r="BB90" s="34" t="s">
        <v>5</v>
      </c>
      <c r="BC90" s="19">
        <f>C60*(Z59-(Z59-Y59)*0.4)</f>
        <v>0</v>
      </c>
      <c r="BD90" s="22" t="s">
        <v>140</v>
      </c>
      <c r="BE90" s="11" t="s">
        <v>175</v>
      </c>
    </row>
    <row r="91" spans="1:57" x14ac:dyDescent="0.25">
      <c r="A91" s="19" t="s">
        <v>153</v>
      </c>
      <c r="B91" s="19" t="s">
        <v>164</v>
      </c>
      <c r="C91" s="17">
        <v>0</v>
      </c>
      <c r="D91" s="29" t="s">
        <v>142</v>
      </c>
      <c r="E91" s="134"/>
      <c r="F91" s="98" t="s">
        <v>10</v>
      </c>
      <c r="G91" s="98"/>
      <c r="H91" s="19">
        <f>C3</f>
        <v>4</v>
      </c>
      <c r="I91" s="19">
        <f>C4</f>
        <v>1.3</v>
      </c>
      <c r="J91" s="19">
        <f>C5</f>
        <v>1</v>
      </c>
      <c r="K91" s="19">
        <f>C6</f>
        <v>13.6</v>
      </c>
      <c r="L91" s="19">
        <f>C8</f>
        <v>15.7</v>
      </c>
      <c r="M91" s="19">
        <f>C9</f>
        <v>67</v>
      </c>
      <c r="N91" s="19">
        <f>C10</f>
        <v>2</v>
      </c>
      <c r="O91" s="19">
        <f>C11</f>
        <v>10.4</v>
      </c>
      <c r="P91" s="19">
        <f>C12</f>
        <v>10</v>
      </c>
      <c r="Q91" s="19">
        <f>C13</f>
        <v>27</v>
      </c>
      <c r="R91" s="19">
        <f>C14</f>
        <v>74</v>
      </c>
      <c r="S91" s="19">
        <f>C16</f>
        <v>4</v>
      </c>
      <c r="T91" s="19">
        <f>C17</f>
        <v>2</v>
      </c>
      <c r="U91" s="19">
        <f>C18</f>
        <v>9</v>
      </c>
      <c r="V91" s="19">
        <f>C19</f>
        <v>2</v>
      </c>
      <c r="W91" s="19">
        <f>C20</f>
        <v>5.8</v>
      </c>
      <c r="X91" s="19">
        <f>C21</f>
        <v>1.45</v>
      </c>
      <c r="Y91" s="19">
        <f>C22</f>
        <v>1.1000000000000001</v>
      </c>
      <c r="Z91" s="19">
        <f>C23</f>
        <v>1000</v>
      </c>
      <c r="AA91" s="19">
        <f>C24</f>
        <v>1.3</v>
      </c>
      <c r="AB91" s="19">
        <f>C25</f>
        <v>1.92</v>
      </c>
      <c r="AC91" s="19">
        <f>C26</f>
        <v>3</v>
      </c>
      <c r="AD91" s="19">
        <f>C27</f>
        <v>1.1000000000000001</v>
      </c>
      <c r="AE91" s="19">
        <f>C28</f>
        <v>2.92</v>
      </c>
      <c r="AF91" s="19">
        <f>C29</f>
        <v>1.58</v>
      </c>
      <c r="AG91" s="19">
        <f>C30</f>
        <v>4.4000000000000004</v>
      </c>
      <c r="AH91" s="19">
        <f>C32</f>
        <v>167</v>
      </c>
      <c r="AI91" s="19">
        <f>C33</f>
        <v>172</v>
      </c>
      <c r="AJ91" s="19">
        <f>C34</f>
        <v>220</v>
      </c>
      <c r="AK91" s="19">
        <f>C35</f>
        <v>12</v>
      </c>
      <c r="AL91" s="19">
        <f>C37</f>
        <v>3.65</v>
      </c>
      <c r="AM91" s="19">
        <f>C38</f>
        <v>9</v>
      </c>
      <c r="AN91" s="19">
        <f>C39</f>
        <v>3.8</v>
      </c>
      <c r="AO91" s="19">
        <f>C40</f>
        <v>1.3</v>
      </c>
      <c r="AP91" s="19">
        <f>C41</f>
        <v>3.5</v>
      </c>
      <c r="AQ91" s="19">
        <f>C42</f>
        <v>2.0499999999999998</v>
      </c>
      <c r="AR91" s="19">
        <f>C43</f>
        <v>2.5</v>
      </c>
      <c r="AS91" s="19">
        <f>C44</f>
        <v>2.5</v>
      </c>
      <c r="AT91" s="19">
        <f>C45</f>
        <v>4.4000000000000004</v>
      </c>
      <c r="AU91" s="19">
        <f>C46</f>
        <v>8.5</v>
      </c>
      <c r="AV91" s="19">
        <f>C47</f>
        <v>3.95</v>
      </c>
      <c r="AW91" s="19">
        <f>C48</f>
        <v>4.25</v>
      </c>
      <c r="AX91" s="19">
        <f>C49</f>
        <v>1.95</v>
      </c>
      <c r="AY91" s="19">
        <f>C50</f>
        <v>1.06</v>
      </c>
      <c r="AZ91" s="19">
        <f>C51</f>
        <v>100</v>
      </c>
      <c r="BA91" s="19">
        <f>C52</f>
        <v>5.86</v>
      </c>
      <c r="BB91" s="68" t="s">
        <v>258</v>
      </c>
      <c r="BC91" s="68"/>
      <c r="BD91" s="68"/>
      <c r="BE91" s="68"/>
    </row>
    <row r="92" spans="1:57" x14ac:dyDescent="0.25">
      <c r="A92" s="19" t="s">
        <v>154</v>
      </c>
      <c r="B92" s="19" t="s">
        <v>165</v>
      </c>
      <c r="C92" s="17">
        <v>0</v>
      </c>
      <c r="D92" s="36" t="s">
        <v>143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7" x14ac:dyDescent="0.25">
      <c r="A93" s="19" t="s">
        <v>155</v>
      </c>
      <c r="B93" s="19" t="s">
        <v>166</v>
      </c>
      <c r="C93" s="17">
        <v>0</v>
      </c>
      <c r="D93" s="29">
        <v>8640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2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7" x14ac:dyDescent="0.25">
      <c r="A94" s="19" t="s">
        <v>156</v>
      </c>
      <c r="B94" s="19" t="s">
        <v>167</v>
      </c>
      <c r="C94" s="17">
        <v>0</v>
      </c>
      <c r="D94" s="29" t="s">
        <v>145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7" x14ac:dyDescent="0.25">
      <c r="A95" s="19" t="s">
        <v>182</v>
      </c>
      <c r="B95" s="19" t="s">
        <v>190</v>
      </c>
      <c r="C95" s="17">
        <v>0</v>
      </c>
      <c r="D95" s="17" t="s">
        <v>186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7" x14ac:dyDescent="0.25">
      <c r="A96" s="19" t="s">
        <v>183</v>
      </c>
      <c r="B96" s="19" t="s">
        <v>191</v>
      </c>
      <c r="C96" s="17">
        <v>0</v>
      </c>
      <c r="D96" s="17" t="s">
        <v>187</v>
      </c>
      <c r="F96" s="38"/>
      <c r="G96" s="3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38"/>
      <c r="BC96" s="38"/>
    </row>
    <row r="97" spans="1:55" x14ac:dyDescent="0.25">
      <c r="A97" s="19" t="s">
        <v>184</v>
      </c>
      <c r="B97" s="19" t="s">
        <v>192</v>
      </c>
      <c r="C97" s="17">
        <v>0</v>
      </c>
      <c r="D97" s="17" t="s">
        <v>188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 x14ac:dyDescent="0.25">
      <c r="A98" s="19" t="s">
        <v>185</v>
      </c>
      <c r="B98" s="19" t="s">
        <v>193</v>
      </c>
      <c r="C98" s="17">
        <v>0</v>
      </c>
      <c r="D98" s="17" t="s">
        <v>189</v>
      </c>
      <c r="I98" s="5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 x14ac:dyDescent="0.25">
      <c r="A99" s="19" t="s">
        <v>205</v>
      </c>
      <c r="B99" s="19" t="s">
        <v>208</v>
      </c>
      <c r="C99" s="17">
        <v>21.869999999994349</v>
      </c>
      <c r="D99" s="17">
        <v>302</v>
      </c>
      <c r="I99" s="5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 x14ac:dyDescent="0.25">
      <c r="A100" s="19" t="s">
        <v>206</v>
      </c>
      <c r="B100" s="19" t="s">
        <v>209</v>
      </c>
      <c r="C100" s="17">
        <v>0</v>
      </c>
      <c r="D100" s="17" t="s">
        <v>207</v>
      </c>
      <c r="I100" s="5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 x14ac:dyDescent="0.25">
      <c r="A101" s="19" t="s">
        <v>225</v>
      </c>
      <c r="B101" s="19" t="s">
        <v>234</v>
      </c>
      <c r="C101" s="17">
        <v>72.360000000003154</v>
      </c>
      <c r="D101" s="17">
        <v>321</v>
      </c>
      <c r="I101" s="5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 x14ac:dyDescent="0.25">
      <c r="A102" s="19" t="s">
        <v>226</v>
      </c>
      <c r="B102" s="19" t="s">
        <v>235</v>
      </c>
      <c r="C102" s="17">
        <v>0</v>
      </c>
      <c r="D102" s="17">
        <v>410</v>
      </c>
      <c r="I102" s="5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 x14ac:dyDescent="0.25">
      <c r="A103" s="19" t="s">
        <v>227</v>
      </c>
      <c r="B103" s="19" t="s">
        <v>236</v>
      </c>
      <c r="C103" s="17">
        <v>0</v>
      </c>
      <c r="D103" s="17" t="s">
        <v>223</v>
      </c>
      <c r="I103" s="5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 x14ac:dyDescent="0.25">
      <c r="A104" s="19" t="s">
        <v>228</v>
      </c>
      <c r="B104" s="19" t="s">
        <v>237</v>
      </c>
      <c r="C104" s="17">
        <v>0</v>
      </c>
      <c r="D104" s="17" t="s">
        <v>222</v>
      </c>
      <c r="I104" s="5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 x14ac:dyDescent="0.25">
      <c r="A105" s="19" t="s">
        <v>229</v>
      </c>
      <c r="B105" s="19" t="s">
        <v>238</v>
      </c>
      <c r="C105" s="17">
        <v>0</v>
      </c>
      <c r="D105" s="17">
        <v>4320</v>
      </c>
      <c r="I105" s="5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 x14ac:dyDescent="0.25">
      <c r="A106" s="19" t="s">
        <v>230</v>
      </c>
      <c r="B106" s="19" t="s">
        <v>239</v>
      </c>
      <c r="C106" s="17">
        <v>0</v>
      </c>
      <c r="D106" s="17">
        <v>4340</v>
      </c>
      <c r="I106" s="5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 x14ac:dyDescent="0.25">
      <c r="A107" s="19" t="s">
        <v>231</v>
      </c>
      <c r="B107" s="19" t="s">
        <v>240</v>
      </c>
      <c r="C107" s="17">
        <v>0</v>
      </c>
      <c r="D107" s="17" t="s">
        <v>224</v>
      </c>
      <c r="I107" s="5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 x14ac:dyDescent="0.25">
      <c r="A108" s="19" t="s">
        <v>233</v>
      </c>
      <c r="B108" s="19" t="s">
        <v>241</v>
      </c>
      <c r="C108" s="17">
        <v>0</v>
      </c>
      <c r="D108" s="17" t="s">
        <v>232</v>
      </c>
      <c r="I108" s="5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 x14ac:dyDescent="0.25">
      <c r="A109" s="19" t="s">
        <v>244</v>
      </c>
      <c r="B109" s="19" t="s">
        <v>249</v>
      </c>
      <c r="C109" s="17">
        <v>0</v>
      </c>
      <c r="D109" s="17" t="s">
        <v>243</v>
      </c>
      <c r="I109" s="5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 x14ac:dyDescent="0.25">
      <c r="A110" s="19" t="s">
        <v>245</v>
      </c>
      <c r="B110" s="19" t="s">
        <v>250</v>
      </c>
      <c r="C110" s="17">
        <v>0</v>
      </c>
      <c r="D110" s="23">
        <v>14310</v>
      </c>
      <c r="I110" s="5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 x14ac:dyDescent="0.25">
      <c r="A111" s="19" t="s">
        <v>246</v>
      </c>
      <c r="B111" s="19" t="s">
        <v>251</v>
      </c>
      <c r="C111" s="17">
        <v>0</v>
      </c>
      <c r="D111" s="17" t="s">
        <v>242</v>
      </c>
      <c r="I111" s="5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 x14ac:dyDescent="0.25">
      <c r="A112" s="19" t="s">
        <v>247</v>
      </c>
      <c r="B112" s="19" t="s">
        <v>252</v>
      </c>
      <c r="C112" s="17">
        <v>0</v>
      </c>
      <c r="D112" s="17">
        <v>1020</v>
      </c>
      <c r="I112" s="62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x14ac:dyDescent="0.25">
      <c r="A113" s="19" t="s">
        <v>248</v>
      </c>
      <c r="B113" s="19" t="s">
        <v>253</v>
      </c>
      <c r="C113" s="17">
        <v>0</v>
      </c>
      <c r="D113" s="17">
        <v>14301</v>
      </c>
      <c r="I113" s="6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 x14ac:dyDescent="0.25">
      <c r="A114" s="19" t="s">
        <v>255</v>
      </c>
      <c r="B114" s="19" t="s">
        <v>257</v>
      </c>
      <c r="C114" s="17">
        <v>0</v>
      </c>
      <c r="D114" s="17" t="s">
        <v>256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 ht="15" customHeight="1" x14ac:dyDescent="0.25">
      <c r="A115" s="1"/>
      <c r="B115" s="1"/>
      <c r="C115" s="1"/>
      <c r="F115" s="99" t="s">
        <v>259</v>
      </c>
      <c r="G115" s="99"/>
      <c r="H115" s="99"/>
      <c r="I115" s="99"/>
      <c r="J115" s="99"/>
      <c r="K115" s="99"/>
      <c r="L115" s="99"/>
      <c r="M115" s="1"/>
      <c r="N115" s="1"/>
      <c r="O115" s="1"/>
      <c r="P115" s="1"/>
      <c r="Q115" s="1"/>
      <c r="S115" s="99" t="s">
        <v>260</v>
      </c>
      <c r="T115" s="99"/>
      <c r="U115" s="99"/>
      <c r="V115" s="99"/>
      <c r="W115" s="99"/>
      <c r="X115" s="99"/>
      <c r="Y115" s="9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 ht="15" customHeight="1" x14ac:dyDescent="0.25">
      <c r="A116" s="1"/>
      <c r="B116" s="1"/>
      <c r="C116" s="1"/>
      <c r="F116" s="99"/>
      <c r="G116" s="99"/>
      <c r="H116" s="99"/>
      <c r="I116" s="99"/>
      <c r="J116" s="99"/>
      <c r="K116" s="99"/>
      <c r="L116" s="99"/>
      <c r="M116" s="1"/>
      <c r="N116" s="1"/>
      <c r="O116" s="1"/>
      <c r="P116" s="1"/>
      <c r="Q116" s="1"/>
      <c r="S116" s="99"/>
      <c r="T116" s="99"/>
      <c r="U116" s="99"/>
      <c r="V116" s="99"/>
      <c r="W116" s="99"/>
      <c r="X116" s="99"/>
      <c r="Y116" s="9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 x14ac:dyDescent="0.25">
      <c r="B117" s="1"/>
      <c r="C117" s="1"/>
      <c r="D117" s="1"/>
      <c r="E117" s="92" t="s">
        <v>130</v>
      </c>
      <c r="F117" s="93"/>
      <c r="G117" s="93"/>
      <c r="H117" s="93"/>
      <c r="I117" s="1"/>
      <c r="J117" s="93" t="s">
        <v>130</v>
      </c>
      <c r="K117" s="93"/>
      <c r="L117" s="93"/>
      <c r="M117" s="92"/>
      <c r="N117" s="89" t="s">
        <v>218</v>
      </c>
      <c r="O117" s="89"/>
      <c r="P117" s="89"/>
      <c r="Q117" s="1"/>
      <c r="R117" s="92" t="s">
        <v>130</v>
      </c>
      <c r="S117" s="93"/>
      <c r="T117" s="93"/>
      <c r="U117" s="93"/>
      <c r="V117" s="1"/>
      <c r="W117" s="93" t="s">
        <v>130</v>
      </c>
      <c r="X117" s="93"/>
      <c r="Y117" s="93"/>
      <c r="Z117" s="92"/>
      <c r="AA117" s="89" t="s">
        <v>218</v>
      </c>
      <c r="AB117" s="89"/>
      <c r="AC117" s="89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x14ac:dyDescent="0.25">
      <c r="B118" s="1"/>
      <c r="C118" s="1"/>
      <c r="D118" s="1"/>
      <c r="E118" s="90" t="s">
        <v>45</v>
      </c>
      <c r="F118" s="91"/>
      <c r="G118" s="10" t="s">
        <v>49</v>
      </c>
      <c r="H118" s="10" t="s">
        <v>128</v>
      </c>
      <c r="I118" s="1"/>
      <c r="J118" s="77" t="s">
        <v>101</v>
      </c>
      <c r="K118" s="77"/>
      <c r="L118" s="10" t="s">
        <v>49</v>
      </c>
      <c r="M118" s="10" t="s">
        <v>128</v>
      </c>
      <c r="N118" s="1"/>
      <c r="O118" s="55">
        <v>1</v>
      </c>
      <c r="P118" s="1"/>
      <c r="Q118" s="1"/>
      <c r="R118" s="90" t="s">
        <v>45</v>
      </c>
      <c r="S118" s="91"/>
      <c r="T118" s="10" t="s">
        <v>49</v>
      </c>
      <c r="U118" s="10" t="s">
        <v>128</v>
      </c>
      <c r="V118" s="1"/>
      <c r="W118" s="77" t="s">
        <v>101</v>
      </c>
      <c r="X118" s="77"/>
      <c r="Y118" s="10" t="s">
        <v>49</v>
      </c>
      <c r="Z118" s="10" t="s">
        <v>128</v>
      </c>
      <c r="AA118" s="1"/>
      <c r="AB118" s="55">
        <v>1.03</v>
      </c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 x14ac:dyDescent="0.25">
      <c r="A119" s="22" t="s">
        <v>72</v>
      </c>
      <c r="B119" s="30" t="s">
        <v>7</v>
      </c>
      <c r="C119" s="30">
        <f>H69*C69+I69*C70+J69*C71+K69*C72+L69*C73+M69*C74+N69*C75+O69*C76+C77*P69+Q69*C78+R69*C79+S69*C80+T69*C81+U69*C82+V69*C83+W69*C84+X69*C85+Y69*C86+Z69*C87+AA69*C88+AB69*C89+AC69*C90+AD69*C91+AE69*C92+AF69*C93+AG69*C94+AH69*C95+AI69*C96+AJ69*C97+AK69*C98+AL69*C99+AM69*C100+AN69*C101+AO69*C102+AP69*C103+AQ69*C104+AR69*C105+AS69*C106+AT69*C107+AU69*C108+AV69*C109+AW69*C110+AX69*C111+AY69*C112+AZ69*C113+BA69*C114</f>
        <v>16.631999999999675</v>
      </c>
      <c r="D119" s="1"/>
      <c r="E119" s="76">
        <v>304</v>
      </c>
      <c r="F119" s="76"/>
      <c r="G119" s="31">
        <f>C3</f>
        <v>4</v>
      </c>
      <c r="H119" s="56">
        <f>I119*O118</f>
        <v>350</v>
      </c>
      <c r="I119" s="42">
        <v>350</v>
      </c>
      <c r="J119" s="87">
        <v>4140</v>
      </c>
      <c r="K119" s="88"/>
      <c r="L119" s="11">
        <f t="shared" ref="L119:L128" si="0">C21</f>
        <v>1.45</v>
      </c>
      <c r="M119" s="43">
        <f>N119*O118</f>
        <v>0</v>
      </c>
      <c r="N119" s="43">
        <v>0</v>
      </c>
      <c r="O119" s="1"/>
      <c r="P119" s="1"/>
      <c r="Q119" s="1"/>
      <c r="R119" s="78">
        <v>304</v>
      </c>
      <c r="S119" s="79"/>
      <c r="T119" s="31">
        <v>4</v>
      </c>
      <c r="U119" s="42">
        <f>V119*AB118</f>
        <v>355.35</v>
      </c>
      <c r="V119" s="42">
        <v>345</v>
      </c>
      <c r="W119" s="87">
        <v>4140</v>
      </c>
      <c r="X119" s="88"/>
      <c r="Y119" s="11">
        <v>1.45</v>
      </c>
      <c r="Z119" s="43">
        <f>AA119*AB118</f>
        <v>0</v>
      </c>
      <c r="AA119" s="43">
        <v>0</v>
      </c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 x14ac:dyDescent="0.25">
      <c r="A120" s="22" t="s">
        <v>73</v>
      </c>
      <c r="B120" s="30" t="s">
        <v>8</v>
      </c>
      <c r="C120" s="30">
        <f>H70*C69+I70*C70+J70*C71+K70*C72+L70*C73+M70*C74+N70*C75+O70*C76+P70*C77+Q70*C78+R70*C79+S70*C80+T70*C81+U70*C82+V70*C83+C84*W70+X70*C85+Y70*C86+Z70*C87+AA70*C88+AB70*C89+AC70*C90+AD70*C91+AE70*C92+AF70*C93+AG70*C94+AH70*C95+AI70*C96+AJ70*C97+AK70*C98+AL70*C99+AM70*C100+AN70*C101+AO70*C102+AP70*C103+AQ70*C104+AR70*C105+AS70*C106+AT70*C107+AU70*C108+AV70*C109+AW70*C110+AX70*C111+AY70*C112+AZ70*C113+C114*BA70</f>
        <v>16.631999999999675</v>
      </c>
      <c r="D120" s="1"/>
      <c r="E120" s="76">
        <v>430</v>
      </c>
      <c r="F120" s="76"/>
      <c r="G120" s="31">
        <f>C4</f>
        <v>1.3</v>
      </c>
      <c r="H120" s="56">
        <f>I120*O118</f>
        <v>0</v>
      </c>
      <c r="I120" s="42">
        <v>0</v>
      </c>
      <c r="J120" s="87">
        <v>5140</v>
      </c>
      <c r="K120" s="88"/>
      <c r="L120" s="11">
        <f t="shared" si="0"/>
        <v>1.1000000000000001</v>
      </c>
      <c r="M120" s="43">
        <f>N120*O118</f>
        <v>0</v>
      </c>
      <c r="N120" s="43">
        <v>0</v>
      </c>
      <c r="O120" s="1"/>
      <c r="P120" s="1"/>
      <c r="Q120" s="1"/>
      <c r="R120" s="76">
        <v>430</v>
      </c>
      <c r="S120" s="76"/>
      <c r="T120" s="31">
        <v>1.3</v>
      </c>
      <c r="U120" s="42">
        <f>V120*AB118</f>
        <v>0</v>
      </c>
      <c r="V120" s="42">
        <v>0</v>
      </c>
      <c r="W120" s="87">
        <v>5140</v>
      </c>
      <c r="X120" s="88"/>
      <c r="Y120" s="11">
        <v>1.1000000000000001</v>
      </c>
      <c r="Z120" s="43">
        <f>AA120*AB118</f>
        <v>0</v>
      </c>
      <c r="AA120" s="43">
        <v>0</v>
      </c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 x14ac:dyDescent="0.25">
      <c r="A121" s="22" t="s">
        <v>74</v>
      </c>
      <c r="B121" s="30" t="s">
        <v>9</v>
      </c>
      <c r="C121" s="30">
        <f>H71*C69+I71*C70+J71*C71+K71*C72+L71*C73+M71*C74+N71*C75+O71*C76+P71*C77+Q71*C78+R71*C79+S71*C80+T71*C81+U71*C82+V71*C83+W71*C84+X71*C85+Y71*C86+Z71*C87+AA71*C88+AB71*C89+AC71*C90+AD71*C91+AE71*C92+AF71*C93+AG71*C94+AH71*C95+AI71*C96+AJ71*C97+AK71*C98+AL71*C99+AM71*C100+AN71*C101+AO71*C102+AP71*C103+AQ71*C104+AR71*C105+AS71*C106+AT71*C107+AU71*C108+AV71*C109+AW71*C110+AX71*C111+AY71*C112+AZ71*C113+C114*BA71</f>
        <v>411.1155000000004</v>
      </c>
      <c r="D121" s="1"/>
      <c r="E121" s="76">
        <v>1010</v>
      </c>
      <c r="F121" s="76"/>
      <c r="G121" s="31">
        <f>C5</f>
        <v>1</v>
      </c>
      <c r="H121" s="56">
        <f>I121*O118</f>
        <v>0</v>
      </c>
      <c r="I121" s="42">
        <v>0</v>
      </c>
      <c r="J121" s="87">
        <v>6150</v>
      </c>
      <c r="K121" s="88"/>
      <c r="L121" s="11">
        <f t="shared" si="0"/>
        <v>1000</v>
      </c>
      <c r="M121" s="43">
        <f>N121*O118</f>
        <v>0</v>
      </c>
      <c r="N121" s="43">
        <v>0</v>
      </c>
      <c r="O121" s="1"/>
      <c r="P121" s="1"/>
      <c r="Q121" s="1"/>
      <c r="R121" s="76">
        <v>1010</v>
      </c>
      <c r="S121" s="76"/>
      <c r="T121" s="31">
        <v>1</v>
      </c>
      <c r="U121" s="42">
        <f>V121*AB118</f>
        <v>0</v>
      </c>
      <c r="V121" s="42">
        <v>0</v>
      </c>
      <c r="W121" s="87">
        <v>6150</v>
      </c>
      <c r="X121" s="88"/>
      <c r="Y121" s="11">
        <v>1.7</v>
      </c>
      <c r="Z121" s="43">
        <f>AA121*AB118</f>
        <v>0</v>
      </c>
      <c r="AA121" s="43">
        <v>0</v>
      </c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 x14ac:dyDescent="0.25">
      <c r="A122" s="22" t="s">
        <v>75</v>
      </c>
      <c r="B122" s="30" t="s">
        <v>37</v>
      </c>
      <c r="C122" s="30">
        <f>H72*C69+I72*C70+J72*C71+K72*C72+L72*C73+M72*C74+N72*C75+O72*C76+P72*C77+Q72*C78+R72*C79+S72*C80+T72*C81+U72*C82+V72*C83+W72*C84+X72*C85+Y72*C86+Z72*C87+AA72*C88+AB72*C89+AC72*C90+AD72*C91+AE72*C92+AF72*C93+AG72*C94+AH72*C95+AI72*C96+AJ72*C97+AK72*C98+AL72*C99+AM72*C100+AN72*C101+AO72*C102+AP72*C103+AQ72*C104+AR72*C105+AS72*C106+AT72*C107+AU72*C108+AV72*C109+AW72*C110+AX72*C111+AY72*C112+AZ72*C113+C114*BA72</f>
        <v>411.1155000000004</v>
      </c>
      <c r="D122" s="1"/>
      <c r="E122" s="76" t="s">
        <v>47</v>
      </c>
      <c r="F122" s="76"/>
      <c r="G122" s="31">
        <f>C6</f>
        <v>13.6</v>
      </c>
      <c r="H122" s="56">
        <f>I122*O118</f>
        <v>0</v>
      </c>
      <c r="I122" s="42">
        <v>0</v>
      </c>
      <c r="J122" s="87" t="s">
        <v>137</v>
      </c>
      <c r="K122" s="88"/>
      <c r="L122" s="11">
        <f t="shared" si="0"/>
        <v>1.3</v>
      </c>
      <c r="M122" s="43">
        <f>N122*O118</f>
        <v>0</v>
      </c>
      <c r="N122" s="43">
        <v>0</v>
      </c>
      <c r="O122" s="1"/>
      <c r="P122" s="1"/>
      <c r="Q122" s="1"/>
      <c r="R122" s="76" t="s">
        <v>47</v>
      </c>
      <c r="S122" s="76"/>
      <c r="T122" s="31">
        <v>13.6</v>
      </c>
      <c r="U122" s="42">
        <f>V122*AB118</f>
        <v>0</v>
      </c>
      <c r="V122" s="42">
        <v>0</v>
      </c>
      <c r="W122" s="87" t="s">
        <v>137</v>
      </c>
      <c r="X122" s="88"/>
      <c r="Y122" s="11">
        <v>1.3</v>
      </c>
      <c r="Z122" s="43">
        <f>AA122*AB118</f>
        <v>0</v>
      </c>
      <c r="AA122" s="43">
        <v>0</v>
      </c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 x14ac:dyDescent="0.25">
      <c r="A123" s="22" t="s">
        <v>76</v>
      </c>
      <c r="B123" s="30" t="s">
        <v>40</v>
      </c>
      <c r="C123" s="30">
        <f>H73*C69+I73*C70+J73*C71+K73*C72+L73*C73+M73*C74+N73*C75+O73*C76+P73*C77+Q73*C78+R73*C79+S73*C80+T73*C81+U73*C82+V73*C83+W73*C84+X73*C85+Y73*C86+Z73*C87+AA73*C88+AB73*C89+AC73*C90+AD73*C91+AE73*C92+AF73*C93+AG73*C94+AH73*C95+AI73*C96+AJ73*C97+AK73*C98+AL73*C99+AM73*C100+AN73*C101+AO73*C102+AP73*C103+AQ73*C104+AR73*C105+AS73*C106+AT73*C107+AU73*C108+AV73*C109+AW73*C110+AX73*C111+AY73*C112+AZ73*C113+C114*BA73</f>
        <v>180.58950000000084</v>
      </c>
      <c r="D123" s="1"/>
      <c r="E123" s="77" t="s">
        <v>50</v>
      </c>
      <c r="F123" s="77"/>
      <c r="G123" s="9" t="s">
        <v>49</v>
      </c>
      <c r="H123" s="57" t="s">
        <v>128</v>
      </c>
      <c r="I123" s="1"/>
      <c r="J123" s="113" t="s">
        <v>138</v>
      </c>
      <c r="K123" s="114"/>
      <c r="L123" s="11">
        <f t="shared" si="0"/>
        <v>1.92</v>
      </c>
      <c r="M123" s="43">
        <f>N123*O118</f>
        <v>0</v>
      </c>
      <c r="N123" s="43">
        <v>0</v>
      </c>
      <c r="O123" s="1"/>
      <c r="P123" s="1"/>
      <c r="Q123" s="1"/>
      <c r="R123" s="77" t="s">
        <v>50</v>
      </c>
      <c r="S123" s="77"/>
      <c r="T123" s="9" t="s">
        <v>49</v>
      </c>
      <c r="U123" s="10" t="s">
        <v>128</v>
      </c>
      <c r="V123" s="1"/>
      <c r="W123" s="113" t="s">
        <v>138</v>
      </c>
      <c r="X123" s="114"/>
      <c r="Y123" s="11">
        <v>1.92</v>
      </c>
      <c r="Z123" s="43">
        <f>AA123*AB118</f>
        <v>0</v>
      </c>
      <c r="AA123" s="43">
        <v>0</v>
      </c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5" x14ac:dyDescent="0.25">
      <c r="A124" s="22" t="s">
        <v>77</v>
      </c>
      <c r="B124" s="30" t="s">
        <v>80</v>
      </c>
      <c r="C124" s="30">
        <f>H74*C69+I74*C70+J74*C71+K74*C72+L74*C73+M74*C74+N74*C75+O74*C76+P74*C77+Q74*C78+R74*C79+S74*C80+T74*C81+U74*C82+V74*C83+W74*C84+X74*C85+Y74*C86+Z74*C87+AA74*C88+AB74*C89+AC74*C90+AD74*C91+AE74*C92+AF74*C93+AG74*C94+AH74*C95+AI74*C96+AJ74*C97+AK74*C98+AL74*C99+AM74*C100+AN74*C101+AO74*C102+AP74*C103+AQ74*C104+AR74*C105+AS74*C106+AT74*C107+AU74*C108+AV74*C109+AW74*C110+AX74*C111+AY74*C112+AZ74*C113+C114*BA74</f>
        <v>180.58950000000084</v>
      </c>
      <c r="D124" s="1"/>
      <c r="E124" s="76" t="s">
        <v>68</v>
      </c>
      <c r="F124" s="76"/>
      <c r="G124" s="31">
        <f t="shared" ref="G124:G130" si="1">C8</f>
        <v>15.7</v>
      </c>
      <c r="H124" s="56">
        <f>I124*O118</f>
        <v>2</v>
      </c>
      <c r="I124" s="42">
        <v>2</v>
      </c>
      <c r="J124" s="87" t="s">
        <v>141</v>
      </c>
      <c r="K124" s="88"/>
      <c r="L124" s="11">
        <f t="shared" si="0"/>
        <v>3</v>
      </c>
      <c r="M124" s="43">
        <f>N124*O118</f>
        <v>0</v>
      </c>
      <c r="N124" s="43">
        <v>0</v>
      </c>
      <c r="O124" s="1"/>
      <c r="R124" s="76" t="s">
        <v>68</v>
      </c>
      <c r="S124" s="76"/>
      <c r="T124" s="31">
        <v>15.7</v>
      </c>
      <c r="U124" s="42">
        <f>V124*AB118</f>
        <v>2.06</v>
      </c>
      <c r="V124" s="42">
        <v>2</v>
      </c>
      <c r="W124" s="87" t="s">
        <v>141</v>
      </c>
      <c r="X124" s="88"/>
      <c r="Y124" s="11">
        <v>3</v>
      </c>
      <c r="Z124" s="43">
        <f>AA124*AB118</f>
        <v>0</v>
      </c>
      <c r="AA124" s="43">
        <v>0</v>
      </c>
      <c r="AB124" s="1"/>
    </row>
    <row r="125" spans="1:55" x14ac:dyDescent="0.25">
      <c r="A125" s="22" t="s">
        <v>78</v>
      </c>
      <c r="B125" s="30" t="s">
        <v>81</v>
      </c>
      <c r="C125" s="30">
        <f>H75*C69+I75*C70+J75*C71+K75*C72+L75*C73+M75*C74+N75*C75+O75*C76+P75*C77+Q75*C78+R75*C79+S75*C80+T75*C81+U75*C82+V75*C83+W75*C84+X75*C85+Y75*C86+Z75*C87+AA75*C88+AB75*C89+AC75*C90+AD75*C91+AE75*C92+AF75*C93+AG75*C94+AH75*C95+AI75*C96+AJ75*C97+AK75*C98+AL75*C99+AM75*C100+AN75*C101+AO75*C102+AP75*C103+AQ75*C104+AR75*C105+AS75*C106+AT75*C107+AU75*C108+AV75*C109+AW75*C110+AX75*C111+AY75*C112+AZ75*C113+C114*BA75</f>
        <v>6587.9999999999982</v>
      </c>
      <c r="D125" s="1"/>
      <c r="E125" s="76" t="s">
        <v>67</v>
      </c>
      <c r="F125" s="76"/>
      <c r="G125" s="31">
        <f t="shared" si="1"/>
        <v>67</v>
      </c>
      <c r="H125" s="56">
        <f>I125*O118</f>
        <v>3.1</v>
      </c>
      <c r="I125" s="42">
        <v>3.1</v>
      </c>
      <c r="J125" s="87" t="s">
        <v>142</v>
      </c>
      <c r="K125" s="88"/>
      <c r="L125" s="11">
        <f t="shared" si="0"/>
        <v>1.1000000000000001</v>
      </c>
      <c r="M125" s="43">
        <f>N125*O118</f>
        <v>0</v>
      </c>
      <c r="N125" s="43"/>
      <c r="O125" s="1"/>
      <c r="R125" s="76" t="s">
        <v>67</v>
      </c>
      <c r="S125" s="76"/>
      <c r="T125" s="31">
        <v>67</v>
      </c>
      <c r="U125" s="42">
        <f>V125*AB118</f>
        <v>3.09</v>
      </c>
      <c r="V125" s="42">
        <v>3</v>
      </c>
      <c r="W125" s="87" t="s">
        <v>142</v>
      </c>
      <c r="X125" s="88"/>
      <c r="Y125" s="11">
        <v>2</v>
      </c>
      <c r="Z125" s="43">
        <f>AA125*AB118</f>
        <v>0</v>
      </c>
      <c r="AA125" s="43">
        <v>0</v>
      </c>
      <c r="AB125" s="1"/>
    </row>
    <row r="126" spans="1:55" x14ac:dyDescent="0.25">
      <c r="A126" s="22" t="s">
        <v>63</v>
      </c>
      <c r="B126" s="30" t="s">
        <v>82</v>
      </c>
      <c r="C126" s="30">
        <f>H76*C69+I76*C70+J76*C71+K76*C72+L76*C73+M76*C74+N76*C75+O76*C76+P76*C77+Q76*C78+R76*C79+S76*C80+T76*C81+U76*C82+V76*C83+W76*C84+X76*C85+Y76*C86+Z76*C87+AA76*C88+AB76*C89+AC76*C90+AD76*C91+AE76*C92+AF76*C93+AG76*C94+AH76*C95+AI76*C96+AJ76*C97+AK76*C98+AL76*C99+AM76*C100+AN76*C101+AO76*C102+AP76*C103+AQ76*C104+AR76*C105+AS76*C106+AT76*C107+AU76*C108+AV76*C109+AW76*C110+AX76*C111+AY76*C112+AZ76*C113+C114*BA76</f>
        <v>6587.9999999999982</v>
      </c>
      <c r="D126" s="1"/>
      <c r="E126" s="76" t="s">
        <v>66</v>
      </c>
      <c r="F126" s="76"/>
      <c r="G126" s="31">
        <f t="shared" si="1"/>
        <v>2</v>
      </c>
      <c r="H126" s="56">
        <f>I126*O118</f>
        <v>0</v>
      </c>
      <c r="I126" s="42">
        <v>0</v>
      </c>
      <c r="J126" s="113" t="s">
        <v>143</v>
      </c>
      <c r="K126" s="114"/>
      <c r="L126" s="11">
        <f t="shared" si="0"/>
        <v>2.92</v>
      </c>
      <c r="M126" s="43">
        <f>N126*O118</f>
        <v>0</v>
      </c>
      <c r="N126" s="43">
        <v>0</v>
      </c>
      <c r="O126" s="1"/>
      <c r="R126" s="76" t="s">
        <v>66</v>
      </c>
      <c r="S126" s="76"/>
      <c r="T126" s="31">
        <v>2</v>
      </c>
      <c r="U126" s="42">
        <f>V126*AB118</f>
        <v>0</v>
      </c>
      <c r="V126" s="42">
        <v>0</v>
      </c>
      <c r="W126" s="113" t="s">
        <v>143</v>
      </c>
      <c r="X126" s="114"/>
      <c r="Y126" s="11">
        <v>2.84</v>
      </c>
      <c r="Z126" s="43">
        <f>AA126*AB118</f>
        <v>0</v>
      </c>
      <c r="AA126" s="43">
        <v>0</v>
      </c>
      <c r="AB126" s="1"/>
    </row>
    <row r="127" spans="1:55" x14ac:dyDescent="0.25">
      <c r="A127" s="22" t="s">
        <v>79</v>
      </c>
      <c r="B127" s="30" t="s">
        <v>83</v>
      </c>
      <c r="C127" s="30">
        <f>H77*C69+I77*C70+J77*C71+K77*C72+L77*C73+M77*C74+N77*C75+O77*C76+P77*C77+Q77*C78+R77*C79+S77*C80+T77*C81+U77*C82+V77*C83+W77*C84+X77*C85+Y77*C86+Z77*C87+AA77*C88+AB77*C89+AC77*C90+AD77*C91+AE77*C92+AF77*C93+AG77*C94+AH77*C95+AI77*C96+AJ77*C97+AK77*C98+AL77*C99+AM77*C100+AN77*C101+AO77*C102+AP77*C103+AQ77*C104+AR77*C105+AS77*C106+AT77*C107+AU77*C108+AV77*C109+AW77*C110+AX77*C111+AY77*C112+AZ77*C113+C114*BA77</f>
        <v>3240</v>
      </c>
      <c r="D127" s="1"/>
      <c r="E127" s="76" t="s">
        <v>28</v>
      </c>
      <c r="F127" s="76"/>
      <c r="G127" s="31">
        <f t="shared" si="1"/>
        <v>10.4</v>
      </c>
      <c r="H127" s="56">
        <f>I127*O118</f>
        <v>1.4</v>
      </c>
      <c r="I127" s="42">
        <v>1.4</v>
      </c>
      <c r="J127" s="87">
        <v>8640</v>
      </c>
      <c r="K127" s="88"/>
      <c r="L127" s="11">
        <f t="shared" si="0"/>
        <v>1.58</v>
      </c>
      <c r="M127" s="43">
        <f>N127*O118</f>
        <v>0</v>
      </c>
      <c r="N127" s="43">
        <v>0</v>
      </c>
      <c r="O127" s="1"/>
      <c r="R127" s="76" t="s">
        <v>28</v>
      </c>
      <c r="S127" s="76"/>
      <c r="T127" s="31">
        <v>10.4</v>
      </c>
      <c r="U127" s="42">
        <f>V127*AB118</f>
        <v>0</v>
      </c>
      <c r="V127" s="42">
        <v>0</v>
      </c>
      <c r="W127" s="87">
        <v>8640</v>
      </c>
      <c r="X127" s="88"/>
      <c r="Y127" s="11">
        <v>1.58</v>
      </c>
      <c r="Z127" s="43">
        <f>AA127*AB118</f>
        <v>0</v>
      </c>
      <c r="AA127" s="43">
        <v>0</v>
      </c>
      <c r="AB127" s="1"/>
    </row>
    <row r="128" spans="1:55" x14ac:dyDescent="0.25">
      <c r="A128" s="22" t="s">
        <v>65</v>
      </c>
      <c r="B128" s="30" t="s">
        <v>84</v>
      </c>
      <c r="C128" s="30">
        <f>H78*C69+I78*C70+J78*C71+K78*C72+L78*C73+M78*C74+N78*C75+O78*C76+P78*C77+Q78*C78+R78*C79+S78*C80+T78*C81+U78*C82+V78*C83+W78*C84+X78*C85+Y78*C86+Z78*C87+AA78*C88+AB78*C89+AC78*C90+AD78*C91+AE78*C92+AF78*C93+AG78*C94+AH78*C95+AI78*C96+AJ78*C97+AK78*C98+AL78*C99+AM78*C100+AN78*C101+AO78*C102+AP78*C103+AQ78*C104+AR78*C105+AS78*C106+AT78*C107+AU78*C108+AV78*C109+AW78*C110+AX78*C111+AY78*C112+AZ78*C113+C114*BA78</f>
        <v>3240</v>
      </c>
      <c r="D128" s="1"/>
      <c r="E128" s="76" t="s">
        <v>93</v>
      </c>
      <c r="F128" s="76"/>
      <c r="G128" s="31">
        <f t="shared" si="1"/>
        <v>10</v>
      </c>
      <c r="H128" s="56">
        <f>(I128-F165)*O118</f>
        <v>2.94</v>
      </c>
      <c r="I128" s="42">
        <v>3.5</v>
      </c>
      <c r="J128" s="87" t="s">
        <v>145</v>
      </c>
      <c r="K128" s="88"/>
      <c r="L128" s="11">
        <f t="shared" si="0"/>
        <v>4.4000000000000004</v>
      </c>
      <c r="M128" s="43">
        <f>N128*O118</f>
        <v>0</v>
      </c>
      <c r="N128" s="43">
        <v>0</v>
      </c>
      <c r="O128" s="1"/>
      <c r="R128" s="76" t="s">
        <v>93</v>
      </c>
      <c r="S128" s="76"/>
      <c r="T128" s="31">
        <v>10</v>
      </c>
      <c r="U128" s="42">
        <f>V128*AB118</f>
        <v>1.03</v>
      </c>
      <c r="V128" s="42">
        <v>1</v>
      </c>
      <c r="W128" s="87" t="s">
        <v>145</v>
      </c>
      <c r="X128" s="88"/>
      <c r="Y128" s="11">
        <v>4.4000000000000004</v>
      </c>
      <c r="Z128" s="43">
        <f>AA128*AB118</f>
        <v>0</v>
      </c>
      <c r="AA128" s="43">
        <v>0</v>
      </c>
      <c r="AB128" s="1"/>
    </row>
    <row r="129" spans="1:28" x14ac:dyDescent="0.25">
      <c r="A129" s="22" t="s">
        <v>115</v>
      </c>
      <c r="B129" s="30" t="s">
        <v>94</v>
      </c>
      <c r="C129" s="30">
        <f>H79*C69+I79*C70+J79*C71+K79*C72+L79*C73+M79*C74+N79*C75+O79*C76+P79*C77+Q79*C78+R79*C79+S79*C80+T79*C81+U79*C82+V79*C83+W79*C84+X79*C85+Y79*C86+Z79*C87+AA79*C88+AB79*C89+AC79*C90+AD79*C91+AE79*C92+AF79*C93+AG79*C94+AH79*C95+AI79*C96+AJ79*C97+AK79*C98+AL79*C99+AM79*C100+AN79*C101+AO79*C102+AP79*C103+AQ79*C104+AR79*C105+AS79*C106+AT79*C107+AU79*C108+AV79*C109+AW79*C110+AX79*C111+AY79*C112+AZ79*C113+C114*BA79</f>
        <v>0</v>
      </c>
      <c r="D129" s="1"/>
      <c r="E129" s="76" t="s">
        <v>113</v>
      </c>
      <c r="F129" s="76"/>
      <c r="G129" s="31">
        <f t="shared" si="1"/>
        <v>27</v>
      </c>
      <c r="H129" s="56">
        <f>I129*O118</f>
        <v>0</v>
      </c>
      <c r="I129" s="42">
        <v>0</v>
      </c>
      <c r="J129" s="77" t="s">
        <v>50</v>
      </c>
      <c r="K129" s="77"/>
      <c r="L129" s="10" t="s">
        <v>49</v>
      </c>
      <c r="M129" s="10" t="s">
        <v>128</v>
      </c>
      <c r="N129" s="10" t="s">
        <v>128</v>
      </c>
      <c r="O129" s="1"/>
      <c r="R129" s="76" t="s">
        <v>113</v>
      </c>
      <c r="S129" s="76"/>
      <c r="T129" s="31">
        <v>27</v>
      </c>
      <c r="U129" s="42">
        <f>V129*AB118</f>
        <v>0</v>
      </c>
      <c r="V129" s="42">
        <v>0</v>
      </c>
      <c r="W129" s="77" t="s">
        <v>50</v>
      </c>
      <c r="X129" s="77"/>
      <c r="Y129" s="10" t="s">
        <v>49</v>
      </c>
      <c r="Z129" s="10" t="s">
        <v>128</v>
      </c>
      <c r="AB129" s="1"/>
    </row>
    <row r="130" spans="1:28" x14ac:dyDescent="0.25">
      <c r="A130" s="22" t="s">
        <v>116</v>
      </c>
      <c r="B130" s="30" t="s">
        <v>118</v>
      </c>
      <c r="C130" s="30">
        <f>H80*C69+I80*C70+J80*C71+K80*C72+L80*C73+M80*C74+N80*C75+O80*C76+P80*C77+Q80*C78+R80*C79+S80*C80+T80*C81+U80*C82+V80*C83+W80*C84+X80*C85+Y80*C86+Z80*C87+AA80*C88+AB80*C89+AC80*C90+AD80*C91+AE80*C92+AF80*C93+AG80*C94+AH80*C95+AI80*C96+AJ80*C97+AK80*C98+AL80*C99+AM80*C100+AN80*C101+AO80*C102+AP80*C103+AQ80*C104+AR80*C105+AS80*C106+AT80*C107+AU80*C108+AV80*C109+AW80*C110+AX80*C111+AY80*C112+AZ80*C113+C114*BA80</f>
        <v>0</v>
      </c>
      <c r="D130" s="1"/>
      <c r="E130" s="76" t="s">
        <v>114</v>
      </c>
      <c r="F130" s="76"/>
      <c r="G130" s="31">
        <f t="shared" si="1"/>
        <v>74</v>
      </c>
      <c r="H130" s="56">
        <f>I130*O118</f>
        <v>0</v>
      </c>
      <c r="I130" s="42">
        <v>0</v>
      </c>
      <c r="J130" s="78" t="s">
        <v>186</v>
      </c>
      <c r="K130" s="79"/>
      <c r="L130" s="11">
        <f>C32</f>
        <v>167</v>
      </c>
      <c r="M130" s="43">
        <f>N130*O118</f>
        <v>0</v>
      </c>
      <c r="N130" s="43">
        <v>0</v>
      </c>
      <c r="O130" s="1"/>
      <c r="R130" s="76" t="s">
        <v>114</v>
      </c>
      <c r="S130" s="76"/>
      <c r="T130" s="31">
        <v>74</v>
      </c>
      <c r="U130" s="42">
        <f>V130*AB118</f>
        <v>0</v>
      </c>
      <c r="V130" s="42">
        <v>0</v>
      </c>
      <c r="W130" s="78" t="s">
        <v>186</v>
      </c>
      <c r="X130" s="79"/>
      <c r="Y130" s="11">
        <v>167</v>
      </c>
      <c r="Z130" s="43">
        <f>AA130*AB118</f>
        <v>0</v>
      </c>
      <c r="AA130" s="43">
        <v>0</v>
      </c>
      <c r="AB130" s="1"/>
    </row>
    <row r="131" spans="1:28" x14ac:dyDescent="0.25">
      <c r="A131" s="22" t="s">
        <v>98</v>
      </c>
      <c r="B131" s="30" t="s">
        <v>119</v>
      </c>
      <c r="C131" s="30">
        <f>H81*C69+I81*C70+J81*C71+K81*C72+L81*C73+M81*C74+N81*C75+O81*C76+P81*C77+Q81*C78+R81*C79+S81*C80+T81*C81+U81*C82+V81*C83+W81*C84+X81*C85+Y81*C86+Z81*C87+AA81*C88+AB81*C89+AC81*C90+AD81*C91+AE81*C92+AF81*C93+AG81*C94+AH81*C95+AI81*C96+AJ81*C97+AK81*C98+AL81*C99+AM81*C100+AN81*C101+AO81*C102+AP81*C103+AQ81*C104+AR81*C105+AS81*C106+AT81*C107+AU81*C108+AV81*C109+AW81*C110+AX81*C111+AY81*C112+AZ81*C113+C114*BA81</f>
        <v>0</v>
      </c>
      <c r="D131" s="1"/>
      <c r="E131" s="77" t="s">
        <v>101</v>
      </c>
      <c r="F131" s="77"/>
      <c r="G131" s="20" t="s">
        <v>49</v>
      </c>
      <c r="H131" s="57" t="s">
        <v>128</v>
      </c>
      <c r="I131" s="4"/>
      <c r="J131" s="78" t="s">
        <v>187</v>
      </c>
      <c r="K131" s="79"/>
      <c r="L131" s="11">
        <f>C33</f>
        <v>172</v>
      </c>
      <c r="M131" s="43">
        <f>N131*O118</f>
        <v>0</v>
      </c>
      <c r="N131" s="43">
        <v>0</v>
      </c>
      <c r="O131" s="1"/>
      <c r="R131" s="77" t="s">
        <v>101</v>
      </c>
      <c r="S131" s="77"/>
      <c r="T131" s="20" t="s">
        <v>49</v>
      </c>
      <c r="U131" s="10" t="s">
        <v>128</v>
      </c>
      <c r="V131" s="4"/>
      <c r="W131" s="78" t="s">
        <v>187</v>
      </c>
      <c r="X131" s="79"/>
      <c r="Y131" s="11">
        <v>172</v>
      </c>
      <c r="Z131" s="43">
        <f>AA131*AB118</f>
        <v>0</v>
      </c>
      <c r="AA131" s="43">
        <v>0</v>
      </c>
      <c r="AB131" s="1"/>
    </row>
    <row r="132" spans="1:28" x14ac:dyDescent="0.25">
      <c r="A132" s="22" t="s">
        <v>117</v>
      </c>
      <c r="B132" s="30" t="s">
        <v>120</v>
      </c>
      <c r="C132" s="30">
        <f>H82*C69+I82*C70+J82*C71+K82*C72+L82*C73+M82*C74+N82*C75+O82*C76+P82*C77+Q82*C78+R82*C79+S82*C80+T82*C81+U82*C82+V82*C83+W82*C84+X82*C85+Y82*C86+Z82*C87+AA82*C88+AB82*C89+AC82*C90+AD82*C91+AE82*C92+AF82*C93+AG82*C94+AH82*C95+AI82*C96+AJ82*C97+AK82*C98+AL82*C99+AM82*C100+AN82*C101+AO82*C102+AP82*C103+AQ82*C104+AR82*C105+AS82*C106+AT82*C107+AU82*C108+AV82*C109+AW82*C110+AX82*C111+AY82*C112+AZ82*C113+C114*BA82</f>
        <v>0</v>
      </c>
      <c r="D132" s="1"/>
      <c r="E132" s="76">
        <v>304</v>
      </c>
      <c r="F132" s="76"/>
      <c r="G132" s="11">
        <f>C16</f>
        <v>4</v>
      </c>
      <c r="H132" s="56">
        <f>I132*O118</f>
        <v>0</v>
      </c>
      <c r="I132" s="42">
        <v>0</v>
      </c>
      <c r="J132" s="78" t="s">
        <v>188</v>
      </c>
      <c r="K132" s="79"/>
      <c r="L132" s="11">
        <f>C34</f>
        <v>220</v>
      </c>
      <c r="M132" s="43">
        <f>N132*O118</f>
        <v>0</v>
      </c>
      <c r="N132" s="43">
        <v>0</v>
      </c>
      <c r="O132" s="1"/>
      <c r="R132" s="76">
        <v>304</v>
      </c>
      <c r="S132" s="76"/>
      <c r="T132" s="11">
        <v>3.77</v>
      </c>
      <c r="U132" s="42">
        <f>V132*AB118</f>
        <v>0</v>
      </c>
      <c r="V132" s="42">
        <v>0</v>
      </c>
      <c r="W132" s="78" t="s">
        <v>188</v>
      </c>
      <c r="X132" s="79"/>
      <c r="Y132" s="11">
        <v>220</v>
      </c>
      <c r="Z132" s="43">
        <f>AA132*AB118</f>
        <v>0</v>
      </c>
      <c r="AA132" s="43">
        <v>0</v>
      </c>
      <c r="AB132" s="1"/>
    </row>
    <row r="133" spans="1:28" x14ac:dyDescent="0.25">
      <c r="A133" s="22" t="s">
        <v>181</v>
      </c>
      <c r="B133" s="30" t="s">
        <v>168</v>
      </c>
      <c r="C133" s="30">
        <f>H83*C69+I83*C70+J83*C71+K83*C72+L83*C73+M83*C74+N83*C75+O83*C76+P83*C77+Q83*C78+R83*C79+S83*C80+T83*C81+U83*C82+V83*C83+W83*C84+X83*C85+Y83*C86+Z83*C87+AA83*C88+AB83*C89+AC83*C90+AD83*C91+AE83*C92+AF83*C93+AG83*C94+AH83*C95+AI83*C96+AJ83*C97+AK83*C98+AL83*C99+AM83*C100+C101*AN83+AO83*C102+AP83*C103+AQ83*C104+AR83*C105+AS83*C106+AT83*C107+AU83*C108+AV83*C109+AW83*C110+AX83*C111+AY83*C112+AZ83*C113+C114*BA83</f>
        <v>0</v>
      </c>
      <c r="D133" s="1"/>
      <c r="E133" s="76">
        <v>316</v>
      </c>
      <c r="F133" s="76"/>
      <c r="G133" s="11">
        <f>C17</f>
        <v>2</v>
      </c>
      <c r="H133" s="56">
        <f>I133*O118</f>
        <v>0</v>
      </c>
      <c r="I133" s="42">
        <v>0</v>
      </c>
      <c r="J133" s="78" t="s">
        <v>189</v>
      </c>
      <c r="K133" s="79"/>
      <c r="L133" s="11">
        <f>C35</f>
        <v>12</v>
      </c>
      <c r="M133" s="43">
        <f>N133*O118</f>
        <v>0</v>
      </c>
      <c r="N133" s="43">
        <v>0</v>
      </c>
      <c r="O133" s="1"/>
      <c r="R133" s="76">
        <v>316</v>
      </c>
      <c r="S133" s="76"/>
      <c r="T133" s="11">
        <v>7.7</v>
      </c>
      <c r="U133" s="42">
        <f>V133*AB118</f>
        <v>0</v>
      </c>
      <c r="V133" s="42">
        <v>0</v>
      </c>
      <c r="W133" s="78" t="s">
        <v>189</v>
      </c>
      <c r="X133" s="79"/>
      <c r="Y133" s="11">
        <v>12</v>
      </c>
      <c r="Z133" s="43">
        <f>AA133*AB118</f>
        <v>0</v>
      </c>
      <c r="AA133" s="43">
        <v>0</v>
      </c>
      <c r="AB133" s="1"/>
    </row>
    <row r="134" spans="1:28" x14ac:dyDescent="0.25">
      <c r="A134" s="22" t="s">
        <v>176</v>
      </c>
      <c r="B134" s="30" t="s">
        <v>169</v>
      </c>
      <c r="C134" s="30">
        <f>H84*C69+I84*C70+J84*C71+K84*C72+L84*C73+M84*C74+N84*C75+O84*C76+P84*C77+Q84*C78+R84*C79+S84*C80+T84*C81+U84*C82+V84*C83+W84*C84+X84*C85+Y84*C86+Z84*C87+AA84*C88+AB84*C89+AC84*C90+AD84*C91+AE84*C92+AF84*C93+AG84*C94+AH84*C95+AI84*C96+AJ84*C97+AK84*C98+AL84*C99+AM84*C100+AN84*C101+AO84*C102+AP84*C103+AQ84*C104+AR84*C105+AS84*C106+AT84*C107+AU84*C108+AV84*C109+AW84*C110+AX84*C111+AY84*C112+AZ84*C113+C114*BA84</f>
        <v>0</v>
      </c>
      <c r="D134" s="1"/>
      <c r="E134" s="76" t="s">
        <v>105</v>
      </c>
      <c r="F134" s="76"/>
      <c r="G134" s="11">
        <f>C18</f>
        <v>9</v>
      </c>
      <c r="H134" s="56">
        <f>I134*O118</f>
        <v>0</v>
      </c>
      <c r="I134" s="42">
        <v>0</v>
      </c>
      <c r="J134" s="76" t="s">
        <v>203</v>
      </c>
      <c r="K134" s="76"/>
      <c r="L134" s="11">
        <f>C38</f>
        <v>9</v>
      </c>
      <c r="M134" s="42">
        <f>N134*O118</f>
        <v>0</v>
      </c>
      <c r="N134" s="42">
        <v>0</v>
      </c>
      <c r="O134" s="1"/>
      <c r="R134" s="76" t="s">
        <v>105</v>
      </c>
      <c r="S134" s="76"/>
      <c r="T134" s="11">
        <v>7.7</v>
      </c>
      <c r="U134" s="42">
        <f>V134*AB118</f>
        <v>0</v>
      </c>
      <c r="V134" s="42">
        <v>0</v>
      </c>
      <c r="W134" s="76" t="s">
        <v>203</v>
      </c>
      <c r="X134" s="76"/>
      <c r="Y134" s="11">
        <v>9.5</v>
      </c>
      <c r="Z134" s="42">
        <f>AA134*AB118</f>
        <v>0</v>
      </c>
      <c r="AA134" s="42">
        <v>0</v>
      </c>
      <c r="AB134" s="1"/>
    </row>
    <row r="135" spans="1:28" x14ac:dyDescent="0.25">
      <c r="A135" s="22" t="s">
        <v>180</v>
      </c>
      <c r="B135" s="30" t="s">
        <v>170</v>
      </c>
      <c r="C135" s="30">
        <f>H85*C69+I85*C70+J85*C71+K85*C72+L85*C73+M85*C74+N85*C75+O85*C76+P85*C77+Q85*C78+R85*C79+S85*C80+T85*C81+U85*C82+V85*C83+W85*C84+X85*C85+Y85*C86+Z85*C87+AA85*C88+AB85*C89+AC85*C90+AD85*C91+AE85*C92+AF85*C93+AG85*C94+AH85*C95+AI85*C96+AJ85*C97+AK85*C98+AL85*C99+AM85*C100+AN85*C101+AO85*C102+AP85*C103+AQ85*C104+AR85*C105+AS85*C106+AT85*C107+AU85*C108+AV85*C109+AW85*C110+AX85*C111+AY85*C112+AZ85*C113+C114*BA85</f>
        <v>0</v>
      </c>
      <c r="D135" s="1"/>
      <c r="E135" s="83" t="s">
        <v>106</v>
      </c>
      <c r="F135" s="83"/>
      <c r="G135" s="11">
        <f>C19</f>
        <v>2</v>
      </c>
      <c r="H135" s="56">
        <f>I135*O118</f>
        <v>0</v>
      </c>
      <c r="I135" s="42">
        <v>0</v>
      </c>
      <c r="J135" s="76" t="s">
        <v>256</v>
      </c>
      <c r="K135" s="76"/>
      <c r="L135" s="11">
        <v>5.86</v>
      </c>
      <c r="M135" s="46">
        <f>N135*O118</f>
        <v>0</v>
      </c>
      <c r="N135" s="46">
        <v>0</v>
      </c>
      <c r="O135" s="1"/>
      <c r="R135" s="83" t="s">
        <v>106</v>
      </c>
      <c r="S135" s="83"/>
      <c r="T135" s="11">
        <v>7.35</v>
      </c>
      <c r="U135" s="42">
        <f>V135*AB118</f>
        <v>0</v>
      </c>
      <c r="V135" s="42">
        <v>0</v>
      </c>
      <c r="W135" s="76">
        <v>302</v>
      </c>
      <c r="X135" s="76"/>
      <c r="Y135" s="11">
        <v>3.8</v>
      </c>
      <c r="Z135" s="46">
        <f>AA135*AB118</f>
        <v>0</v>
      </c>
      <c r="AA135" s="46">
        <v>0</v>
      </c>
      <c r="AB135" s="1"/>
    </row>
    <row r="136" spans="1:28" x14ac:dyDescent="0.25">
      <c r="A136" s="22" t="s">
        <v>177</v>
      </c>
      <c r="B136" s="30" t="s">
        <v>171</v>
      </c>
      <c r="C136" s="30">
        <f>H86*C69+I86*C70+J86*C71+K86*C72+L86*C73+M86*C74+N86*C75+O86*C76+P86*C77+Q86*C78+R86*C79+S86*C80+T86*C81+U86*C82+V86*C83+W86*C84+X86*C85+Y86*C86+Z86*C87+AA86*C88+AB86*C89+AC86*C90+AD86*C91+AE86*C92+AF86*C93+AG86*C94+AH86*C95+AI86*C96+AJ86*C97+AK86*C98+AL86*C99+AM86*C100+AN86*C101+AO86*C102+AP86*C103+AQ86*C104+AR86*C105+AS86*C106+AT86*C107+AU86*C108+AV86*C109+AW86*C110+AX86*C111+AY86*C112+AZ86*C113+C114*BA86</f>
        <v>0</v>
      </c>
      <c r="D136" s="1"/>
      <c r="E136" s="84" t="s">
        <v>70</v>
      </c>
      <c r="F136" s="84"/>
      <c r="G136" s="11">
        <f>C20</f>
        <v>5.8</v>
      </c>
      <c r="H136" s="58">
        <f>I136*O118</f>
        <v>0</v>
      </c>
      <c r="I136" s="46">
        <v>0</v>
      </c>
      <c r="J136" s="77" t="s">
        <v>210</v>
      </c>
      <c r="K136" s="77"/>
      <c r="L136" s="53"/>
      <c r="M136" s="85">
        <f>H119+H120+H121+H122+H124+H125+H126+H127+H128+H129+H130+H132+H133+H134+H135+M119+M120+M121+M122+M123+M124+M125+M126+M127+M128+M130+M131+M132+M133+M134+M135+H136</f>
        <v>359.44</v>
      </c>
      <c r="N136" s="85"/>
      <c r="O136" s="1"/>
      <c r="R136" s="84" t="s">
        <v>70</v>
      </c>
      <c r="S136" s="84"/>
      <c r="T136" s="11">
        <v>5</v>
      </c>
      <c r="U136" s="46">
        <f>V136*AB118</f>
        <v>0</v>
      </c>
      <c r="V136" s="46">
        <v>0</v>
      </c>
      <c r="W136" s="77" t="s">
        <v>210</v>
      </c>
      <c r="X136" s="77"/>
      <c r="Y136" s="53"/>
      <c r="Z136" s="85">
        <f>U119+U120+U121+U122+U124+U125+U126+U127+U128+U129+U130+U132+U133+U134+U135+Z119+Z120+Z121+Z122+Z123+Z124+Z125+Z126+Z127+Z128+Z130+Z131+Z132+Z133+Z134+Z135+U136</f>
        <v>361.53</v>
      </c>
      <c r="AA136" s="85"/>
      <c r="AB136" s="1"/>
    </row>
    <row r="137" spans="1:28" x14ac:dyDescent="0.25">
      <c r="A137" s="22" t="s">
        <v>179</v>
      </c>
      <c r="B137" s="30" t="s">
        <v>172</v>
      </c>
      <c r="C137" s="30">
        <f>H87*C69+I87*C70+J87*C71+K87*C72+L87*C73+M87*C74+N87*C75+O87*C76+P87*C77+Q87*C78+R87*C79+S87*C80+T87*C81+U87*C82+V87*C83+W87*C84+X87*C85+Y87*C86+Z87*C87+AA87*C88+AB87*C89+AC87*C90+AD87*C91+AE87*C92+AF87*C93+AG87*C94+AH87*C95+AI87*C96+AJ87*C97+AK87*C98+AL87*C99+AM87*C100+AN87*C101+AO87*C102+AP87*C103+AQ87*C104+AR87*C105+AS87*C106+AT87*C107+AU87*C108+AV87*C109+AW87*C110+AX87*C111+AY87*C112+AZ87*C113+C114*BA87</f>
        <v>0</v>
      </c>
      <c r="D137" s="1"/>
      <c r="E137" s="92" t="s">
        <v>131</v>
      </c>
      <c r="F137" s="92"/>
      <c r="G137" s="92"/>
      <c r="H137" s="92"/>
      <c r="I137" s="92"/>
      <c r="J137" s="92"/>
      <c r="K137" s="92"/>
      <c r="L137" s="92"/>
      <c r="M137" s="93"/>
      <c r="O137" s="1"/>
      <c r="R137" s="92" t="s">
        <v>131</v>
      </c>
      <c r="S137" s="92"/>
      <c r="T137" s="92"/>
      <c r="U137" s="92"/>
      <c r="V137" s="92"/>
      <c r="W137" s="92"/>
      <c r="X137" s="92"/>
      <c r="Y137" s="92"/>
      <c r="Z137" s="93"/>
      <c r="AB137" s="1"/>
    </row>
    <row r="138" spans="1:28" x14ac:dyDescent="0.25">
      <c r="A138" s="22" t="s">
        <v>136</v>
      </c>
      <c r="B138" s="30" t="s">
        <v>173</v>
      </c>
      <c r="C138" s="30">
        <f>H88*C69+I88*C70+J88*C71+K88*C72+L88*C73+M88*C74+N88*C75+O88*C76+P88*C77+Q88*C78+R88*C79+S88*C80+T88*C81+U88*C82+V88*C83+W88*C84+X88*C85+Y88*C86+Z88*C87+AA88*C88+AB88*C89+AC88*C90+AD88*C91+AE88*C92+AF88*C93+AG88*C94+AH88*C95+AI88*C96+AJ88*C97+AK88*C98+AL88*C99+AM88*C100+AN88*C101+AO88*C102+AP88*C103+AQ88*C104+AR88*C105+AS88*C106+AT88*C107+AU88*C108+AV88*C109+AW88*C110+AX88*C111+AY88*C112+AZ88*C113+C114*BA88</f>
        <v>0</v>
      </c>
      <c r="D138" s="1"/>
      <c r="E138" s="97" t="s">
        <v>196</v>
      </c>
      <c r="F138" s="97"/>
      <c r="G138" s="97"/>
      <c r="H138" s="97"/>
      <c r="I138" s="97"/>
      <c r="J138" s="118">
        <f>H119*G119+H120*G120+H121*G121+H122*G122+H124*G124+H125*G125+H126*G126+H127*G127+H128*G128+H129*G129+H130*G130+H132*G132+H133*G133+H134*G134+H135*G135+H136*G136+M119*L119+M120*L120+M121*L121+M122*L122+L123*M123+M124*L124+M125*L125+M126*L126+M127*L127+M128*L128+M130*L130+M131*L131+M132*L132+M133*L133+L134*M134</f>
        <v>1683.0600000000002</v>
      </c>
      <c r="K138" s="118"/>
      <c r="L138" s="118"/>
      <c r="M138" s="118"/>
      <c r="O138" s="1"/>
      <c r="R138" s="97" t="s">
        <v>196</v>
      </c>
      <c r="S138" s="97"/>
      <c r="T138" s="97"/>
      <c r="U138" s="97"/>
      <c r="V138" s="97"/>
      <c r="W138" s="118">
        <f>U119*T119+U120*T120+U121*T121+U122*T122+U124*T124+U125*T125+U126*T126+U127*T127+U128*T128+U129*T129+U130*T130+U132*T132+U133*T133+U134*T134+U135*T135+U136*T136+Z119*Y119+Z120*Y120+Z121*Y121+Z122*Y122+Y123*Z123+Z124*Y124+Z125*Y125+Z126*Y126+Z127*Y127+Z128*Y128+Z130*Y130+Z131*Y131+Z132*Y132+Z133*Y133+Y134*Z134</f>
        <v>1671.0720000000001</v>
      </c>
      <c r="X138" s="118"/>
      <c r="Y138" s="118"/>
      <c r="Z138" s="118"/>
      <c r="AB138" s="1"/>
    </row>
    <row r="139" spans="1:28" x14ac:dyDescent="0.25">
      <c r="A139" s="22" t="s">
        <v>178</v>
      </c>
      <c r="B139" s="30" t="s">
        <v>174</v>
      </c>
      <c r="C139" s="30">
        <f>H89*C69+I89*C70+J89*C71+K89*C72+L89*C73+M89*C74+N89*C75+O89*C76+P89*C77+Q89*C78+R89*C79+S89*C80+T89*C81+U89*C82+V89*C83+W89*C84+X89*C85+Y89*C86+Z89*C87+AA89*C88+AB89*C89+AC89*C90+AD89*C91+AE89*C92+AF89*C93+AG89*C94+AH89*C95+AI89*C96+AJ89*C97+AK89*C98+AL89*C99+AM89*C100+AN89*C101+AO89*C102+AP89*C103+AQ89*C104+AR89*C105+AS89*C106+AT89*C107+AU89*C108+AV89*C109+AW89*C110+AX89*C111+AY89*C112+AZ89*C113+C114*BA89</f>
        <v>0</v>
      </c>
      <c r="D139" s="1"/>
      <c r="E139" s="97"/>
      <c r="F139" s="97"/>
      <c r="G139" s="97"/>
      <c r="H139" s="97"/>
      <c r="I139" s="97"/>
      <c r="J139" s="118"/>
      <c r="K139" s="118"/>
      <c r="L139" s="118"/>
      <c r="M139" s="118"/>
      <c r="O139" s="1"/>
      <c r="R139" s="97"/>
      <c r="S139" s="97"/>
      <c r="T139" s="97"/>
      <c r="U139" s="97"/>
      <c r="V139" s="97"/>
      <c r="W139" s="118"/>
      <c r="X139" s="118"/>
      <c r="Y139" s="118"/>
      <c r="Z139" s="118"/>
      <c r="AB139" s="1"/>
    </row>
    <row r="140" spans="1:28" x14ac:dyDescent="0.25">
      <c r="A140" s="22" t="s">
        <v>140</v>
      </c>
      <c r="B140" s="30" t="s">
        <v>175</v>
      </c>
      <c r="C140" s="30">
        <f>H90*C69+I90*C70+J90*C71+K90*C72+L90*C73+M90*C74+N90*C75+O90*C76+P90*C77+Q90*C78+R90*C79+S90*C80+T90*C81+U90*C82+V90*C83+W90*C84+X90*C85+Y90*C86+Z90*C87+AA90*C88+AB90*C89+AC90*C90+AD90*C91+AE90*C92+AF90*C93+AG90*C94+AH90*C95+AI90*C96+AJ90*C97+AK90*C98+AL90*C99+AM90*C100+AN90*C101+AO90*C102+AP90*C103+AQ90*C104+AR90*C105+AS90*C106+AT90*C107+AU90*C108+AV90*C109+AW90*C110+AX90*C111+AY90*C112+AZ90*C113+C114*BA90</f>
        <v>0</v>
      </c>
      <c r="D140" s="1"/>
      <c r="O140" s="1"/>
    </row>
    <row r="141" spans="1:28" x14ac:dyDescent="0.25">
      <c r="B141" s="47" t="s">
        <v>10</v>
      </c>
      <c r="C141" s="48">
        <f>H91*C69+I91*C70+J91*C71+K91*C72+L91*C73+M91*C74+N91*C75+O91*C76+P91*C77+Q91*C78+R91*C79+S91*C80+T91*C81+U91*C82+V91*C83+W91*C84+X91*C85+Y91*C86+Z91*C87+AA91*C88+AB91*C89+AC91*C90+AD91*C91+AE91*C92+AF91*C93+AG91*C94+AH91*C95+AI91*C96+AJ91*C97+AK91*C98+AL91*C99+AM91*C100+AN91*C101+AO91*C102+AP91*C103+AQ91*C104+AR91*C105+AS91*C106+AT91*C107+AU91*C108+C109*AV91+C110*AW91+C111*AX91+C112*AY91+C113*AZ91+BA91*C114</f>
        <v>1331.6670000000001</v>
      </c>
    </row>
    <row r="142" spans="1:28" x14ac:dyDescent="0.25">
      <c r="A142" s="86" t="s">
        <v>195</v>
      </c>
      <c r="B142" s="86"/>
      <c r="C142" s="86"/>
    </row>
    <row r="143" spans="1:28" ht="15" customHeight="1" x14ac:dyDescent="0.25">
      <c r="A143" s="86"/>
      <c r="B143" s="86"/>
      <c r="C143" s="86"/>
      <c r="E143" s="80" t="s">
        <v>197</v>
      </c>
      <c r="F143" s="80"/>
      <c r="G143" s="80"/>
      <c r="H143" s="80"/>
      <c r="I143" s="80"/>
      <c r="J143" s="82">
        <f>1 -(C144/J138)</f>
        <v>0.20878221810274145</v>
      </c>
      <c r="K143" s="82"/>
      <c r="L143" s="82"/>
      <c r="M143" s="82"/>
      <c r="R143" s="80" t="s">
        <v>197</v>
      </c>
      <c r="S143" s="80"/>
      <c r="T143" s="80"/>
      <c r="U143" s="80"/>
      <c r="V143" s="80"/>
      <c r="W143" s="82">
        <f>1 -(C144/W138)</f>
        <v>0.20310614982478314</v>
      </c>
      <c r="X143" s="82"/>
      <c r="Y143" s="82"/>
      <c r="Z143" s="82"/>
    </row>
    <row r="144" spans="1:28" ht="15" customHeight="1" x14ac:dyDescent="0.25">
      <c r="A144" s="95" t="s">
        <v>196</v>
      </c>
      <c r="B144" s="95"/>
      <c r="C144" s="121">
        <f>C141</f>
        <v>1331.6670000000001</v>
      </c>
      <c r="E144" s="80"/>
      <c r="F144" s="80"/>
      <c r="G144" s="80"/>
      <c r="H144" s="80"/>
      <c r="I144" s="80"/>
      <c r="J144" s="82"/>
      <c r="K144" s="82"/>
      <c r="L144" s="82"/>
      <c r="M144" s="82"/>
      <c r="R144" s="80"/>
      <c r="S144" s="80"/>
      <c r="T144" s="80"/>
      <c r="U144" s="80"/>
      <c r="V144" s="80"/>
      <c r="W144" s="82"/>
      <c r="X144" s="82"/>
      <c r="Y144" s="82"/>
      <c r="Z144" s="82"/>
    </row>
    <row r="145" spans="1:26" ht="15" customHeight="1" x14ac:dyDescent="0.25">
      <c r="A145" s="95"/>
      <c r="B145" s="95"/>
      <c r="C145" s="121"/>
    </row>
    <row r="147" spans="1:26" x14ac:dyDescent="0.25">
      <c r="E147" s="80" t="s">
        <v>204</v>
      </c>
      <c r="F147" s="80"/>
      <c r="G147" s="80"/>
      <c r="H147" s="80"/>
      <c r="I147" s="80"/>
      <c r="J147" s="81">
        <f>J138-C144</f>
        <v>351.39300000000003</v>
      </c>
      <c r="K147" s="81"/>
      <c r="L147" s="81"/>
      <c r="M147" s="81"/>
      <c r="R147" s="80" t="s">
        <v>204</v>
      </c>
      <c r="S147" s="80"/>
      <c r="T147" s="80"/>
      <c r="U147" s="80"/>
      <c r="V147" s="80"/>
      <c r="W147" s="81">
        <f>W138-C144</f>
        <v>339.40499999999997</v>
      </c>
      <c r="X147" s="81"/>
      <c r="Y147" s="81"/>
      <c r="Z147" s="81"/>
    </row>
    <row r="148" spans="1:26" x14ac:dyDescent="0.25">
      <c r="A148" s="119" t="s">
        <v>199</v>
      </c>
      <c r="B148" s="119"/>
      <c r="C148" s="120" t="s">
        <v>128</v>
      </c>
      <c r="E148" s="80"/>
      <c r="F148" s="80"/>
      <c r="G148" s="80"/>
      <c r="H148" s="80"/>
      <c r="I148" s="80"/>
      <c r="J148" s="81"/>
      <c r="K148" s="81"/>
      <c r="L148" s="81"/>
      <c r="M148" s="81"/>
      <c r="R148" s="80"/>
      <c r="S148" s="80"/>
      <c r="T148" s="80"/>
      <c r="U148" s="80"/>
      <c r="V148" s="80"/>
      <c r="W148" s="81"/>
      <c r="X148" s="81"/>
      <c r="Y148" s="81"/>
      <c r="Z148" s="81"/>
    </row>
    <row r="149" spans="1:26" x14ac:dyDescent="0.25">
      <c r="A149" s="119"/>
      <c r="B149" s="119"/>
      <c r="C149" s="120"/>
    </row>
    <row r="150" spans="1:26" x14ac:dyDescent="0.25">
      <c r="A150" s="116"/>
      <c r="B150" s="51">
        <v>304</v>
      </c>
      <c r="C150" s="52">
        <f>C69</f>
        <v>235.57500000000209</v>
      </c>
    </row>
    <row r="151" spans="1:26" x14ac:dyDescent="0.25">
      <c r="A151" s="117"/>
      <c r="B151" s="17">
        <v>430</v>
      </c>
      <c r="C151" s="52">
        <f>C70</f>
        <v>26.595000000000375</v>
      </c>
    </row>
    <row r="152" spans="1:26" x14ac:dyDescent="0.25">
      <c r="A152" s="117"/>
      <c r="B152" s="17">
        <v>1010</v>
      </c>
      <c r="C152" s="52">
        <f>C71</f>
        <v>0</v>
      </c>
    </row>
    <row r="153" spans="1:26" ht="15" customHeight="1" x14ac:dyDescent="0.25">
      <c r="A153" s="117"/>
      <c r="B153" s="17" t="s">
        <v>47</v>
      </c>
      <c r="C153" s="52">
        <f t="shared" ref="C153:C179" si="2">C72</f>
        <v>0</v>
      </c>
      <c r="G153" s="122" t="s">
        <v>219</v>
      </c>
      <c r="H153" s="122"/>
      <c r="I153" s="122"/>
      <c r="J153" s="122"/>
      <c r="K153" s="122"/>
    </row>
    <row r="154" spans="1:26" ht="15" customHeight="1" x14ac:dyDescent="0.25">
      <c r="A154" s="117"/>
      <c r="B154" s="17" t="s">
        <v>68</v>
      </c>
      <c r="C154" s="52">
        <f t="shared" si="2"/>
        <v>0</v>
      </c>
      <c r="G154" s="123"/>
      <c r="H154" s="123"/>
      <c r="I154" s="123"/>
      <c r="J154" s="123"/>
      <c r="K154" s="123"/>
    </row>
    <row r="155" spans="1:26" x14ac:dyDescent="0.25">
      <c r="A155" s="117"/>
      <c r="B155" s="17" t="s">
        <v>67</v>
      </c>
      <c r="C155" s="52">
        <f t="shared" si="2"/>
        <v>0</v>
      </c>
      <c r="E155" s="124"/>
      <c r="F155" s="124"/>
      <c r="G155" s="124"/>
      <c r="H155" s="124"/>
      <c r="I155" s="124"/>
      <c r="J155" s="124"/>
      <c r="K155" s="124"/>
      <c r="L155" s="124"/>
      <c r="M155" s="124"/>
    </row>
    <row r="156" spans="1:26" x14ac:dyDescent="0.25">
      <c r="A156" s="117"/>
      <c r="B156" s="17" t="s">
        <v>66</v>
      </c>
      <c r="C156" s="52">
        <f t="shared" si="2"/>
        <v>0</v>
      </c>
      <c r="D156" s="1"/>
      <c r="E156" s="124"/>
      <c r="F156" s="124"/>
      <c r="G156" s="124"/>
      <c r="H156" s="124"/>
      <c r="I156" s="124"/>
      <c r="J156" s="124"/>
      <c r="K156" s="124"/>
      <c r="L156" s="124"/>
      <c r="M156" s="124"/>
    </row>
    <row r="157" spans="1:26" x14ac:dyDescent="0.25">
      <c r="A157" s="117"/>
      <c r="B157" s="17" t="s">
        <v>28</v>
      </c>
      <c r="C157" s="52">
        <f t="shared" si="2"/>
        <v>0</v>
      </c>
      <c r="D157" s="1"/>
      <c r="E157" s="124"/>
      <c r="F157" s="124"/>
      <c r="G157" s="124"/>
      <c r="H157" s="124"/>
      <c r="I157" s="124"/>
      <c r="J157" s="124"/>
      <c r="K157" s="124"/>
      <c r="L157" s="124"/>
      <c r="M157" s="124"/>
    </row>
    <row r="158" spans="1:26" x14ac:dyDescent="0.25">
      <c r="A158" s="117"/>
      <c r="B158" s="17" t="s">
        <v>93</v>
      </c>
      <c r="C158" s="52">
        <f t="shared" si="2"/>
        <v>0</v>
      </c>
      <c r="D158" s="1"/>
      <c r="E158" s="124"/>
      <c r="F158" s="124"/>
      <c r="G158" s="124"/>
      <c r="H158" s="124"/>
      <c r="I158" s="124"/>
      <c r="J158" s="124"/>
      <c r="K158" s="124"/>
      <c r="L158" s="124"/>
      <c r="M158" s="124"/>
    </row>
    <row r="159" spans="1:26" x14ac:dyDescent="0.25">
      <c r="A159" s="117"/>
      <c r="B159" s="17" t="s">
        <v>113</v>
      </c>
      <c r="C159" s="52">
        <f t="shared" si="2"/>
        <v>0</v>
      </c>
      <c r="D159" s="1"/>
      <c r="E159" s="124"/>
      <c r="F159" s="124"/>
      <c r="G159" s="124"/>
      <c r="H159" s="124"/>
      <c r="I159" s="124"/>
      <c r="J159" s="124"/>
      <c r="K159" s="124"/>
      <c r="L159" s="124"/>
      <c r="M159" s="124"/>
    </row>
    <row r="160" spans="1:26" x14ac:dyDescent="0.25">
      <c r="A160" s="117"/>
      <c r="B160" s="17" t="s">
        <v>114</v>
      </c>
      <c r="C160" s="52">
        <f t="shared" si="2"/>
        <v>0</v>
      </c>
      <c r="D160" s="1"/>
      <c r="E160" s="124"/>
      <c r="F160" s="124"/>
      <c r="G160" s="124"/>
      <c r="H160" s="124"/>
      <c r="I160" s="124"/>
      <c r="J160" s="124"/>
      <c r="K160" s="124"/>
      <c r="L160" s="124"/>
      <c r="M160" s="124"/>
    </row>
    <row r="161" spans="1:13" x14ac:dyDescent="0.25">
      <c r="A161" s="117"/>
      <c r="B161" s="17">
        <v>304</v>
      </c>
      <c r="C161" s="52">
        <f t="shared" si="2"/>
        <v>0</v>
      </c>
      <c r="E161" s="124"/>
      <c r="F161" s="124"/>
      <c r="G161" s="124"/>
      <c r="H161" s="124"/>
      <c r="I161" s="124"/>
      <c r="J161" s="124"/>
      <c r="K161" s="124"/>
      <c r="L161" s="124"/>
      <c r="M161" s="124"/>
    </row>
    <row r="162" spans="1:13" x14ac:dyDescent="0.25">
      <c r="A162" s="117"/>
      <c r="B162" s="17">
        <v>316</v>
      </c>
      <c r="C162" s="52">
        <f t="shared" si="2"/>
        <v>0</v>
      </c>
      <c r="E162" s="124"/>
      <c r="F162" s="124"/>
      <c r="G162" s="124"/>
      <c r="H162" s="124"/>
      <c r="I162" s="124"/>
      <c r="J162" s="124"/>
      <c r="K162" s="124"/>
      <c r="L162" s="124"/>
      <c r="M162" s="124"/>
    </row>
    <row r="163" spans="1:13" x14ac:dyDescent="0.25">
      <c r="A163" s="117"/>
      <c r="B163" s="17" t="s">
        <v>105</v>
      </c>
      <c r="C163" s="52">
        <f t="shared" si="2"/>
        <v>0</v>
      </c>
      <c r="E163" s="75" t="s">
        <v>221</v>
      </c>
      <c r="F163" s="75"/>
      <c r="G163" s="75"/>
    </row>
    <row r="164" spans="1:13" x14ac:dyDescent="0.25">
      <c r="A164" s="117"/>
      <c r="B164" s="23" t="s">
        <v>106</v>
      </c>
      <c r="C164" s="52">
        <f t="shared" si="2"/>
        <v>0</v>
      </c>
      <c r="E164" s="75"/>
      <c r="F164" s="75"/>
      <c r="G164" s="75"/>
    </row>
    <row r="165" spans="1:13" x14ac:dyDescent="0.25">
      <c r="A165" s="117"/>
      <c r="B165" s="17" t="s">
        <v>70</v>
      </c>
      <c r="C165" s="52">
        <f t="shared" si="2"/>
        <v>0</v>
      </c>
      <c r="E165" s="32" t="s">
        <v>220</v>
      </c>
      <c r="F165" s="34">
        <v>0.56000000000000005</v>
      </c>
    </row>
    <row r="166" spans="1:13" x14ac:dyDescent="0.25">
      <c r="A166" s="117"/>
      <c r="B166" s="29">
        <v>4140</v>
      </c>
      <c r="C166" s="52">
        <f t="shared" si="2"/>
        <v>0</v>
      </c>
      <c r="E166" s="59"/>
      <c r="F166" s="41"/>
    </row>
    <row r="167" spans="1:13" x14ac:dyDescent="0.25">
      <c r="A167" s="117"/>
      <c r="B167" s="29">
        <v>5140</v>
      </c>
      <c r="C167" s="52">
        <f t="shared" si="2"/>
        <v>0</v>
      </c>
      <c r="E167" s="59"/>
      <c r="F167" s="41"/>
    </row>
    <row r="168" spans="1:13" x14ac:dyDescent="0.25">
      <c r="A168" s="117"/>
      <c r="B168" s="29">
        <v>6150</v>
      </c>
      <c r="C168" s="52">
        <f t="shared" si="2"/>
        <v>0</v>
      </c>
    </row>
    <row r="169" spans="1:13" x14ac:dyDescent="0.25">
      <c r="A169" s="117"/>
      <c r="B169" s="29" t="s">
        <v>137</v>
      </c>
      <c r="C169" s="52">
        <f t="shared" si="2"/>
        <v>0</v>
      </c>
    </row>
    <row r="170" spans="1:13" x14ac:dyDescent="0.25">
      <c r="A170" s="117"/>
      <c r="B170" s="36" t="s">
        <v>138</v>
      </c>
      <c r="C170" s="52">
        <f t="shared" si="2"/>
        <v>0</v>
      </c>
    </row>
    <row r="171" spans="1:13" x14ac:dyDescent="0.25">
      <c r="A171" s="117"/>
      <c r="B171" s="29" t="s">
        <v>141</v>
      </c>
      <c r="C171" s="52">
        <f t="shared" si="2"/>
        <v>0</v>
      </c>
    </row>
    <row r="172" spans="1:13" x14ac:dyDescent="0.25">
      <c r="A172" s="117"/>
      <c r="B172" s="29" t="s">
        <v>142</v>
      </c>
      <c r="C172" s="52">
        <f t="shared" si="2"/>
        <v>0</v>
      </c>
    </row>
    <row r="173" spans="1:13" x14ac:dyDescent="0.25">
      <c r="A173" s="117"/>
      <c r="B173" s="36" t="s">
        <v>143</v>
      </c>
      <c r="C173" s="52">
        <f t="shared" si="2"/>
        <v>0</v>
      </c>
    </row>
    <row r="174" spans="1:13" x14ac:dyDescent="0.25">
      <c r="A174" s="117"/>
      <c r="B174" s="29">
        <v>8640</v>
      </c>
      <c r="C174" s="52">
        <f t="shared" si="2"/>
        <v>0</v>
      </c>
    </row>
    <row r="175" spans="1:13" x14ac:dyDescent="0.25">
      <c r="A175" s="117"/>
      <c r="B175" s="29" t="s">
        <v>145</v>
      </c>
      <c r="C175" s="52">
        <f t="shared" si="2"/>
        <v>0</v>
      </c>
    </row>
    <row r="176" spans="1:13" x14ac:dyDescent="0.25">
      <c r="A176" s="117"/>
      <c r="B176" s="17" t="s">
        <v>186</v>
      </c>
      <c r="C176" s="52">
        <f t="shared" si="2"/>
        <v>0</v>
      </c>
    </row>
    <row r="177" spans="1:3" x14ac:dyDescent="0.25">
      <c r="A177" s="117"/>
      <c r="B177" s="17" t="s">
        <v>187</v>
      </c>
      <c r="C177" s="52">
        <f t="shared" si="2"/>
        <v>0</v>
      </c>
    </row>
    <row r="178" spans="1:3" x14ac:dyDescent="0.25">
      <c r="A178" s="117"/>
      <c r="B178" s="17" t="s">
        <v>188</v>
      </c>
      <c r="C178" s="52">
        <f t="shared" si="2"/>
        <v>0</v>
      </c>
    </row>
    <row r="179" spans="1:3" x14ac:dyDescent="0.25">
      <c r="A179" s="117"/>
      <c r="B179" s="17" t="s">
        <v>189</v>
      </c>
      <c r="C179" s="52">
        <f t="shared" si="2"/>
        <v>0</v>
      </c>
    </row>
    <row r="180" spans="1:3" x14ac:dyDescent="0.25">
      <c r="A180" s="117"/>
      <c r="B180" s="17">
        <v>302</v>
      </c>
      <c r="C180" s="52">
        <f>C99</f>
        <v>21.869999999994349</v>
      </c>
    </row>
    <row r="181" spans="1:3" x14ac:dyDescent="0.25">
      <c r="A181" s="117"/>
      <c r="B181" s="17" t="s">
        <v>207</v>
      </c>
      <c r="C181" s="52">
        <f>C100</f>
        <v>0</v>
      </c>
    </row>
    <row r="182" spans="1:3" x14ac:dyDescent="0.25">
      <c r="A182" s="117"/>
      <c r="B182" s="17">
        <v>321</v>
      </c>
      <c r="C182" s="52">
        <f t="shared" ref="C182:C195" si="3">C101</f>
        <v>72.360000000003154</v>
      </c>
    </row>
    <row r="183" spans="1:3" x14ac:dyDescent="0.25">
      <c r="A183" s="117"/>
      <c r="B183" s="17">
        <v>410</v>
      </c>
      <c r="C183" s="52">
        <f t="shared" si="3"/>
        <v>0</v>
      </c>
    </row>
    <row r="184" spans="1:3" x14ac:dyDescent="0.25">
      <c r="A184" s="117"/>
      <c r="B184" s="17" t="s">
        <v>223</v>
      </c>
      <c r="C184" s="52">
        <f t="shared" si="3"/>
        <v>0</v>
      </c>
    </row>
    <row r="185" spans="1:3" x14ac:dyDescent="0.25">
      <c r="A185" s="117"/>
      <c r="B185" s="17" t="s">
        <v>222</v>
      </c>
      <c r="C185" s="52">
        <f t="shared" si="3"/>
        <v>0</v>
      </c>
    </row>
    <row r="186" spans="1:3" x14ac:dyDescent="0.25">
      <c r="A186" s="117"/>
      <c r="B186" s="17">
        <v>4320</v>
      </c>
      <c r="C186" s="52">
        <f t="shared" si="3"/>
        <v>0</v>
      </c>
    </row>
    <row r="187" spans="1:3" x14ac:dyDescent="0.25">
      <c r="A187" s="117"/>
      <c r="B187" s="17">
        <v>4340</v>
      </c>
      <c r="C187" s="52">
        <f t="shared" si="3"/>
        <v>0</v>
      </c>
    </row>
    <row r="188" spans="1:3" x14ac:dyDescent="0.25">
      <c r="A188" s="117"/>
      <c r="B188" s="17" t="s">
        <v>224</v>
      </c>
      <c r="C188" s="52">
        <f t="shared" si="3"/>
        <v>0</v>
      </c>
    </row>
    <row r="189" spans="1:3" x14ac:dyDescent="0.25">
      <c r="A189" s="117"/>
      <c r="B189" s="17" t="s">
        <v>232</v>
      </c>
      <c r="C189" s="52">
        <f t="shared" si="3"/>
        <v>0</v>
      </c>
    </row>
    <row r="190" spans="1:3" x14ac:dyDescent="0.25">
      <c r="A190" s="117"/>
      <c r="B190" s="17" t="s">
        <v>243</v>
      </c>
      <c r="C190" s="52">
        <f t="shared" si="3"/>
        <v>0</v>
      </c>
    </row>
    <row r="191" spans="1:3" x14ac:dyDescent="0.25">
      <c r="A191" s="117"/>
      <c r="B191" s="23">
        <v>14310</v>
      </c>
      <c r="C191" s="52">
        <f t="shared" si="3"/>
        <v>0</v>
      </c>
    </row>
    <row r="192" spans="1:3" x14ac:dyDescent="0.25">
      <c r="A192" s="117"/>
      <c r="B192" s="17" t="s">
        <v>242</v>
      </c>
      <c r="C192" s="52">
        <f t="shared" si="3"/>
        <v>0</v>
      </c>
    </row>
    <row r="193" spans="1:3" x14ac:dyDescent="0.25">
      <c r="A193" s="117"/>
      <c r="B193" s="17">
        <v>1020</v>
      </c>
      <c r="C193" s="52">
        <f t="shared" si="3"/>
        <v>0</v>
      </c>
    </row>
    <row r="194" spans="1:3" x14ac:dyDescent="0.25">
      <c r="A194" s="117"/>
      <c r="B194" s="17">
        <v>14301</v>
      </c>
      <c r="C194" s="52">
        <f t="shared" si="3"/>
        <v>0</v>
      </c>
    </row>
    <row r="195" spans="1:3" x14ac:dyDescent="0.25">
      <c r="A195" s="117"/>
      <c r="B195" s="17" t="s">
        <v>256</v>
      </c>
      <c r="C195" s="52">
        <f t="shared" si="3"/>
        <v>0</v>
      </c>
    </row>
  </sheetData>
  <mergeCells count="160">
    <mergeCell ref="G153:K154"/>
    <mergeCell ref="E155:M162"/>
    <mergeCell ref="BB65:BB66"/>
    <mergeCell ref="J132:K132"/>
    <mergeCell ref="J133:K133"/>
    <mergeCell ref="BB91:BE91"/>
    <mergeCell ref="E147:I148"/>
    <mergeCell ref="J147:M148"/>
    <mergeCell ref="S115:Y116"/>
    <mergeCell ref="R117:U117"/>
    <mergeCell ref="E131:F131"/>
    <mergeCell ref="E120:F120"/>
    <mergeCell ref="E121:F121"/>
    <mergeCell ref="E122:F122"/>
    <mergeCell ref="E123:F123"/>
    <mergeCell ref="J122:K122"/>
    <mergeCell ref="J123:K123"/>
    <mergeCell ref="J124:K124"/>
    <mergeCell ref="W123:X123"/>
    <mergeCell ref="AR65:BA66"/>
    <mergeCell ref="E119:F119"/>
    <mergeCell ref="BB67:BE67"/>
    <mergeCell ref="BD68:BE68"/>
    <mergeCell ref="E69:E91"/>
    <mergeCell ref="A150:A195"/>
    <mergeCell ref="R124:S124"/>
    <mergeCell ref="W124:X124"/>
    <mergeCell ref="R125:S125"/>
    <mergeCell ref="W126:X126"/>
    <mergeCell ref="R137:Z137"/>
    <mergeCell ref="R138:V139"/>
    <mergeCell ref="W138:Z139"/>
    <mergeCell ref="J138:M139"/>
    <mergeCell ref="A148:B149"/>
    <mergeCell ref="C148:C149"/>
    <mergeCell ref="E134:F134"/>
    <mergeCell ref="E135:F135"/>
    <mergeCell ref="E127:F127"/>
    <mergeCell ref="E128:F128"/>
    <mergeCell ref="E129:F129"/>
    <mergeCell ref="E130:F130"/>
    <mergeCell ref="E124:F124"/>
    <mergeCell ref="E125:F125"/>
    <mergeCell ref="E126:F126"/>
    <mergeCell ref="E143:I144"/>
    <mergeCell ref="J143:M144"/>
    <mergeCell ref="C144:C145"/>
    <mergeCell ref="M136:N136"/>
    <mergeCell ref="BC55:BD55"/>
    <mergeCell ref="U55:V55"/>
    <mergeCell ref="S55:T55"/>
    <mergeCell ref="Q55:R55"/>
    <mergeCell ref="M56:N56"/>
    <mergeCell ref="K56:L56"/>
    <mergeCell ref="I56:J56"/>
    <mergeCell ref="W127:X127"/>
    <mergeCell ref="R128:S128"/>
    <mergeCell ref="W128:X128"/>
    <mergeCell ref="W121:X121"/>
    <mergeCell ref="R122:S122"/>
    <mergeCell ref="W122:X122"/>
    <mergeCell ref="R123:S123"/>
    <mergeCell ref="R126:S126"/>
    <mergeCell ref="J119:K119"/>
    <mergeCell ref="J120:K120"/>
    <mergeCell ref="J121:K121"/>
    <mergeCell ref="J125:K125"/>
    <mergeCell ref="J126:K126"/>
    <mergeCell ref="J127:K127"/>
    <mergeCell ref="AA1:AQ66"/>
    <mergeCell ref="AR58:BE64"/>
    <mergeCell ref="BC65:BE66"/>
    <mergeCell ref="C63:D66"/>
    <mergeCell ref="A53:D56"/>
    <mergeCell ref="E53:Z53"/>
    <mergeCell ref="E57:Z57"/>
    <mergeCell ref="C59:D59"/>
    <mergeCell ref="C60:D60"/>
    <mergeCell ref="M55:N55"/>
    <mergeCell ref="K55:L55"/>
    <mergeCell ref="E55:F55"/>
    <mergeCell ref="G55:H55"/>
    <mergeCell ref="O55:P55"/>
    <mergeCell ref="I55:J55"/>
    <mergeCell ref="A61:B61"/>
    <mergeCell ref="A62:B66"/>
    <mergeCell ref="A57:B58"/>
    <mergeCell ref="C57:D58"/>
    <mergeCell ref="A59:B59"/>
    <mergeCell ref="A60:B60"/>
    <mergeCell ref="W55:X55"/>
    <mergeCell ref="Y55:Z55"/>
    <mergeCell ref="E56:F56"/>
    <mergeCell ref="O56:P56"/>
    <mergeCell ref="G56:H56"/>
    <mergeCell ref="U56:V56"/>
    <mergeCell ref="S56:T56"/>
    <mergeCell ref="J128:K128"/>
    <mergeCell ref="J129:K129"/>
    <mergeCell ref="J130:K130"/>
    <mergeCell ref="J131:K131"/>
    <mergeCell ref="A144:B145"/>
    <mergeCell ref="BC56:BD56"/>
    <mergeCell ref="Q56:R56"/>
    <mergeCell ref="Y56:Z56"/>
    <mergeCell ref="W56:X56"/>
    <mergeCell ref="J134:K134"/>
    <mergeCell ref="J135:K135"/>
    <mergeCell ref="J136:K136"/>
    <mergeCell ref="E137:M137"/>
    <mergeCell ref="E136:F136"/>
    <mergeCell ref="E138:I139"/>
    <mergeCell ref="J117:M117"/>
    <mergeCell ref="J118:K118"/>
    <mergeCell ref="N117:P117"/>
    <mergeCell ref="F91:G91"/>
    <mergeCell ref="F115:L116"/>
    <mergeCell ref="R127:S127"/>
    <mergeCell ref="E132:F132"/>
    <mergeCell ref="E133:F133"/>
    <mergeCell ref="R132:S132"/>
    <mergeCell ref="W125:X125"/>
    <mergeCell ref="AA117:AC117"/>
    <mergeCell ref="R118:S118"/>
    <mergeCell ref="W118:X118"/>
    <mergeCell ref="R119:S119"/>
    <mergeCell ref="W119:X119"/>
    <mergeCell ref="E117:H117"/>
    <mergeCell ref="E118:F118"/>
    <mergeCell ref="W132:X132"/>
    <mergeCell ref="R133:S133"/>
    <mergeCell ref="W133:X133"/>
    <mergeCell ref="W117:Z117"/>
    <mergeCell ref="R120:S120"/>
    <mergeCell ref="W120:X120"/>
    <mergeCell ref="R121:S121"/>
    <mergeCell ref="G60:Z66"/>
    <mergeCell ref="E62:F68"/>
    <mergeCell ref="G67:G68"/>
    <mergeCell ref="E60:F60"/>
    <mergeCell ref="A67:D67"/>
    <mergeCell ref="E163:G164"/>
    <mergeCell ref="R134:S134"/>
    <mergeCell ref="W134:X134"/>
    <mergeCell ref="R129:S129"/>
    <mergeCell ref="W129:X129"/>
    <mergeCell ref="R130:S130"/>
    <mergeCell ref="W130:X130"/>
    <mergeCell ref="R131:S131"/>
    <mergeCell ref="W131:X131"/>
    <mergeCell ref="R147:V148"/>
    <mergeCell ref="W147:Z148"/>
    <mergeCell ref="R143:V144"/>
    <mergeCell ref="W143:Z144"/>
    <mergeCell ref="R135:S135"/>
    <mergeCell ref="W135:X135"/>
    <mergeCell ref="R136:S136"/>
    <mergeCell ref="W136:X136"/>
    <mergeCell ref="Z136:AA136"/>
    <mergeCell ref="A142:C14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9"/>
  <sheetViews>
    <sheetView tabSelected="1" workbookViewId="0">
      <selection activeCell="A7" sqref="A7"/>
    </sheetView>
  </sheetViews>
  <sheetFormatPr defaultRowHeight="15" x14ac:dyDescent="0.25"/>
  <sheetData>
    <row r="1" spans="1:56" x14ac:dyDescent="0.25">
      <c r="A1" s="136" t="s">
        <v>194</v>
      </c>
      <c r="B1" s="136"/>
      <c r="C1" s="136"/>
      <c r="D1" s="136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</row>
    <row r="2" spans="1:56" x14ac:dyDescent="0.25">
      <c r="A2" s="27"/>
      <c r="B2" s="16" t="s">
        <v>45</v>
      </c>
      <c r="C2" s="10" t="s">
        <v>198</v>
      </c>
      <c r="D2" s="20"/>
      <c r="E2" s="18" t="s">
        <v>59</v>
      </c>
      <c r="F2" s="18" t="s">
        <v>56</v>
      </c>
      <c r="G2" s="18" t="s">
        <v>58</v>
      </c>
      <c r="H2" s="18" t="s">
        <v>57</v>
      </c>
      <c r="I2" s="18" t="s">
        <v>60</v>
      </c>
      <c r="J2" s="18" t="s">
        <v>61</v>
      </c>
      <c r="K2" s="18" t="s">
        <v>62</v>
      </c>
      <c r="L2" s="18" t="s">
        <v>63</v>
      </c>
      <c r="M2" s="18" t="s">
        <v>64</v>
      </c>
      <c r="N2" s="18" t="s">
        <v>65</v>
      </c>
      <c r="O2" s="18" t="s">
        <v>96</v>
      </c>
      <c r="P2" s="18" t="s">
        <v>97</v>
      </c>
      <c r="Q2" s="18" t="s">
        <v>100</v>
      </c>
      <c r="R2" s="24" t="s">
        <v>99</v>
      </c>
      <c r="S2" s="13" t="s">
        <v>110</v>
      </c>
      <c r="T2" s="13" t="s">
        <v>111</v>
      </c>
      <c r="U2" s="13" t="s">
        <v>133</v>
      </c>
      <c r="V2" s="13" t="s">
        <v>134</v>
      </c>
      <c r="W2" s="13" t="s">
        <v>135</v>
      </c>
      <c r="X2" s="13" t="s">
        <v>136</v>
      </c>
      <c r="Y2" s="13" t="s">
        <v>139</v>
      </c>
      <c r="Z2" s="13" t="s">
        <v>140</v>
      </c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</row>
    <row r="3" spans="1:56" x14ac:dyDescent="0.25">
      <c r="A3" s="63" t="s">
        <v>205</v>
      </c>
      <c r="B3" s="63">
        <v>302</v>
      </c>
      <c r="C3" s="11">
        <v>3.65</v>
      </c>
      <c r="D3" s="11"/>
      <c r="E3" s="64">
        <v>0</v>
      </c>
      <c r="F3" s="64">
        <v>15</v>
      </c>
      <c r="G3" s="64">
        <v>0</v>
      </c>
      <c r="H3" s="64">
        <v>2</v>
      </c>
      <c r="I3" s="64">
        <v>0</v>
      </c>
      <c r="J3" s="64">
        <v>0.75</v>
      </c>
      <c r="K3" s="64">
        <v>17</v>
      </c>
      <c r="L3" s="64">
        <v>19</v>
      </c>
      <c r="M3" s="64">
        <v>8</v>
      </c>
      <c r="N3" s="64">
        <v>10</v>
      </c>
      <c r="O3" s="64">
        <v>0</v>
      </c>
      <c r="P3" s="64">
        <v>0</v>
      </c>
      <c r="Q3" s="64">
        <v>0</v>
      </c>
      <c r="R3" s="64">
        <v>0</v>
      </c>
      <c r="S3" s="64">
        <v>0</v>
      </c>
      <c r="T3" s="64">
        <v>0</v>
      </c>
      <c r="U3" s="64">
        <v>0</v>
      </c>
      <c r="V3" s="64">
        <v>0</v>
      </c>
      <c r="W3" s="64">
        <v>0</v>
      </c>
      <c r="X3" s="64">
        <v>0</v>
      </c>
      <c r="Y3" s="64">
        <v>0</v>
      </c>
      <c r="Z3" s="64">
        <v>0</v>
      </c>
    </row>
    <row r="4" spans="1:56" x14ac:dyDescent="0.25">
      <c r="A4" s="63" t="s">
        <v>206</v>
      </c>
      <c r="B4" s="63" t="s">
        <v>207</v>
      </c>
      <c r="C4" s="11">
        <v>9</v>
      </c>
      <c r="D4" s="11"/>
      <c r="E4" s="64">
        <v>0.2</v>
      </c>
      <c r="F4" s="64">
        <v>0.3</v>
      </c>
      <c r="G4" s="64">
        <v>0.8</v>
      </c>
      <c r="H4" s="64">
        <v>1.2</v>
      </c>
      <c r="I4" s="64">
        <v>0.9</v>
      </c>
      <c r="J4" s="64">
        <v>1.2</v>
      </c>
      <c r="K4" s="64">
        <v>17</v>
      </c>
      <c r="L4" s="64">
        <v>19</v>
      </c>
      <c r="M4" s="64">
        <v>10.5</v>
      </c>
      <c r="N4" s="64">
        <v>12</v>
      </c>
      <c r="O4" s="64">
        <v>0</v>
      </c>
      <c r="P4" s="64">
        <v>0</v>
      </c>
      <c r="Q4" s="64">
        <v>2</v>
      </c>
      <c r="R4" s="64">
        <v>2.5</v>
      </c>
      <c r="S4" s="64">
        <v>0</v>
      </c>
      <c r="T4" s="64">
        <v>0</v>
      </c>
      <c r="U4" s="64">
        <v>0</v>
      </c>
      <c r="V4" s="64">
        <v>0</v>
      </c>
      <c r="W4" s="64">
        <v>0</v>
      </c>
      <c r="X4" s="64">
        <v>0</v>
      </c>
      <c r="Y4" s="64">
        <v>0</v>
      </c>
      <c r="Z4" s="64">
        <v>0</v>
      </c>
    </row>
    <row r="6" spans="1:56" x14ac:dyDescent="0.25">
      <c r="A6" t="s">
        <v>262</v>
      </c>
      <c r="B6" t="s">
        <v>263</v>
      </c>
    </row>
    <row r="7" spans="1:56" x14ac:dyDescent="0.25">
      <c r="A7">
        <v>100</v>
      </c>
      <c r="B7">
        <f>B3</f>
        <v>302</v>
      </c>
      <c r="F7">
        <f>(F3*$A$7+F4*$A$8)/$A$9</f>
        <v>7.65</v>
      </c>
      <c r="H7">
        <f t="shared" ref="G7:Z7" si="0">(H3*$A$7+H4*$A$8)/$A$9</f>
        <v>1.6</v>
      </c>
      <c r="J7">
        <f t="shared" si="0"/>
        <v>0.97499999999999998</v>
      </c>
      <c r="L7">
        <f t="shared" si="0"/>
        <v>19</v>
      </c>
      <c r="N7">
        <f t="shared" si="0"/>
        <v>11</v>
      </c>
      <c r="P7">
        <f t="shared" si="0"/>
        <v>0</v>
      </c>
      <c r="R7">
        <f t="shared" si="0"/>
        <v>1.25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</row>
    <row r="8" spans="1:56" x14ac:dyDescent="0.25">
      <c r="A8">
        <v>100</v>
      </c>
      <c r="B8" t="str">
        <f>B4</f>
        <v>302M</v>
      </c>
    </row>
    <row r="9" spans="1:56" x14ac:dyDescent="0.25">
      <c r="A9">
        <f>SUM(A7:A8)</f>
        <v>200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Rascunho01</vt:lpstr>
      <vt:lpstr>Rascunho02</vt:lpstr>
      <vt:lpstr>matéria-prima</vt:lpstr>
      <vt:lpstr>Cálculo de carga</vt:lpstr>
      <vt:lpstr>Exemplo média ponderada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Venturini</cp:lastModifiedBy>
  <dcterms:created xsi:type="dcterms:W3CDTF">2018-06-11T17:08:43Z</dcterms:created>
  <dcterms:modified xsi:type="dcterms:W3CDTF">2024-01-28T21:46:57Z</dcterms:modified>
</cp:coreProperties>
</file>