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niel/Desktop/WorkingFPY/Enerhash/Github/Cloud-computing-returns-model/"/>
    </mc:Choice>
  </mc:AlternateContent>
  <xr:revisionPtr revIDLastSave="0" documentId="13_ncr:1_{58CBFD28-CA76-2845-9AB3-C0945F1991DA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Cloud_serv_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hpi4icLGf9APv/JyHNtl1A3RCaNg=="/>
    </ext>
  </extLst>
</workbook>
</file>

<file path=xl/calcChain.xml><?xml version="1.0" encoding="utf-8"?>
<calcChain xmlns="http://schemas.openxmlformats.org/spreadsheetml/2006/main">
  <c r="J52" i="1" l="1"/>
  <c r="K31" i="1" l="1"/>
  <c r="K32" i="1" s="1"/>
  <c r="E27" i="1"/>
  <c r="K52" i="1" l="1"/>
  <c r="E31" i="1"/>
  <c r="L19" i="1"/>
  <c r="L14" i="1"/>
  <c r="E13" i="1"/>
  <c r="E11" i="1"/>
  <c r="L9" i="1"/>
  <c r="E6" i="1"/>
  <c r="L4" i="1"/>
  <c r="T10" i="1"/>
  <c r="R10" i="1" a="1"/>
  <c r="R10" i="1" s="1"/>
  <c r="P10" i="1"/>
  <c r="K69" i="1" l="1"/>
  <c r="L20" i="1"/>
  <c r="L21" i="1" s="1"/>
  <c r="L22" i="1" s="1"/>
  <c r="L15" i="1"/>
  <c r="L16" i="1" s="1"/>
  <c r="L17" i="1" s="1"/>
  <c r="E32" i="1"/>
  <c r="K35" i="1" s="1"/>
  <c r="L5" i="1"/>
  <c r="L10" i="1"/>
  <c r="L11" i="1" s="1"/>
  <c r="L12" i="1" s="1"/>
  <c r="K53" i="1"/>
  <c r="E17" i="1"/>
  <c r="E28" i="1" s="1"/>
  <c r="K28" i="1" s="1"/>
  <c r="E33" i="1"/>
  <c r="K36" i="1" s="1"/>
  <c r="K34" i="1"/>
  <c r="E34" i="1"/>
  <c r="K37" i="1" s="1"/>
  <c r="K39" i="1" l="1"/>
  <c r="L6" i="1"/>
  <c r="M23" i="1"/>
  <c r="M18" i="1"/>
  <c r="M13" i="1"/>
  <c r="K54" i="1"/>
  <c r="E29" i="1"/>
  <c r="L7" i="1"/>
  <c r="K46" i="1"/>
  <c r="E35" i="1"/>
  <c r="M8" i="1" l="1"/>
  <c r="K25" i="1" s="1"/>
  <c r="E36" i="1"/>
  <c r="K55" i="1"/>
  <c r="E41" i="1"/>
  <c r="K56" i="1" l="1"/>
  <c r="K57" i="1" l="1"/>
  <c r="K58" i="1" l="1"/>
  <c r="K59" i="1" l="1"/>
  <c r="K60" i="1" l="1"/>
  <c r="K61" i="1" s="1"/>
  <c r="K62" i="1" s="1"/>
  <c r="K63" i="1" s="1"/>
  <c r="K64" i="1" s="1"/>
  <c r="K65" i="1" s="1"/>
  <c r="K66" i="1" s="1"/>
  <c r="K67" i="1" s="1"/>
  <c r="K68" i="1" s="1"/>
  <c r="K27" i="1" l="1"/>
  <c r="K29" i="1" s="1"/>
  <c r="K41" i="1" s="1"/>
  <c r="K40" i="1" l="1"/>
  <c r="J54" i="1"/>
  <c r="K44" i="1" l="1"/>
  <c r="O11" i="1" s="1"/>
  <c r="J61" i="1"/>
  <c r="J67" i="1"/>
  <c r="K42" i="1"/>
  <c r="J63" i="1"/>
  <c r="J69" i="1"/>
  <c r="J59" i="1"/>
  <c r="J65" i="1"/>
  <c r="J55" i="1"/>
  <c r="J57" i="1"/>
  <c r="J66" i="1"/>
  <c r="J68" i="1"/>
  <c r="J64" i="1"/>
  <c r="J60" i="1"/>
  <c r="J62" i="1"/>
  <c r="K43" i="1"/>
  <c r="J56" i="1"/>
  <c r="J58" i="1"/>
  <c r="K72" i="1" l="1"/>
  <c r="O43" i="1" s="1"/>
  <c r="K45" i="1"/>
  <c r="K70" i="1"/>
  <c r="O26" i="1" s="1"/>
  <c r="J70" i="1"/>
</calcChain>
</file>

<file path=xl/sharedStrings.xml><?xml version="1.0" encoding="utf-8"?>
<sst xmlns="http://schemas.openxmlformats.org/spreadsheetml/2006/main" count="139" uniqueCount="82">
  <si>
    <t>RETURNS MODEL</t>
  </si>
  <si>
    <t>INPUTS</t>
  </si>
  <si>
    <t>CASES</t>
  </si>
  <si>
    <t>DECREASE</t>
  </si>
  <si>
    <t>MAX</t>
  </si>
  <si>
    <t>POSMIN</t>
  </si>
  <si>
    <t>POSAVG</t>
  </si>
  <si>
    <t>ITEM</t>
  </si>
  <si>
    <t>Input</t>
  </si>
  <si>
    <t>UoM</t>
  </si>
  <si>
    <t>CASE 1</t>
  </si>
  <si>
    <t>Price change</t>
  </si>
  <si>
    <t>Price</t>
  </si>
  <si>
    <t>Capital</t>
  </si>
  <si>
    <t>USD</t>
  </si>
  <si>
    <t>Year 1</t>
  </si>
  <si>
    <t>Investment horizon</t>
  </si>
  <si>
    <t>Years</t>
  </si>
  <si>
    <t>Year 2</t>
  </si>
  <si>
    <t>Days</t>
  </si>
  <si>
    <t>Year 3</t>
  </si>
  <si>
    <t>Depreciation in years (straight line)</t>
  </si>
  <si>
    <t>Year 4</t>
  </si>
  <si>
    <t>CASE 2</t>
  </si>
  <si>
    <t>Contractual Elec Price</t>
  </si>
  <si>
    <t>USD/KWh</t>
  </si>
  <si>
    <t>Asset in Use</t>
  </si>
  <si>
    <t>%</t>
  </si>
  <si>
    <t>Asset Idle</t>
  </si>
  <si>
    <t>Average Idling Fee (USD/hr)</t>
  </si>
  <si>
    <t>USD/hr</t>
  </si>
  <si>
    <t>Units</t>
  </si>
  <si>
    <t>CASE 3</t>
  </si>
  <si>
    <t>Unit Cost</t>
  </si>
  <si>
    <t>Unit Power Consumption (Watt)</t>
  </si>
  <si>
    <t>Watt</t>
  </si>
  <si>
    <t>Total Power Consumption</t>
  </si>
  <si>
    <t>KW/h</t>
  </si>
  <si>
    <t>CASE 4</t>
  </si>
  <si>
    <t>LEGEND</t>
  </si>
  <si>
    <t>Portflio Management Fee</t>
  </si>
  <si>
    <t>Fee under Professional Services Contract</t>
  </si>
  <si>
    <t>USD/Unit</t>
  </si>
  <si>
    <t>CASE SELECT (1-4)</t>
  </si>
  <si>
    <t>Loss</t>
  </si>
  <si>
    <t>CASE REVENUE</t>
  </si>
  <si>
    <t>FIRST YEAR</t>
  </si>
  <si>
    <t>OVER INVESTMENT HORIZON</t>
  </si>
  <si>
    <t>Total Revenue from sale</t>
  </si>
  <si>
    <t>Total Revenue from idling</t>
  </si>
  <si>
    <t>Total Revenue</t>
  </si>
  <si>
    <t>Total Depreciation</t>
  </si>
  <si>
    <t>Portfolio Management Fee</t>
  </si>
  <si>
    <t>Total Costs</t>
  </si>
  <si>
    <t>Margin</t>
  </si>
  <si>
    <t>Residual Equipment Value</t>
  </si>
  <si>
    <t>IRR</t>
  </si>
  <si>
    <t>Estimated computing service revenue</t>
  </si>
  <si>
    <t>Amount of Server Units</t>
  </si>
  <si>
    <t>IRR Table</t>
  </si>
  <si>
    <t>CASH</t>
  </si>
  <si>
    <t>DATE</t>
  </si>
  <si>
    <t>NO</t>
  </si>
  <si>
    <t>Payback Period</t>
  </si>
  <si>
    <t xml:space="preserve"> Payback Period</t>
  </si>
  <si>
    <t>Professional Services Fee Upon Maturity</t>
  </si>
  <si>
    <t>Total Other Income</t>
  </si>
  <si>
    <t>Total EBIT</t>
  </si>
  <si>
    <t>EBIT</t>
  </si>
  <si>
    <t>Total EBIT less investment</t>
  </si>
  <si>
    <t xml:space="preserve">Cash Return </t>
  </si>
  <si>
    <t>x</t>
  </si>
  <si>
    <t>Payback days &gt; Investment horizon</t>
  </si>
  <si>
    <t>Payback days &lt; Investment horizon</t>
  </si>
  <si>
    <t>NPV rate</t>
  </si>
  <si>
    <t>NPV</t>
  </si>
  <si>
    <t>CF CHK</t>
  </si>
  <si>
    <t>SENSITIVITIES</t>
  </si>
  <si>
    <t>ASSET UTILISATION / PAYBACK</t>
  </si>
  <si>
    <t>ASSET UTILISATION / IRR</t>
  </si>
  <si>
    <t>IRR Hurdle</t>
  </si>
  <si>
    <t>Revenue / NPV ($mm)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</si>
</sst>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#,##0.00000"/>
    <numFmt numFmtId="167" formatCode="_(* #,##0_);_(* \(#,##0\);_(* &quot;-&quot;??_);_(@_)"/>
    <numFmt numFmtId="168" formatCode="_(* #,##0.000000_);_(* \(#,##0.000000\);_(* &quot;-&quot;??_);_(@_)"/>
    <numFmt numFmtId="169" formatCode="_-* #,##0_-;\-* #,##0_-;_-* &quot;-&quot;??_-;_-@_-"/>
  </numFmts>
  <fonts count="13" x14ac:knownFonts="1">
    <font>
      <sz val="10"/>
      <color rgb="FF000000"/>
      <name val="Arial"/>
    </font>
    <font>
      <sz val="12"/>
      <color theme="1"/>
      <name val="Arial"/>
      <family val="2"/>
      <charset val="238"/>
      <scheme val="minor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BFBFBF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  <fill>
      <patternFill patternType="solid">
        <fgColor rgb="FFC9DAF8"/>
        <bgColor rgb="FFC9DAF8"/>
      </patternFill>
    </fill>
    <fill>
      <patternFill patternType="solid">
        <fgColor rgb="FFD9E6FC"/>
        <bgColor rgb="FFD9E6FC"/>
      </patternFill>
    </fill>
    <fill>
      <patternFill patternType="solid">
        <fgColor rgb="FFFEF1CC"/>
        <bgColor rgb="FFFEF1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6FC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4"/>
    <xf numFmtId="164" fontId="1" fillId="0" borderId="4" applyFont="0" applyFill="0" applyBorder="0" applyAlignment="0" applyProtection="0"/>
  </cellStyleXfs>
  <cellXfs count="103">
    <xf numFmtId="0" fontId="0" fillId="0" borderId="0" xfId="0" applyFont="1" applyAlignment="1"/>
    <xf numFmtId="0" fontId="0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6" fillId="0" borderId="0" xfId="0" applyFont="1"/>
    <xf numFmtId="0" fontId="3" fillId="4" borderId="1" xfId="0" applyFont="1" applyFill="1" applyBorder="1"/>
    <xf numFmtId="43" fontId="3" fillId="4" borderId="5" xfId="0" applyNumberFormat="1" applyFont="1" applyFill="1" applyBorder="1"/>
    <xf numFmtId="0" fontId="3" fillId="4" borderId="6" xfId="0" applyFont="1" applyFill="1" applyBorder="1"/>
    <xf numFmtId="43" fontId="3" fillId="4" borderId="5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0" borderId="0" xfId="0" applyFont="1"/>
    <xf numFmtId="43" fontId="3" fillId="0" borderId="0" xfId="0" applyNumberFormat="1" applyFont="1"/>
    <xf numFmtId="0" fontId="7" fillId="0" borderId="0" xfId="0" applyFont="1"/>
    <xf numFmtId="4" fontId="8" fillId="5" borderId="7" xfId="0" applyNumberFormat="1" applyFont="1" applyFill="1" applyBorder="1"/>
    <xf numFmtId="4" fontId="4" fillId="0" borderId="0" xfId="0" applyNumberFormat="1" applyFont="1"/>
    <xf numFmtId="166" fontId="8" fillId="0" borderId="0" xfId="0" applyNumberFormat="1" applyFont="1"/>
    <xf numFmtId="4" fontId="7" fillId="0" borderId="0" xfId="0" applyNumberFormat="1" applyFont="1"/>
    <xf numFmtId="4" fontId="8" fillId="5" borderId="7" xfId="0" applyNumberFormat="1" applyFont="1" applyFill="1" applyBorder="1" applyAlignment="1"/>
    <xf numFmtId="165" fontId="8" fillId="5" borderId="7" xfId="0" applyNumberFormat="1" applyFont="1" applyFill="1" applyBorder="1"/>
    <xf numFmtId="43" fontId="0" fillId="0" borderId="0" xfId="0" applyNumberFormat="1" applyFont="1"/>
    <xf numFmtId="166" fontId="9" fillId="0" borderId="0" xfId="0" applyNumberFormat="1" applyFont="1"/>
    <xf numFmtId="0" fontId="10" fillId="0" borderId="0" xfId="0" applyFont="1"/>
    <xf numFmtId="167" fontId="10" fillId="0" borderId="0" xfId="0" applyNumberFormat="1" applyFont="1"/>
    <xf numFmtId="9" fontId="8" fillId="5" borderId="7" xfId="0" applyNumberFormat="1" applyFont="1" applyFill="1" applyBorder="1"/>
    <xf numFmtId="0" fontId="11" fillId="0" borderId="0" xfId="0" applyFont="1"/>
    <xf numFmtId="10" fontId="10" fillId="0" borderId="0" xfId="0" applyNumberFormat="1" applyFont="1"/>
    <xf numFmtId="4" fontId="11" fillId="0" borderId="0" xfId="0" applyNumberFormat="1" applyFont="1"/>
    <xf numFmtId="0" fontId="0" fillId="0" borderId="11" xfId="0" applyFont="1" applyBorder="1"/>
    <xf numFmtId="43" fontId="0" fillId="0" borderId="12" xfId="0" applyNumberFormat="1" applyFont="1" applyBorder="1"/>
    <xf numFmtId="10" fontId="8" fillId="5" borderId="7" xfId="0" applyNumberFormat="1" applyFont="1" applyFill="1" applyBorder="1"/>
    <xf numFmtId="4" fontId="8" fillId="0" borderId="0" xfId="0" applyNumberFormat="1" applyFont="1"/>
    <xf numFmtId="0" fontId="3" fillId="0" borderId="0" xfId="0" applyFont="1" applyAlignment="1">
      <alignment horizontal="right"/>
    </xf>
    <xf numFmtId="0" fontId="8" fillId="5" borderId="7" xfId="0" applyFont="1" applyFill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 applyAlignment="1">
      <alignment horizontal="right"/>
    </xf>
    <xf numFmtId="43" fontId="0" fillId="0" borderId="15" xfId="0" applyNumberFormat="1" applyFont="1" applyBorder="1"/>
    <xf numFmtId="168" fontId="0" fillId="0" borderId="0" xfId="0" applyNumberFormat="1" applyFont="1"/>
    <xf numFmtId="0" fontId="4" fillId="0" borderId="0" xfId="0" applyFont="1"/>
    <xf numFmtId="10" fontId="11" fillId="0" borderId="0" xfId="0" applyNumberFormat="1" applyFont="1"/>
    <xf numFmtId="0" fontId="4" fillId="0" borderId="8" xfId="0" applyFont="1" applyBorder="1"/>
    <xf numFmtId="0" fontId="0" fillId="0" borderId="9" xfId="0" applyFont="1" applyBorder="1"/>
    <xf numFmtId="4" fontId="4" fillId="0" borderId="9" xfId="0" applyNumberFormat="1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11" xfId="0" applyFont="1" applyBorder="1"/>
    <xf numFmtId="4" fontId="3" fillId="0" borderId="0" xfId="0" applyNumberFormat="1" applyFont="1"/>
    <xf numFmtId="0" fontId="4" fillId="0" borderId="12" xfId="0" applyFont="1" applyBorder="1"/>
    <xf numFmtId="0" fontId="4" fillId="0" borderId="11" xfId="0" applyFont="1" applyBorder="1"/>
    <xf numFmtId="10" fontId="4" fillId="0" borderId="0" xfId="0" applyNumberFormat="1" applyFont="1"/>
    <xf numFmtId="43" fontId="10" fillId="0" borderId="0" xfId="0" applyNumberFormat="1" applyFont="1"/>
    <xf numFmtId="0" fontId="11" fillId="0" borderId="12" xfId="0" applyFont="1" applyBorder="1"/>
    <xf numFmtId="0" fontId="0" fillId="0" borderId="14" xfId="0" applyFont="1" applyBorder="1"/>
    <xf numFmtId="0" fontId="4" fillId="0" borderId="14" xfId="0" applyFont="1" applyBorder="1"/>
    <xf numFmtId="4" fontId="4" fillId="0" borderId="14" xfId="0" applyNumberFormat="1" applyFont="1" applyBorder="1"/>
    <xf numFmtId="0" fontId="4" fillId="0" borderId="15" xfId="0" applyFont="1" applyBorder="1"/>
    <xf numFmtId="0" fontId="3" fillId="0" borderId="0" xfId="0" applyFont="1" applyAlignment="1"/>
    <xf numFmtId="0" fontId="4" fillId="3" borderId="2" xfId="0" applyFont="1" applyFill="1" applyBorder="1"/>
    <xf numFmtId="43" fontId="4" fillId="4" borderId="1" xfId="0" applyNumberFormat="1" applyFont="1" applyFill="1" applyBorder="1"/>
    <xf numFmtId="0" fontId="12" fillId="0" borderId="0" xfId="0" applyFont="1"/>
    <xf numFmtId="0" fontId="0" fillId="6" borderId="0" xfId="0" applyFont="1" applyFill="1" applyAlignment="1"/>
    <xf numFmtId="0" fontId="0" fillId="6" borderId="0" xfId="0" applyFont="1" applyFill="1"/>
    <xf numFmtId="169" fontId="4" fillId="6" borderId="0" xfId="1" applyNumberFormat="1" applyFont="1" applyFill="1"/>
    <xf numFmtId="43" fontId="4" fillId="7" borderId="1" xfId="0" applyNumberFormat="1" applyFont="1" applyFill="1" applyBorder="1"/>
    <xf numFmtId="164" fontId="4" fillId="0" borderId="0" xfId="1" applyNumberFormat="1" applyFont="1"/>
    <xf numFmtId="0" fontId="3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0" fontId="4" fillId="3" borderId="2" xfId="0" applyFont="1" applyFill="1" applyBorder="1"/>
    <xf numFmtId="0" fontId="5" fillId="0" borderId="3" xfId="0" applyFont="1" applyBorder="1"/>
    <xf numFmtId="0" fontId="5" fillId="0" borderId="4" xfId="0" applyFont="1" applyBorder="1"/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>
      <alignment horizontal="right"/>
    </xf>
    <xf numFmtId="0" fontId="12" fillId="0" borderId="4" xfId="0" applyFont="1" applyBorder="1" applyAlignment="1"/>
    <xf numFmtId="10" fontId="3" fillId="0" borderId="16" xfId="2" applyNumberFormat="1" applyFont="1" applyBorder="1" applyAlignment="1"/>
    <xf numFmtId="0" fontId="3" fillId="0" borderId="17" xfId="0" applyFont="1" applyBorder="1" applyAlignment="1">
      <alignment horizontal="center" vertical="center"/>
    </xf>
    <xf numFmtId="164" fontId="3" fillId="0" borderId="16" xfId="1" applyFont="1" applyBorder="1" applyAlignment="1"/>
    <xf numFmtId="0" fontId="3" fillId="6" borderId="0" xfId="0" applyFont="1" applyFill="1" applyAlignment="1"/>
    <xf numFmtId="165" fontId="4" fillId="0" borderId="0" xfId="2" applyNumberFormat="1" applyFont="1"/>
    <xf numFmtId="10" fontId="0" fillId="0" borderId="0" xfId="2" applyNumberFormat="1" applyFont="1"/>
    <xf numFmtId="164" fontId="8" fillId="5" borderId="7" xfId="1" applyFont="1" applyFill="1" applyBorder="1"/>
    <xf numFmtId="164" fontId="4" fillId="0" borderId="0" xfId="1" applyFont="1"/>
    <xf numFmtId="164" fontId="0" fillId="0" borderId="0" xfId="1" applyFont="1"/>
    <xf numFmtId="0" fontId="3" fillId="4" borderId="18" xfId="0" applyFont="1" applyFill="1" applyBorder="1"/>
    <xf numFmtId="0" fontId="3" fillId="4" borderId="19" xfId="0" applyFont="1" applyFill="1" applyBorder="1"/>
    <xf numFmtId="0" fontId="3" fillId="4" borderId="20" xfId="0" applyFont="1" applyFill="1" applyBorder="1"/>
    <xf numFmtId="0" fontId="0" fillId="0" borderId="21" xfId="0" applyFont="1" applyBorder="1" applyAlignment="1"/>
    <xf numFmtId="0" fontId="0" fillId="0" borderId="4" xfId="0" applyFont="1" applyBorder="1" applyAlignment="1"/>
    <xf numFmtId="0" fontId="3" fillId="0" borderId="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" fontId="0" fillId="0" borderId="4" xfId="0" applyNumberFormat="1" applyFont="1" applyBorder="1" applyAlignment="1"/>
    <xf numFmtId="14" fontId="0" fillId="0" borderId="4" xfId="0" applyNumberFormat="1" applyFont="1" applyBorder="1" applyAlignment="1"/>
    <xf numFmtId="0" fontId="0" fillId="0" borderId="22" xfId="0" applyFont="1" applyBorder="1"/>
    <xf numFmtId="164" fontId="0" fillId="0" borderId="4" xfId="1" applyFont="1" applyBorder="1" applyAlignment="1"/>
    <xf numFmtId="0" fontId="12" fillId="0" borderId="21" xfId="0" applyFont="1" applyBorder="1" applyAlignment="1"/>
    <xf numFmtId="0" fontId="12" fillId="0" borderId="23" xfId="0" applyFont="1" applyBorder="1" applyAlignment="1"/>
    <xf numFmtId="0" fontId="12" fillId="0" borderId="24" xfId="0" applyFont="1" applyBorder="1" applyAlignment="1"/>
    <xf numFmtId="9" fontId="12" fillId="0" borderId="24" xfId="0" applyNumberFormat="1" applyFont="1" applyBorder="1" applyAlignment="1"/>
    <xf numFmtId="0" fontId="0" fillId="0" borderId="25" xfId="0" applyFont="1" applyBorder="1" applyAlignment="1"/>
  </cellXfs>
  <cellStyles count="5">
    <cellStyle name="Comma" xfId="1" builtinId="3"/>
    <cellStyle name="Ezres 2" xfId="4" xr:uid="{49A11167-A016-704F-8EB9-DD7B93D6513F}"/>
    <cellStyle name="Normal" xfId="0" builtinId="0"/>
    <cellStyle name="Normál 2" xfId="3" xr:uid="{CED41B4D-50FF-DC4B-9374-313AE25DDFB2}"/>
    <cellStyle name="Percent" xfId="2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theme="8"/>
      </font>
      <fill>
        <patternFill patternType="solid">
          <fgColor rgb="FFFFC000"/>
          <bgColor rgb="FFFFC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topLeftCell="A12" workbookViewId="0">
      <selection activeCell="P67" sqref="P67"/>
    </sheetView>
  </sheetViews>
  <sheetFormatPr baseColWidth="10" defaultColWidth="14.5" defaultRowHeight="15" customHeight="1" x14ac:dyDescent="0.15"/>
  <cols>
    <col min="1" max="1" width="2.83203125" customWidth="1"/>
    <col min="2" max="2" width="2.33203125" customWidth="1"/>
    <col min="3" max="3" width="2.6640625" customWidth="1"/>
    <col min="4" max="4" width="32.5" customWidth="1"/>
    <col min="5" max="6" width="14.5" customWidth="1"/>
    <col min="7" max="9" width="3.33203125" customWidth="1"/>
    <col min="10" max="10" width="33" customWidth="1"/>
    <col min="11" max="11" width="13.6640625" bestFit="1" customWidth="1"/>
    <col min="12" max="12" width="12.6640625" bestFit="1" customWidth="1"/>
    <col min="14" max="14" width="3.1640625" customWidth="1"/>
    <col min="20" max="21" width="14.5" customWidth="1"/>
  </cols>
  <sheetData>
    <row r="1" spans="1:21" ht="57" customHeight="1" x14ac:dyDescent="0.1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B2" s="70" t="s">
        <v>1</v>
      </c>
      <c r="C2" s="71"/>
      <c r="D2" s="71"/>
      <c r="E2" s="71"/>
      <c r="F2" s="72"/>
      <c r="H2" s="70" t="s">
        <v>2</v>
      </c>
      <c r="I2" s="71"/>
      <c r="J2" s="71"/>
      <c r="K2" s="71"/>
      <c r="L2" s="71"/>
      <c r="M2" s="72"/>
      <c r="N2" s="4">
        <v>1</v>
      </c>
      <c r="O2" s="70" t="s">
        <v>77</v>
      </c>
      <c r="P2" s="71"/>
      <c r="Q2" s="71"/>
      <c r="R2" s="71"/>
      <c r="S2" s="71"/>
      <c r="T2" s="72"/>
      <c r="U2" s="59"/>
    </row>
    <row r="3" spans="1:21" ht="15.75" customHeight="1" x14ac:dyDescent="0.15">
      <c r="B3" s="74" t="s">
        <v>7</v>
      </c>
      <c r="C3" s="75"/>
      <c r="D3" s="75"/>
      <c r="E3" s="10" t="s">
        <v>8</v>
      </c>
      <c r="F3" s="10" t="s">
        <v>9</v>
      </c>
      <c r="I3" s="11"/>
      <c r="J3" s="5" t="s">
        <v>10</v>
      </c>
      <c r="K3" s="12" t="s">
        <v>11</v>
      </c>
      <c r="L3" s="12" t="s">
        <v>12</v>
      </c>
      <c r="M3" s="12" t="s">
        <v>50</v>
      </c>
      <c r="N3" s="4">
        <v>2</v>
      </c>
      <c r="O3" s="13"/>
      <c r="Q3" s="14"/>
      <c r="S3" s="14"/>
      <c r="T3" s="14"/>
      <c r="U3" s="14"/>
    </row>
    <row r="4" spans="1:21" ht="15.75" customHeight="1" x14ac:dyDescent="0.15">
      <c r="B4" s="15" t="s">
        <v>13</v>
      </c>
      <c r="E4" s="16">
        <v>1000000</v>
      </c>
      <c r="F4" s="15" t="s">
        <v>14</v>
      </c>
      <c r="J4" s="13" t="s">
        <v>15</v>
      </c>
      <c r="L4" s="17">
        <f>E8</f>
        <v>2000000</v>
      </c>
      <c r="M4" s="18"/>
      <c r="N4" s="4">
        <v>3</v>
      </c>
      <c r="O4" s="13"/>
      <c r="Q4" s="67" t="s">
        <v>39</v>
      </c>
      <c r="R4" s="68"/>
      <c r="S4" s="69"/>
    </row>
    <row r="5" spans="1:21" ht="15.75" customHeight="1" x14ac:dyDescent="0.15">
      <c r="B5" s="15" t="s">
        <v>16</v>
      </c>
      <c r="E5" s="20">
        <v>4</v>
      </c>
      <c r="F5" s="15" t="s">
        <v>17</v>
      </c>
      <c r="J5" s="13" t="s">
        <v>18</v>
      </c>
      <c r="K5" s="21">
        <v>-0.10526315789473685</v>
      </c>
      <c r="L5" s="22">
        <f t="shared" ref="L5:L7" si="0">L4*(1+K5)</f>
        <v>1789473.6842105263</v>
      </c>
      <c r="M5" s="23"/>
      <c r="N5" s="4">
        <v>4</v>
      </c>
      <c r="O5" s="13"/>
      <c r="Q5" s="30"/>
      <c r="R5" s="76" t="s">
        <v>72</v>
      </c>
      <c r="S5" s="31">
        <v>10000</v>
      </c>
    </row>
    <row r="6" spans="1:21" ht="15.75" customHeight="1" x14ac:dyDescent="0.15">
      <c r="C6" s="24" t="s">
        <v>16</v>
      </c>
      <c r="E6" s="25">
        <f>E5*365</f>
        <v>1460</v>
      </c>
      <c r="F6" s="13" t="s">
        <v>19</v>
      </c>
      <c r="J6" s="13" t="s">
        <v>20</v>
      </c>
      <c r="K6" s="21">
        <v>-0.11764705882352941</v>
      </c>
      <c r="L6" s="22">
        <f t="shared" si="0"/>
        <v>1578947.3684210526</v>
      </c>
      <c r="M6" s="23"/>
      <c r="Q6" s="30"/>
      <c r="R6" s="76" t="s">
        <v>73</v>
      </c>
      <c r="S6" s="31">
        <v>1</v>
      </c>
    </row>
    <row r="7" spans="1:21" ht="15.75" customHeight="1" x14ac:dyDescent="0.15">
      <c r="B7" s="15" t="s">
        <v>21</v>
      </c>
      <c r="E7" s="16">
        <v>4</v>
      </c>
      <c r="F7" s="15" t="s">
        <v>17</v>
      </c>
      <c r="J7" s="13" t="s">
        <v>22</v>
      </c>
      <c r="K7" s="21">
        <v>-0.13333333333333333</v>
      </c>
      <c r="L7" s="22">
        <f t="shared" si="0"/>
        <v>1368421.0526315789</v>
      </c>
      <c r="M7" s="23"/>
      <c r="Q7" s="36"/>
      <c r="R7" s="37" t="s">
        <v>44</v>
      </c>
      <c r="S7" s="38">
        <v>-100000</v>
      </c>
    </row>
    <row r="8" spans="1:21" ht="15.75" customHeight="1" x14ac:dyDescent="0.15">
      <c r="B8" s="15" t="s">
        <v>57</v>
      </c>
      <c r="E8" s="16">
        <v>2000000</v>
      </c>
      <c r="F8" s="15" t="s">
        <v>14</v>
      </c>
      <c r="I8" s="5"/>
      <c r="J8" s="5" t="s">
        <v>23</v>
      </c>
      <c r="K8" s="5"/>
      <c r="L8" s="5">
        <v>1</v>
      </c>
      <c r="M8" s="60">
        <f>SUM(L4:L7)</f>
        <v>6736842.1052631587</v>
      </c>
    </row>
    <row r="9" spans="1:21" ht="15.75" customHeight="1" x14ac:dyDescent="0.15">
      <c r="B9" s="15" t="s">
        <v>24</v>
      </c>
      <c r="E9" s="16">
        <v>0.04</v>
      </c>
      <c r="F9" s="15" t="s">
        <v>25</v>
      </c>
      <c r="J9" s="13" t="s">
        <v>15</v>
      </c>
      <c r="L9" s="17">
        <f>E8</f>
        <v>2000000</v>
      </c>
      <c r="M9" s="18"/>
      <c r="O9" s="81" t="s">
        <v>78</v>
      </c>
      <c r="P9" s="62"/>
      <c r="Q9" s="62"/>
      <c r="R9" s="62"/>
      <c r="S9" s="62"/>
      <c r="T9" s="62"/>
      <c r="U9" s="62"/>
    </row>
    <row r="10" spans="1:21" ht="15.75" customHeight="1" x14ac:dyDescent="0.15">
      <c r="B10" s="15" t="s">
        <v>26</v>
      </c>
      <c r="E10" s="26">
        <v>0.8</v>
      </c>
      <c r="F10" s="15" t="s">
        <v>27</v>
      </c>
      <c r="J10" s="13" t="s">
        <v>18</v>
      </c>
      <c r="K10" s="21">
        <v>5.2631578947368168E-2</v>
      </c>
      <c r="L10" s="22">
        <f t="shared" ref="L10:L12" si="1">L9*(1+K10)</f>
        <v>2105263.1578947362</v>
      </c>
      <c r="M10" s="23"/>
      <c r="O10" s="5" t="s">
        <v>3</v>
      </c>
      <c r="P10" s="6">
        <f>MAX(P12:S22)</f>
        <v>1164.8612615615364</v>
      </c>
      <c r="Q10" s="7" t="s">
        <v>4</v>
      </c>
      <c r="R10" s="6">
        <f t="array" ref="R10">MIN(IF(P12:S22&gt;0,P12:S22))</f>
        <v>194.17121920230656</v>
      </c>
      <c r="S10" s="7" t="s">
        <v>5</v>
      </c>
      <c r="T10" s="8">
        <f>AVERAGEIF(P12:S22,"&gt;0")</f>
        <v>586.24150783666153</v>
      </c>
      <c r="U10" s="9" t="s">
        <v>6</v>
      </c>
    </row>
    <row r="11" spans="1:21" ht="15.75" customHeight="1" x14ac:dyDescent="0.15">
      <c r="C11" s="27" t="s">
        <v>28</v>
      </c>
      <c r="E11" s="28">
        <f>1-E10</f>
        <v>0.19999999999999996</v>
      </c>
      <c r="F11" s="15" t="s">
        <v>27</v>
      </c>
      <c r="J11" s="13" t="s">
        <v>20</v>
      </c>
      <c r="K11" s="21">
        <v>9.5238095238095871E-2</v>
      </c>
      <c r="L11" s="22">
        <f t="shared" si="1"/>
        <v>2305764.4110275693</v>
      </c>
      <c r="M11" s="23"/>
      <c r="O11" s="17">
        <f>K44</f>
        <v>551.99935990556503</v>
      </c>
      <c r="P11" s="16">
        <v>1</v>
      </c>
      <c r="Q11" s="16">
        <v>2</v>
      </c>
      <c r="R11" s="16">
        <v>3</v>
      </c>
      <c r="S11" s="16">
        <v>4</v>
      </c>
      <c r="T11" s="22"/>
      <c r="U11" s="22"/>
    </row>
    <row r="12" spans="1:21" ht="15.75" customHeight="1" x14ac:dyDescent="0.15">
      <c r="B12" s="15" t="s">
        <v>29</v>
      </c>
      <c r="E12" s="16">
        <v>40</v>
      </c>
      <c r="F12" s="19" t="s">
        <v>30</v>
      </c>
      <c r="J12" s="13" t="s">
        <v>22</v>
      </c>
      <c r="K12" s="21">
        <v>8.6956521739130391E-2</v>
      </c>
      <c r="L12" s="22">
        <f t="shared" si="1"/>
        <v>2506265.6641604011</v>
      </c>
      <c r="M12" s="23"/>
      <c r="O12" s="26">
        <v>1</v>
      </c>
      <c r="P12" s="22">
        <f t="dataTable" ref="P12:S22" dt2D="1" dtr="1" r1="K24" r2="E10" ca="1"/>
        <v>487.83401809836727</v>
      </c>
      <c r="Q12" s="22">
        <v>282.21982191042463</v>
      </c>
      <c r="R12" s="22">
        <v>194.17121920230656</v>
      </c>
      <c r="S12" s="22">
        <v>343.04679639763447</v>
      </c>
      <c r="T12" s="22"/>
      <c r="U12" s="22"/>
    </row>
    <row r="13" spans="1:21" ht="15.75" customHeight="1" x14ac:dyDescent="0.15">
      <c r="C13" s="27" t="s">
        <v>58</v>
      </c>
      <c r="E13" s="29">
        <f>E4/E15</f>
        <v>522.19321148825065</v>
      </c>
      <c r="F13" s="15" t="s">
        <v>31</v>
      </c>
      <c r="I13" s="5"/>
      <c r="J13" s="5" t="s">
        <v>32</v>
      </c>
      <c r="K13" s="5"/>
      <c r="L13" s="5">
        <v>2</v>
      </c>
      <c r="M13" s="60">
        <f>SUM(L9:L12)</f>
        <v>8917293.2330827061</v>
      </c>
      <c r="O13" s="21">
        <v>0.9</v>
      </c>
      <c r="P13" s="22">
        <v>517.93695302871924</v>
      </c>
      <c r="Q13" s="22">
        <v>305.35743818653236</v>
      </c>
      <c r="R13" s="22">
        <v>211.82259920617514</v>
      </c>
      <c r="S13" s="22">
        <v>369.08596472700395</v>
      </c>
      <c r="T13" s="22"/>
      <c r="U13" s="22"/>
    </row>
    <row r="14" spans="1:21" ht="15.75" customHeight="1" x14ac:dyDescent="0.15">
      <c r="J14" s="13" t="s">
        <v>15</v>
      </c>
      <c r="L14" s="17">
        <f>E8</f>
        <v>2000000</v>
      </c>
      <c r="M14" s="18"/>
      <c r="O14" s="21">
        <v>0.8</v>
      </c>
      <c r="P14" s="22">
        <v>551.99935990556503</v>
      </c>
      <c r="Q14" s="22">
        <v>332.62771409960521</v>
      </c>
      <c r="R14" s="22">
        <v>233.00413443175469</v>
      </c>
      <c r="S14" s="22">
        <v>399.40287420359425</v>
      </c>
      <c r="T14" s="22"/>
      <c r="U14" s="22"/>
    </row>
    <row r="15" spans="1:21" ht="15.75" customHeight="1" x14ac:dyDescent="0.15">
      <c r="B15" s="15" t="s">
        <v>33</v>
      </c>
      <c r="E15" s="16">
        <v>1915</v>
      </c>
      <c r="F15" s="15" t="s">
        <v>14</v>
      </c>
      <c r="J15" s="13" t="s">
        <v>18</v>
      </c>
      <c r="K15" s="21">
        <v>0.47368421052631587</v>
      </c>
      <c r="L15" s="22">
        <f t="shared" ref="L15:L17" si="2">L14*(1+K15)</f>
        <v>2947368.4210526319</v>
      </c>
      <c r="M15" s="23"/>
      <c r="O15" s="21">
        <v>0.70000000000000007</v>
      </c>
      <c r="P15" s="22">
        <v>590.85742124066246</v>
      </c>
      <c r="Q15" s="22">
        <v>365.2464422194995</v>
      </c>
      <c r="R15" s="22">
        <v>258.89249855499645</v>
      </c>
      <c r="S15" s="22">
        <v>435.14598767353539</v>
      </c>
      <c r="T15" s="22"/>
      <c r="U15" s="22"/>
    </row>
    <row r="16" spans="1:21" ht="15.75" customHeight="1" x14ac:dyDescent="0.15">
      <c r="B16" s="15" t="s">
        <v>34</v>
      </c>
      <c r="E16" s="16">
        <v>3250</v>
      </c>
      <c r="F16" s="15" t="s">
        <v>35</v>
      </c>
      <c r="J16" s="13" t="s">
        <v>20</v>
      </c>
      <c r="K16" s="21">
        <v>3.5714285714285782E-2</v>
      </c>
      <c r="L16" s="22">
        <f t="shared" si="2"/>
        <v>3052631.578947369</v>
      </c>
      <c r="M16" s="23"/>
      <c r="O16" s="21">
        <v>0.60000000000000009</v>
      </c>
      <c r="P16" s="22">
        <v>635.60060207375625</v>
      </c>
      <c r="Q16" s="22">
        <v>404.95816737536626</v>
      </c>
      <c r="R16" s="22">
        <v>291.25267692955492</v>
      </c>
      <c r="S16" s="22">
        <v>477.91528494752305</v>
      </c>
      <c r="T16" s="22"/>
      <c r="U16" s="22"/>
    </row>
    <row r="17" spans="2:21" ht="15.75" customHeight="1" x14ac:dyDescent="0.15">
      <c r="C17" s="27" t="s">
        <v>36</v>
      </c>
      <c r="E17" s="29">
        <f>E16*E13*24*365/1000</f>
        <v>14866840.731070496</v>
      </c>
      <c r="F17" s="15" t="s">
        <v>37</v>
      </c>
      <c r="J17" s="13" t="s">
        <v>22</v>
      </c>
      <c r="K17" s="21">
        <v>6.8965517241379157E-2</v>
      </c>
      <c r="L17" s="22">
        <f t="shared" si="2"/>
        <v>3263157.8947368423</v>
      </c>
      <c r="M17" s="23"/>
      <c r="O17" s="21">
        <v>0.50000000000000011</v>
      </c>
      <c r="P17" s="22">
        <v>687.67540725551703</v>
      </c>
      <c r="Q17" s="22">
        <v>454.35869702545131</v>
      </c>
      <c r="R17" s="22">
        <v>332.85816867572549</v>
      </c>
      <c r="S17" s="22">
        <v>530.00834091598415</v>
      </c>
      <c r="T17" s="22"/>
      <c r="U17" s="22"/>
    </row>
    <row r="18" spans="2:21" ht="15.75" customHeight="1" x14ac:dyDescent="0.15">
      <c r="B18" s="15" t="s">
        <v>40</v>
      </c>
      <c r="E18" s="32">
        <v>0.03</v>
      </c>
      <c r="F18" s="15" t="s">
        <v>27</v>
      </c>
      <c r="I18" s="5"/>
      <c r="J18" s="5" t="s">
        <v>38</v>
      </c>
      <c r="K18" s="5"/>
      <c r="L18" s="5">
        <v>3</v>
      </c>
      <c r="M18" s="60">
        <f>SUM(L14:L17)</f>
        <v>11263157.894736843</v>
      </c>
      <c r="O18" s="21">
        <v>0.40000000000000013</v>
      </c>
      <c r="P18" s="22">
        <v>749.04469555751712</v>
      </c>
      <c r="Q18" s="22">
        <v>517.48646564203273</v>
      </c>
      <c r="R18" s="22">
        <v>388.33136689869116</v>
      </c>
      <c r="S18" s="22">
        <v>594.84702778605163</v>
      </c>
      <c r="T18" s="22"/>
      <c r="U18" s="22"/>
    </row>
    <row r="19" spans="2:21" ht="15.75" customHeight="1" x14ac:dyDescent="0.15">
      <c r="B19" s="15" t="s">
        <v>41</v>
      </c>
      <c r="E19" s="16">
        <v>5</v>
      </c>
      <c r="F19" s="15" t="s">
        <v>42</v>
      </c>
      <c r="J19" s="13" t="s">
        <v>15</v>
      </c>
      <c r="L19" s="17">
        <f>E8</f>
        <v>2000000</v>
      </c>
      <c r="M19" s="18"/>
      <c r="O19" s="21">
        <v>0.30000000000000016</v>
      </c>
      <c r="P19" s="22">
        <v>822.44065718337583</v>
      </c>
      <c r="Q19" s="22">
        <v>600.98642306646752</v>
      </c>
      <c r="R19" s="22">
        <v>465.99232616769763</v>
      </c>
      <c r="S19" s="22">
        <v>677.76107825075121</v>
      </c>
    </row>
    <row r="20" spans="2:21" ht="15.75" customHeight="1" x14ac:dyDescent="0.15">
      <c r="C20" s="27"/>
      <c r="E20" s="27"/>
      <c r="F20" s="15"/>
      <c r="J20" s="13" t="s">
        <v>18</v>
      </c>
      <c r="K20" s="21">
        <v>0</v>
      </c>
      <c r="L20" s="22">
        <f t="shared" ref="L20:L22" si="3">L19*(1+K20)</f>
        <v>2000000</v>
      </c>
      <c r="M20" s="23"/>
      <c r="O20" s="21">
        <v>0.20000000000000015</v>
      </c>
      <c r="P20" s="22">
        <v>911.78267750052328</v>
      </c>
      <c r="Q20" s="22">
        <v>716.61753092006086</v>
      </c>
      <c r="R20" s="22">
        <v>582.48044403606139</v>
      </c>
      <c r="S20" s="22">
        <v>787.5330967269449</v>
      </c>
    </row>
    <row r="21" spans="2:21" ht="15.75" customHeight="1" x14ac:dyDescent="0.15">
      <c r="J21" s="13" t="s">
        <v>20</v>
      </c>
      <c r="K21" s="21">
        <v>0</v>
      </c>
      <c r="L21" s="22">
        <f t="shared" si="3"/>
        <v>2000000</v>
      </c>
      <c r="M21" s="23"/>
      <c r="O21" s="21">
        <v>0.10000000000000014</v>
      </c>
      <c r="P21" s="22">
        <v>1022.900748659806</v>
      </c>
      <c r="Q21" s="22">
        <v>887.34457646863962</v>
      </c>
      <c r="R21" s="22">
        <v>776.61845156121569</v>
      </c>
      <c r="S21" s="22">
        <v>939.73514385587464</v>
      </c>
    </row>
    <row r="22" spans="2:21" ht="15.75" customHeight="1" x14ac:dyDescent="0.15">
      <c r="J22" s="13" t="s">
        <v>22</v>
      </c>
      <c r="K22" s="21">
        <v>0</v>
      </c>
      <c r="L22" s="22">
        <f t="shared" si="3"/>
        <v>2000000</v>
      </c>
      <c r="M22" s="23"/>
      <c r="O22" s="21">
        <v>1.3877787807814457E-16</v>
      </c>
      <c r="P22" s="22">
        <v>1164.8612615615364</v>
      </c>
      <c r="Q22" s="22">
        <v>1164.8612615615359</v>
      </c>
      <c r="R22" s="22">
        <v>1164.8612615615359</v>
      </c>
      <c r="S22" s="22">
        <v>1164.8612615615364</v>
      </c>
    </row>
    <row r="23" spans="2:21" ht="15.75" customHeight="1" x14ac:dyDescent="0.15">
      <c r="I23" s="62"/>
      <c r="J23" s="62"/>
      <c r="K23" s="63"/>
      <c r="L23" s="64">
        <v>4</v>
      </c>
      <c r="M23" s="65">
        <f>SUM(L19:L22)</f>
        <v>8000000</v>
      </c>
    </row>
    <row r="24" spans="2:21" ht="15.75" customHeight="1" x14ac:dyDescent="0.15">
      <c r="J24" s="34" t="s">
        <v>43</v>
      </c>
      <c r="K24" s="35">
        <v>1</v>
      </c>
      <c r="L24" s="13"/>
      <c r="M24" s="13"/>
    </row>
    <row r="25" spans="2:21" ht="15.75" customHeight="1" x14ac:dyDescent="0.15">
      <c r="E25" s="39"/>
      <c r="J25" s="34" t="s">
        <v>45</v>
      </c>
      <c r="K25" s="19">
        <f>VLOOKUP(K24,$L$8:$M$23,2,FALSE)</f>
        <v>6736842.1052631587</v>
      </c>
      <c r="L25" s="13"/>
      <c r="M25" s="13"/>
      <c r="O25" s="81" t="s">
        <v>79</v>
      </c>
      <c r="P25" s="62"/>
      <c r="Q25" s="62"/>
      <c r="R25" s="62"/>
      <c r="S25" s="62"/>
      <c r="T25" s="62"/>
      <c r="U25" s="62"/>
    </row>
    <row r="26" spans="2:21" ht="15.75" customHeight="1" x14ac:dyDescent="0.15">
      <c r="B26" s="70" t="s">
        <v>46</v>
      </c>
      <c r="C26" s="71"/>
      <c r="D26" s="71"/>
      <c r="E26" s="71"/>
      <c r="F26" s="72"/>
      <c r="H26" s="73" t="s">
        <v>47</v>
      </c>
      <c r="I26" s="71"/>
      <c r="J26" s="71"/>
      <c r="K26" s="71"/>
      <c r="L26" s="72"/>
      <c r="N26" s="15"/>
      <c r="O26" s="82">
        <f ca="1">K70</f>
        <v>0.61150057911872868</v>
      </c>
      <c r="P26" s="16">
        <v>1</v>
      </c>
      <c r="Q26" s="16">
        <v>2</v>
      </c>
      <c r="R26" s="16">
        <v>3</v>
      </c>
      <c r="S26" s="16">
        <v>4</v>
      </c>
    </row>
    <row r="27" spans="2:21" ht="15.75" customHeight="1" x14ac:dyDescent="0.15">
      <c r="C27" s="27" t="s">
        <v>48</v>
      </c>
      <c r="E27" s="29">
        <f>E10*E8</f>
        <v>1600000</v>
      </c>
      <c r="F27" s="15" t="s">
        <v>14</v>
      </c>
      <c r="I27" s="27" t="s">
        <v>48</v>
      </c>
      <c r="K27" s="29">
        <f>K25*E10</f>
        <v>5389473.6842105277</v>
      </c>
      <c r="L27" s="15" t="s">
        <v>14</v>
      </c>
      <c r="O27" s="26">
        <v>1</v>
      </c>
      <c r="P27" s="83">
        <f t="dataTable" ref="P27:S37" dt2D="1" dtr="1" r1="K24" r2="E10" ca="1"/>
        <v>0.73138684034347534</v>
      </c>
      <c r="Q27" s="83">
        <v>1.4843599677085877</v>
      </c>
      <c r="R27" s="83">
        <v>2.3402798891067502</v>
      </c>
      <c r="S27" s="83">
        <v>1.1648082137107854</v>
      </c>
    </row>
    <row r="28" spans="2:21" ht="15.75" customHeight="1" x14ac:dyDescent="0.15">
      <c r="C28" s="27" t="s">
        <v>49</v>
      </c>
      <c r="E28" s="29">
        <f>E17*E11*E12/1000</f>
        <v>118934.72584856393</v>
      </c>
      <c r="F28" s="15" t="s">
        <v>14</v>
      </c>
      <c r="I28" s="27" t="s">
        <v>49</v>
      </c>
      <c r="K28" s="29">
        <f>E28*$E$5</f>
        <v>475738.90339425573</v>
      </c>
      <c r="L28" s="15" t="s">
        <v>14</v>
      </c>
      <c r="O28" s="21">
        <v>0.9</v>
      </c>
      <c r="P28" s="83">
        <v>0.67156148552894612</v>
      </c>
      <c r="Q28" s="83">
        <v>1.346995532512665</v>
      </c>
      <c r="R28" s="83">
        <v>2.1053642034530644</v>
      </c>
      <c r="S28" s="83">
        <v>1.061434042453766</v>
      </c>
    </row>
    <row r="29" spans="2:21" ht="15.75" customHeight="1" x14ac:dyDescent="0.15">
      <c r="B29" s="40" t="s">
        <v>50</v>
      </c>
      <c r="E29" s="17">
        <f>E27+E28</f>
        <v>1718934.7258485639</v>
      </c>
      <c r="F29" s="40" t="s">
        <v>14</v>
      </c>
      <c r="H29" s="40" t="s">
        <v>50</v>
      </c>
      <c r="K29" s="17">
        <f>K27+K28</f>
        <v>5865212.5876047835</v>
      </c>
      <c r="L29" s="40" t="s">
        <v>14</v>
      </c>
      <c r="O29" s="21">
        <v>0.8</v>
      </c>
      <c r="P29" s="83">
        <v>0.61150057911872868</v>
      </c>
      <c r="Q29" s="83">
        <v>1.2108651280403138</v>
      </c>
      <c r="R29" s="83">
        <v>1.8752253890037536</v>
      </c>
      <c r="S29" s="83">
        <v>0.95843023061752297</v>
      </c>
    </row>
    <row r="30" spans="2:21" ht="15.75" customHeight="1" x14ac:dyDescent="0.15">
      <c r="O30" s="21">
        <v>0.70000000000000007</v>
      </c>
      <c r="P30" s="83">
        <v>0.55110722184181216</v>
      </c>
      <c r="Q30" s="83">
        <v>1.0757243752479555</v>
      </c>
      <c r="R30" s="83">
        <v>1.6495700478553776</v>
      </c>
      <c r="S30" s="83">
        <v>0.85560370683670062</v>
      </c>
    </row>
    <row r="31" spans="2:21" ht="15.75" customHeight="1" x14ac:dyDescent="0.15">
      <c r="C31" s="27" t="s">
        <v>51</v>
      </c>
      <c r="E31" s="29">
        <f>IFERROR(E4/E7,0)</f>
        <v>250000</v>
      </c>
      <c r="F31" s="15" t="s">
        <v>14</v>
      </c>
      <c r="I31" s="61" t="s">
        <v>65</v>
      </c>
      <c r="K31" s="29">
        <f>K48</f>
        <v>0</v>
      </c>
      <c r="L31" s="15" t="s">
        <v>14</v>
      </c>
      <c r="O31" s="21">
        <v>0.60000000000000009</v>
      </c>
      <c r="P31" s="83">
        <v>0.49026487469673152</v>
      </c>
      <c r="Q31" s="83">
        <v>0.94125086069107033</v>
      </c>
      <c r="R31" s="83">
        <v>1.4279739737510684</v>
      </c>
      <c r="S31" s="83">
        <v>0.75270849466323853</v>
      </c>
    </row>
    <row r="32" spans="2:21" ht="15.75" customHeight="1" x14ac:dyDescent="0.15">
      <c r="C32" s="27" t="s">
        <v>36</v>
      </c>
      <c r="E32" s="29">
        <f>E13*E16*24*365/1000*E9*E10</f>
        <v>475738.9033942559</v>
      </c>
      <c r="F32" s="15" t="s">
        <v>14</v>
      </c>
      <c r="H32" s="58" t="s">
        <v>66</v>
      </c>
      <c r="K32" s="17">
        <f>K31</f>
        <v>0</v>
      </c>
      <c r="L32" s="40" t="s">
        <v>14</v>
      </c>
      <c r="O32" s="21">
        <v>0.50000000000000011</v>
      </c>
      <c r="P32" s="83">
        <v>0.42883167862892158</v>
      </c>
      <c r="Q32" s="83">
        <v>0.80701104402542123</v>
      </c>
      <c r="R32" s="83">
        <v>1.2098140120506287</v>
      </c>
      <c r="S32" s="83">
        <v>0.64942552447319057</v>
      </c>
    </row>
    <row r="33" spans="2:21" ht="15.75" customHeight="1" x14ac:dyDescent="0.15">
      <c r="C33" s="27" t="s">
        <v>52</v>
      </c>
      <c r="E33" s="29">
        <f>E27*E18</f>
        <v>48000</v>
      </c>
      <c r="F33" s="15" t="s">
        <v>14</v>
      </c>
      <c r="O33" s="21">
        <v>0.40000000000000013</v>
      </c>
      <c r="P33" s="83">
        <v>0.36663251519203199</v>
      </c>
      <c r="Q33" s="83">
        <v>0.672406893968582</v>
      </c>
      <c r="R33" s="83">
        <v>0.99415134191513066</v>
      </c>
      <c r="S33" s="83">
        <v>0.54533179402351384</v>
      </c>
    </row>
    <row r="34" spans="2:21" ht="15.75" customHeight="1" x14ac:dyDescent="0.15">
      <c r="C34" s="27" t="s">
        <v>41</v>
      </c>
      <c r="E34" s="29">
        <f>E19*12*E13</f>
        <v>31331.592689295037</v>
      </c>
      <c r="F34" s="15" t="s">
        <v>14</v>
      </c>
      <c r="I34" s="27" t="s">
        <v>51</v>
      </c>
      <c r="K34" s="29">
        <f>MIN(E31*E5,E4)</f>
        <v>1000000</v>
      </c>
      <c r="L34" s="15" t="s">
        <v>14</v>
      </c>
      <c r="O34" s="21">
        <v>0.30000000000000016</v>
      </c>
      <c r="P34" s="83">
        <v>0.30344764590263373</v>
      </c>
      <c r="Q34" s="83">
        <v>0.53658612370491032</v>
      </c>
      <c r="R34" s="83">
        <v>0.77951709032058725</v>
      </c>
      <c r="S34" s="83">
        <v>0.43985077738761902</v>
      </c>
    </row>
    <row r="35" spans="2:21" ht="15.75" customHeight="1" x14ac:dyDescent="0.15">
      <c r="B35" s="40" t="s">
        <v>53</v>
      </c>
      <c r="E35" s="17">
        <f>SUM(E31:E34)</f>
        <v>805070.49608355097</v>
      </c>
      <c r="F35" s="40" t="s">
        <v>14</v>
      </c>
      <c r="I35" s="27" t="s">
        <v>36</v>
      </c>
      <c r="K35" s="29">
        <f>E32*$E$5</f>
        <v>1902955.6135770236</v>
      </c>
      <c r="L35" s="15" t="s">
        <v>14</v>
      </c>
      <c r="O35" s="21">
        <v>0.20000000000000015</v>
      </c>
      <c r="P35" s="83">
        <v>0.23899586796760558</v>
      </c>
      <c r="Q35" s="83">
        <v>0.3982790172100068</v>
      </c>
      <c r="R35" s="83">
        <v>0.56347780823707572</v>
      </c>
      <c r="S35" s="83">
        <v>0.33216847777366643</v>
      </c>
    </row>
    <row r="36" spans="2:21" ht="15.75" customHeight="1" x14ac:dyDescent="0.15">
      <c r="C36" s="27" t="s">
        <v>54</v>
      </c>
      <c r="E36" s="41">
        <f>(E29-E35)/E29</f>
        <v>0.53164568498310927</v>
      </c>
      <c r="F36" s="15" t="s">
        <v>27</v>
      </c>
      <c r="I36" s="27" t="s">
        <v>52</v>
      </c>
      <c r="K36" s="29">
        <f>E33*$E$5</f>
        <v>192000</v>
      </c>
      <c r="L36" s="15" t="s">
        <v>14</v>
      </c>
      <c r="O36" s="21">
        <v>0.10000000000000014</v>
      </c>
      <c r="P36" s="83">
        <v>0.17290872931480408</v>
      </c>
      <c r="Q36" s="83">
        <v>0.25547446608543389</v>
      </c>
      <c r="R36" s="83">
        <v>0.34162650704383857</v>
      </c>
      <c r="S36" s="83">
        <v>0.22108075022697449</v>
      </c>
    </row>
    <row r="37" spans="2:21" ht="15.75" customHeight="1" x14ac:dyDescent="0.15">
      <c r="I37" s="27" t="s">
        <v>41</v>
      </c>
      <c r="K37" s="29">
        <f>E34*$E$5</f>
        <v>125326.37075718015</v>
      </c>
      <c r="L37" s="15" t="s">
        <v>14</v>
      </c>
      <c r="O37" s="21">
        <v>1.3877787807814457E-16</v>
      </c>
      <c r="P37" s="83">
        <v>0.10468918681144715</v>
      </c>
      <c r="Q37" s="83">
        <v>0.10468918681144715</v>
      </c>
      <c r="R37" s="83">
        <v>0.10468918681144715</v>
      </c>
      <c r="S37" s="83">
        <v>0.10468918681144715</v>
      </c>
    </row>
    <row r="38" spans="2:21" ht="15.75" customHeight="1" x14ac:dyDescent="0.15"/>
    <row r="39" spans="2:21" ht="15.75" customHeight="1" x14ac:dyDescent="0.15">
      <c r="H39" s="40" t="s">
        <v>53</v>
      </c>
      <c r="K39" s="17">
        <f>SUM(K34:K38)</f>
        <v>3220281.9843342039</v>
      </c>
      <c r="L39" s="40" t="s">
        <v>14</v>
      </c>
      <c r="O39" s="21">
        <v>0.55000000000000004</v>
      </c>
      <c r="P39" s="58" t="s">
        <v>80</v>
      </c>
    </row>
    <row r="40" spans="2:21" ht="15.75" customHeight="1" x14ac:dyDescent="0.15">
      <c r="I40" s="27" t="s">
        <v>54</v>
      </c>
      <c r="K40" s="41">
        <f>(K29-K39)/K29</f>
        <v>0.45095221422327131</v>
      </c>
      <c r="L40" s="15" t="s">
        <v>27</v>
      </c>
    </row>
    <row r="41" spans="2:21" ht="15.75" customHeight="1" x14ac:dyDescent="0.15">
      <c r="B41" s="42" t="s">
        <v>68</v>
      </c>
      <c r="C41" s="43"/>
      <c r="D41" s="43"/>
      <c r="E41" s="44">
        <f>E29-E35</f>
        <v>913864.22976501298</v>
      </c>
      <c r="F41" s="45" t="s">
        <v>14</v>
      </c>
      <c r="G41" s="43"/>
      <c r="H41" s="45" t="s">
        <v>67</v>
      </c>
      <c r="I41" s="43"/>
      <c r="J41" s="43"/>
      <c r="K41" s="44">
        <f>K29+K32-K39</f>
        <v>2644930.6032705796</v>
      </c>
      <c r="L41" s="46" t="s">
        <v>14</v>
      </c>
    </row>
    <row r="42" spans="2:21" ht="15.75" customHeight="1" x14ac:dyDescent="0.15">
      <c r="B42" s="47"/>
      <c r="C42" s="13"/>
      <c r="E42" s="14"/>
      <c r="F42" s="40"/>
      <c r="H42" s="40" t="s">
        <v>69</v>
      </c>
      <c r="K42" s="48">
        <f>K41-E4</f>
        <v>1644930.6032705796</v>
      </c>
      <c r="L42" s="49" t="s">
        <v>14</v>
      </c>
      <c r="M42" s="13"/>
      <c r="O42" s="81" t="s">
        <v>81</v>
      </c>
      <c r="P42" s="62"/>
      <c r="Q42" s="62"/>
      <c r="R42" s="62"/>
      <c r="S42" s="62"/>
      <c r="T42" s="62"/>
      <c r="U42" s="62"/>
    </row>
    <row r="43" spans="2:21" ht="15.75" customHeight="1" x14ac:dyDescent="0.15">
      <c r="B43" s="50"/>
      <c r="C43" s="13"/>
      <c r="D43" s="13"/>
      <c r="E43" s="51"/>
      <c r="F43" s="40"/>
      <c r="G43" s="13"/>
      <c r="H43" s="40" t="s">
        <v>70</v>
      </c>
      <c r="I43" s="13"/>
      <c r="J43" s="13"/>
      <c r="K43" s="66">
        <f>(K41-E4)/E4</f>
        <v>1.6449306032705795</v>
      </c>
      <c r="L43" s="49" t="s">
        <v>71</v>
      </c>
      <c r="M43" s="22"/>
      <c r="O43" s="85">
        <f ca="1">K72/1000000</f>
        <v>1.1301785362283019</v>
      </c>
      <c r="P43" s="16">
        <v>1</v>
      </c>
      <c r="Q43" s="16">
        <v>2</v>
      </c>
      <c r="R43" s="16">
        <v>3</v>
      </c>
      <c r="S43" s="16">
        <v>4</v>
      </c>
    </row>
    <row r="44" spans="2:21" ht="15.75" customHeight="1" x14ac:dyDescent="0.15">
      <c r="B44" s="30"/>
      <c r="C44" s="13"/>
      <c r="D44" s="13"/>
      <c r="E44" s="17"/>
      <c r="F44" s="13"/>
      <c r="G44" s="13"/>
      <c r="H44" s="40" t="s">
        <v>63</v>
      </c>
      <c r="I44" s="13"/>
      <c r="J44" s="13"/>
      <c r="K44" s="14">
        <f>E4/(K41/E6)</f>
        <v>551.99935990556503</v>
      </c>
      <c r="L44" s="49" t="s">
        <v>19</v>
      </c>
      <c r="M44" s="22"/>
      <c r="O44" s="84">
        <v>100000</v>
      </c>
      <c r="P44" s="86">
        <f t="dataTable" ref="P44:S54" dt2D="1" dtr="1" r1="K24" r2="E8" ca="1"/>
        <v>-2.8464738294235263</v>
      </c>
      <c r="Q44" s="86">
        <v>-2.7762300175664958</v>
      </c>
      <c r="R44" s="86">
        <v>-2.7006573648099672</v>
      </c>
      <c r="S44" s="86">
        <v>-2.8057808625546254</v>
      </c>
    </row>
    <row r="45" spans="2:21" ht="15.75" customHeight="1" x14ac:dyDescent="0.15">
      <c r="B45" s="30"/>
      <c r="H45" s="24" t="s">
        <v>64</v>
      </c>
      <c r="K45" s="52">
        <f>K44/365</f>
        <v>1.5123270134399043</v>
      </c>
      <c r="L45" s="53" t="s">
        <v>17</v>
      </c>
      <c r="O45" s="84">
        <v>250000</v>
      </c>
      <c r="P45" s="86">
        <v>-2.5325275900299609</v>
      </c>
      <c r="Q45" s="86">
        <v>-2.3569180603873852</v>
      </c>
      <c r="R45" s="86">
        <v>-2.167986428496063</v>
      </c>
      <c r="S45" s="86">
        <v>-2.4307951728577102</v>
      </c>
    </row>
    <row r="46" spans="2:21" ht="15.75" customHeight="1" x14ac:dyDescent="0.15">
      <c r="B46" s="36"/>
      <c r="C46" s="54"/>
      <c r="D46" s="54"/>
      <c r="E46" s="54"/>
      <c r="F46" s="54"/>
      <c r="G46" s="54"/>
      <c r="H46" s="55" t="s">
        <v>55</v>
      </c>
      <c r="I46" s="54"/>
      <c r="J46" s="54"/>
      <c r="K46" s="56">
        <f>E4-K34</f>
        <v>0</v>
      </c>
      <c r="L46" s="57" t="s">
        <v>14</v>
      </c>
      <c r="O46" s="84">
        <v>500000</v>
      </c>
      <c r="P46" s="86">
        <v>-2.0092838577073522</v>
      </c>
      <c r="Q46" s="86">
        <v>-1.6580647984222012</v>
      </c>
      <c r="R46" s="86">
        <v>-1.2802015346395561</v>
      </c>
      <c r="S46" s="86">
        <v>-1.8058190233628511</v>
      </c>
    </row>
    <row r="47" spans="2:21" ht="15.75" customHeight="1" x14ac:dyDescent="0.15">
      <c r="L47" s="13"/>
      <c r="O47" s="84">
        <v>1000000</v>
      </c>
      <c r="P47" s="86">
        <v>-0.9627963930621336</v>
      </c>
      <c r="Q47" s="86">
        <v>-0.26035827449183291</v>
      </c>
      <c r="R47" s="86">
        <v>0.49536825307345755</v>
      </c>
      <c r="S47" s="86">
        <v>-0.55586672437313189</v>
      </c>
    </row>
    <row r="48" spans="2:21" ht="15.75" customHeight="1" x14ac:dyDescent="0.15">
      <c r="J48" s="61" t="s">
        <v>65</v>
      </c>
      <c r="K48" s="16">
        <v>0</v>
      </c>
      <c r="L48" s="33"/>
      <c r="O48" s="84">
        <v>1500000</v>
      </c>
      <c r="P48" s="86">
        <v>8.369107158308349E-2</v>
      </c>
      <c r="Q48" s="86">
        <v>1.1373482494385361</v>
      </c>
      <c r="R48" s="86">
        <v>2.2709380407864708</v>
      </c>
      <c r="S48" s="86">
        <v>0.69408557461658693</v>
      </c>
    </row>
    <row r="49" spans="8:19" ht="15.75" customHeight="1" x14ac:dyDescent="0.15">
      <c r="L49" s="13"/>
      <c r="O49" s="84">
        <v>2000000</v>
      </c>
      <c r="P49" s="86">
        <v>1.1301785362283019</v>
      </c>
      <c r="Q49" s="86">
        <v>2.5350547733689037</v>
      </c>
      <c r="R49" s="86">
        <v>4.0465078284994842</v>
      </c>
      <c r="S49" s="86">
        <v>1.9440378736063055</v>
      </c>
    </row>
    <row r="50" spans="8:19" ht="15.75" customHeight="1" x14ac:dyDescent="0.15">
      <c r="H50" s="87" t="s">
        <v>59</v>
      </c>
      <c r="I50" s="88"/>
      <c r="J50" s="88"/>
      <c r="K50" s="88"/>
      <c r="L50" s="89"/>
      <c r="O50" s="84">
        <v>2500000</v>
      </c>
      <c r="P50" s="86">
        <v>2.1766660008735181</v>
      </c>
      <c r="Q50" s="86">
        <v>3.9327612972992729</v>
      </c>
      <c r="R50" s="86">
        <v>5.8220776162124981</v>
      </c>
      <c r="S50" s="86">
        <v>3.193990172596024</v>
      </c>
    </row>
    <row r="51" spans="8:19" ht="15.75" customHeight="1" x14ac:dyDescent="0.15">
      <c r="H51" s="90"/>
      <c r="I51" s="91"/>
      <c r="J51" s="92" t="s">
        <v>60</v>
      </c>
      <c r="K51" s="92" t="s">
        <v>61</v>
      </c>
      <c r="L51" s="93" t="s">
        <v>62</v>
      </c>
      <c r="O51" s="84">
        <v>3000000</v>
      </c>
      <c r="P51" s="86">
        <v>3.2231534655187364</v>
      </c>
      <c r="Q51" s="86">
        <v>5.3304678212296412</v>
      </c>
      <c r="R51" s="86">
        <v>7.5976474039255111</v>
      </c>
      <c r="S51" s="86">
        <v>4.4439424715857427</v>
      </c>
    </row>
    <row r="52" spans="8:19" ht="15.75" customHeight="1" x14ac:dyDescent="0.15">
      <c r="H52" s="90"/>
      <c r="I52" s="91"/>
      <c r="J52" s="94">
        <f>-E4</f>
        <v>-1000000</v>
      </c>
      <c r="K52" s="95">
        <f ca="1">TODAY()</f>
        <v>44071</v>
      </c>
      <c r="L52" s="96">
        <v>0</v>
      </c>
      <c r="O52" s="84">
        <v>3500000</v>
      </c>
      <c r="P52" s="86">
        <v>4.2696409301639529</v>
      </c>
      <c r="Q52" s="86">
        <v>6.7281743451600073</v>
      </c>
      <c r="R52" s="86">
        <v>9.3732171916385258</v>
      </c>
      <c r="S52" s="86">
        <v>5.6938947705754606</v>
      </c>
    </row>
    <row r="53" spans="8:19" ht="15.75" customHeight="1" x14ac:dyDescent="0.15">
      <c r="H53" s="90"/>
      <c r="I53" s="91"/>
      <c r="J53" s="91">
        <v>0</v>
      </c>
      <c r="K53" s="95">
        <f ca="1">K52+90</f>
        <v>44161</v>
      </c>
      <c r="L53" s="96">
        <v>1</v>
      </c>
      <c r="O53" s="84">
        <v>4000000</v>
      </c>
      <c r="P53" s="86">
        <v>5.3161283948091738</v>
      </c>
      <c r="Q53" s="86">
        <v>8.125880869090377</v>
      </c>
      <c r="R53" s="86">
        <v>11.148786979351538</v>
      </c>
      <c r="S53" s="86">
        <v>6.9438470695651811</v>
      </c>
    </row>
    <row r="54" spans="8:19" ht="15.75" customHeight="1" x14ac:dyDescent="0.15">
      <c r="H54" s="90"/>
      <c r="I54" s="91"/>
      <c r="J54" s="97">
        <f t="shared" ref="J54:J69" si="4">$K$41/$L$68</f>
        <v>165308.16270441122</v>
      </c>
      <c r="K54" s="95">
        <f t="shared" ref="K54:K68" ca="1" si="5">K53+90</f>
        <v>44251</v>
      </c>
      <c r="L54" s="96">
        <v>2</v>
      </c>
      <c r="O54" s="84">
        <v>4500000</v>
      </c>
      <c r="P54" s="86">
        <v>6.3626158594543876</v>
      </c>
      <c r="Q54" s="86">
        <v>9.5235873930207475</v>
      </c>
      <c r="R54" s="86">
        <v>12.92435676706455</v>
      </c>
      <c r="S54" s="86">
        <v>8.1937993685548989</v>
      </c>
    </row>
    <row r="55" spans="8:19" ht="15.75" customHeight="1" x14ac:dyDescent="0.15">
      <c r="H55" s="90"/>
      <c r="I55" s="91"/>
      <c r="J55" s="97">
        <f t="shared" si="4"/>
        <v>165308.16270441122</v>
      </c>
      <c r="K55" s="95">
        <f t="shared" ca="1" si="5"/>
        <v>44341</v>
      </c>
      <c r="L55" s="96">
        <v>3</v>
      </c>
    </row>
    <row r="56" spans="8:19" ht="15.75" customHeight="1" x14ac:dyDescent="0.15">
      <c r="H56" s="90"/>
      <c r="I56" s="91"/>
      <c r="J56" s="97">
        <f t="shared" si="4"/>
        <v>165308.16270441122</v>
      </c>
      <c r="K56" s="95">
        <f t="shared" ca="1" si="5"/>
        <v>44431</v>
      </c>
      <c r="L56" s="96">
        <v>4</v>
      </c>
    </row>
    <row r="57" spans="8:19" ht="15.75" customHeight="1" x14ac:dyDescent="0.15">
      <c r="H57" s="90"/>
      <c r="I57" s="91"/>
      <c r="J57" s="97">
        <f t="shared" si="4"/>
        <v>165308.16270441122</v>
      </c>
      <c r="K57" s="95">
        <f t="shared" ca="1" si="5"/>
        <v>44521</v>
      </c>
      <c r="L57" s="96">
        <v>5</v>
      </c>
    </row>
    <row r="58" spans="8:19" ht="15.75" customHeight="1" x14ac:dyDescent="0.15">
      <c r="H58" s="90"/>
      <c r="I58" s="91"/>
      <c r="J58" s="97">
        <f t="shared" si="4"/>
        <v>165308.16270441122</v>
      </c>
      <c r="K58" s="95">
        <f t="shared" ca="1" si="5"/>
        <v>44611</v>
      </c>
      <c r="L58" s="96">
        <v>6</v>
      </c>
    </row>
    <row r="59" spans="8:19" ht="15.75" customHeight="1" x14ac:dyDescent="0.15">
      <c r="H59" s="90"/>
      <c r="I59" s="91"/>
      <c r="J59" s="97">
        <f t="shared" si="4"/>
        <v>165308.16270441122</v>
      </c>
      <c r="K59" s="95">
        <f t="shared" ca="1" si="5"/>
        <v>44701</v>
      </c>
      <c r="L59" s="96">
        <v>7</v>
      </c>
    </row>
    <row r="60" spans="8:19" ht="15.75" customHeight="1" x14ac:dyDescent="0.15">
      <c r="H60" s="90"/>
      <c r="I60" s="91"/>
      <c r="J60" s="97">
        <f t="shared" si="4"/>
        <v>165308.16270441122</v>
      </c>
      <c r="K60" s="95">
        <f t="shared" ca="1" si="5"/>
        <v>44791</v>
      </c>
      <c r="L60" s="96">
        <v>8</v>
      </c>
    </row>
    <row r="61" spans="8:19" ht="15.75" customHeight="1" x14ac:dyDescent="0.15">
      <c r="H61" s="90"/>
      <c r="I61" s="91"/>
      <c r="J61" s="97">
        <f t="shared" si="4"/>
        <v>165308.16270441122</v>
      </c>
      <c r="K61" s="95">
        <f t="shared" ca="1" si="5"/>
        <v>44881</v>
      </c>
      <c r="L61" s="96">
        <v>9</v>
      </c>
    </row>
    <row r="62" spans="8:19" ht="15.75" customHeight="1" x14ac:dyDescent="0.15">
      <c r="H62" s="90"/>
      <c r="I62" s="91"/>
      <c r="J62" s="97">
        <f t="shared" si="4"/>
        <v>165308.16270441122</v>
      </c>
      <c r="K62" s="95">
        <f t="shared" ca="1" si="5"/>
        <v>44971</v>
      </c>
      <c r="L62" s="96">
        <v>10</v>
      </c>
    </row>
    <row r="63" spans="8:19" ht="15.75" customHeight="1" x14ac:dyDescent="0.15">
      <c r="H63" s="90"/>
      <c r="I63" s="91"/>
      <c r="J63" s="97">
        <f t="shared" si="4"/>
        <v>165308.16270441122</v>
      </c>
      <c r="K63" s="95">
        <f t="shared" ca="1" si="5"/>
        <v>45061</v>
      </c>
      <c r="L63" s="96">
        <v>11</v>
      </c>
    </row>
    <row r="64" spans="8:19" ht="15.75" customHeight="1" x14ac:dyDescent="0.15">
      <c r="H64" s="90"/>
      <c r="I64" s="91"/>
      <c r="J64" s="97">
        <f t="shared" si="4"/>
        <v>165308.16270441122</v>
      </c>
      <c r="K64" s="95">
        <f t="shared" ca="1" si="5"/>
        <v>45151</v>
      </c>
      <c r="L64" s="96">
        <v>12</v>
      </c>
    </row>
    <row r="65" spans="8:12" ht="15.75" customHeight="1" x14ac:dyDescent="0.15">
      <c r="H65" s="90"/>
      <c r="I65" s="91"/>
      <c r="J65" s="97">
        <f t="shared" si="4"/>
        <v>165308.16270441122</v>
      </c>
      <c r="K65" s="95">
        <f t="shared" ca="1" si="5"/>
        <v>45241</v>
      </c>
      <c r="L65" s="96">
        <v>13</v>
      </c>
    </row>
    <row r="66" spans="8:12" ht="15.75" customHeight="1" x14ac:dyDescent="0.15">
      <c r="H66" s="90"/>
      <c r="I66" s="91"/>
      <c r="J66" s="97">
        <f t="shared" si="4"/>
        <v>165308.16270441122</v>
      </c>
      <c r="K66" s="95">
        <f t="shared" ca="1" si="5"/>
        <v>45331</v>
      </c>
      <c r="L66" s="96">
        <v>14</v>
      </c>
    </row>
    <row r="67" spans="8:12" ht="15.75" customHeight="1" x14ac:dyDescent="0.15">
      <c r="H67" s="90"/>
      <c r="I67" s="91"/>
      <c r="J67" s="97">
        <f t="shared" si="4"/>
        <v>165308.16270441122</v>
      </c>
      <c r="K67" s="95">
        <f t="shared" ca="1" si="5"/>
        <v>45421</v>
      </c>
      <c r="L67" s="96">
        <v>15</v>
      </c>
    </row>
    <row r="68" spans="8:12" ht="15.75" customHeight="1" x14ac:dyDescent="0.15">
      <c r="H68" s="90"/>
      <c r="I68" s="91"/>
      <c r="J68" s="97">
        <f t="shared" si="4"/>
        <v>165308.16270441122</v>
      </c>
      <c r="K68" s="95">
        <f t="shared" ca="1" si="5"/>
        <v>45511</v>
      </c>
      <c r="L68" s="96">
        <v>16</v>
      </c>
    </row>
    <row r="69" spans="8:12" ht="15.75" customHeight="1" x14ac:dyDescent="0.15">
      <c r="H69" s="90"/>
      <c r="I69" s="91"/>
      <c r="J69" s="97">
        <f t="shared" si="4"/>
        <v>165308.16270441122</v>
      </c>
      <c r="K69" s="95">
        <f ca="1">K52+(E5*365)</f>
        <v>45531</v>
      </c>
      <c r="L69" s="96"/>
    </row>
    <row r="70" spans="8:12" ht="15.75" customHeight="1" x14ac:dyDescent="0.15">
      <c r="H70" s="98" t="s">
        <v>76</v>
      </c>
      <c r="I70" s="77"/>
      <c r="J70" s="77" t="b">
        <f>SUM(J54:J69)=K41</f>
        <v>1</v>
      </c>
      <c r="K70" s="78">
        <f ca="1">XIRR(J52:J69,K52:K69)</f>
        <v>0.61150057911872868</v>
      </c>
      <c r="L70" s="79" t="s">
        <v>56</v>
      </c>
    </row>
    <row r="71" spans="8:12" ht="15.75" customHeight="1" x14ac:dyDescent="0.15">
      <c r="H71" s="90"/>
      <c r="I71" s="91"/>
      <c r="J71" s="91"/>
      <c r="K71" s="91"/>
      <c r="L71" s="96"/>
    </row>
    <row r="72" spans="8:12" ht="15.75" customHeight="1" x14ac:dyDescent="0.15">
      <c r="H72" s="90"/>
      <c r="I72" s="91"/>
      <c r="J72" s="91"/>
      <c r="K72" s="80">
        <f ca="1">XNPV(K73,J52:J69,K52:K69)</f>
        <v>1130178.5362283019</v>
      </c>
      <c r="L72" s="79" t="s">
        <v>75</v>
      </c>
    </row>
    <row r="73" spans="8:12" ht="15.75" customHeight="1" x14ac:dyDescent="0.15">
      <c r="H73" s="99" t="s">
        <v>74</v>
      </c>
      <c r="I73" s="100"/>
      <c r="J73" s="100"/>
      <c r="K73" s="101">
        <v>0.1</v>
      </c>
      <c r="L73" s="102"/>
    </row>
    <row r="74" spans="8:12" ht="15.75" customHeight="1" x14ac:dyDescent="0.15">
      <c r="L74" s="13"/>
    </row>
    <row r="75" spans="8:12" ht="15.75" customHeight="1" x14ac:dyDescent="0.15">
      <c r="L75" s="13"/>
    </row>
    <row r="76" spans="8:12" ht="15.75" customHeight="1" x14ac:dyDescent="0.15">
      <c r="L76" s="13"/>
    </row>
    <row r="77" spans="8:12" ht="15.75" customHeight="1" x14ac:dyDescent="0.15">
      <c r="L77" s="13"/>
    </row>
    <row r="78" spans="8:12" ht="15.75" customHeight="1" x14ac:dyDescent="0.15">
      <c r="L78" s="13"/>
    </row>
    <row r="79" spans="8:12" ht="15.75" customHeight="1" x14ac:dyDescent="0.15">
      <c r="L79" s="13"/>
    </row>
    <row r="80" spans="8:12" ht="15.75" customHeight="1" x14ac:dyDescent="0.15">
      <c r="L80" s="13"/>
    </row>
    <row r="81" spans="12:12" ht="15.75" customHeight="1" x14ac:dyDescent="0.15">
      <c r="L81" s="13"/>
    </row>
    <row r="82" spans="12:12" ht="15.75" customHeight="1" x14ac:dyDescent="0.15">
      <c r="L82" s="13"/>
    </row>
    <row r="83" spans="12:12" ht="15.75" customHeight="1" x14ac:dyDescent="0.15">
      <c r="L83" s="13"/>
    </row>
    <row r="84" spans="12:12" ht="15.75" customHeight="1" x14ac:dyDescent="0.15">
      <c r="L84" s="13"/>
    </row>
    <row r="85" spans="12:12" ht="15.75" customHeight="1" x14ac:dyDescent="0.15">
      <c r="L85" s="13"/>
    </row>
    <row r="86" spans="12:12" ht="15.75" customHeight="1" x14ac:dyDescent="0.15">
      <c r="L86" s="13"/>
    </row>
    <row r="87" spans="12:12" ht="15.75" customHeight="1" x14ac:dyDescent="0.15">
      <c r="L87" s="13"/>
    </row>
    <row r="88" spans="12:12" ht="15.75" customHeight="1" x14ac:dyDescent="0.15">
      <c r="L88" s="13"/>
    </row>
    <row r="89" spans="12:12" ht="15.75" customHeight="1" x14ac:dyDescent="0.15">
      <c r="L89" s="13"/>
    </row>
    <row r="90" spans="12:12" ht="15.75" customHeight="1" x14ac:dyDescent="0.15">
      <c r="L90" s="13"/>
    </row>
    <row r="91" spans="12:12" ht="15.75" customHeight="1" x14ac:dyDescent="0.15">
      <c r="L91" s="13"/>
    </row>
    <row r="92" spans="12:12" ht="15.75" customHeight="1" x14ac:dyDescent="0.15">
      <c r="L92" s="13"/>
    </row>
    <row r="93" spans="12:12" ht="15.75" customHeight="1" x14ac:dyDescent="0.15">
      <c r="L93" s="13"/>
    </row>
    <row r="94" spans="12:12" ht="15.75" customHeight="1" x14ac:dyDescent="0.15">
      <c r="L94" s="13"/>
    </row>
    <row r="95" spans="12:12" ht="15.75" customHeight="1" x14ac:dyDescent="0.15">
      <c r="L95" s="13"/>
    </row>
    <row r="96" spans="12:12" ht="15.75" customHeight="1" x14ac:dyDescent="0.15">
      <c r="L96" s="13"/>
    </row>
    <row r="97" spans="12:12" ht="15.75" customHeight="1" x14ac:dyDescent="0.15">
      <c r="L97" s="13"/>
    </row>
    <row r="98" spans="12:12" ht="15.75" customHeight="1" x14ac:dyDescent="0.15">
      <c r="L98" s="13"/>
    </row>
    <row r="99" spans="12:12" ht="15.75" customHeight="1" x14ac:dyDescent="0.15">
      <c r="L99" s="13"/>
    </row>
    <row r="100" spans="12:12" ht="15.75" customHeight="1" x14ac:dyDescent="0.15">
      <c r="L100" s="13"/>
    </row>
    <row r="101" spans="12:12" ht="15.75" customHeight="1" x14ac:dyDescent="0.15">
      <c r="L101" s="13"/>
    </row>
    <row r="102" spans="12:12" ht="15.75" customHeight="1" x14ac:dyDescent="0.15">
      <c r="L102" s="13"/>
    </row>
    <row r="103" spans="12:12" ht="15.75" customHeight="1" x14ac:dyDescent="0.15">
      <c r="L103" s="13"/>
    </row>
    <row r="104" spans="12:12" ht="15.75" customHeight="1" x14ac:dyDescent="0.15">
      <c r="L104" s="13"/>
    </row>
    <row r="105" spans="12:12" ht="15.75" customHeight="1" x14ac:dyDescent="0.15">
      <c r="L105" s="13"/>
    </row>
    <row r="106" spans="12:12" ht="15.75" customHeight="1" x14ac:dyDescent="0.15">
      <c r="L106" s="13"/>
    </row>
    <row r="107" spans="12:12" ht="15.75" customHeight="1" x14ac:dyDescent="0.15">
      <c r="L107" s="13"/>
    </row>
    <row r="108" spans="12:12" ht="15.75" customHeight="1" x14ac:dyDescent="0.15">
      <c r="L108" s="13"/>
    </row>
    <row r="109" spans="12:12" ht="15.75" customHeight="1" x14ac:dyDescent="0.15">
      <c r="L109" s="13"/>
    </row>
    <row r="110" spans="12:12" ht="15.75" customHeight="1" x14ac:dyDescent="0.15">
      <c r="L110" s="13"/>
    </row>
    <row r="111" spans="12:12" ht="15.75" customHeight="1" x14ac:dyDescent="0.15">
      <c r="L111" s="13"/>
    </row>
    <row r="112" spans="12:12" ht="15.75" customHeight="1" x14ac:dyDescent="0.15">
      <c r="L112" s="13"/>
    </row>
    <row r="113" spans="12:12" ht="15.75" customHeight="1" x14ac:dyDescent="0.15">
      <c r="L113" s="13"/>
    </row>
    <row r="114" spans="12:12" ht="15.75" customHeight="1" x14ac:dyDescent="0.15">
      <c r="L114" s="13"/>
    </row>
    <row r="115" spans="12:12" ht="15.75" customHeight="1" x14ac:dyDescent="0.15">
      <c r="L115" s="13"/>
    </row>
    <row r="116" spans="12:12" ht="15.75" customHeight="1" x14ac:dyDescent="0.15">
      <c r="L116" s="13"/>
    </row>
    <row r="117" spans="12:12" ht="15.75" customHeight="1" x14ac:dyDescent="0.15">
      <c r="L117" s="13"/>
    </row>
    <row r="118" spans="12:12" ht="15.75" customHeight="1" x14ac:dyDescent="0.15">
      <c r="L118" s="13"/>
    </row>
    <row r="119" spans="12:12" ht="15.75" customHeight="1" x14ac:dyDescent="0.15">
      <c r="L119" s="13"/>
    </row>
    <row r="120" spans="12:12" ht="15.75" customHeight="1" x14ac:dyDescent="0.15">
      <c r="L120" s="13"/>
    </row>
    <row r="121" spans="12:12" ht="15.75" customHeight="1" x14ac:dyDescent="0.15">
      <c r="L121" s="13"/>
    </row>
    <row r="122" spans="12:12" ht="15.75" customHeight="1" x14ac:dyDescent="0.15">
      <c r="L122" s="13"/>
    </row>
    <row r="123" spans="12:12" ht="15.75" customHeight="1" x14ac:dyDescent="0.15">
      <c r="L123" s="13"/>
    </row>
    <row r="124" spans="12:12" ht="15.75" customHeight="1" x14ac:dyDescent="0.15">
      <c r="L124" s="13"/>
    </row>
    <row r="125" spans="12:12" ht="15.75" customHeight="1" x14ac:dyDescent="0.15">
      <c r="L125" s="13"/>
    </row>
    <row r="126" spans="12:12" ht="15.75" customHeight="1" x14ac:dyDescent="0.15">
      <c r="L126" s="13"/>
    </row>
    <row r="127" spans="12:12" ht="15.75" customHeight="1" x14ac:dyDescent="0.15">
      <c r="L127" s="13"/>
    </row>
    <row r="128" spans="12:12" ht="15.75" customHeight="1" x14ac:dyDescent="0.15">
      <c r="L128" s="13"/>
    </row>
    <row r="129" spans="12:12" ht="15.75" customHeight="1" x14ac:dyDescent="0.15">
      <c r="L129" s="13"/>
    </row>
    <row r="130" spans="12:12" ht="15.75" customHeight="1" x14ac:dyDescent="0.15">
      <c r="L130" s="13"/>
    </row>
    <row r="131" spans="12:12" ht="15.75" customHeight="1" x14ac:dyDescent="0.15">
      <c r="L131" s="13"/>
    </row>
    <row r="132" spans="12:12" ht="15.75" customHeight="1" x14ac:dyDescent="0.15">
      <c r="L132" s="13"/>
    </row>
    <row r="133" spans="12:12" ht="15.75" customHeight="1" x14ac:dyDescent="0.15">
      <c r="L133" s="13"/>
    </row>
    <row r="134" spans="12:12" ht="15.75" customHeight="1" x14ac:dyDescent="0.15">
      <c r="L134" s="13"/>
    </row>
    <row r="135" spans="12:12" ht="15.75" customHeight="1" x14ac:dyDescent="0.15">
      <c r="L135" s="13"/>
    </row>
    <row r="136" spans="12:12" ht="15.75" customHeight="1" x14ac:dyDescent="0.15">
      <c r="L136" s="13"/>
    </row>
    <row r="137" spans="12:12" ht="15.75" customHeight="1" x14ac:dyDescent="0.15">
      <c r="L137" s="13"/>
    </row>
    <row r="138" spans="12:12" ht="15.75" customHeight="1" x14ac:dyDescent="0.15">
      <c r="L138" s="13"/>
    </row>
    <row r="139" spans="12:12" ht="15.75" customHeight="1" x14ac:dyDescent="0.15">
      <c r="L139" s="13"/>
    </row>
    <row r="140" spans="12:12" ht="15.75" customHeight="1" x14ac:dyDescent="0.15">
      <c r="L140" s="13"/>
    </row>
    <row r="141" spans="12:12" ht="15.75" customHeight="1" x14ac:dyDescent="0.15">
      <c r="L141" s="13"/>
    </row>
    <row r="142" spans="12:12" ht="15.75" customHeight="1" x14ac:dyDescent="0.15">
      <c r="L142" s="13"/>
    </row>
    <row r="143" spans="12:12" ht="15.75" customHeight="1" x14ac:dyDescent="0.15">
      <c r="L143" s="13"/>
    </row>
    <row r="144" spans="12:12" ht="15.75" customHeight="1" x14ac:dyDescent="0.15">
      <c r="L144" s="13"/>
    </row>
    <row r="145" spans="12:12" ht="15.75" customHeight="1" x14ac:dyDescent="0.15">
      <c r="L145" s="13"/>
    </row>
    <row r="146" spans="12:12" ht="15.75" customHeight="1" x14ac:dyDescent="0.15">
      <c r="L146" s="13"/>
    </row>
    <row r="147" spans="12:12" ht="15.75" customHeight="1" x14ac:dyDescent="0.15">
      <c r="L147" s="13"/>
    </row>
    <row r="148" spans="12:12" ht="15.75" customHeight="1" x14ac:dyDescent="0.15">
      <c r="L148" s="13"/>
    </row>
    <row r="149" spans="12:12" ht="15.75" customHeight="1" x14ac:dyDescent="0.15">
      <c r="L149" s="13"/>
    </row>
    <row r="150" spans="12:12" ht="15.75" customHeight="1" x14ac:dyDescent="0.15">
      <c r="L150" s="13"/>
    </row>
    <row r="151" spans="12:12" ht="15.75" customHeight="1" x14ac:dyDescent="0.15">
      <c r="L151" s="13"/>
    </row>
    <row r="152" spans="12:12" ht="15.75" customHeight="1" x14ac:dyDescent="0.15">
      <c r="L152" s="13"/>
    </row>
    <row r="153" spans="12:12" ht="15.75" customHeight="1" x14ac:dyDescent="0.15">
      <c r="L153" s="13"/>
    </row>
    <row r="154" spans="12:12" ht="15.75" customHeight="1" x14ac:dyDescent="0.15">
      <c r="L154" s="13"/>
    </row>
    <row r="155" spans="12:12" ht="15.75" customHeight="1" x14ac:dyDescent="0.15">
      <c r="L155" s="13"/>
    </row>
    <row r="156" spans="12:12" ht="15.75" customHeight="1" x14ac:dyDescent="0.15">
      <c r="L156" s="13"/>
    </row>
    <row r="157" spans="12:12" ht="15.75" customHeight="1" x14ac:dyDescent="0.15">
      <c r="L157" s="13"/>
    </row>
    <row r="158" spans="12:12" ht="15.75" customHeight="1" x14ac:dyDescent="0.15">
      <c r="L158" s="13"/>
    </row>
    <row r="159" spans="12:12" ht="15.75" customHeight="1" x14ac:dyDescent="0.15">
      <c r="L159" s="13"/>
    </row>
    <row r="160" spans="12:12" ht="15.75" customHeight="1" x14ac:dyDescent="0.15">
      <c r="L160" s="13"/>
    </row>
    <row r="161" spans="12:12" ht="15.75" customHeight="1" x14ac:dyDescent="0.15">
      <c r="L161" s="13"/>
    </row>
    <row r="162" spans="12:12" ht="15.75" customHeight="1" x14ac:dyDescent="0.15">
      <c r="L162" s="13"/>
    </row>
    <row r="163" spans="12:12" ht="15.75" customHeight="1" x14ac:dyDescent="0.15">
      <c r="L163" s="13"/>
    </row>
    <row r="164" spans="12:12" ht="15.75" customHeight="1" x14ac:dyDescent="0.15">
      <c r="L164" s="13"/>
    </row>
    <row r="165" spans="12:12" ht="15.75" customHeight="1" x14ac:dyDescent="0.15">
      <c r="L165" s="13"/>
    </row>
    <row r="166" spans="12:12" ht="15.75" customHeight="1" x14ac:dyDescent="0.15">
      <c r="L166" s="13"/>
    </row>
    <row r="167" spans="12:12" ht="15.75" customHeight="1" x14ac:dyDescent="0.15">
      <c r="L167" s="13"/>
    </row>
    <row r="168" spans="12:12" ht="15.75" customHeight="1" x14ac:dyDescent="0.15">
      <c r="L168" s="13"/>
    </row>
    <row r="169" spans="12:12" ht="15.75" customHeight="1" x14ac:dyDescent="0.15">
      <c r="L169" s="13"/>
    </row>
    <row r="170" spans="12:12" ht="15.75" customHeight="1" x14ac:dyDescent="0.15">
      <c r="L170" s="13"/>
    </row>
    <row r="171" spans="12:12" ht="15.75" customHeight="1" x14ac:dyDescent="0.15">
      <c r="L171" s="13"/>
    </row>
    <row r="172" spans="12:12" ht="15.75" customHeight="1" x14ac:dyDescent="0.15">
      <c r="L172" s="13"/>
    </row>
    <row r="173" spans="12:12" ht="15.75" customHeight="1" x14ac:dyDescent="0.15">
      <c r="L173" s="13"/>
    </row>
    <row r="174" spans="12:12" ht="15.75" customHeight="1" x14ac:dyDescent="0.15">
      <c r="L174" s="13"/>
    </row>
    <row r="175" spans="12:12" ht="15.75" customHeight="1" x14ac:dyDescent="0.15">
      <c r="L175" s="13"/>
    </row>
    <row r="176" spans="12:12" ht="15.75" customHeight="1" x14ac:dyDescent="0.15">
      <c r="L176" s="13"/>
    </row>
    <row r="177" spans="12:12" ht="15.75" customHeight="1" x14ac:dyDescent="0.15">
      <c r="L177" s="13"/>
    </row>
    <row r="178" spans="12:12" ht="15.75" customHeight="1" x14ac:dyDescent="0.15">
      <c r="L178" s="13"/>
    </row>
    <row r="179" spans="12:12" ht="15.75" customHeight="1" x14ac:dyDescent="0.15">
      <c r="L179" s="13"/>
    </row>
    <row r="180" spans="12:12" ht="15.75" customHeight="1" x14ac:dyDescent="0.15">
      <c r="L180" s="13"/>
    </row>
    <row r="181" spans="12:12" ht="15.75" customHeight="1" x14ac:dyDescent="0.15">
      <c r="L181" s="13"/>
    </row>
    <row r="182" spans="12:12" ht="15.75" customHeight="1" x14ac:dyDescent="0.15">
      <c r="L182" s="13"/>
    </row>
    <row r="183" spans="12:12" ht="15.75" customHeight="1" x14ac:dyDescent="0.15">
      <c r="L183" s="13"/>
    </row>
    <row r="184" spans="12:12" ht="15.75" customHeight="1" x14ac:dyDescent="0.15">
      <c r="L184" s="13"/>
    </row>
    <row r="185" spans="12:12" ht="15.75" customHeight="1" x14ac:dyDescent="0.15">
      <c r="L185" s="13"/>
    </row>
    <row r="186" spans="12:12" ht="15.75" customHeight="1" x14ac:dyDescent="0.15">
      <c r="L186" s="13"/>
    </row>
    <row r="187" spans="12:12" ht="15.75" customHeight="1" x14ac:dyDescent="0.15">
      <c r="L187" s="13"/>
    </row>
    <row r="188" spans="12:12" ht="15.75" customHeight="1" x14ac:dyDescent="0.15">
      <c r="L188" s="13"/>
    </row>
    <row r="189" spans="12:12" ht="15.75" customHeight="1" x14ac:dyDescent="0.15">
      <c r="L189" s="13"/>
    </row>
    <row r="190" spans="12:12" ht="15.75" customHeight="1" x14ac:dyDescent="0.15">
      <c r="L190" s="13"/>
    </row>
    <row r="191" spans="12:12" ht="15.75" customHeight="1" x14ac:dyDescent="0.15">
      <c r="L191" s="13"/>
    </row>
    <row r="192" spans="12:12" ht="15.75" customHeight="1" x14ac:dyDescent="0.15">
      <c r="L192" s="13"/>
    </row>
    <row r="193" spans="12:12" ht="15.75" customHeight="1" x14ac:dyDescent="0.15">
      <c r="L193" s="13"/>
    </row>
    <row r="194" spans="12:12" ht="15.75" customHeight="1" x14ac:dyDescent="0.15">
      <c r="L194" s="13"/>
    </row>
    <row r="195" spans="12:12" ht="15.75" customHeight="1" x14ac:dyDescent="0.15">
      <c r="L195" s="13"/>
    </row>
    <row r="196" spans="12:12" ht="15.75" customHeight="1" x14ac:dyDescent="0.15">
      <c r="L196" s="13"/>
    </row>
    <row r="197" spans="12:12" ht="15.75" customHeight="1" x14ac:dyDescent="0.15">
      <c r="L197" s="13"/>
    </row>
    <row r="198" spans="12:12" ht="15.75" customHeight="1" x14ac:dyDescent="0.15">
      <c r="L198" s="13"/>
    </row>
    <row r="199" spans="12:12" ht="15.75" customHeight="1" x14ac:dyDescent="0.15">
      <c r="L199" s="13"/>
    </row>
    <row r="200" spans="12:12" ht="15.75" customHeight="1" x14ac:dyDescent="0.15">
      <c r="L200" s="13"/>
    </row>
    <row r="201" spans="12:12" ht="15.75" customHeight="1" x14ac:dyDescent="0.15">
      <c r="L201" s="13"/>
    </row>
    <row r="202" spans="12:12" ht="15.75" customHeight="1" x14ac:dyDescent="0.15">
      <c r="L202" s="13"/>
    </row>
    <row r="203" spans="12:12" ht="15.75" customHeight="1" x14ac:dyDescent="0.15">
      <c r="L203" s="13"/>
    </row>
    <row r="204" spans="12:12" ht="15.75" customHeight="1" x14ac:dyDescent="0.15">
      <c r="L204" s="13"/>
    </row>
    <row r="205" spans="12:12" ht="15.75" customHeight="1" x14ac:dyDescent="0.15">
      <c r="L205" s="13"/>
    </row>
    <row r="206" spans="12:12" ht="15.75" customHeight="1" x14ac:dyDescent="0.15">
      <c r="L206" s="13"/>
    </row>
    <row r="207" spans="12:12" ht="15.75" customHeight="1" x14ac:dyDescent="0.15">
      <c r="L207" s="13"/>
    </row>
    <row r="208" spans="12:12" ht="15.75" customHeight="1" x14ac:dyDescent="0.15">
      <c r="L208" s="13"/>
    </row>
    <row r="209" spans="12:12" ht="15.75" customHeight="1" x14ac:dyDescent="0.15">
      <c r="L209" s="13"/>
    </row>
    <row r="210" spans="12:12" ht="15.75" customHeight="1" x14ac:dyDescent="0.15">
      <c r="L210" s="13"/>
    </row>
    <row r="211" spans="12:12" ht="15.75" customHeight="1" x14ac:dyDescent="0.15">
      <c r="L211" s="13"/>
    </row>
    <row r="212" spans="12:12" ht="15.75" customHeight="1" x14ac:dyDescent="0.15">
      <c r="L212" s="13"/>
    </row>
    <row r="213" spans="12:12" ht="15.75" customHeight="1" x14ac:dyDescent="0.15">
      <c r="L213" s="13"/>
    </row>
    <row r="214" spans="12:12" ht="15.75" customHeight="1" x14ac:dyDescent="0.15">
      <c r="L214" s="13"/>
    </row>
    <row r="215" spans="12:12" ht="15.75" customHeight="1" x14ac:dyDescent="0.15">
      <c r="L215" s="13"/>
    </row>
    <row r="216" spans="12:12" ht="15.75" customHeight="1" x14ac:dyDescent="0.15">
      <c r="L216" s="13"/>
    </row>
    <row r="217" spans="12:12" ht="15.75" customHeight="1" x14ac:dyDescent="0.15">
      <c r="L217" s="13"/>
    </row>
    <row r="218" spans="12:12" ht="15.75" customHeight="1" x14ac:dyDescent="0.15">
      <c r="L218" s="13"/>
    </row>
    <row r="219" spans="12:12" ht="15.75" customHeight="1" x14ac:dyDescent="0.15">
      <c r="L219" s="13"/>
    </row>
    <row r="220" spans="12:12" ht="15.75" customHeight="1" x14ac:dyDescent="0.15">
      <c r="L220" s="13"/>
    </row>
    <row r="221" spans="12:12" ht="15.75" customHeight="1" x14ac:dyDescent="0.15">
      <c r="L221" s="13"/>
    </row>
    <row r="222" spans="12:12" ht="15.75" customHeight="1" x14ac:dyDescent="0.15">
      <c r="L222" s="13"/>
    </row>
    <row r="223" spans="12:12" ht="15.75" customHeight="1" x14ac:dyDescent="0.15">
      <c r="L223" s="13"/>
    </row>
    <row r="224" spans="12:12" ht="15.75" customHeight="1" x14ac:dyDescent="0.15">
      <c r="L224" s="13"/>
    </row>
    <row r="225" spans="12:12" ht="15.75" customHeight="1" x14ac:dyDescent="0.15">
      <c r="L225" s="13"/>
    </row>
    <row r="226" spans="12:12" ht="15.75" customHeight="1" x14ac:dyDescent="0.15">
      <c r="L226" s="13"/>
    </row>
    <row r="227" spans="12:12" ht="15.75" customHeight="1" x14ac:dyDescent="0.15">
      <c r="L227" s="13"/>
    </row>
    <row r="228" spans="12:12" ht="15.75" customHeight="1" x14ac:dyDescent="0.15">
      <c r="L228" s="13"/>
    </row>
    <row r="229" spans="12:12" ht="15.75" customHeight="1" x14ac:dyDescent="0.15">
      <c r="L229" s="13"/>
    </row>
    <row r="230" spans="12:12" ht="15.75" customHeight="1" x14ac:dyDescent="0.15">
      <c r="L230" s="13"/>
    </row>
    <row r="231" spans="12:12" ht="15.75" customHeight="1" x14ac:dyDescent="0.15">
      <c r="L231" s="13"/>
    </row>
    <row r="232" spans="12:12" ht="15.75" customHeight="1" x14ac:dyDescent="0.15">
      <c r="L232" s="13"/>
    </row>
    <row r="233" spans="12:12" ht="15.75" customHeight="1" x14ac:dyDescent="0.15">
      <c r="L233" s="13"/>
    </row>
    <row r="234" spans="12:12" ht="15.75" customHeight="1" x14ac:dyDescent="0.15">
      <c r="L234" s="13"/>
    </row>
    <row r="235" spans="12:12" ht="15.75" customHeight="1" x14ac:dyDescent="0.15">
      <c r="L235" s="13"/>
    </row>
    <row r="236" spans="12:12" ht="15.75" customHeight="1" x14ac:dyDescent="0.15">
      <c r="L236" s="13"/>
    </row>
    <row r="237" spans="12:12" ht="15.75" customHeight="1" x14ac:dyDescent="0.15">
      <c r="L237" s="13"/>
    </row>
    <row r="238" spans="12:12" ht="15.75" customHeight="1" x14ac:dyDescent="0.15">
      <c r="L238" s="13"/>
    </row>
    <row r="239" spans="12:12" ht="15.75" customHeight="1" x14ac:dyDescent="0.15">
      <c r="L239" s="13"/>
    </row>
    <row r="240" spans="12:12" ht="15.75" customHeight="1" x14ac:dyDescent="0.15">
      <c r="L240" s="13"/>
    </row>
    <row r="241" spans="12:12" ht="15.75" customHeight="1" x14ac:dyDescent="0.15">
      <c r="L241" s="13"/>
    </row>
    <row r="242" spans="12:12" ht="15.75" customHeight="1" x14ac:dyDescent="0.15">
      <c r="L242" s="13"/>
    </row>
    <row r="243" spans="12:12" ht="15.75" customHeight="1" x14ac:dyDescent="0.15">
      <c r="L243" s="13"/>
    </row>
    <row r="244" spans="12:12" ht="15.75" customHeight="1" x14ac:dyDescent="0.15">
      <c r="L244" s="13"/>
    </row>
    <row r="245" spans="12:12" ht="15.75" customHeight="1" x14ac:dyDescent="0.15">
      <c r="L245" s="13"/>
    </row>
    <row r="246" spans="12:12" ht="15.75" customHeight="1" x14ac:dyDescent="0.15">
      <c r="L246" s="13"/>
    </row>
    <row r="247" spans="12:12" ht="15.75" customHeight="1" x14ac:dyDescent="0.15">
      <c r="L247" s="13"/>
    </row>
    <row r="248" spans="12:12" ht="15.75" customHeight="1" x14ac:dyDescent="0.15">
      <c r="L248" s="13"/>
    </row>
    <row r="249" spans="12:12" ht="15.75" customHeight="1" x14ac:dyDescent="0.15">
      <c r="L249" s="13"/>
    </row>
    <row r="250" spans="12:12" ht="15.75" customHeight="1" x14ac:dyDescent="0.15">
      <c r="L250" s="13"/>
    </row>
    <row r="251" spans="12:12" ht="15.75" customHeight="1" x14ac:dyDescent="0.15">
      <c r="L251" s="13"/>
    </row>
    <row r="252" spans="12:12" ht="15.75" customHeight="1" x14ac:dyDescent="0.15">
      <c r="L252" s="13"/>
    </row>
    <row r="253" spans="12:12" ht="15.75" customHeight="1" x14ac:dyDescent="0.15">
      <c r="L253" s="13"/>
    </row>
    <row r="254" spans="12:12" ht="15.75" customHeight="1" x14ac:dyDescent="0.15">
      <c r="L254" s="13"/>
    </row>
    <row r="255" spans="12:12" ht="15.75" customHeight="1" x14ac:dyDescent="0.15">
      <c r="L255" s="13"/>
    </row>
    <row r="256" spans="12:12" ht="15.75" customHeight="1" x14ac:dyDescent="0.15">
      <c r="L256" s="13"/>
    </row>
    <row r="257" spans="12:12" ht="15.75" customHeight="1" x14ac:dyDescent="0.15">
      <c r="L257" s="13"/>
    </row>
    <row r="258" spans="12:12" ht="15.75" customHeight="1" x14ac:dyDescent="0.15">
      <c r="L258" s="13"/>
    </row>
    <row r="259" spans="12:12" ht="15.75" customHeight="1" x14ac:dyDescent="0.15">
      <c r="L259" s="13"/>
    </row>
    <row r="260" spans="12:12" ht="15.75" customHeight="1" x14ac:dyDescent="0.15">
      <c r="L260" s="13"/>
    </row>
    <row r="261" spans="12:12" ht="15.75" customHeight="1" x14ac:dyDescent="0.15">
      <c r="L261" s="13"/>
    </row>
    <row r="262" spans="12:12" ht="15.75" customHeight="1" x14ac:dyDescent="0.15">
      <c r="L262" s="13"/>
    </row>
    <row r="263" spans="12:12" ht="15.75" customHeight="1" x14ac:dyDescent="0.15">
      <c r="L263" s="13"/>
    </row>
    <row r="264" spans="12:12" ht="15.75" customHeight="1" x14ac:dyDescent="0.15">
      <c r="L264" s="13"/>
    </row>
    <row r="265" spans="12:12" ht="15.75" customHeight="1" x14ac:dyDescent="0.15">
      <c r="L265" s="13"/>
    </row>
    <row r="266" spans="12:12" ht="15.75" customHeight="1" x14ac:dyDescent="0.15">
      <c r="L266" s="13"/>
    </row>
    <row r="267" spans="12:12" ht="15.75" customHeight="1" x14ac:dyDescent="0.15">
      <c r="L267" s="13"/>
    </row>
    <row r="268" spans="12:12" ht="15.75" customHeight="1" x14ac:dyDescent="0.15">
      <c r="L268" s="13"/>
    </row>
    <row r="269" spans="12:12" ht="15.75" customHeight="1" x14ac:dyDescent="0.15">
      <c r="L269" s="13"/>
    </row>
    <row r="270" spans="12:12" ht="15.75" customHeight="1" x14ac:dyDescent="0.15">
      <c r="L270" s="13"/>
    </row>
    <row r="271" spans="12:12" ht="15.75" customHeight="1" x14ac:dyDescent="0.15">
      <c r="L271" s="13"/>
    </row>
    <row r="272" spans="12:12" ht="15.75" customHeight="1" x14ac:dyDescent="0.15">
      <c r="L272" s="13"/>
    </row>
    <row r="273" spans="12:12" ht="15.75" customHeight="1" x14ac:dyDescent="0.15">
      <c r="L273" s="13"/>
    </row>
    <row r="274" spans="12:12" ht="15.75" customHeight="1" x14ac:dyDescent="0.15">
      <c r="L274" s="13"/>
    </row>
    <row r="275" spans="12:12" ht="15.75" customHeight="1" x14ac:dyDescent="0.15">
      <c r="L275" s="13"/>
    </row>
    <row r="276" spans="12:12" ht="15.75" customHeight="1" x14ac:dyDescent="0.15">
      <c r="L276" s="13"/>
    </row>
    <row r="277" spans="12:12" ht="15.75" customHeight="1" x14ac:dyDescent="0.15">
      <c r="L277" s="13"/>
    </row>
    <row r="278" spans="12:12" ht="15.75" customHeight="1" x14ac:dyDescent="0.15">
      <c r="L278" s="13"/>
    </row>
    <row r="279" spans="12:12" ht="15.75" customHeight="1" x14ac:dyDescent="0.15">
      <c r="L279" s="13"/>
    </row>
    <row r="280" spans="12:12" ht="15.75" customHeight="1" x14ac:dyDescent="0.15">
      <c r="L280" s="13"/>
    </row>
    <row r="281" spans="12:12" ht="15.75" customHeight="1" x14ac:dyDescent="0.15">
      <c r="L281" s="13"/>
    </row>
    <row r="282" spans="12:12" ht="15.75" customHeight="1" x14ac:dyDescent="0.15">
      <c r="L282" s="13"/>
    </row>
    <row r="283" spans="12:12" ht="15.75" customHeight="1" x14ac:dyDescent="0.15">
      <c r="L283" s="13"/>
    </row>
    <row r="284" spans="12:12" ht="15.75" customHeight="1" x14ac:dyDescent="0.15">
      <c r="L284" s="13"/>
    </row>
    <row r="285" spans="12:12" ht="15.75" customHeight="1" x14ac:dyDescent="0.15">
      <c r="L285" s="13"/>
    </row>
    <row r="286" spans="12:12" ht="15.75" customHeight="1" x14ac:dyDescent="0.15">
      <c r="L286" s="13"/>
    </row>
    <row r="287" spans="12:12" ht="15.75" customHeight="1" x14ac:dyDescent="0.15">
      <c r="L287" s="13"/>
    </row>
    <row r="288" spans="12:12" ht="15.75" customHeight="1" x14ac:dyDescent="0.15">
      <c r="L288" s="13"/>
    </row>
    <row r="289" spans="12:12" ht="15.75" customHeight="1" x14ac:dyDescent="0.15">
      <c r="L289" s="13"/>
    </row>
    <row r="290" spans="12:12" ht="15.75" customHeight="1" x14ac:dyDescent="0.15">
      <c r="L290" s="13"/>
    </row>
    <row r="291" spans="12:12" ht="15.75" customHeight="1" x14ac:dyDescent="0.15">
      <c r="L291" s="13"/>
    </row>
    <row r="292" spans="12:12" ht="15.75" customHeight="1" x14ac:dyDescent="0.15">
      <c r="L292" s="13"/>
    </row>
    <row r="293" spans="12:12" ht="15.75" customHeight="1" x14ac:dyDescent="0.15">
      <c r="L293" s="13"/>
    </row>
    <row r="294" spans="12:12" ht="15.75" customHeight="1" x14ac:dyDescent="0.15">
      <c r="L294" s="13"/>
    </row>
    <row r="295" spans="12:12" ht="15.75" customHeight="1" x14ac:dyDescent="0.15">
      <c r="L295" s="13"/>
    </row>
    <row r="296" spans="12:12" ht="15.75" customHeight="1" x14ac:dyDescent="0.15">
      <c r="L296" s="13"/>
    </row>
    <row r="297" spans="12:12" ht="15.75" customHeight="1" x14ac:dyDescent="0.15">
      <c r="L297" s="13"/>
    </row>
    <row r="298" spans="12:12" ht="15.75" customHeight="1" x14ac:dyDescent="0.15">
      <c r="L298" s="13"/>
    </row>
    <row r="299" spans="12:12" ht="15.75" customHeight="1" x14ac:dyDescent="0.15">
      <c r="L299" s="13"/>
    </row>
    <row r="300" spans="12:12" ht="15.75" customHeight="1" x14ac:dyDescent="0.15">
      <c r="L300" s="13"/>
    </row>
    <row r="301" spans="12:12" ht="15.75" customHeight="1" x14ac:dyDescent="0.15">
      <c r="L301" s="13"/>
    </row>
    <row r="302" spans="12:12" ht="15.75" customHeight="1" x14ac:dyDescent="0.15">
      <c r="L302" s="13"/>
    </row>
    <row r="303" spans="12:12" ht="15.75" customHeight="1" x14ac:dyDescent="0.15">
      <c r="L303" s="13"/>
    </row>
    <row r="304" spans="12:12" ht="15.75" customHeight="1" x14ac:dyDescent="0.15">
      <c r="L304" s="13"/>
    </row>
    <row r="305" spans="12:12" ht="15.75" customHeight="1" x14ac:dyDescent="0.15">
      <c r="L305" s="13"/>
    </row>
    <row r="306" spans="12:12" ht="15.75" customHeight="1" x14ac:dyDescent="0.15">
      <c r="L306" s="13"/>
    </row>
    <row r="307" spans="12:12" ht="15.75" customHeight="1" x14ac:dyDescent="0.15">
      <c r="L307" s="13"/>
    </row>
    <row r="308" spans="12:12" ht="15.75" customHeight="1" x14ac:dyDescent="0.15">
      <c r="L308" s="13"/>
    </row>
    <row r="309" spans="12:12" ht="15.75" customHeight="1" x14ac:dyDescent="0.15">
      <c r="L309" s="13"/>
    </row>
    <row r="310" spans="12:12" ht="15.75" customHeight="1" x14ac:dyDescent="0.15">
      <c r="L310" s="13"/>
    </row>
    <row r="311" spans="12:12" ht="15.75" customHeight="1" x14ac:dyDescent="0.15">
      <c r="L311" s="13"/>
    </row>
    <row r="312" spans="12:12" ht="15.75" customHeight="1" x14ac:dyDescent="0.15">
      <c r="L312" s="13"/>
    </row>
    <row r="313" spans="12:12" ht="15.75" customHeight="1" x14ac:dyDescent="0.15">
      <c r="L313" s="13"/>
    </row>
    <row r="314" spans="12:12" ht="15.75" customHeight="1" x14ac:dyDescent="0.15">
      <c r="L314" s="13"/>
    </row>
    <row r="315" spans="12:12" ht="15.75" customHeight="1" x14ac:dyDescent="0.15">
      <c r="L315" s="13"/>
    </row>
    <row r="316" spans="12:12" ht="15.75" customHeight="1" x14ac:dyDescent="0.15">
      <c r="L316" s="13"/>
    </row>
    <row r="317" spans="12:12" ht="15.75" customHeight="1" x14ac:dyDescent="0.15">
      <c r="L317" s="13"/>
    </row>
    <row r="318" spans="12:12" ht="15.75" customHeight="1" x14ac:dyDescent="0.15">
      <c r="L318" s="13"/>
    </row>
    <row r="319" spans="12:12" ht="15.75" customHeight="1" x14ac:dyDescent="0.15">
      <c r="L319" s="13"/>
    </row>
    <row r="320" spans="12:12" ht="15.75" customHeight="1" x14ac:dyDescent="0.15">
      <c r="L320" s="13"/>
    </row>
    <row r="321" spans="12:12" ht="15.75" customHeight="1" x14ac:dyDescent="0.15">
      <c r="L321" s="13"/>
    </row>
    <row r="322" spans="12:12" ht="15.75" customHeight="1" x14ac:dyDescent="0.15">
      <c r="L322" s="13"/>
    </row>
    <row r="323" spans="12:12" ht="15.75" customHeight="1" x14ac:dyDescent="0.15">
      <c r="L323" s="13"/>
    </row>
    <row r="324" spans="12:12" ht="15.75" customHeight="1" x14ac:dyDescent="0.15">
      <c r="L324" s="13"/>
    </row>
    <row r="325" spans="12:12" ht="15.75" customHeight="1" x14ac:dyDescent="0.15">
      <c r="L325" s="13"/>
    </row>
    <row r="326" spans="12:12" ht="15.75" customHeight="1" x14ac:dyDescent="0.15">
      <c r="L326" s="13"/>
    </row>
    <row r="327" spans="12:12" ht="15.75" customHeight="1" x14ac:dyDescent="0.15">
      <c r="L327" s="13"/>
    </row>
    <row r="328" spans="12:12" ht="15.75" customHeight="1" x14ac:dyDescent="0.15">
      <c r="L328" s="13"/>
    </row>
    <row r="329" spans="12:12" ht="15.75" customHeight="1" x14ac:dyDescent="0.15">
      <c r="L329" s="13"/>
    </row>
    <row r="330" spans="12:12" ht="15.75" customHeight="1" x14ac:dyDescent="0.15">
      <c r="L330" s="13"/>
    </row>
    <row r="331" spans="12:12" ht="15.75" customHeight="1" x14ac:dyDescent="0.15">
      <c r="L331" s="13"/>
    </row>
    <row r="332" spans="12:12" ht="15.75" customHeight="1" x14ac:dyDescent="0.15">
      <c r="L332" s="13"/>
    </row>
    <row r="333" spans="12:12" ht="15.75" customHeight="1" x14ac:dyDescent="0.15">
      <c r="L333" s="13"/>
    </row>
    <row r="334" spans="12:12" ht="15.75" customHeight="1" x14ac:dyDescent="0.15">
      <c r="L334" s="13"/>
    </row>
    <row r="335" spans="12:12" ht="15.75" customHeight="1" x14ac:dyDescent="0.15">
      <c r="L335" s="13"/>
    </row>
    <row r="336" spans="12:12" ht="15.75" customHeight="1" x14ac:dyDescent="0.15">
      <c r="L336" s="13"/>
    </row>
    <row r="337" spans="12:12" ht="15.75" customHeight="1" x14ac:dyDescent="0.15">
      <c r="L337" s="13"/>
    </row>
    <row r="338" spans="12:12" ht="15.75" customHeight="1" x14ac:dyDescent="0.15">
      <c r="L338" s="13"/>
    </row>
    <row r="339" spans="12:12" ht="15.75" customHeight="1" x14ac:dyDescent="0.15">
      <c r="L339" s="13"/>
    </row>
    <row r="340" spans="12:12" ht="15.75" customHeight="1" x14ac:dyDescent="0.15">
      <c r="L340" s="13"/>
    </row>
    <row r="341" spans="12:12" ht="15.75" customHeight="1" x14ac:dyDescent="0.15">
      <c r="L341" s="13"/>
    </row>
    <row r="342" spans="12:12" ht="15.75" customHeight="1" x14ac:dyDescent="0.15">
      <c r="L342" s="13"/>
    </row>
    <row r="343" spans="12:12" ht="15.75" customHeight="1" x14ac:dyDescent="0.15">
      <c r="L343" s="13"/>
    </row>
    <row r="344" spans="12:12" ht="15.75" customHeight="1" x14ac:dyDescent="0.15">
      <c r="L344" s="13"/>
    </row>
    <row r="345" spans="12:12" ht="15.75" customHeight="1" x14ac:dyDescent="0.15">
      <c r="L345" s="13"/>
    </row>
    <row r="346" spans="12:12" ht="15.75" customHeight="1" x14ac:dyDescent="0.15">
      <c r="L346" s="13"/>
    </row>
    <row r="347" spans="12:12" ht="15.75" customHeight="1" x14ac:dyDescent="0.15">
      <c r="L347" s="13"/>
    </row>
    <row r="348" spans="12:12" ht="15.75" customHeight="1" x14ac:dyDescent="0.15">
      <c r="L348" s="13"/>
    </row>
    <row r="349" spans="12:12" ht="15.75" customHeight="1" x14ac:dyDescent="0.15">
      <c r="L349" s="13"/>
    </row>
    <row r="350" spans="12:12" ht="15.75" customHeight="1" x14ac:dyDescent="0.15">
      <c r="L350" s="13"/>
    </row>
    <row r="351" spans="12:12" ht="15.75" customHeight="1" x14ac:dyDescent="0.15">
      <c r="L351" s="13"/>
    </row>
    <row r="352" spans="12:12" ht="15.75" customHeight="1" x14ac:dyDescent="0.15">
      <c r="L352" s="13"/>
    </row>
    <row r="353" spans="12:12" ht="15.75" customHeight="1" x14ac:dyDescent="0.15">
      <c r="L353" s="13"/>
    </row>
    <row r="354" spans="12:12" ht="15.75" customHeight="1" x14ac:dyDescent="0.15">
      <c r="L354" s="13"/>
    </row>
    <row r="355" spans="12:12" ht="15.75" customHeight="1" x14ac:dyDescent="0.15">
      <c r="L355" s="13"/>
    </row>
    <row r="356" spans="12:12" ht="15.75" customHeight="1" x14ac:dyDescent="0.15">
      <c r="L356" s="13"/>
    </row>
    <row r="357" spans="12:12" ht="15.75" customHeight="1" x14ac:dyDescent="0.15">
      <c r="L357" s="13"/>
    </row>
    <row r="358" spans="12:12" ht="15.75" customHeight="1" x14ac:dyDescent="0.15">
      <c r="L358" s="13"/>
    </row>
    <row r="359" spans="12:12" ht="15.75" customHeight="1" x14ac:dyDescent="0.15">
      <c r="L359" s="13"/>
    </row>
    <row r="360" spans="12:12" ht="15.75" customHeight="1" x14ac:dyDescent="0.15">
      <c r="L360" s="13"/>
    </row>
    <row r="361" spans="12:12" ht="15.75" customHeight="1" x14ac:dyDescent="0.15">
      <c r="L361" s="13"/>
    </row>
    <row r="362" spans="12:12" ht="15.75" customHeight="1" x14ac:dyDescent="0.15">
      <c r="L362" s="13"/>
    </row>
    <row r="363" spans="12:12" ht="15.75" customHeight="1" x14ac:dyDescent="0.15">
      <c r="L363" s="13"/>
    </row>
    <row r="364" spans="12:12" ht="15.75" customHeight="1" x14ac:dyDescent="0.15">
      <c r="L364" s="13"/>
    </row>
    <row r="365" spans="12:12" ht="15.75" customHeight="1" x14ac:dyDescent="0.15">
      <c r="L365" s="13"/>
    </row>
    <row r="366" spans="12:12" ht="15.75" customHeight="1" x14ac:dyDescent="0.15">
      <c r="L366" s="13"/>
    </row>
    <row r="367" spans="12:12" ht="15.75" customHeight="1" x14ac:dyDescent="0.15">
      <c r="L367" s="13"/>
    </row>
    <row r="368" spans="12:12" ht="15.75" customHeight="1" x14ac:dyDescent="0.15">
      <c r="L368" s="13"/>
    </row>
    <row r="369" spans="12:12" ht="15.75" customHeight="1" x14ac:dyDescent="0.15">
      <c r="L369" s="13"/>
    </row>
    <row r="370" spans="12:12" ht="15.75" customHeight="1" x14ac:dyDescent="0.15">
      <c r="L370" s="13"/>
    </row>
    <row r="371" spans="12:12" ht="15.75" customHeight="1" x14ac:dyDescent="0.15">
      <c r="L371" s="13"/>
    </row>
    <row r="372" spans="12:12" ht="15.75" customHeight="1" x14ac:dyDescent="0.15">
      <c r="L372" s="13"/>
    </row>
    <row r="373" spans="12:12" ht="15.75" customHeight="1" x14ac:dyDescent="0.15">
      <c r="L373" s="13"/>
    </row>
    <row r="374" spans="12:12" ht="15.75" customHeight="1" x14ac:dyDescent="0.15">
      <c r="L374" s="13"/>
    </row>
    <row r="375" spans="12:12" ht="15.75" customHeight="1" x14ac:dyDescent="0.15">
      <c r="L375" s="13"/>
    </row>
    <row r="376" spans="12:12" ht="15.75" customHeight="1" x14ac:dyDescent="0.15">
      <c r="L376" s="13"/>
    </row>
    <row r="377" spans="12:12" ht="15.75" customHeight="1" x14ac:dyDescent="0.15">
      <c r="L377" s="13"/>
    </row>
    <row r="378" spans="12:12" ht="15.75" customHeight="1" x14ac:dyDescent="0.15">
      <c r="L378" s="13"/>
    </row>
    <row r="379" spans="12:12" ht="15.75" customHeight="1" x14ac:dyDescent="0.15">
      <c r="L379" s="13"/>
    </row>
    <row r="380" spans="12:12" ht="15.75" customHeight="1" x14ac:dyDescent="0.15">
      <c r="L380" s="13"/>
    </row>
    <row r="381" spans="12:12" ht="15.75" customHeight="1" x14ac:dyDescent="0.15">
      <c r="L381" s="13"/>
    </row>
    <row r="382" spans="12:12" ht="15.75" customHeight="1" x14ac:dyDescent="0.15">
      <c r="L382" s="13"/>
    </row>
    <row r="383" spans="12:12" ht="15.75" customHeight="1" x14ac:dyDescent="0.15">
      <c r="L383" s="13"/>
    </row>
    <row r="384" spans="12:12" ht="15.75" customHeight="1" x14ac:dyDescent="0.15">
      <c r="L384" s="13"/>
    </row>
    <row r="385" spans="12:12" ht="15.75" customHeight="1" x14ac:dyDescent="0.15">
      <c r="L385" s="13"/>
    </row>
    <row r="386" spans="12:12" ht="15.75" customHeight="1" x14ac:dyDescent="0.15">
      <c r="L386" s="13"/>
    </row>
    <row r="387" spans="12:12" ht="15.75" customHeight="1" x14ac:dyDescent="0.15">
      <c r="L387" s="13"/>
    </row>
    <row r="388" spans="12:12" ht="15.75" customHeight="1" x14ac:dyDescent="0.15">
      <c r="L388" s="13"/>
    </row>
    <row r="389" spans="12:12" ht="15.75" customHeight="1" x14ac:dyDescent="0.15">
      <c r="L389" s="13"/>
    </row>
    <row r="390" spans="12:12" ht="15.75" customHeight="1" x14ac:dyDescent="0.15">
      <c r="L390" s="13"/>
    </row>
    <row r="391" spans="12:12" ht="15.75" customHeight="1" x14ac:dyDescent="0.15">
      <c r="L391" s="13"/>
    </row>
    <row r="392" spans="12:12" ht="15.75" customHeight="1" x14ac:dyDescent="0.15">
      <c r="L392" s="13"/>
    </row>
    <row r="393" spans="12:12" ht="15.75" customHeight="1" x14ac:dyDescent="0.15">
      <c r="L393" s="13"/>
    </row>
    <row r="394" spans="12:12" ht="15.75" customHeight="1" x14ac:dyDescent="0.15">
      <c r="L394" s="13"/>
    </row>
    <row r="395" spans="12:12" ht="15.75" customHeight="1" x14ac:dyDescent="0.15">
      <c r="L395" s="13"/>
    </row>
    <row r="396" spans="12:12" ht="15.75" customHeight="1" x14ac:dyDescent="0.15">
      <c r="L396" s="13"/>
    </row>
    <row r="397" spans="12:12" ht="15.75" customHeight="1" x14ac:dyDescent="0.15">
      <c r="L397" s="13"/>
    </row>
    <row r="398" spans="12:12" ht="15.75" customHeight="1" x14ac:dyDescent="0.15">
      <c r="L398" s="13"/>
    </row>
    <row r="399" spans="12:12" ht="15.75" customHeight="1" x14ac:dyDescent="0.15">
      <c r="L399" s="13"/>
    </row>
    <row r="400" spans="12:12" ht="15.75" customHeight="1" x14ac:dyDescent="0.15">
      <c r="L400" s="13"/>
    </row>
    <row r="401" spans="12:12" ht="15.75" customHeight="1" x14ac:dyDescent="0.15">
      <c r="L401" s="13"/>
    </row>
    <row r="402" spans="12:12" ht="15.75" customHeight="1" x14ac:dyDescent="0.15">
      <c r="L402" s="13"/>
    </row>
    <row r="403" spans="12:12" ht="15.75" customHeight="1" x14ac:dyDescent="0.15">
      <c r="L403" s="13"/>
    </row>
    <row r="404" spans="12:12" ht="15.75" customHeight="1" x14ac:dyDescent="0.15">
      <c r="L404" s="13"/>
    </row>
    <row r="405" spans="12:12" ht="15.75" customHeight="1" x14ac:dyDescent="0.15">
      <c r="L405" s="13"/>
    </row>
    <row r="406" spans="12:12" ht="15.75" customHeight="1" x14ac:dyDescent="0.15">
      <c r="L406" s="13"/>
    </row>
    <row r="407" spans="12:12" ht="15.75" customHeight="1" x14ac:dyDescent="0.15">
      <c r="L407" s="13"/>
    </row>
    <row r="408" spans="12:12" ht="15.75" customHeight="1" x14ac:dyDescent="0.15">
      <c r="L408" s="13"/>
    </row>
    <row r="409" spans="12:12" ht="15.75" customHeight="1" x14ac:dyDescent="0.15">
      <c r="L409" s="13"/>
    </row>
    <row r="410" spans="12:12" ht="15.75" customHeight="1" x14ac:dyDescent="0.15">
      <c r="L410" s="13"/>
    </row>
    <row r="411" spans="12:12" ht="15.75" customHeight="1" x14ac:dyDescent="0.15">
      <c r="L411" s="13"/>
    </row>
    <row r="412" spans="12:12" ht="15.75" customHeight="1" x14ac:dyDescent="0.15">
      <c r="L412" s="13"/>
    </row>
    <row r="413" spans="12:12" ht="15.75" customHeight="1" x14ac:dyDescent="0.15">
      <c r="L413" s="13"/>
    </row>
    <row r="414" spans="12:12" ht="15.75" customHeight="1" x14ac:dyDescent="0.15">
      <c r="L414" s="13"/>
    </row>
    <row r="415" spans="12:12" ht="15.75" customHeight="1" x14ac:dyDescent="0.15">
      <c r="L415" s="13"/>
    </row>
    <row r="416" spans="12:12" ht="15.75" customHeight="1" x14ac:dyDescent="0.15">
      <c r="L416" s="13"/>
    </row>
    <row r="417" spans="12:12" ht="15.75" customHeight="1" x14ac:dyDescent="0.15">
      <c r="L417" s="13"/>
    </row>
    <row r="418" spans="12:12" ht="15.75" customHeight="1" x14ac:dyDescent="0.15">
      <c r="L418" s="13"/>
    </row>
    <row r="419" spans="12:12" ht="15.75" customHeight="1" x14ac:dyDescent="0.15">
      <c r="L419" s="13"/>
    </row>
    <row r="420" spans="12:12" ht="15.75" customHeight="1" x14ac:dyDescent="0.15">
      <c r="L420" s="13"/>
    </row>
    <row r="421" spans="12:12" ht="15.75" customHeight="1" x14ac:dyDescent="0.15">
      <c r="L421" s="13"/>
    </row>
    <row r="422" spans="12:12" ht="15.75" customHeight="1" x14ac:dyDescent="0.15">
      <c r="L422" s="13"/>
    </row>
    <row r="423" spans="12:12" ht="15.75" customHeight="1" x14ac:dyDescent="0.15">
      <c r="L423" s="13"/>
    </row>
    <row r="424" spans="12:12" ht="15.75" customHeight="1" x14ac:dyDescent="0.15">
      <c r="L424" s="13"/>
    </row>
    <row r="425" spans="12:12" ht="15.75" customHeight="1" x14ac:dyDescent="0.15">
      <c r="L425" s="13"/>
    </row>
    <row r="426" spans="12:12" ht="15.75" customHeight="1" x14ac:dyDescent="0.15">
      <c r="L426" s="13"/>
    </row>
    <row r="427" spans="12:12" ht="15.75" customHeight="1" x14ac:dyDescent="0.15">
      <c r="L427" s="13"/>
    </row>
    <row r="428" spans="12:12" ht="15.75" customHeight="1" x14ac:dyDescent="0.15">
      <c r="L428" s="13"/>
    </row>
    <row r="429" spans="12:12" ht="15.75" customHeight="1" x14ac:dyDescent="0.15">
      <c r="L429" s="13"/>
    </row>
    <row r="430" spans="12:12" ht="15.75" customHeight="1" x14ac:dyDescent="0.15">
      <c r="L430" s="13"/>
    </row>
    <row r="431" spans="12:12" ht="15.75" customHeight="1" x14ac:dyDescent="0.15">
      <c r="L431" s="13"/>
    </row>
    <row r="432" spans="12:12" ht="15.75" customHeight="1" x14ac:dyDescent="0.15">
      <c r="L432" s="13"/>
    </row>
    <row r="433" spans="12:12" ht="15.75" customHeight="1" x14ac:dyDescent="0.15">
      <c r="L433" s="13"/>
    </row>
    <row r="434" spans="12:12" ht="15.75" customHeight="1" x14ac:dyDescent="0.15">
      <c r="L434" s="13"/>
    </row>
    <row r="435" spans="12:12" ht="15.75" customHeight="1" x14ac:dyDescent="0.15">
      <c r="L435" s="13"/>
    </row>
    <row r="436" spans="12:12" ht="15.75" customHeight="1" x14ac:dyDescent="0.15">
      <c r="L436" s="13"/>
    </row>
    <row r="437" spans="12:12" ht="15.75" customHeight="1" x14ac:dyDescent="0.15">
      <c r="L437" s="13"/>
    </row>
    <row r="438" spans="12:12" ht="15.75" customHeight="1" x14ac:dyDescent="0.15">
      <c r="L438" s="13"/>
    </row>
    <row r="439" spans="12:12" ht="15.75" customHeight="1" x14ac:dyDescent="0.15">
      <c r="L439" s="13"/>
    </row>
    <row r="440" spans="12:12" ht="15.75" customHeight="1" x14ac:dyDescent="0.15">
      <c r="L440" s="13"/>
    </row>
    <row r="441" spans="12:12" ht="15.75" customHeight="1" x14ac:dyDescent="0.15">
      <c r="L441" s="13"/>
    </row>
    <row r="442" spans="12:12" ht="15.75" customHeight="1" x14ac:dyDescent="0.15">
      <c r="L442" s="13"/>
    </row>
    <row r="443" spans="12:12" ht="15.75" customHeight="1" x14ac:dyDescent="0.15">
      <c r="L443" s="13"/>
    </row>
    <row r="444" spans="12:12" ht="15.75" customHeight="1" x14ac:dyDescent="0.15">
      <c r="L444" s="13"/>
    </row>
    <row r="445" spans="12:12" ht="15.75" customHeight="1" x14ac:dyDescent="0.15">
      <c r="L445" s="13"/>
    </row>
    <row r="446" spans="12:12" ht="15.75" customHeight="1" x14ac:dyDescent="0.15">
      <c r="L446" s="13"/>
    </row>
    <row r="447" spans="12:12" ht="15.75" customHeight="1" x14ac:dyDescent="0.15">
      <c r="L447" s="13"/>
    </row>
    <row r="448" spans="12:12" ht="15.75" customHeight="1" x14ac:dyDescent="0.15">
      <c r="L448" s="13"/>
    </row>
    <row r="449" spans="12:12" ht="15.75" customHeight="1" x14ac:dyDescent="0.15">
      <c r="L449" s="13"/>
    </row>
    <row r="450" spans="12:12" ht="15.75" customHeight="1" x14ac:dyDescent="0.15">
      <c r="L450" s="13"/>
    </row>
    <row r="451" spans="12:12" ht="15.75" customHeight="1" x14ac:dyDescent="0.15">
      <c r="L451" s="13"/>
    </row>
    <row r="452" spans="12:12" ht="15.75" customHeight="1" x14ac:dyDescent="0.15">
      <c r="L452" s="13"/>
    </row>
    <row r="453" spans="12:12" ht="15.75" customHeight="1" x14ac:dyDescent="0.15">
      <c r="L453" s="13"/>
    </row>
    <row r="454" spans="12:12" ht="15.75" customHeight="1" x14ac:dyDescent="0.15">
      <c r="L454" s="13"/>
    </row>
    <row r="455" spans="12:12" ht="15.75" customHeight="1" x14ac:dyDescent="0.15">
      <c r="L455" s="13"/>
    </row>
    <row r="456" spans="12:12" ht="15.75" customHeight="1" x14ac:dyDescent="0.15">
      <c r="L456" s="13"/>
    </row>
    <row r="457" spans="12:12" ht="15.75" customHeight="1" x14ac:dyDescent="0.15">
      <c r="L457" s="13"/>
    </row>
    <row r="458" spans="12:12" ht="15.75" customHeight="1" x14ac:dyDescent="0.15">
      <c r="L458" s="13"/>
    </row>
    <row r="459" spans="12:12" ht="15.75" customHeight="1" x14ac:dyDescent="0.15">
      <c r="L459" s="13"/>
    </row>
    <row r="460" spans="12:12" ht="15.75" customHeight="1" x14ac:dyDescent="0.15">
      <c r="L460" s="13"/>
    </row>
    <row r="461" spans="12:12" ht="15.75" customHeight="1" x14ac:dyDescent="0.15">
      <c r="L461" s="13"/>
    </row>
    <row r="462" spans="12:12" ht="15.75" customHeight="1" x14ac:dyDescent="0.15">
      <c r="L462" s="13"/>
    </row>
    <row r="463" spans="12:12" ht="15.75" customHeight="1" x14ac:dyDescent="0.15">
      <c r="L463" s="13"/>
    </row>
    <row r="464" spans="12:12" ht="15.75" customHeight="1" x14ac:dyDescent="0.15">
      <c r="L464" s="13"/>
    </row>
    <row r="465" spans="12:12" ht="15.75" customHeight="1" x14ac:dyDescent="0.15">
      <c r="L465" s="13"/>
    </row>
    <row r="466" spans="12:12" ht="15.75" customHeight="1" x14ac:dyDescent="0.15">
      <c r="L466" s="13"/>
    </row>
    <row r="467" spans="12:12" ht="15.75" customHeight="1" x14ac:dyDescent="0.15">
      <c r="L467" s="13"/>
    </row>
    <row r="468" spans="12:12" ht="15.75" customHeight="1" x14ac:dyDescent="0.15">
      <c r="L468" s="13"/>
    </row>
    <row r="469" spans="12:12" ht="15.75" customHeight="1" x14ac:dyDescent="0.15">
      <c r="L469" s="13"/>
    </row>
    <row r="470" spans="12:12" ht="15.75" customHeight="1" x14ac:dyDescent="0.15">
      <c r="L470" s="13"/>
    </row>
    <row r="471" spans="12:12" ht="15.75" customHeight="1" x14ac:dyDescent="0.15">
      <c r="L471" s="13"/>
    </row>
    <row r="472" spans="12:12" ht="15.75" customHeight="1" x14ac:dyDescent="0.15">
      <c r="L472" s="13"/>
    </row>
    <row r="473" spans="12:12" ht="15.75" customHeight="1" x14ac:dyDescent="0.15">
      <c r="L473" s="13"/>
    </row>
    <row r="474" spans="12:12" ht="15.75" customHeight="1" x14ac:dyDescent="0.15">
      <c r="L474" s="13"/>
    </row>
    <row r="475" spans="12:12" ht="15.75" customHeight="1" x14ac:dyDescent="0.15">
      <c r="L475" s="13"/>
    </row>
    <row r="476" spans="12:12" ht="15.75" customHeight="1" x14ac:dyDescent="0.15">
      <c r="L476" s="13"/>
    </row>
    <row r="477" spans="12:12" ht="15.75" customHeight="1" x14ac:dyDescent="0.15">
      <c r="L477" s="13"/>
    </row>
    <row r="478" spans="12:12" ht="15.75" customHeight="1" x14ac:dyDescent="0.15">
      <c r="L478" s="13"/>
    </row>
    <row r="479" spans="12:12" ht="15.75" customHeight="1" x14ac:dyDescent="0.15">
      <c r="L479" s="13"/>
    </row>
    <row r="480" spans="12:12" ht="15.75" customHeight="1" x14ac:dyDescent="0.15">
      <c r="L480" s="13"/>
    </row>
    <row r="481" spans="12:12" ht="15.75" customHeight="1" x14ac:dyDescent="0.15">
      <c r="L481" s="13"/>
    </row>
    <row r="482" spans="12:12" ht="15.75" customHeight="1" x14ac:dyDescent="0.15">
      <c r="L482" s="13"/>
    </row>
    <row r="483" spans="12:12" ht="15.75" customHeight="1" x14ac:dyDescent="0.15">
      <c r="L483" s="13"/>
    </row>
    <row r="484" spans="12:12" ht="15.75" customHeight="1" x14ac:dyDescent="0.15">
      <c r="L484" s="13"/>
    </row>
    <row r="485" spans="12:12" ht="15.75" customHeight="1" x14ac:dyDescent="0.15">
      <c r="L485" s="13"/>
    </row>
    <row r="486" spans="12:12" ht="15.75" customHeight="1" x14ac:dyDescent="0.15">
      <c r="L486" s="13"/>
    </row>
    <row r="487" spans="12:12" ht="15.75" customHeight="1" x14ac:dyDescent="0.15">
      <c r="L487" s="13"/>
    </row>
    <row r="488" spans="12:12" ht="15.75" customHeight="1" x14ac:dyDescent="0.15">
      <c r="L488" s="13"/>
    </row>
    <row r="489" spans="12:12" ht="15.75" customHeight="1" x14ac:dyDescent="0.15">
      <c r="L489" s="13"/>
    </row>
    <row r="490" spans="12:12" ht="15.75" customHeight="1" x14ac:dyDescent="0.15">
      <c r="L490" s="13"/>
    </row>
    <row r="491" spans="12:12" ht="15.75" customHeight="1" x14ac:dyDescent="0.15">
      <c r="L491" s="13"/>
    </row>
    <row r="492" spans="12:12" ht="15.75" customHeight="1" x14ac:dyDescent="0.15">
      <c r="L492" s="13"/>
    </row>
    <row r="493" spans="12:12" ht="15.75" customHeight="1" x14ac:dyDescent="0.15">
      <c r="L493" s="13"/>
    </row>
    <row r="494" spans="12:12" ht="15.75" customHeight="1" x14ac:dyDescent="0.15">
      <c r="L494" s="13"/>
    </row>
    <row r="495" spans="12:12" ht="15.75" customHeight="1" x14ac:dyDescent="0.15">
      <c r="L495" s="13"/>
    </row>
    <row r="496" spans="12:12" ht="15.75" customHeight="1" x14ac:dyDescent="0.15">
      <c r="L496" s="13"/>
    </row>
    <row r="497" spans="12:12" ht="15.75" customHeight="1" x14ac:dyDescent="0.15">
      <c r="L497" s="13"/>
    </row>
    <row r="498" spans="12:12" ht="15.75" customHeight="1" x14ac:dyDescent="0.15">
      <c r="L498" s="13"/>
    </row>
    <row r="499" spans="12:12" ht="15.75" customHeight="1" x14ac:dyDescent="0.15">
      <c r="L499" s="13"/>
    </row>
    <row r="500" spans="12:12" ht="15.75" customHeight="1" x14ac:dyDescent="0.15">
      <c r="L500" s="13"/>
    </row>
    <row r="501" spans="12:12" ht="15.75" customHeight="1" x14ac:dyDescent="0.15">
      <c r="L501" s="13"/>
    </row>
    <row r="502" spans="12:12" ht="15.75" customHeight="1" x14ac:dyDescent="0.15">
      <c r="L502" s="13"/>
    </row>
    <row r="503" spans="12:12" ht="15.75" customHeight="1" x14ac:dyDescent="0.15">
      <c r="L503" s="13"/>
    </row>
    <row r="504" spans="12:12" ht="15.75" customHeight="1" x14ac:dyDescent="0.15">
      <c r="L504" s="13"/>
    </row>
    <row r="505" spans="12:12" ht="15.75" customHeight="1" x14ac:dyDescent="0.15">
      <c r="L505" s="13"/>
    </row>
    <row r="506" spans="12:12" ht="15.75" customHeight="1" x14ac:dyDescent="0.15">
      <c r="L506" s="13"/>
    </row>
    <row r="507" spans="12:12" ht="15.75" customHeight="1" x14ac:dyDescent="0.15">
      <c r="L507" s="13"/>
    </row>
    <row r="508" spans="12:12" ht="15.75" customHeight="1" x14ac:dyDescent="0.15">
      <c r="L508" s="13"/>
    </row>
    <row r="509" spans="12:12" ht="15.75" customHeight="1" x14ac:dyDescent="0.15">
      <c r="L509" s="13"/>
    </row>
    <row r="510" spans="12:12" ht="15.75" customHeight="1" x14ac:dyDescent="0.15">
      <c r="L510" s="13"/>
    </row>
    <row r="511" spans="12:12" ht="15.75" customHeight="1" x14ac:dyDescent="0.15">
      <c r="L511" s="13"/>
    </row>
    <row r="512" spans="12:12" ht="15.75" customHeight="1" x14ac:dyDescent="0.15">
      <c r="L512" s="13"/>
    </row>
    <row r="513" spans="12:12" ht="15.75" customHeight="1" x14ac:dyDescent="0.15">
      <c r="L513" s="13"/>
    </row>
    <row r="514" spans="12:12" ht="15.75" customHeight="1" x14ac:dyDescent="0.15">
      <c r="L514" s="13"/>
    </row>
    <row r="515" spans="12:12" ht="15.75" customHeight="1" x14ac:dyDescent="0.15">
      <c r="L515" s="13"/>
    </row>
    <row r="516" spans="12:12" ht="15.75" customHeight="1" x14ac:dyDescent="0.15">
      <c r="L516" s="13"/>
    </row>
    <row r="517" spans="12:12" ht="15.75" customHeight="1" x14ac:dyDescent="0.15">
      <c r="L517" s="13"/>
    </row>
    <row r="518" spans="12:12" ht="15.75" customHeight="1" x14ac:dyDescent="0.15">
      <c r="L518" s="13"/>
    </row>
    <row r="519" spans="12:12" ht="15.75" customHeight="1" x14ac:dyDescent="0.15">
      <c r="L519" s="13"/>
    </row>
    <row r="520" spans="12:12" ht="15.75" customHeight="1" x14ac:dyDescent="0.15">
      <c r="L520" s="13"/>
    </row>
    <row r="521" spans="12:12" ht="15.75" customHeight="1" x14ac:dyDescent="0.15">
      <c r="L521" s="13"/>
    </row>
    <row r="522" spans="12:12" ht="15.75" customHeight="1" x14ac:dyDescent="0.15">
      <c r="L522" s="13"/>
    </row>
    <row r="523" spans="12:12" ht="15.75" customHeight="1" x14ac:dyDescent="0.15">
      <c r="L523" s="13"/>
    </row>
    <row r="524" spans="12:12" ht="15.75" customHeight="1" x14ac:dyDescent="0.15">
      <c r="L524" s="13"/>
    </row>
    <row r="525" spans="12:12" ht="15.75" customHeight="1" x14ac:dyDescent="0.15">
      <c r="L525" s="13"/>
    </row>
    <row r="526" spans="12:12" ht="15.75" customHeight="1" x14ac:dyDescent="0.15">
      <c r="L526" s="13"/>
    </row>
    <row r="527" spans="12:12" ht="15.75" customHeight="1" x14ac:dyDescent="0.15">
      <c r="L527" s="13"/>
    </row>
    <row r="528" spans="12:12" ht="15.75" customHeight="1" x14ac:dyDescent="0.15">
      <c r="L528" s="13"/>
    </row>
    <row r="529" spans="12:12" ht="15.75" customHeight="1" x14ac:dyDescent="0.15">
      <c r="L529" s="13"/>
    </row>
    <row r="530" spans="12:12" ht="15.75" customHeight="1" x14ac:dyDescent="0.15">
      <c r="L530" s="13"/>
    </row>
    <row r="531" spans="12:12" ht="15.75" customHeight="1" x14ac:dyDescent="0.15">
      <c r="L531" s="13"/>
    </row>
    <row r="532" spans="12:12" ht="15.75" customHeight="1" x14ac:dyDescent="0.15">
      <c r="L532" s="13"/>
    </row>
    <row r="533" spans="12:12" ht="15.75" customHeight="1" x14ac:dyDescent="0.15">
      <c r="L533" s="13"/>
    </row>
    <row r="534" spans="12:12" ht="15.75" customHeight="1" x14ac:dyDescent="0.15">
      <c r="L534" s="13"/>
    </row>
    <row r="535" spans="12:12" ht="15.75" customHeight="1" x14ac:dyDescent="0.15">
      <c r="L535" s="13"/>
    </row>
    <row r="536" spans="12:12" ht="15.75" customHeight="1" x14ac:dyDescent="0.15">
      <c r="L536" s="13"/>
    </row>
    <row r="537" spans="12:12" ht="15.75" customHeight="1" x14ac:dyDescent="0.15">
      <c r="L537" s="13"/>
    </row>
    <row r="538" spans="12:12" ht="15.75" customHeight="1" x14ac:dyDescent="0.15">
      <c r="L538" s="13"/>
    </row>
    <row r="539" spans="12:12" ht="15.75" customHeight="1" x14ac:dyDescent="0.15">
      <c r="L539" s="13"/>
    </row>
    <row r="540" spans="12:12" ht="15.75" customHeight="1" x14ac:dyDescent="0.15">
      <c r="L540" s="13"/>
    </row>
    <row r="541" spans="12:12" ht="15.75" customHeight="1" x14ac:dyDescent="0.15">
      <c r="L541" s="13"/>
    </row>
    <row r="542" spans="12:12" ht="15.75" customHeight="1" x14ac:dyDescent="0.15">
      <c r="L542" s="13"/>
    </row>
    <row r="543" spans="12:12" ht="15.75" customHeight="1" x14ac:dyDescent="0.15">
      <c r="L543" s="13"/>
    </row>
    <row r="544" spans="12:12" ht="15.75" customHeight="1" x14ac:dyDescent="0.15">
      <c r="L544" s="13"/>
    </row>
    <row r="545" spans="12:12" ht="15.75" customHeight="1" x14ac:dyDescent="0.15">
      <c r="L545" s="13"/>
    </row>
    <row r="546" spans="12:12" ht="15.75" customHeight="1" x14ac:dyDescent="0.15">
      <c r="L546" s="13"/>
    </row>
    <row r="547" spans="12:12" ht="15.75" customHeight="1" x14ac:dyDescent="0.15">
      <c r="L547" s="13"/>
    </row>
    <row r="548" spans="12:12" ht="15.75" customHeight="1" x14ac:dyDescent="0.15">
      <c r="L548" s="13"/>
    </row>
    <row r="549" spans="12:12" ht="15.75" customHeight="1" x14ac:dyDescent="0.15">
      <c r="L549" s="13"/>
    </row>
    <row r="550" spans="12:12" ht="15.75" customHeight="1" x14ac:dyDescent="0.15">
      <c r="L550" s="13"/>
    </row>
    <row r="551" spans="12:12" ht="15.75" customHeight="1" x14ac:dyDescent="0.15">
      <c r="L551" s="13"/>
    </row>
    <row r="552" spans="12:12" ht="15.75" customHeight="1" x14ac:dyDescent="0.15">
      <c r="L552" s="13"/>
    </row>
    <row r="553" spans="12:12" ht="15.75" customHeight="1" x14ac:dyDescent="0.15">
      <c r="L553" s="13"/>
    </row>
    <row r="554" spans="12:12" ht="15.75" customHeight="1" x14ac:dyDescent="0.15">
      <c r="L554" s="13"/>
    </row>
    <row r="555" spans="12:12" ht="15.75" customHeight="1" x14ac:dyDescent="0.15">
      <c r="L555" s="13"/>
    </row>
    <row r="556" spans="12:12" ht="15.75" customHeight="1" x14ac:dyDescent="0.15">
      <c r="L556" s="13"/>
    </row>
    <row r="557" spans="12:12" ht="15.75" customHeight="1" x14ac:dyDescent="0.15">
      <c r="L557" s="13"/>
    </row>
    <row r="558" spans="12:12" ht="15.75" customHeight="1" x14ac:dyDescent="0.15">
      <c r="L558" s="13"/>
    </row>
    <row r="559" spans="12:12" ht="15.75" customHeight="1" x14ac:dyDescent="0.15">
      <c r="L559" s="13"/>
    </row>
    <row r="560" spans="12:12" ht="15.75" customHeight="1" x14ac:dyDescent="0.15">
      <c r="L560" s="13"/>
    </row>
    <row r="561" spans="12:12" ht="15.75" customHeight="1" x14ac:dyDescent="0.15">
      <c r="L561" s="13"/>
    </row>
    <row r="562" spans="12:12" ht="15.75" customHeight="1" x14ac:dyDescent="0.15">
      <c r="L562" s="13"/>
    </row>
    <row r="563" spans="12:12" ht="15.75" customHeight="1" x14ac:dyDescent="0.15">
      <c r="L563" s="13"/>
    </row>
    <row r="564" spans="12:12" ht="15.75" customHeight="1" x14ac:dyDescent="0.15">
      <c r="L564" s="13"/>
    </row>
    <row r="565" spans="12:12" ht="15.75" customHeight="1" x14ac:dyDescent="0.15">
      <c r="L565" s="13"/>
    </row>
    <row r="566" spans="12:12" ht="15.75" customHeight="1" x14ac:dyDescent="0.15">
      <c r="L566" s="13"/>
    </row>
    <row r="567" spans="12:12" ht="15.75" customHeight="1" x14ac:dyDescent="0.15">
      <c r="L567" s="13"/>
    </row>
    <row r="568" spans="12:12" ht="15.75" customHeight="1" x14ac:dyDescent="0.15">
      <c r="L568" s="13"/>
    </row>
    <row r="569" spans="12:12" ht="15.75" customHeight="1" x14ac:dyDescent="0.15">
      <c r="L569" s="13"/>
    </row>
    <row r="570" spans="12:12" ht="15.75" customHeight="1" x14ac:dyDescent="0.15">
      <c r="L570" s="13"/>
    </row>
    <row r="571" spans="12:12" ht="15.75" customHeight="1" x14ac:dyDescent="0.15">
      <c r="L571" s="13"/>
    </row>
    <row r="572" spans="12:12" ht="15.75" customHeight="1" x14ac:dyDescent="0.15">
      <c r="L572" s="13"/>
    </row>
    <row r="573" spans="12:12" ht="15.75" customHeight="1" x14ac:dyDescent="0.15">
      <c r="L573" s="13"/>
    </row>
    <row r="574" spans="12:12" ht="15.75" customHeight="1" x14ac:dyDescent="0.15">
      <c r="L574" s="13"/>
    </row>
    <row r="575" spans="12:12" ht="15.75" customHeight="1" x14ac:dyDescent="0.15">
      <c r="L575" s="13"/>
    </row>
    <row r="576" spans="12:12" ht="15.75" customHeight="1" x14ac:dyDescent="0.15">
      <c r="L576" s="13"/>
    </row>
    <row r="577" spans="12:12" ht="15.75" customHeight="1" x14ac:dyDescent="0.15">
      <c r="L577" s="13"/>
    </row>
    <row r="578" spans="12:12" ht="15.75" customHeight="1" x14ac:dyDescent="0.15">
      <c r="L578" s="13"/>
    </row>
    <row r="579" spans="12:12" ht="15.75" customHeight="1" x14ac:dyDescent="0.15">
      <c r="L579" s="13"/>
    </row>
    <row r="580" spans="12:12" ht="15.75" customHeight="1" x14ac:dyDescent="0.15">
      <c r="L580" s="13"/>
    </row>
    <row r="581" spans="12:12" ht="15.75" customHeight="1" x14ac:dyDescent="0.15">
      <c r="L581" s="13"/>
    </row>
    <row r="582" spans="12:12" ht="15.75" customHeight="1" x14ac:dyDescent="0.15">
      <c r="L582" s="13"/>
    </row>
    <row r="583" spans="12:12" ht="15.75" customHeight="1" x14ac:dyDescent="0.15">
      <c r="L583" s="13"/>
    </row>
    <row r="584" spans="12:12" ht="15.75" customHeight="1" x14ac:dyDescent="0.15">
      <c r="L584" s="13"/>
    </row>
    <row r="585" spans="12:12" ht="15.75" customHeight="1" x14ac:dyDescent="0.15">
      <c r="L585" s="13"/>
    </row>
    <row r="586" spans="12:12" ht="15.75" customHeight="1" x14ac:dyDescent="0.15">
      <c r="L586" s="13"/>
    </row>
    <row r="587" spans="12:12" ht="15.75" customHeight="1" x14ac:dyDescent="0.15">
      <c r="L587" s="13"/>
    </row>
    <row r="588" spans="12:12" ht="15.75" customHeight="1" x14ac:dyDescent="0.15">
      <c r="L588" s="13"/>
    </row>
    <row r="589" spans="12:12" ht="15.75" customHeight="1" x14ac:dyDescent="0.15">
      <c r="L589" s="13"/>
    </row>
    <row r="590" spans="12:12" ht="15.75" customHeight="1" x14ac:dyDescent="0.15">
      <c r="L590" s="13"/>
    </row>
    <row r="591" spans="12:12" ht="15.75" customHeight="1" x14ac:dyDescent="0.15">
      <c r="L591" s="13"/>
    </row>
    <row r="592" spans="12:12" ht="15.75" customHeight="1" x14ac:dyDescent="0.15">
      <c r="L592" s="13"/>
    </row>
    <row r="593" spans="12:12" ht="15.75" customHeight="1" x14ac:dyDescent="0.15">
      <c r="L593" s="13"/>
    </row>
    <row r="594" spans="12:12" ht="15.75" customHeight="1" x14ac:dyDescent="0.15">
      <c r="L594" s="13"/>
    </row>
    <row r="595" spans="12:12" ht="15.75" customHeight="1" x14ac:dyDescent="0.15">
      <c r="L595" s="13"/>
    </row>
    <row r="596" spans="12:12" ht="15.75" customHeight="1" x14ac:dyDescent="0.15">
      <c r="L596" s="13"/>
    </row>
    <row r="597" spans="12:12" ht="15.75" customHeight="1" x14ac:dyDescent="0.15">
      <c r="L597" s="13"/>
    </row>
    <row r="598" spans="12:12" ht="15.75" customHeight="1" x14ac:dyDescent="0.15">
      <c r="L598" s="13"/>
    </row>
    <row r="599" spans="12:12" ht="15.75" customHeight="1" x14ac:dyDescent="0.15">
      <c r="L599" s="13"/>
    </row>
    <row r="600" spans="12:12" ht="15.75" customHeight="1" x14ac:dyDescent="0.15">
      <c r="L600" s="13"/>
    </row>
    <row r="601" spans="12:12" ht="15.75" customHeight="1" x14ac:dyDescent="0.15">
      <c r="L601" s="13"/>
    </row>
    <row r="602" spans="12:12" ht="15.75" customHeight="1" x14ac:dyDescent="0.15">
      <c r="L602" s="13"/>
    </row>
    <row r="603" spans="12:12" ht="15.75" customHeight="1" x14ac:dyDescent="0.15">
      <c r="L603" s="13"/>
    </row>
    <row r="604" spans="12:12" ht="15.75" customHeight="1" x14ac:dyDescent="0.15">
      <c r="L604" s="13"/>
    </row>
    <row r="605" spans="12:12" ht="15.75" customHeight="1" x14ac:dyDescent="0.15">
      <c r="L605" s="13"/>
    </row>
    <row r="606" spans="12:12" ht="15.75" customHeight="1" x14ac:dyDescent="0.15">
      <c r="L606" s="13"/>
    </row>
    <row r="607" spans="12:12" ht="15.75" customHeight="1" x14ac:dyDescent="0.15">
      <c r="L607" s="13"/>
    </row>
    <row r="608" spans="12:12" ht="15.75" customHeight="1" x14ac:dyDescent="0.15">
      <c r="L608" s="13"/>
    </row>
    <row r="609" spans="12:12" ht="15.75" customHeight="1" x14ac:dyDescent="0.15">
      <c r="L609" s="13"/>
    </row>
    <row r="610" spans="12:12" ht="15.75" customHeight="1" x14ac:dyDescent="0.15">
      <c r="L610" s="13"/>
    </row>
    <row r="611" spans="12:12" ht="15.75" customHeight="1" x14ac:dyDescent="0.15">
      <c r="L611" s="13"/>
    </row>
    <row r="612" spans="12:12" ht="15.75" customHeight="1" x14ac:dyDescent="0.15">
      <c r="L612" s="13"/>
    </row>
    <row r="613" spans="12:12" ht="15.75" customHeight="1" x14ac:dyDescent="0.15">
      <c r="L613" s="13"/>
    </row>
    <row r="614" spans="12:12" ht="15.75" customHeight="1" x14ac:dyDescent="0.15">
      <c r="L614" s="13"/>
    </row>
    <row r="615" spans="12:12" ht="15.75" customHeight="1" x14ac:dyDescent="0.15">
      <c r="L615" s="13"/>
    </row>
    <row r="616" spans="12:12" ht="15.75" customHeight="1" x14ac:dyDescent="0.15">
      <c r="L616" s="13"/>
    </row>
    <row r="617" spans="12:12" ht="15.75" customHeight="1" x14ac:dyDescent="0.15">
      <c r="L617" s="13"/>
    </row>
    <row r="618" spans="12:12" ht="15.75" customHeight="1" x14ac:dyDescent="0.15">
      <c r="L618" s="13"/>
    </row>
    <row r="619" spans="12:12" ht="15.75" customHeight="1" x14ac:dyDescent="0.15">
      <c r="L619" s="13"/>
    </row>
    <row r="620" spans="12:12" ht="15.75" customHeight="1" x14ac:dyDescent="0.15">
      <c r="L620" s="13"/>
    </row>
    <row r="621" spans="12:12" ht="15.75" customHeight="1" x14ac:dyDescent="0.15">
      <c r="L621" s="13"/>
    </row>
    <row r="622" spans="12:12" ht="15.75" customHeight="1" x14ac:dyDescent="0.15">
      <c r="L622" s="13"/>
    </row>
    <row r="623" spans="12:12" ht="15.75" customHeight="1" x14ac:dyDescent="0.15">
      <c r="L623" s="13"/>
    </row>
    <row r="624" spans="12:12" ht="15.75" customHeight="1" x14ac:dyDescent="0.15">
      <c r="L624" s="13"/>
    </row>
    <row r="625" spans="12:12" ht="15.75" customHeight="1" x14ac:dyDescent="0.15">
      <c r="L625" s="13"/>
    </row>
    <row r="626" spans="12:12" ht="15.75" customHeight="1" x14ac:dyDescent="0.15">
      <c r="L626" s="13"/>
    </row>
    <row r="627" spans="12:12" ht="15.75" customHeight="1" x14ac:dyDescent="0.15">
      <c r="L627" s="13"/>
    </row>
    <row r="628" spans="12:12" ht="15.75" customHeight="1" x14ac:dyDescent="0.15">
      <c r="L628" s="13"/>
    </row>
    <row r="629" spans="12:12" ht="15.75" customHeight="1" x14ac:dyDescent="0.15">
      <c r="L629" s="13"/>
    </row>
    <row r="630" spans="12:12" ht="15.75" customHeight="1" x14ac:dyDescent="0.15">
      <c r="L630" s="13"/>
    </row>
    <row r="631" spans="12:12" ht="15.75" customHeight="1" x14ac:dyDescent="0.15">
      <c r="L631" s="13"/>
    </row>
    <row r="632" spans="12:12" ht="15.75" customHeight="1" x14ac:dyDescent="0.15">
      <c r="L632" s="13"/>
    </row>
    <row r="633" spans="12:12" ht="15.75" customHeight="1" x14ac:dyDescent="0.15">
      <c r="L633" s="13"/>
    </row>
    <row r="634" spans="12:12" ht="15.75" customHeight="1" x14ac:dyDescent="0.15">
      <c r="L634" s="13"/>
    </row>
    <row r="635" spans="12:12" ht="15.75" customHeight="1" x14ac:dyDescent="0.15">
      <c r="L635" s="13"/>
    </row>
    <row r="636" spans="12:12" ht="15.75" customHeight="1" x14ac:dyDescent="0.15">
      <c r="L636" s="13"/>
    </row>
    <row r="637" spans="12:12" ht="15.75" customHeight="1" x14ac:dyDescent="0.15">
      <c r="L637" s="13"/>
    </row>
    <row r="638" spans="12:12" ht="15.75" customHeight="1" x14ac:dyDescent="0.15">
      <c r="L638" s="13"/>
    </row>
    <row r="639" spans="12:12" ht="15.75" customHeight="1" x14ac:dyDescent="0.15">
      <c r="L639" s="13"/>
    </row>
    <row r="640" spans="12:12" ht="15.75" customHeight="1" x14ac:dyDescent="0.15">
      <c r="L640" s="13"/>
    </row>
    <row r="641" spans="12:12" ht="15.75" customHeight="1" x14ac:dyDescent="0.15">
      <c r="L641" s="13"/>
    </row>
    <row r="642" spans="12:12" ht="15.75" customHeight="1" x14ac:dyDescent="0.15">
      <c r="L642" s="13"/>
    </row>
    <row r="643" spans="12:12" ht="15.75" customHeight="1" x14ac:dyDescent="0.15">
      <c r="L643" s="13"/>
    </row>
    <row r="644" spans="12:12" ht="15.75" customHeight="1" x14ac:dyDescent="0.15">
      <c r="L644" s="13"/>
    </row>
    <row r="645" spans="12:12" ht="15.75" customHeight="1" x14ac:dyDescent="0.15">
      <c r="L645" s="13"/>
    </row>
    <row r="646" spans="12:12" ht="15.75" customHeight="1" x14ac:dyDescent="0.15">
      <c r="L646" s="13"/>
    </row>
    <row r="647" spans="12:12" ht="15.75" customHeight="1" x14ac:dyDescent="0.15">
      <c r="L647" s="13"/>
    </row>
    <row r="648" spans="12:12" ht="15.75" customHeight="1" x14ac:dyDescent="0.15">
      <c r="L648" s="13"/>
    </row>
    <row r="649" spans="12:12" ht="15.75" customHeight="1" x14ac:dyDescent="0.15">
      <c r="L649" s="13"/>
    </row>
    <row r="650" spans="12:12" ht="15.75" customHeight="1" x14ac:dyDescent="0.15">
      <c r="L650" s="13"/>
    </row>
    <row r="651" spans="12:12" ht="15.75" customHeight="1" x14ac:dyDescent="0.15">
      <c r="L651" s="13"/>
    </row>
    <row r="652" spans="12:12" ht="15.75" customHeight="1" x14ac:dyDescent="0.15">
      <c r="L652" s="13"/>
    </row>
    <row r="653" spans="12:12" ht="15.75" customHeight="1" x14ac:dyDescent="0.15">
      <c r="L653" s="13"/>
    </row>
    <row r="654" spans="12:12" ht="15.75" customHeight="1" x14ac:dyDescent="0.15">
      <c r="L654" s="13"/>
    </row>
    <row r="655" spans="12:12" ht="15.75" customHeight="1" x14ac:dyDescent="0.15">
      <c r="L655" s="13"/>
    </row>
    <row r="656" spans="12:12" ht="15.75" customHeight="1" x14ac:dyDescent="0.15">
      <c r="L656" s="13"/>
    </row>
    <row r="657" spans="12:12" ht="15.75" customHeight="1" x14ac:dyDescent="0.15">
      <c r="L657" s="13"/>
    </row>
    <row r="658" spans="12:12" ht="15.75" customHeight="1" x14ac:dyDescent="0.15">
      <c r="L658" s="13"/>
    </row>
    <row r="659" spans="12:12" ht="15.75" customHeight="1" x14ac:dyDescent="0.15">
      <c r="L659" s="13"/>
    </row>
    <row r="660" spans="12:12" ht="15.75" customHeight="1" x14ac:dyDescent="0.15">
      <c r="L660" s="13"/>
    </row>
    <row r="661" spans="12:12" ht="15.75" customHeight="1" x14ac:dyDescent="0.15">
      <c r="L661" s="13"/>
    </row>
    <row r="662" spans="12:12" ht="15.75" customHeight="1" x14ac:dyDescent="0.15">
      <c r="L662" s="13"/>
    </row>
    <row r="663" spans="12:12" ht="15.75" customHeight="1" x14ac:dyDescent="0.15">
      <c r="L663" s="13"/>
    </row>
    <row r="664" spans="12:12" ht="15.75" customHeight="1" x14ac:dyDescent="0.15">
      <c r="L664" s="13"/>
    </row>
    <row r="665" spans="12:12" ht="15.75" customHeight="1" x14ac:dyDescent="0.15">
      <c r="L665" s="13"/>
    </row>
    <row r="666" spans="12:12" ht="15.75" customHeight="1" x14ac:dyDescent="0.15">
      <c r="L666" s="13"/>
    </row>
    <row r="667" spans="12:12" ht="15.75" customHeight="1" x14ac:dyDescent="0.15">
      <c r="L667" s="13"/>
    </row>
    <row r="668" spans="12:12" ht="15.75" customHeight="1" x14ac:dyDescent="0.15">
      <c r="L668" s="13"/>
    </row>
    <row r="669" spans="12:12" ht="15.75" customHeight="1" x14ac:dyDescent="0.15">
      <c r="L669" s="13"/>
    </row>
    <row r="670" spans="12:12" ht="15.75" customHeight="1" x14ac:dyDescent="0.15">
      <c r="L670" s="13"/>
    </row>
    <row r="671" spans="12:12" ht="15.75" customHeight="1" x14ac:dyDescent="0.15">
      <c r="L671" s="13"/>
    </row>
    <row r="672" spans="12:12" ht="15.75" customHeight="1" x14ac:dyDescent="0.15">
      <c r="L672" s="13"/>
    </row>
    <row r="673" spans="12:12" ht="15.75" customHeight="1" x14ac:dyDescent="0.15">
      <c r="L673" s="13"/>
    </row>
    <row r="674" spans="12:12" ht="15.75" customHeight="1" x14ac:dyDescent="0.15">
      <c r="L674" s="13"/>
    </row>
    <row r="675" spans="12:12" ht="15.75" customHeight="1" x14ac:dyDescent="0.15">
      <c r="L675" s="13"/>
    </row>
    <row r="676" spans="12:12" ht="15.75" customHeight="1" x14ac:dyDescent="0.15">
      <c r="L676" s="13"/>
    </row>
    <row r="677" spans="12:12" ht="15.75" customHeight="1" x14ac:dyDescent="0.15">
      <c r="L677" s="13"/>
    </row>
    <row r="678" spans="12:12" ht="15.75" customHeight="1" x14ac:dyDescent="0.15">
      <c r="L678" s="13"/>
    </row>
    <row r="679" spans="12:12" ht="15.75" customHeight="1" x14ac:dyDescent="0.15">
      <c r="L679" s="13"/>
    </row>
    <row r="680" spans="12:12" ht="15.75" customHeight="1" x14ac:dyDescent="0.15">
      <c r="L680" s="13"/>
    </row>
    <row r="681" spans="12:12" ht="15.75" customHeight="1" x14ac:dyDescent="0.15">
      <c r="L681" s="13"/>
    </row>
    <row r="682" spans="12:12" ht="15.75" customHeight="1" x14ac:dyDescent="0.15">
      <c r="L682" s="13"/>
    </row>
    <row r="683" spans="12:12" ht="15.75" customHeight="1" x14ac:dyDescent="0.15">
      <c r="L683" s="13"/>
    </row>
    <row r="684" spans="12:12" ht="15.75" customHeight="1" x14ac:dyDescent="0.15">
      <c r="L684" s="13"/>
    </row>
    <row r="685" spans="12:12" ht="15.75" customHeight="1" x14ac:dyDescent="0.15">
      <c r="L685" s="13"/>
    </row>
    <row r="686" spans="12:12" ht="15.75" customHeight="1" x14ac:dyDescent="0.15">
      <c r="L686" s="13"/>
    </row>
    <row r="687" spans="12:12" ht="15.75" customHeight="1" x14ac:dyDescent="0.15">
      <c r="L687" s="13"/>
    </row>
    <row r="688" spans="12:12" ht="15.75" customHeight="1" x14ac:dyDescent="0.15">
      <c r="L688" s="13"/>
    </row>
    <row r="689" spans="12:12" ht="15.75" customHeight="1" x14ac:dyDescent="0.15">
      <c r="L689" s="13"/>
    </row>
    <row r="690" spans="12:12" ht="15.75" customHeight="1" x14ac:dyDescent="0.15">
      <c r="L690" s="13"/>
    </row>
    <row r="691" spans="12:12" ht="15.75" customHeight="1" x14ac:dyDescent="0.15">
      <c r="L691" s="13"/>
    </row>
    <row r="692" spans="12:12" ht="15.75" customHeight="1" x14ac:dyDescent="0.15">
      <c r="L692" s="13"/>
    </row>
    <row r="693" spans="12:12" ht="15.75" customHeight="1" x14ac:dyDescent="0.15">
      <c r="L693" s="13"/>
    </row>
    <row r="694" spans="12:12" ht="15.75" customHeight="1" x14ac:dyDescent="0.15">
      <c r="L694" s="13"/>
    </row>
    <row r="695" spans="12:12" ht="15.75" customHeight="1" x14ac:dyDescent="0.15">
      <c r="L695" s="13"/>
    </row>
    <row r="696" spans="12:12" ht="15.75" customHeight="1" x14ac:dyDescent="0.15">
      <c r="L696" s="13"/>
    </row>
    <row r="697" spans="12:12" ht="15.75" customHeight="1" x14ac:dyDescent="0.15">
      <c r="L697" s="13"/>
    </row>
    <row r="698" spans="12:12" ht="15.75" customHeight="1" x14ac:dyDescent="0.15">
      <c r="L698" s="13"/>
    </row>
    <row r="699" spans="12:12" ht="15.75" customHeight="1" x14ac:dyDescent="0.15">
      <c r="L699" s="13"/>
    </row>
    <row r="700" spans="12:12" ht="15.75" customHeight="1" x14ac:dyDescent="0.15">
      <c r="L700" s="13"/>
    </row>
    <row r="701" spans="12:12" ht="15.75" customHeight="1" x14ac:dyDescent="0.15">
      <c r="L701" s="13"/>
    </row>
    <row r="702" spans="12:12" ht="15.75" customHeight="1" x14ac:dyDescent="0.15">
      <c r="L702" s="13"/>
    </row>
    <row r="703" spans="12:12" ht="15.75" customHeight="1" x14ac:dyDescent="0.15">
      <c r="L703" s="13"/>
    </row>
    <row r="704" spans="12:12" ht="15.75" customHeight="1" x14ac:dyDescent="0.15">
      <c r="L704" s="13"/>
    </row>
    <row r="705" spans="12:12" ht="15.75" customHeight="1" x14ac:dyDescent="0.15">
      <c r="L705" s="13"/>
    </row>
    <row r="706" spans="12:12" ht="15.75" customHeight="1" x14ac:dyDescent="0.15">
      <c r="L706" s="13"/>
    </row>
    <row r="707" spans="12:12" ht="15.75" customHeight="1" x14ac:dyDescent="0.15">
      <c r="L707" s="13"/>
    </row>
    <row r="708" spans="12:12" ht="15.75" customHeight="1" x14ac:dyDescent="0.15">
      <c r="L708" s="13"/>
    </row>
    <row r="709" spans="12:12" ht="15.75" customHeight="1" x14ac:dyDescent="0.15">
      <c r="L709" s="13"/>
    </row>
    <row r="710" spans="12:12" ht="15.75" customHeight="1" x14ac:dyDescent="0.15">
      <c r="L710" s="13"/>
    </row>
    <row r="711" spans="12:12" ht="15.75" customHeight="1" x14ac:dyDescent="0.15">
      <c r="L711" s="13"/>
    </row>
    <row r="712" spans="12:12" ht="15.75" customHeight="1" x14ac:dyDescent="0.15">
      <c r="L712" s="13"/>
    </row>
    <row r="713" spans="12:12" ht="15.75" customHeight="1" x14ac:dyDescent="0.15">
      <c r="L713" s="13"/>
    </row>
    <row r="714" spans="12:12" ht="15.75" customHeight="1" x14ac:dyDescent="0.15">
      <c r="L714" s="13"/>
    </row>
    <row r="715" spans="12:12" ht="15.75" customHeight="1" x14ac:dyDescent="0.15">
      <c r="L715" s="13"/>
    </row>
    <row r="716" spans="12:12" ht="15.75" customHeight="1" x14ac:dyDescent="0.15">
      <c r="L716" s="13"/>
    </row>
    <row r="717" spans="12:12" ht="15.75" customHeight="1" x14ac:dyDescent="0.15">
      <c r="L717" s="13"/>
    </row>
    <row r="718" spans="12:12" ht="15.75" customHeight="1" x14ac:dyDescent="0.15">
      <c r="L718" s="13"/>
    </row>
    <row r="719" spans="12:12" ht="15.75" customHeight="1" x14ac:dyDescent="0.15">
      <c r="L719" s="13"/>
    </row>
    <row r="720" spans="12:12" ht="15.75" customHeight="1" x14ac:dyDescent="0.15">
      <c r="L720" s="13"/>
    </row>
    <row r="721" spans="12:12" ht="15.75" customHeight="1" x14ac:dyDescent="0.15">
      <c r="L721" s="13"/>
    </row>
    <row r="722" spans="12:12" ht="15.75" customHeight="1" x14ac:dyDescent="0.15">
      <c r="L722" s="13"/>
    </row>
    <row r="723" spans="12:12" ht="15.75" customHeight="1" x14ac:dyDescent="0.15">
      <c r="L723" s="13"/>
    </row>
    <row r="724" spans="12:12" ht="15.75" customHeight="1" x14ac:dyDescent="0.15">
      <c r="L724" s="13"/>
    </row>
    <row r="725" spans="12:12" ht="15.75" customHeight="1" x14ac:dyDescent="0.15">
      <c r="L725" s="13"/>
    </row>
    <row r="726" spans="12:12" ht="15.75" customHeight="1" x14ac:dyDescent="0.15">
      <c r="L726" s="13"/>
    </row>
    <row r="727" spans="12:12" ht="15.75" customHeight="1" x14ac:dyDescent="0.15">
      <c r="L727" s="13"/>
    </row>
    <row r="728" spans="12:12" ht="15.75" customHeight="1" x14ac:dyDescent="0.15">
      <c r="L728" s="13"/>
    </row>
    <row r="729" spans="12:12" ht="15.75" customHeight="1" x14ac:dyDescent="0.15">
      <c r="L729" s="13"/>
    </row>
    <row r="730" spans="12:12" ht="15.75" customHeight="1" x14ac:dyDescent="0.15">
      <c r="L730" s="13"/>
    </row>
    <row r="731" spans="12:12" ht="15.75" customHeight="1" x14ac:dyDescent="0.15">
      <c r="L731" s="13"/>
    </row>
    <row r="732" spans="12:12" ht="15.75" customHeight="1" x14ac:dyDescent="0.15">
      <c r="L732" s="13"/>
    </row>
    <row r="733" spans="12:12" ht="15.75" customHeight="1" x14ac:dyDescent="0.15">
      <c r="L733" s="13"/>
    </row>
    <row r="734" spans="12:12" ht="15.75" customHeight="1" x14ac:dyDescent="0.15">
      <c r="L734" s="13"/>
    </row>
    <row r="735" spans="12:12" ht="15.75" customHeight="1" x14ac:dyDescent="0.15">
      <c r="L735" s="13"/>
    </row>
    <row r="736" spans="12:12" ht="15.75" customHeight="1" x14ac:dyDescent="0.15">
      <c r="L736" s="13"/>
    </row>
    <row r="737" spans="12:12" ht="15.75" customHeight="1" x14ac:dyDescent="0.15">
      <c r="L737" s="13"/>
    </row>
    <row r="738" spans="12:12" ht="15.75" customHeight="1" x14ac:dyDescent="0.15">
      <c r="L738" s="13"/>
    </row>
    <row r="739" spans="12:12" ht="15.75" customHeight="1" x14ac:dyDescent="0.15">
      <c r="L739" s="13"/>
    </row>
    <row r="740" spans="12:12" ht="15.75" customHeight="1" x14ac:dyDescent="0.15">
      <c r="L740" s="13"/>
    </row>
    <row r="741" spans="12:12" ht="15.75" customHeight="1" x14ac:dyDescent="0.15">
      <c r="L741" s="13"/>
    </row>
    <row r="742" spans="12:12" ht="15.75" customHeight="1" x14ac:dyDescent="0.15">
      <c r="L742" s="13"/>
    </row>
    <row r="743" spans="12:12" ht="15.75" customHeight="1" x14ac:dyDescent="0.15">
      <c r="L743" s="13"/>
    </row>
    <row r="744" spans="12:12" ht="15.75" customHeight="1" x14ac:dyDescent="0.15">
      <c r="L744" s="13"/>
    </row>
    <row r="745" spans="12:12" ht="15.75" customHeight="1" x14ac:dyDescent="0.15">
      <c r="L745" s="13"/>
    </row>
    <row r="746" spans="12:12" ht="15.75" customHeight="1" x14ac:dyDescent="0.15">
      <c r="L746" s="13"/>
    </row>
    <row r="747" spans="12:12" ht="15.75" customHeight="1" x14ac:dyDescent="0.15">
      <c r="L747" s="13"/>
    </row>
    <row r="748" spans="12:12" ht="15.75" customHeight="1" x14ac:dyDescent="0.15">
      <c r="L748" s="13"/>
    </row>
    <row r="749" spans="12:12" ht="15.75" customHeight="1" x14ac:dyDescent="0.15">
      <c r="L749" s="13"/>
    </row>
    <row r="750" spans="12:12" ht="15.75" customHeight="1" x14ac:dyDescent="0.15">
      <c r="L750" s="13"/>
    </row>
    <row r="751" spans="12:12" ht="15.75" customHeight="1" x14ac:dyDescent="0.15">
      <c r="L751" s="13"/>
    </row>
    <row r="752" spans="12:12" ht="15.75" customHeight="1" x14ac:dyDescent="0.15">
      <c r="L752" s="13"/>
    </row>
    <row r="753" spans="12:12" ht="15.75" customHeight="1" x14ac:dyDescent="0.15">
      <c r="L753" s="13"/>
    </row>
    <row r="754" spans="12:12" ht="15.75" customHeight="1" x14ac:dyDescent="0.15">
      <c r="L754" s="13"/>
    </row>
    <row r="755" spans="12:12" ht="15.75" customHeight="1" x14ac:dyDescent="0.15">
      <c r="L755" s="13"/>
    </row>
    <row r="756" spans="12:12" ht="15.75" customHeight="1" x14ac:dyDescent="0.15">
      <c r="L756" s="13"/>
    </row>
    <row r="757" spans="12:12" ht="15.75" customHeight="1" x14ac:dyDescent="0.15">
      <c r="L757" s="13"/>
    </row>
    <row r="758" spans="12:12" ht="15.75" customHeight="1" x14ac:dyDescent="0.15">
      <c r="L758" s="13"/>
    </row>
    <row r="759" spans="12:12" ht="15.75" customHeight="1" x14ac:dyDescent="0.15">
      <c r="L759" s="13"/>
    </row>
    <row r="760" spans="12:12" ht="15.75" customHeight="1" x14ac:dyDescent="0.15">
      <c r="L760" s="13"/>
    </row>
    <row r="761" spans="12:12" ht="15.75" customHeight="1" x14ac:dyDescent="0.15">
      <c r="L761" s="13"/>
    </row>
    <row r="762" spans="12:12" ht="15.75" customHeight="1" x14ac:dyDescent="0.15">
      <c r="L762" s="13"/>
    </row>
    <row r="763" spans="12:12" ht="15.75" customHeight="1" x14ac:dyDescent="0.15">
      <c r="L763" s="13"/>
    </row>
    <row r="764" spans="12:12" ht="15.75" customHeight="1" x14ac:dyDescent="0.15">
      <c r="L764" s="13"/>
    </row>
    <row r="765" spans="12:12" ht="15.75" customHeight="1" x14ac:dyDescent="0.15">
      <c r="L765" s="13"/>
    </row>
    <row r="766" spans="12:12" ht="15.75" customHeight="1" x14ac:dyDescent="0.15">
      <c r="L766" s="13"/>
    </row>
    <row r="767" spans="12:12" ht="15.75" customHeight="1" x14ac:dyDescent="0.15">
      <c r="L767" s="13"/>
    </row>
    <row r="768" spans="12:12" ht="15.75" customHeight="1" x14ac:dyDescent="0.15">
      <c r="L768" s="13"/>
    </row>
    <row r="769" spans="12:12" ht="15.75" customHeight="1" x14ac:dyDescent="0.15">
      <c r="L769" s="13"/>
    </row>
    <row r="770" spans="12:12" ht="15.75" customHeight="1" x14ac:dyDescent="0.15">
      <c r="L770" s="13"/>
    </row>
    <row r="771" spans="12:12" ht="15.75" customHeight="1" x14ac:dyDescent="0.15">
      <c r="L771" s="13"/>
    </row>
    <row r="772" spans="12:12" ht="15.75" customHeight="1" x14ac:dyDescent="0.15">
      <c r="L772" s="13"/>
    </row>
    <row r="773" spans="12:12" ht="15.75" customHeight="1" x14ac:dyDescent="0.15">
      <c r="L773" s="13"/>
    </row>
    <row r="774" spans="12:12" ht="15.75" customHeight="1" x14ac:dyDescent="0.15">
      <c r="L774" s="13"/>
    </row>
    <row r="775" spans="12:12" ht="15.75" customHeight="1" x14ac:dyDescent="0.15">
      <c r="L775" s="13"/>
    </row>
    <row r="776" spans="12:12" ht="15.75" customHeight="1" x14ac:dyDescent="0.15">
      <c r="L776" s="13"/>
    </row>
    <row r="777" spans="12:12" ht="15.75" customHeight="1" x14ac:dyDescent="0.15">
      <c r="L777" s="13"/>
    </row>
    <row r="778" spans="12:12" ht="15.75" customHeight="1" x14ac:dyDescent="0.15">
      <c r="L778" s="13"/>
    </row>
    <row r="779" spans="12:12" ht="15.75" customHeight="1" x14ac:dyDescent="0.15">
      <c r="L779" s="13"/>
    </row>
    <row r="780" spans="12:12" ht="15.75" customHeight="1" x14ac:dyDescent="0.15">
      <c r="L780" s="13"/>
    </row>
    <row r="781" spans="12:12" ht="15.75" customHeight="1" x14ac:dyDescent="0.15">
      <c r="L781" s="13"/>
    </row>
    <row r="782" spans="12:12" ht="15.75" customHeight="1" x14ac:dyDescent="0.15">
      <c r="L782" s="13"/>
    </row>
    <row r="783" spans="12:12" ht="15.75" customHeight="1" x14ac:dyDescent="0.15">
      <c r="L783" s="13"/>
    </row>
    <row r="784" spans="12:12" ht="15.75" customHeight="1" x14ac:dyDescent="0.15">
      <c r="L784" s="13"/>
    </row>
    <row r="785" spans="12:12" ht="15.75" customHeight="1" x14ac:dyDescent="0.15">
      <c r="L785" s="13"/>
    </row>
    <row r="786" spans="12:12" ht="15.75" customHeight="1" x14ac:dyDescent="0.15">
      <c r="L786" s="13"/>
    </row>
    <row r="787" spans="12:12" ht="15.75" customHeight="1" x14ac:dyDescent="0.15">
      <c r="L787" s="13"/>
    </row>
    <row r="788" spans="12:12" ht="15.75" customHeight="1" x14ac:dyDescent="0.15">
      <c r="L788" s="13"/>
    </row>
    <row r="789" spans="12:12" ht="15.75" customHeight="1" x14ac:dyDescent="0.15">
      <c r="L789" s="13"/>
    </row>
    <row r="790" spans="12:12" ht="15.75" customHeight="1" x14ac:dyDescent="0.15">
      <c r="L790" s="13"/>
    </row>
    <row r="791" spans="12:12" ht="15.75" customHeight="1" x14ac:dyDescent="0.15">
      <c r="L791" s="13"/>
    </row>
    <row r="792" spans="12:12" ht="15.75" customHeight="1" x14ac:dyDescent="0.15">
      <c r="L792" s="13"/>
    </row>
    <row r="793" spans="12:12" ht="15.75" customHeight="1" x14ac:dyDescent="0.15">
      <c r="L793" s="13"/>
    </row>
    <row r="794" spans="12:12" ht="15.75" customHeight="1" x14ac:dyDescent="0.15">
      <c r="L794" s="13"/>
    </row>
    <row r="795" spans="12:12" ht="15.75" customHeight="1" x14ac:dyDescent="0.15">
      <c r="L795" s="13"/>
    </row>
    <row r="796" spans="12:12" ht="15.75" customHeight="1" x14ac:dyDescent="0.15">
      <c r="L796" s="13"/>
    </row>
    <row r="797" spans="12:12" ht="15.75" customHeight="1" x14ac:dyDescent="0.15">
      <c r="L797" s="13"/>
    </row>
    <row r="798" spans="12:12" ht="15.75" customHeight="1" x14ac:dyDescent="0.15">
      <c r="L798" s="13"/>
    </row>
    <row r="799" spans="12:12" ht="15.75" customHeight="1" x14ac:dyDescent="0.15">
      <c r="L799" s="13"/>
    </row>
    <row r="800" spans="12:12" ht="15.75" customHeight="1" x14ac:dyDescent="0.15">
      <c r="L800" s="13"/>
    </row>
    <row r="801" spans="12:12" ht="15.75" customHeight="1" x14ac:dyDescent="0.15">
      <c r="L801" s="13"/>
    </row>
    <row r="802" spans="12:12" ht="15.75" customHeight="1" x14ac:dyDescent="0.15">
      <c r="L802" s="13"/>
    </row>
    <row r="803" spans="12:12" ht="15.75" customHeight="1" x14ac:dyDescent="0.15">
      <c r="L803" s="13"/>
    </row>
    <row r="804" spans="12:12" ht="15.75" customHeight="1" x14ac:dyDescent="0.15">
      <c r="L804" s="13"/>
    </row>
    <row r="805" spans="12:12" ht="15.75" customHeight="1" x14ac:dyDescent="0.15">
      <c r="L805" s="13"/>
    </row>
    <row r="806" spans="12:12" ht="15.75" customHeight="1" x14ac:dyDescent="0.15">
      <c r="L806" s="13"/>
    </row>
    <row r="807" spans="12:12" ht="15.75" customHeight="1" x14ac:dyDescent="0.15">
      <c r="L807" s="13"/>
    </row>
    <row r="808" spans="12:12" ht="15.75" customHeight="1" x14ac:dyDescent="0.15">
      <c r="L808" s="13"/>
    </row>
    <row r="809" spans="12:12" ht="15.75" customHeight="1" x14ac:dyDescent="0.15">
      <c r="L809" s="13"/>
    </row>
    <row r="810" spans="12:12" ht="15.75" customHeight="1" x14ac:dyDescent="0.15">
      <c r="L810" s="13"/>
    </row>
    <row r="811" spans="12:12" ht="15.75" customHeight="1" x14ac:dyDescent="0.15">
      <c r="L811" s="13"/>
    </row>
    <row r="812" spans="12:12" ht="15.75" customHeight="1" x14ac:dyDescent="0.15">
      <c r="L812" s="13"/>
    </row>
    <row r="813" spans="12:12" ht="15.75" customHeight="1" x14ac:dyDescent="0.15">
      <c r="L813" s="13"/>
    </row>
    <row r="814" spans="12:12" ht="15.75" customHeight="1" x14ac:dyDescent="0.15">
      <c r="L814" s="13"/>
    </row>
    <row r="815" spans="12:12" ht="15.75" customHeight="1" x14ac:dyDescent="0.15">
      <c r="L815" s="13"/>
    </row>
    <row r="816" spans="12:12" ht="15.75" customHeight="1" x14ac:dyDescent="0.15">
      <c r="L816" s="13"/>
    </row>
    <row r="817" spans="12:12" ht="15.75" customHeight="1" x14ac:dyDescent="0.15">
      <c r="L817" s="13"/>
    </row>
    <row r="818" spans="12:12" ht="15.75" customHeight="1" x14ac:dyDescent="0.15">
      <c r="L818" s="13"/>
    </row>
    <row r="819" spans="12:12" ht="15.75" customHeight="1" x14ac:dyDescent="0.15">
      <c r="L819" s="13"/>
    </row>
    <row r="820" spans="12:12" ht="15.75" customHeight="1" x14ac:dyDescent="0.15">
      <c r="L820" s="13"/>
    </row>
    <row r="821" spans="12:12" ht="15.75" customHeight="1" x14ac:dyDescent="0.15">
      <c r="L821" s="13"/>
    </row>
    <row r="822" spans="12:12" ht="15.75" customHeight="1" x14ac:dyDescent="0.15">
      <c r="L822" s="13"/>
    </row>
    <row r="823" spans="12:12" ht="15.75" customHeight="1" x14ac:dyDescent="0.15">
      <c r="L823" s="13"/>
    </row>
    <row r="824" spans="12:12" ht="15.75" customHeight="1" x14ac:dyDescent="0.15">
      <c r="L824" s="13"/>
    </row>
    <row r="825" spans="12:12" ht="15.75" customHeight="1" x14ac:dyDescent="0.15">
      <c r="L825" s="13"/>
    </row>
    <row r="826" spans="12:12" ht="15.75" customHeight="1" x14ac:dyDescent="0.15">
      <c r="L826" s="13"/>
    </row>
    <row r="827" spans="12:12" ht="15.75" customHeight="1" x14ac:dyDescent="0.15">
      <c r="L827" s="13"/>
    </row>
    <row r="828" spans="12:12" ht="15.75" customHeight="1" x14ac:dyDescent="0.15">
      <c r="L828" s="13"/>
    </row>
    <row r="829" spans="12:12" ht="15.75" customHeight="1" x14ac:dyDescent="0.15">
      <c r="L829" s="13"/>
    </row>
    <row r="830" spans="12:12" ht="15.75" customHeight="1" x14ac:dyDescent="0.15">
      <c r="L830" s="13"/>
    </row>
    <row r="831" spans="12:12" ht="15.75" customHeight="1" x14ac:dyDescent="0.15">
      <c r="L831" s="13"/>
    </row>
    <row r="832" spans="12:12" ht="15.75" customHeight="1" x14ac:dyDescent="0.15">
      <c r="L832" s="13"/>
    </row>
    <row r="833" spans="12:12" ht="15.75" customHeight="1" x14ac:dyDescent="0.15">
      <c r="L833" s="13"/>
    </row>
    <row r="834" spans="12:12" ht="15.75" customHeight="1" x14ac:dyDescent="0.15">
      <c r="L834" s="13"/>
    </row>
    <row r="835" spans="12:12" ht="15.75" customHeight="1" x14ac:dyDescent="0.15">
      <c r="L835" s="13"/>
    </row>
    <row r="836" spans="12:12" ht="15.75" customHeight="1" x14ac:dyDescent="0.15">
      <c r="L836" s="13"/>
    </row>
    <row r="837" spans="12:12" ht="15.75" customHeight="1" x14ac:dyDescent="0.15">
      <c r="L837" s="13"/>
    </row>
    <row r="838" spans="12:12" ht="15.75" customHeight="1" x14ac:dyDescent="0.15">
      <c r="L838" s="13"/>
    </row>
    <row r="839" spans="12:12" ht="15.75" customHeight="1" x14ac:dyDescent="0.15">
      <c r="L839" s="13"/>
    </row>
    <row r="840" spans="12:12" ht="15.75" customHeight="1" x14ac:dyDescent="0.15">
      <c r="L840" s="13"/>
    </row>
    <row r="841" spans="12:12" ht="15.75" customHeight="1" x14ac:dyDescent="0.15">
      <c r="L841" s="13"/>
    </row>
    <row r="842" spans="12:12" ht="15.75" customHeight="1" x14ac:dyDescent="0.15">
      <c r="L842" s="13"/>
    </row>
    <row r="843" spans="12:12" ht="15.75" customHeight="1" x14ac:dyDescent="0.15">
      <c r="L843" s="13"/>
    </row>
    <row r="844" spans="12:12" ht="15.75" customHeight="1" x14ac:dyDescent="0.15">
      <c r="L844" s="13"/>
    </row>
    <row r="845" spans="12:12" ht="15.75" customHeight="1" x14ac:dyDescent="0.15">
      <c r="L845" s="13"/>
    </row>
    <row r="846" spans="12:12" ht="15.75" customHeight="1" x14ac:dyDescent="0.15">
      <c r="L846" s="13"/>
    </row>
    <row r="847" spans="12:12" ht="15.75" customHeight="1" x14ac:dyDescent="0.15">
      <c r="L847" s="13"/>
    </row>
    <row r="848" spans="12:12" ht="15.75" customHeight="1" x14ac:dyDescent="0.15">
      <c r="L848" s="13"/>
    </row>
    <row r="849" spans="12:12" ht="15.75" customHeight="1" x14ac:dyDescent="0.15">
      <c r="L849" s="13"/>
    </row>
    <row r="850" spans="12:12" ht="15.75" customHeight="1" x14ac:dyDescent="0.15">
      <c r="L850" s="13"/>
    </row>
    <row r="851" spans="12:12" ht="15.75" customHeight="1" x14ac:dyDescent="0.15">
      <c r="L851" s="13"/>
    </row>
    <row r="852" spans="12:12" ht="15.75" customHeight="1" x14ac:dyDescent="0.15">
      <c r="L852" s="13"/>
    </row>
    <row r="853" spans="12:12" ht="15.75" customHeight="1" x14ac:dyDescent="0.15">
      <c r="L853" s="13"/>
    </row>
    <row r="854" spans="12:12" ht="15.75" customHeight="1" x14ac:dyDescent="0.15">
      <c r="L854" s="13"/>
    </row>
    <row r="855" spans="12:12" ht="15.75" customHeight="1" x14ac:dyDescent="0.15">
      <c r="L855" s="13"/>
    </row>
    <row r="856" spans="12:12" ht="15.75" customHeight="1" x14ac:dyDescent="0.15">
      <c r="L856" s="13"/>
    </row>
    <row r="857" spans="12:12" ht="15.75" customHeight="1" x14ac:dyDescent="0.15">
      <c r="L857" s="13"/>
    </row>
    <row r="858" spans="12:12" ht="15.75" customHeight="1" x14ac:dyDescent="0.15">
      <c r="L858" s="13"/>
    </row>
    <row r="859" spans="12:12" ht="15.75" customHeight="1" x14ac:dyDescent="0.15">
      <c r="L859" s="13"/>
    </row>
    <row r="860" spans="12:12" ht="15.75" customHeight="1" x14ac:dyDescent="0.15">
      <c r="L860" s="13"/>
    </row>
    <row r="861" spans="12:12" ht="15.75" customHeight="1" x14ac:dyDescent="0.15">
      <c r="L861" s="13"/>
    </row>
    <row r="862" spans="12:12" ht="15.75" customHeight="1" x14ac:dyDescent="0.15">
      <c r="L862" s="13"/>
    </row>
    <row r="863" spans="12:12" ht="15.75" customHeight="1" x14ac:dyDescent="0.15">
      <c r="L863" s="13"/>
    </row>
    <row r="864" spans="12:12" ht="15.75" customHeight="1" x14ac:dyDescent="0.15">
      <c r="L864" s="13"/>
    </row>
    <row r="865" spans="12:12" ht="15.75" customHeight="1" x14ac:dyDescent="0.15">
      <c r="L865" s="13"/>
    </row>
    <row r="866" spans="12:12" ht="15.75" customHeight="1" x14ac:dyDescent="0.15">
      <c r="L866" s="13"/>
    </row>
    <row r="867" spans="12:12" ht="15.75" customHeight="1" x14ac:dyDescent="0.15">
      <c r="L867" s="13"/>
    </row>
    <row r="868" spans="12:12" ht="15.75" customHeight="1" x14ac:dyDescent="0.15">
      <c r="L868" s="13"/>
    </row>
    <row r="869" spans="12:12" ht="15.75" customHeight="1" x14ac:dyDescent="0.15">
      <c r="L869" s="13"/>
    </row>
    <row r="870" spans="12:12" ht="15.75" customHeight="1" x14ac:dyDescent="0.15">
      <c r="L870" s="13"/>
    </row>
    <row r="871" spans="12:12" ht="15.75" customHeight="1" x14ac:dyDescent="0.15">
      <c r="L871" s="13"/>
    </row>
    <row r="872" spans="12:12" ht="15.75" customHeight="1" x14ac:dyDescent="0.15">
      <c r="L872" s="13"/>
    </row>
    <row r="873" spans="12:12" ht="15.75" customHeight="1" x14ac:dyDescent="0.15">
      <c r="L873" s="13"/>
    </row>
    <row r="874" spans="12:12" ht="15.75" customHeight="1" x14ac:dyDescent="0.15">
      <c r="L874" s="13"/>
    </row>
    <row r="875" spans="12:12" ht="15.75" customHeight="1" x14ac:dyDescent="0.15">
      <c r="L875" s="13"/>
    </row>
    <row r="876" spans="12:12" ht="15.75" customHeight="1" x14ac:dyDescent="0.15">
      <c r="L876" s="13"/>
    </row>
    <row r="877" spans="12:12" ht="15.75" customHeight="1" x14ac:dyDescent="0.15">
      <c r="L877" s="13"/>
    </row>
    <row r="878" spans="12:12" ht="15.75" customHeight="1" x14ac:dyDescent="0.15">
      <c r="L878" s="13"/>
    </row>
    <row r="879" spans="12:12" ht="15.75" customHeight="1" x14ac:dyDescent="0.15">
      <c r="L879" s="13"/>
    </row>
    <row r="880" spans="12:12" ht="15.75" customHeight="1" x14ac:dyDescent="0.15">
      <c r="L880" s="13"/>
    </row>
    <row r="881" spans="12:12" ht="15.75" customHeight="1" x14ac:dyDescent="0.15">
      <c r="L881" s="13"/>
    </row>
    <row r="882" spans="12:12" ht="15.75" customHeight="1" x14ac:dyDescent="0.15">
      <c r="L882" s="13"/>
    </row>
    <row r="883" spans="12:12" ht="15.75" customHeight="1" x14ac:dyDescent="0.15">
      <c r="L883" s="13"/>
    </row>
    <row r="884" spans="12:12" ht="15.75" customHeight="1" x14ac:dyDescent="0.15">
      <c r="L884" s="13"/>
    </row>
    <row r="885" spans="12:12" ht="15.75" customHeight="1" x14ac:dyDescent="0.15">
      <c r="L885" s="13"/>
    </row>
    <row r="886" spans="12:12" ht="15.75" customHeight="1" x14ac:dyDescent="0.15">
      <c r="L886" s="13"/>
    </row>
    <row r="887" spans="12:12" ht="15.75" customHeight="1" x14ac:dyDescent="0.15">
      <c r="L887" s="13"/>
    </row>
    <row r="888" spans="12:12" ht="15.75" customHeight="1" x14ac:dyDescent="0.15">
      <c r="L888" s="13"/>
    </row>
    <row r="889" spans="12:12" ht="15.75" customHeight="1" x14ac:dyDescent="0.15">
      <c r="L889" s="13"/>
    </row>
    <row r="890" spans="12:12" ht="15.75" customHeight="1" x14ac:dyDescent="0.15">
      <c r="L890" s="13"/>
    </row>
    <row r="891" spans="12:12" ht="15.75" customHeight="1" x14ac:dyDescent="0.15">
      <c r="L891" s="13"/>
    </row>
    <row r="892" spans="12:12" ht="15.75" customHeight="1" x14ac:dyDescent="0.15">
      <c r="L892" s="13"/>
    </row>
    <row r="893" spans="12:12" ht="15.75" customHeight="1" x14ac:dyDescent="0.15">
      <c r="L893" s="13"/>
    </row>
    <row r="894" spans="12:12" ht="15.75" customHeight="1" x14ac:dyDescent="0.15">
      <c r="L894" s="13"/>
    </row>
    <row r="895" spans="12:12" ht="15.75" customHeight="1" x14ac:dyDescent="0.15">
      <c r="L895" s="13"/>
    </row>
    <row r="896" spans="12:12" ht="15.75" customHeight="1" x14ac:dyDescent="0.15">
      <c r="L896" s="13"/>
    </row>
    <row r="897" spans="12:12" ht="15.75" customHeight="1" x14ac:dyDescent="0.15">
      <c r="L897" s="13"/>
    </row>
    <row r="898" spans="12:12" ht="15.75" customHeight="1" x14ac:dyDescent="0.15">
      <c r="L898" s="13"/>
    </row>
    <row r="899" spans="12:12" ht="15.75" customHeight="1" x14ac:dyDescent="0.15">
      <c r="L899" s="13"/>
    </row>
    <row r="900" spans="12:12" ht="15.75" customHeight="1" x14ac:dyDescent="0.15">
      <c r="L900" s="13"/>
    </row>
    <row r="901" spans="12:12" ht="15.75" customHeight="1" x14ac:dyDescent="0.15">
      <c r="L901" s="13"/>
    </row>
    <row r="902" spans="12:12" ht="15.75" customHeight="1" x14ac:dyDescent="0.15">
      <c r="L902" s="13"/>
    </row>
    <row r="903" spans="12:12" ht="15.75" customHeight="1" x14ac:dyDescent="0.15">
      <c r="L903" s="13"/>
    </row>
    <row r="904" spans="12:12" ht="15.75" customHeight="1" x14ac:dyDescent="0.15">
      <c r="L904" s="13"/>
    </row>
    <row r="905" spans="12:12" ht="15.75" customHeight="1" x14ac:dyDescent="0.15">
      <c r="L905" s="13"/>
    </row>
    <row r="906" spans="12:12" ht="15.75" customHeight="1" x14ac:dyDescent="0.15">
      <c r="L906" s="13"/>
    </row>
    <row r="907" spans="12:12" ht="15.75" customHeight="1" x14ac:dyDescent="0.15">
      <c r="L907" s="13"/>
    </row>
    <row r="908" spans="12:12" ht="15.75" customHeight="1" x14ac:dyDescent="0.15">
      <c r="L908" s="13"/>
    </row>
    <row r="909" spans="12:12" ht="15.75" customHeight="1" x14ac:dyDescent="0.15">
      <c r="L909" s="13"/>
    </row>
    <row r="910" spans="12:12" ht="15.75" customHeight="1" x14ac:dyDescent="0.15">
      <c r="L910" s="13"/>
    </row>
    <row r="911" spans="12:12" ht="15.75" customHeight="1" x14ac:dyDescent="0.15">
      <c r="L911" s="13"/>
    </row>
    <row r="912" spans="12:12" ht="15.75" customHeight="1" x14ac:dyDescent="0.15">
      <c r="L912" s="13"/>
    </row>
    <row r="913" spans="12:12" ht="15.75" customHeight="1" x14ac:dyDescent="0.15">
      <c r="L913" s="13"/>
    </row>
    <row r="914" spans="12:12" ht="15.75" customHeight="1" x14ac:dyDescent="0.15">
      <c r="L914" s="13"/>
    </row>
    <row r="915" spans="12:12" ht="15.75" customHeight="1" x14ac:dyDescent="0.15">
      <c r="L915" s="13"/>
    </row>
    <row r="916" spans="12:12" ht="15.75" customHeight="1" x14ac:dyDescent="0.15">
      <c r="L916" s="13"/>
    </row>
    <row r="917" spans="12:12" ht="15.75" customHeight="1" x14ac:dyDescent="0.15">
      <c r="L917" s="13"/>
    </row>
    <row r="918" spans="12:12" ht="15.75" customHeight="1" x14ac:dyDescent="0.15">
      <c r="L918" s="13"/>
    </row>
    <row r="919" spans="12:12" ht="15.75" customHeight="1" x14ac:dyDescent="0.15">
      <c r="L919" s="13"/>
    </row>
    <row r="920" spans="12:12" ht="15.75" customHeight="1" x14ac:dyDescent="0.15">
      <c r="L920" s="13"/>
    </row>
    <row r="921" spans="12:12" ht="15.75" customHeight="1" x14ac:dyDescent="0.15">
      <c r="L921" s="13"/>
    </row>
    <row r="922" spans="12:12" ht="15.75" customHeight="1" x14ac:dyDescent="0.15">
      <c r="L922" s="13"/>
    </row>
    <row r="923" spans="12:12" ht="15.75" customHeight="1" x14ac:dyDescent="0.15">
      <c r="L923" s="13"/>
    </row>
    <row r="924" spans="12:12" ht="15.75" customHeight="1" x14ac:dyDescent="0.15">
      <c r="L924" s="13"/>
    </row>
    <row r="925" spans="12:12" ht="15.75" customHeight="1" x14ac:dyDescent="0.15">
      <c r="L925" s="13"/>
    </row>
    <row r="926" spans="12:12" ht="15.75" customHeight="1" x14ac:dyDescent="0.15">
      <c r="L926" s="13"/>
    </row>
    <row r="927" spans="12:12" ht="15.75" customHeight="1" x14ac:dyDescent="0.15">
      <c r="L927" s="13"/>
    </row>
    <row r="928" spans="12:12" ht="15.75" customHeight="1" x14ac:dyDescent="0.15">
      <c r="L928" s="13"/>
    </row>
    <row r="929" spans="12:12" ht="15.75" customHeight="1" x14ac:dyDescent="0.15">
      <c r="L929" s="13"/>
    </row>
    <row r="930" spans="12:12" ht="15.75" customHeight="1" x14ac:dyDescent="0.15">
      <c r="L930" s="13"/>
    </row>
    <row r="931" spans="12:12" ht="15.75" customHeight="1" x14ac:dyDescent="0.15">
      <c r="L931" s="13"/>
    </row>
    <row r="932" spans="12:12" ht="15.75" customHeight="1" x14ac:dyDescent="0.15">
      <c r="L932" s="13"/>
    </row>
    <row r="933" spans="12:12" ht="15.75" customHeight="1" x14ac:dyDescent="0.15">
      <c r="L933" s="13"/>
    </row>
    <row r="934" spans="12:12" ht="15.75" customHeight="1" x14ac:dyDescent="0.15">
      <c r="L934" s="13"/>
    </row>
    <row r="935" spans="12:12" ht="15.75" customHeight="1" x14ac:dyDescent="0.15">
      <c r="L935" s="13"/>
    </row>
    <row r="936" spans="12:12" ht="15.75" customHeight="1" x14ac:dyDescent="0.15">
      <c r="L936" s="13"/>
    </row>
    <row r="937" spans="12:12" ht="15.75" customHeight="1" x14ac:dyDescent="0.15">
      <c r="L937" s="13"/>
    </row>
    <row r="938" spans="12:12" ht="15.75" customHeight="1" x14ac:dyDescent="0.15">
      <c r="L938" s="13"/>
    </row>
    <row r="939" spans="12:12" ht="15.75" customHeight="1" x14ac:dyDescent="0.15">
      <c r="L939" s="13"/>
    </row>
    <row r="940" spans="12:12" ht="15.75" customHeight="1" x14ac:dyDescent="0.15">
      <c r="L940" s="13"/>
    </row>
    <row r="941" spans="12:12" ht="15.75" customHeight="1" x14ac:dyDescent="0.15">
      <c r="L941" s="13"/>
    </row>
    <row r="942" spans="12:12" ht="15.75" customHeight="1" x14ac:dyDescent="0.15">
      <c r="L942" s="13"/>
    </row>
    <row r="943" spans="12:12" ht="15.75" customHeight="1" x14ac:dyDescent="0.15">
      <c r="L943" s="13"/>
    </row>
    <row r="944" spans="12:12" ht="15.75" customHeight="1" x14ac:dyDescent="0.15">
      <c r="L944" s="13"/>
    </row>
    <row r="945" spans="12:12" ht="15.75" customHeight="1" x14ac:dyDescent="0.15">
      <c r="L945" s="13"/>
    </row>
    <row r="946" spans="12:12" ht="15.75" customHeight="1" x14ac:dyDescent="0.15">
      <c r="L946" s="13"/>
    </row>
    <row r="947" spans="12:12" ht="15.75" customHeight="1" x14ac:dyDescent="0.15">
      <c r="L947" s="13"/>
    </row>
    <row r="948" spans="12:12" ht="15.75" customHeight="1" x14ac:dyDescent="0.15">
      <c r="L948" s="13"/>
    </row>
    <row r="949" spans="12:12" ht="15.75" customHeight="1" x14ac:dyDescent="0.15">
      <c r="L949" s="13"/>
    </row>
    <row r="950" spans="12:12" ht="15.75" customHeight="1" x14ac:dyDescent="0.15">
      <c r="L950" s="13"/>
    </row>
    <row r="951" spans="12:12" ht="15.75" customHeight="1" x14ac:dyDescent="0.15">
      <c r="L951" s="13"/>
    </row>
    <row r="952" spans="12:12" ht="15.75" customHeight="1" x14ac:dyDescent="0.15">
      <c r="L952" s="13"/>
    </row>
    <row r="953" spans="12:12" ht="15.75" customHeight="1" x14ac:dyDescent="0.15">
      <c r="L953" s="13"/>
    </row>
    <row r="954" spans="12:12" ht="15.75" customHeight="1" x14ac:dyDescent="0.15">
      <c r="L954" s="13"/>
    </row>
    <row r="955" spans="12:12" ht="15.75" customHeight="1" x14ac:dyDescent="0.15">
      <c r="L955" s="13"/>
    </row>
    <row r="956" spans="12:12" ht="15.75" customHeight="1" x14ac:dyDescent="0.15">
      <c r="L956" s="13"/>
    </row>
    <row r="957" spans="12:12" ht="15.75" customHeight="1" x14ac:dyDescent="0.15">
      <c r="L957" s="13"/>
    </row>
    <row r="958" spans="12:12" ht="15.75" customHeight="1" x14ac:dyDescent="0.15">
      <c r="L958" s="13"/>
    </row>
    <row r="959" spans="12:12" ht="15.75" customHeight="1" x14ac:dyDescent="0.15">
      <c r="L959" s="13"/>
    </row>
    <row r="960" spans="12:12" ht="15.75" customHeight="1" x14ac:dyDescent="0.15">
      <c r="L960" s="13"/>
    </row>
    <row r="961" spans="12:12" ht="15.75" customHeight="1" x14ac:dyDescent="0.15">
      <c r="L961" s="13"/>
    </row>
    <row r="962" spans="12:12" ht="15.75" customHeight="1" x14ac:dyDescent="0.15">
      <c r="L962" s="13"/>
    </row>
    <row r="963" spans="12:12" ht="15.75" customHeight="1" x14ac:dyDescent="0.15">
      <c r="L963" s="13"/>
    </row>
    <row r="964" spans="12:12" ht="15.75" customHeight="1" x14ac:dyDescent="0.15">
      <c r="L964" s="13"/>
    </row>
    <row r="965" spans="12:12" ht="15.75" customHeight="1" x14ac:dyDescent="0.15">
      <c r="L965" s="13"/>
    </row>
    <row r="966" spans="12:12" ht="15.75" customHeight="1" x14ac:dyDescent="0.15">
      <c r="L966" s="13"/>
    </row>
    <row r="967" spans="12:12" ht="15.75" customHeight="1" x14ac:dyDescent="0.15">
      <c r="L967" s="13"/>
    </row>
    <row r="968" spans="12:12" ht="15.75" customHeight="1" x14ac:dyDescent="0.15">
      <c r="L968" s="13"/>
    </row>
    <row r="969" spans="12:12" ht="15.75" customHeight="1" x14ac:dyDescent="0.15">
      <c r="L969" s="13"/>
    </row>
    <row r="970" spans="12:12" ht="15.75" customHeight="1" x14ac:dyDescent="0.15">
      <c r="L970" s="13"/>
    </row>
    <row r="971" spans="12:12" ht="15.75" customHeight="1" x14ac:dyDescent="0.15">
      <c r="L971" s="13"/>
    </row>
    <row r="972" spans="12:12" ht="15.75" customHeight="1" x14ac:dyDescent="0.15">
      <c r="L972" s="13"/>
    </row>
    <row r="973" spans="12:12" ht="15.75" customHeight="1" x14ac:dyDescent="0.15">
      <c r="L973" s="13"/>
    </row>
    <row r="974" spans="12:12" ht="15.75" customHeight="1" x14ac:dyDescent="0.15">
      <c r="L974" s="13"/>
    </row>
    <row r="975" spans="12:12" ht="15.75" customHeight="1" x14ac:dyDescent="0.15">
      <c r="L975" s="13"/>
    </row>
    <row r="976" spans="12:12" ht="15.75" customHeight="1" x14ac:dyDescent="0.15">
      <c r="L976" s="13"/>
    </row>
    <row r="977" spans="12:12" ht="15.75" customHeight="1" x14ac:dyDescent="0.15">
      <c r="L977" s="13"/>
    </row>
    <row r="978" spans="12:12" ht="15.75" customHeight="1" x14ac:dyDescent="0.15">
      <c r="L978" s="13"/>
    </row>
    <row r="979" spans="12:12" ht="15.75" customHeight="1" x14ac:dyDescent="0.15">
      <c r="L979" s="13"/>
    </row>
    <row r="980" spans="12:12" ht="15.75" customHeight="1" x14ac:dyDescent="0.15">
      <c r="L980" s="13"/>
    </row>
    <row r="981" spans="12:12" ht="15.75" customHeight="1" x14ac:dyDescent="0.15">
      <c r="L981" s="13"/>
    </row>
    <row r="982" spans="12:12" ht="15.75" customHeight="1" x14ac:dyDescent="0.15">
      <c r="L982" s="13"/>
    </row>
    <row r="983" spans="12:12" ht="15.75" customHeight="1" x14ac:dyDescent="0.15">
      <c r="L983" s="13"/>
    </row>
    <row r="984" spans="12:12" ht="15.75" customHeight="1" x14ac:dyDescent="0.15">
      <c r="L984" s="13"/>
    </row>
    <row r="985" spans="12:12" ht="15.75" customHeight="1" x14ac:dyDescent="0.15">
      <c r="L985" s="13"/>
    </row>
    <row r="986" spans="12:12" ht="15.75" customHeight="1" x14ac:dyDescent="0.15">
      <c r="L986" s="13"/>
    </row>
    <row r="987" spans="12:12" ht="15.75" customHeight="1" x14ac:dyDescent="0.15">
      <c r="L987" s="13"/>
    </row>
    <row r="988" spans="12:12" ht="15.75" customHeight="1" x14ac:dyDescent="0.15">
      <c r="L988" s="13"/>
    </row>
    <row r="989" spans="12:12" ht="15.75" customHeight="1" x14ac:dyDescent="0.15">
      <c r="L989" s="13"/>
    </row>
    <row r="990" spans="12:12" ht="15.75" customHeight="1" x14ac:dyDescent="0.15">
      <c r="L990" s="13"/>
    </row>
    <row r="991" spans="12:12" ht="15.75" customHeight="1" x14ac:dyDescent="0.15">
      <c r="L991" s="13"/>
    </row>
    <row r="992" spans="12:12" ht="15.75" customHeight="1" x14ac:dyDescent="0.15">
      <c r="L992" s="13"/>
    </row>
    <row r="993" spans="12:12" ht="15.75" customHeight="1" x14ac:dyDescent="0.15">
      <c r="L993" s="13"/>
    </row>
    <row r="994" spans="12:12" ht="15.75" customHeight="1" x14ac:dyDescent="0.15">
      <c r="L994" s="13"/>
    </row>
    <row r="995" spans="12:12" ht="15.75" customHeight="1" x14ac:dyDescent="0.15">
      <c r="L995" s="13"/>
    </row>
    <row r="996" spans="12:12" ht="15.75" customHeight="1" x14ac:dyDescent="0.15">
      <c r="L996" s="13"/>
    </row>
    <row r="997" spans="12:12" ht="15.75" customHeight="1" x14ac:dyDescent="0.15">
      <c r="L997" s="13"/>
    </row>
    <row r="998" spans="12:12" ht="15.75" customHeight="1" x14ac:dyDescent="0.15">
      <c r="L998" s="13"/>
    </row>
    <row r="999" spans="12:12" ht="15.75" customHeight="1" x14ac:dyDescent="0.15">
      <c r="L999" s="13"/>
    </row>
    <row r="1000" spans="12:12" ht="15.75" customHeight="1" x14ac:dyDescent="0.15">
      <c r="L1000" s="13"/>
    </row>
  </sheetData>
  <mergeCells count="7">
    <mergeCell ref="Q4:S4"/>
    <mergeCell ref="B26:F26"/>
    <mergeCell ref="H26:L26"/>
    <mergeCell ref="B2:F2"/>
    <mergeCell ref="H2:M2"/>
    <mergeCell ref="B3:D3"/>
    <mergeCell ref="O2:T2"/>
  </mergeCells>
  <conditionalFormatting sqref="T11:U18 P12:S22">
    <cfRule type="cellIs" dxfId="8" priority="8" operator="lessThan">
      <formula>0</formula>
    </cfRule>
  </conditionalFormatting>
  <conditionalFormatting sqref="K46:L46">
    <cfRule type="cellIs" dxfId="7" priority="9" operator="greaterThan">
      <formula>0</formula>
    </cfRule>
  </conditionalFormatting>
  <conditionalFormatting sqref="R5">
    <cfRule type="cellIs" dxfId="6" priority="11" operator="greaterThan">
      <formula>#REF!</formula>
    </cfRule>
  </conditionalFormatting>
  <conditionalFormatting sqref="K44:L44">
    <cfRule type="cellIs" dxfId="5" priority="13" operator="lessThan">
      <formula>0</formula>
    </cfRule>
  </conditionalFormatting>
  <conditionalFormatting sqref="K44:L44 T11:U18 P12:S22">
    <cfRule type="cellIs" dxfId="4" priority="14" operator="greaterThan">
      <formula>$E$6</formula>
    </cfRule>
  </conditionalFormatting>
  <conditionalFormatting sqref="S5:S7">
    <cfRule type="cellIs" dxfId="3" priority="16" operator="lessThan">
      <formula>0</formula>
    </cfRule>
  </conditionalFormatting>
  <conditionalFormatting sqref="S5:S7">
    <cfRule type="cellIs" dxfId="2" priority="17" operator="greaterThan">
      <formula>$E$6</formula>
    </cfRule>
  </conditionalFormatting>
  <conditionalFormatting sqref="T11:U18 K44:L44 P12:S22 S5:S7">
    <cfRule type="colorScale" priority="19">
      <colorScale>
        <cfvo type="formula" val="$R$10"/>
        <cfvo type="formula" val="$T$10"/>
        <color rgb="FF00B050"/>
        <color rgb="FFFFEF9C"/>
      </colorScale>
    </cfRule>
  </conditionalFormatting>
  <conditionalFormatting sqref="R5">
    <cfRule type="colorScale" priority="20">
      <colorScale>
        <cfvo type="formula" val="$T$21"/>
        <cfvo type="formula" val="$V$20"/>
        <color rgb="FF00B050"/>
        <color rgb="FFFFEF9C"/>
      </colorScale>
    </cfRule>
  </conditionalFormatting>
  <conditionalFormatting sqref="P27:S37">
    <cfRule type="cellIs" dxfId="1" priority="3" operator="greaterThan">
      <formula>$O$39</formula>
    </cfRule>
    <cfRule type="colorScale" priority="4">
      <colorScale>
        <cfvo type="min"/>
        <cfvo type="num" val="$O$39"/>
        <color rgb="FFFF7128"/>
        <color rgb="FFFFEF9C"/>
      </colorScale>
    </cfRule>
  </conditionalFormatting>
  <conditionalFormatting sqref="P44:S54">
    <cfRule type="cellIs" dxfId="0" priority="1" operator="greaterThan">
      <formula>$O$39</formula>
    </cfRule>
    <cfRule type="colorScale" priority="2">
      <colorScale>
        <cfvo type="min"/>
        <cfvo type="num" val="$O$39"/>
        <color rgb="FFFF7128"/>
        <color rgb="FFFFEF9C"/>
      </colorScale>
    </cfRule>
  </conditionalFormatting>
  <dataValidations count="1">
    <dataValidation type="list" allowBlank="1" showErrorMessage="1" sqref="K24" xr:uid="{00000000-0002-0000-0000-000000000000}">
      <formula1>$N$2:$N$5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Cloud_serv_returns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Dunai</cp:lastModifiedBy>
  <dcterms:created xsi:type="dcterms:W3CDTF">2020-07-14T16:32:42Z</dcterms:created>
  <dcterms:modified xsi:type="dcterms:W3CDTF">2020-08-28T09:30:34Z</dcterms:modified>
</cp:coreProperties>
</file>