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WorkingFPY/Enerhash/Github/Accrual accounting/"/>
    </mc:Choice>
  </mc:AlternateContent>
  <xr:revisionPtr revIDLastSave="0" documentId="13_ncr:1_{3937678C-67F5-644D-B8B8-64768E1E3836}" xr6:coauthVersionLast="45" xr6:coauthVersionMax="45" xr10:uidLastSave="{00000000-0000-0000-0000-000000000000}"/>
  <bookViews>
    <workbookView xWindow="-37140" yWindow="-2140" windowWidth="29840" windowHeight="16900" activeTab="7" xr2:uid="{00000000-000D-0000-FFFF-FFFF00000000}"/>
  </bookViews>
  <sheets>
    <sheet name="Transactions" sheetId="2" r:id="rId1"/>
    <sheet name="Chart of Account" sheetId="6" r:id="rId2"/>
    <sheet name="LastPeriod" sheetId="13" r:id="rId3"/>
    <sheet name="Transaction Type" sheetId="5" r:id="rId4"/>
    <sheet name="Statements" sheetId="11" r:id="rId5"/>
    <sheet name="Amortisation" sheetId="18" r:id="rId6"/>
    <sheet name="DCF CGU" sheetId="19" r:id="rId7"/>
    <sheet name="Intercompany Lending" sheetId="20" r:id="rId8"/>
  </sheets>
  <definedNames>
    <definedName name="_xlnm._FilterDatabase" localSheetId="1" hidden="1">'Chart of Account'!$A$2:$I$91</definedName>
    <definedName name="_xlnm._FilterDatabase" localSheetId="2" hidden="1">LastPeriod!$A$2:$I$88</definedName>
    <definedName name="_xlnm._FilterDatabase" localSheetId="0" hidden="1">Transactions!$A$2:$N$200</definedName>
    <definedName name="BalanceBF">OFFSET(LastPeriod!$A$2,1,0,COUNTA(LastPeriod!XFA:XFB)-2,9)</definedName>
    <definedName name="Date">Transactions!$A$2:$N$200</definedName>
    <definedName name="Transaction_type">OFFSET('Transaction Type'!$A$1,,,COUNTA('Transaction Type'!$A:$A),COUNTA('Transaction Type'!$1:$1))</definedName>
    <definedName name="TxnTypeList">'Transaction Type'!$A:$A</definedName>
  </definedNames>
  <calcPr calcId="191029"/>
  <pivotCaches>
    <pivotCache cacheId="29" r:id="rId9"/>
    <pivotCache cacheId="34" r:id="rId10"/>
    <pivotCache cacheId="3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1" l="1"/>
  <c r="B4" i="18" l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44" i="18" s="1"/>
  <c r="C3" i="18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M33" i="18" s="1"/>
  <c r="B25" i="18" l="1"/>
  <c r="B37" i="18"/>
  <c r="B26" i="18"/>
  <c r="B19" i="18"/>
  <c r="B39" i="18"/>
  <c r="B28" i="18"/>
  <c r="B29" i="18"/>
  <c r="B41" i="18"/>
  <c r="B38" i="18"/>
  <c r="B27" i="18"/>
  <c r="B20" i="18"/>
  <c r="B40" i="18"/>
  <c r="B21" i="18"/>
  <c r="B22" i="18"/>
  <c r="B34" i="18"/>
  <c r="B42" i="18"/>
  <c r="B23" i="18"/>
  <c r="B35" i="18"/>
  <c r="B43" i="18"/>
  <c r="B24" i="18"/>
  <c r="B36" i="18"/>
  <c r="C18" i="18"/>
  <c r="F18" i="18"/>
  <c r="I18" i="18"/>
  <c r="C33" i="18"/>
  <c r="F33" i="18"/>
  <c r="G33" i="18"/>
  <c r="J18" i="18"/>
  <c r="K18" i="18"/>
  <c r="H33" i="18"/>
  <c r="D18" i="18"/>
  <c r="L18" i="18"/>
  <c r="I33" i="18"/>
  <c r="E18" i="18"/>
  <c r="M18" i="18"/>
  <c r="J33" i="18"/>
  <c r="K33" i="18"/>
  <c r="G18" i="18"/>
  <c r="D33" i="18"/>
  <c r="L33" i="18"/>
  <c r="H18" i="18"/>
  <c r="E33" i="18"/>
  <c r="G40" i="11"/>
  <c r="G9" i="11"/>
  <c r="S17" i="2"/>
  <c r="G16" i="11"/>
  <c r="N34" i="18" l="1"/>
  <c r="N20" i="18"/>
  <c r="N21" i="18"/>
  <c r="N22" i="18"/>
  <c r="N23" i="18"/>
  <c r="N24" i="18"/>
  <c r="N25" i="18"/>
  <c r="N26" i="18"/>
  <c r="N27" i="18"/>
  <c r="N28" i="18"/>
  <c r="N29" i="18"/>
  <c r="N19" i="18"/>
  <c r="A35" i="18"/>
  <c r="A36" i="18"/>
  <c r="A37" i="18"/>
  <c r="A38" i="18"/>
  <c r="A39" i="18"/>
  <c r="A40" i="18"/>
  <c r="A41" i="18"/>
  <c r="A42" i="18"/>
  <c r="A43" i="18"/>
  <c r="A44" i="18"/>
  <c r="A20" i="18"/>
  <c r="A21" i="18"/>
  <c r="A22" i="18"/>
  <c r="A23" i="18"/>
  <c r="A24" i="18"/>
  <c r="A25" i="18"/>
  <c r="A26" i="18"/>
  <c r="A27" i="18"/>
  <c r="A28" i="18"/>
  <c r="A29" i="18"/>
  <c r="A34" i="18"/>
  <c r="A19" i="18"/>
  <c r="N35" i="18"/>
  <c r="N36" i="18"/>
  <c r="N37" i="18"/>
  <c r="N38" i="18"/>
  <c r="N39" i="18"/>
  <c r="N40" i="18"/>
  <c r="N41" i="18"/>
  <c r="N42" i="18"/>
  <c r="N43" i="18"/>
  <c r="N44" i="18"/>
  <c r="N14" i="18"/>
  <c r="N13" i="18"/>
  <c r="N12" i="18"/>
  <c r="N11" i="18"/>
  <c r="N10" i="18"/>
  <c r="N9" i="18"/>
  <c r="N8" i="18"/>
  <c r="N7" i="18"/>
  <c r="N6" i="18"/>
  <c r="N5" i="18"/>
  <c r="S12" i="2"/>
  <c r="N4" i="18" l="1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G38" i="11"/>
  <c r="G21" i="11"/>
  <c r="G20" i="11"/>
  <c r="G5" i="11"/>
  <c r="E14" i="2" l="1"/>
  <c r="E13" i="2"/>
  <c r="G52" i="11"/>
  <c r="G51" i="11"/>
  <c r="G50" i="11"/>
  <c r="G34" i="11"/>
  <c r="G36" i="11"/>
  <c r="G30" i="11"/>
  <c r="G7" i="11"/>
  <c r="G10" i="11"/>
  <c r="G19" i="11"/>
  <c r="G11" i="11"/>
  <c r="G54" i="11" l="1"/>
  <c r="G48" i="11"/>
  <c r="B6" i="20" l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C35" i="20" s="1"/>
  <c r="H35" i="20" s="1"/>
  <c r="F12" i="20" l="1"/>
  <c r="K12" i="20" s="1"/>
  <c r="F20" i="20"/>
  <c r="K20" i="20" s="1"/>
  <c r="F28" i="20"/>
  <c r="K28" i="20" s="1"/>
  <c r="F13" i="20"/>
  <c r="K13" i="20" s="1"/>
  <c r="F29" i="20"/>
  <c r="K29" i="20" s="1"/>
  <c r="F14" i="20"/>
  <c r="K14" i="20" s="1"/>
  <c r="F7" i="20"/>
  <c r="K7" i="20" s="1"/>
  <c r="F23" i="20"/>
  <c r="K23" i="20" s="1"/>
  <c r="F16" i="20"/>
  <c r="K16" i="20" s="1"/>
  <c r="F9" i="20"/>
  <c r="K9" i="20" s="1"/>
  <c r="F25" i="20"/>
  <c r="K25" i="20" s="1"/>
  <c r="F10" i="20"/>
  <c r="K10" i="20" s="1"/>
  <c r="F18" i="20"/>
  <c r="K18" i="20" s="1"/>
  <c r="F26" i="20"/>
  <c r="K26" i="20" s="1"/>
  <c r="F34" i="20"/>
  <c r="K34" i="20" s="1"/>
  <c r="F21" i="20"/>
  <c r="K21" i="20" s="1"/>
  <c r="F6" i="20"/>
  <c r="K6" i="20" s="1"/>
  <c r="F22" i="20"/>
  <c r="K22" i="20" s="1"/>
  <c r="F30" i="20"/>
  <c r="K30" i="20" s="1"/>
  <c r="F15" i="20"/>
  <c r="K15" i="20" s="1"/>
  <c r="F31" i="20"/>
  <c r="K31" i="20" s="1"/>
  <c r="F8" i="20"/>
  <c r="K8" i="20" s="1"/>
  <c r="F24" i="20"/>
  <c r="K24" i="20" s="1"/>
  <c r="F32" i="20"/>
  <c r="K32" i="20" s="1"/>
  <c r="F17" i="20"/>
  <c r="K17" i="20" s="1"/>
  <c r="F33" i="20"/>
  <c r="K33" i="20" s="1"/>
  <c r="F11" i="20"/>
  <c r="K11" i="20" s="1"/>
  <c r="F19" i="20"/>
  <c r="K19" i="20" s="1"/>
  <c r="F27" i="20"/>
  <c r="K27" i="20" s="1"/>
  <c r="F35" i="20"/>
  <c r="K35" i="20" s="1"/>
  <c r="D29" i="20"/>
  <c r="I29" i="20" s="1"/>
  <c r="D30" i="20"/>
  <c r="I30" i="20" s="1"/>
  <c r="D35" i="20"/>
  <c r="I35" i="20" s="1"/>
  <c r="C13" i="20"/>
  <c r="C34" i="20"/>
  <c r="H34" i="20" s="1"/>
  <c r="C18" i="20"/>
  <c r="C26" i="20"/>
  <c r="H26" i="20" s="1"/>
  <c r="C8" i="20"/>
  <c r="C19" i="20"/>
  <c r="C7" i="20"/>
  <c r="C21" i="20"/>
  <c r="C22" i="20"/>
  <c r="C30" i="20"/>
  <c r="H30" i="20" s="1"/>
  <c r="C16" i="20"/>
  <c r="C31" i="20"/>
  <c r="H31" i="20" s="1"/>
  <c r="C15" i="20"/>
  <c r="C24" i="20"/>
  <c r="C32" i="20"/>
  <c r="H32" i="20" s="1"/>
  <c r="C10" i="20"/>
  <c r="C29" i="20"/>
  <c r="H29" i="20" s="1"/>
  <c r="C12" i="20"/>
  <c r="C23" i="20"/>
  <c r="H23" i="20" s="1"/>
  <c r="C11" i="20"/>
  <c r="H11" i="20" s="1"/>
  <c r="C17" i="20"/>
  <c r="C25" i="20"/>
  <c r="H25" i="20" s="1"/>
  <c r="C33" i="20"/>
  <c r="H33" i="20" s="1"/>
  <c r="C9" i="20"/>
  <c r="C27" i="20"/>
  <c r="H27" i="20" s="1"/>
  <c r="C20" i="20"/>
  <c r="C28" i="20"/>
  <c r="H28" i="20" s="1"/>
  <c r="C14" i="20"/>
  <c r="C6" i="20"/>
  <c r="D34" i="20" l="1"/>
  <c r="I34" i="20" s="1"/>
  <c r="D26" i="20"/>
  <c r="I26" i="20" s="1"/>
  <c r="D33" i="20"/>
  <c r="I33" i="20" s="1"/>
  <c r="D32" i="20"/>
  <c r="I32" i="20" s="1"/>
  <c r="D28" i="20"/>
  <c r="I28" i="20" s="1"/>
  <c r="D25" i="20"/>
  <c r="I25" i="20" s="1"/>
  <c r="D31" i="20"/>
  <c r="I31" i="20" s="1"/>
  <c r="D27" i="20"/>
  <c r="I27" i="20" s="1"/>
  <c r="D23" i="20"/>
  <c r="I23" i="20" s="1"/>
  <c r="D17" i="20"/>
  <c r="I17" i="20" s="1"/>
  <c r="H17" i="20"/>
  <c r="D13" i="20"/>
  <c r="I13" i="20" s="1"/>
  <c r="H13" i="20"/>
  <c r="E6" i="20"/>
  <c r="J6" i="20" s="1"/>
  <c r="H6" i="20"/>
  <c r="D8" i="20"/>
  <c r="I8" i="20" s="1"/>
  <c r="H8" i="20"/>
  <c r="D14" i="20"/>
  <c r="I14" i="20" s="1"/>
  <c r="H14" i="20"/>
  <c r="D16" i="20"/>
  <c r="I16" i="20" s="1"/>
  <c r="H16" i="20"/>
  <c r="D12" i="20"/>
  <c r="I12" i="20" s="1"/>
  <c r="H12" i="20"/>
  <c r="D10" i="20"/>
  <c r="I10" i="20" s="1"/>
  <c r="H10" i="20"/>
  <c r="D21" i="20"/>
  <c r="I21" i="20" s="1"/>
  <c r="H21" i="20"/>
  <c r="D15" i="20"/>
  <c r="I15" i="20" s="1"/>
  <c r="H15" i="20"/>
  <c r="D18" i="20"/>
  <c r="I18" i="20" s="1"/>
  <c r="H18" i="20"/>
  <c r="D20" i="20"/>
  <c r="I20" i="20" s="1"/>
  <c r="H20" i="20"/>
  <c r="D22" i="20"/>
  <c r="I22" i="20" s="1"/>
  <c r="H22" i="20"/>
  <c r="D9" i="20"/>
  <c r="I9" i="20" s="1"/>
  <c r="H9" i="20"/>
  <c r="D7" i="20"/>
  <c r="I7" i="20" s="1"/>
  <c r="H7" i="20"/>
  <c r="D24" i="20"/>
  <c r="I24" i="20" s="1"/>
  <c r="H24" i="20"/>
  <c r="D19" i="20"/>
  <c r="I19" i="20" s="1"/>
  <c r="H19" i="20"/>
  <c r="D11" i="20"/>
  <c r="I11" i="20" s="1"/>
  <c r="D6" i="20"/>
  <c r="I6" i="20" s="1"/>
  <c r="E9" i="20"/>
  <c r="J9" i="20" s="1"/>
  <c r="E10" i="20"/>
  <c r="J10" i="20" s="1"/>
  <c r="E8" i="20"/>
  <c r="J8" i="20" s="1"/>
  <c r="E11" i="20"/>
  <c r="J11" i="20" s="1"/>
  <c r="E7" i="20"/>
  <c r="J7" i="20" s="1"/>
  <c r="E15" i="20" l="1"/>
  <c r="J15" i="20" s="1"/>
  <c r="E12" i="20"/>
  <c r="J12" i="20" s="1"/>
  <c r="E13" i="20"/>
  <c r="J13" i="20" s="1"/>
  <c r="E16" i="20"/>
  <c r="J16" i="20" s="1"/>
  <c r="E14" i="20"/>
  <c r="J14" i="20" s="1"/>
  <c r="E17" i="20" l="1"/>
  <c r="J17" i="20" s="1"/>
  <c r="E18" i="20" l="1"/>
  <c r="J18" i="20" s="1"/>
  <c r="E19" i="20" l="1"/>
  <c r="J19" i="20" s="1"/>
  <c r="E20" i="20" l="1"/>
  <c r="J20" i="20" s="1"/>
  <c r="E21" i="20" l="1"/>
  <c r="J21" i="20" s="1"/>
  <c r="E22" i="20" l="1"/>
  <c r="J22" i="20" s="1"/>
  <c r="E23" i="20" l="1"/>
  <c r="J23" i="20" s="1"/>
  <c r="E24" i="20" l="1"/>
  <c r="J24" i="20" s="1"/>
  <c r="E25" i="20" l="1"/>
  <c r="J25" i="20" s="1"/>
  <c r="E26" i="20" l="1"/>
  <c r="J26" i="20" s="1"/>
  <c r="E27" i="20" l="1"/>
  <c r="J27" i="20" s="1"/>
  <c r="E28" i="20" l="1"/>
  <c r="J28" i="20" s="1"/>
  <c r="E29" i="20" l="1"/>
  <c r="J29" i="20" s="1"/>
  <c r="E30" i="20" l="1"/>
  <c r="J30" i="20" s="1"/>
  <c r="E31" i="20" l="1"/>
  <c r="J31" i="20" s="1"/>
  <c r="E32" i="20" l="1"/>
  <c r="J32" i="20" s="1"/>
  <c r="E33" i="20" l="1"/>
  <c r="J33" i="20" s="1"/>
  <c r="E34" i="20" l="1"/>
  <c r="J34" i="20" s="1"/>
  <c r="E35" i="20"/>
  <c r="J35" i="20" s="1"/>
  <c r="I19" i="19" l="1"/>
  <c r="H19" i="19"/>
  <c r="G19" i="19"/>
  <c r="F19" i="19"/>
  <c r="E19" i="19"/>
  <c r="D19" i="19"/>
  <c r="E7" i="19"/>
  <c r="E8" i="19" s="1"/>
  <c r="D7" i="19"/>
  <c r="D8" i="19" s="1"/>
  <c r="D12" i="19" s="1"/>
  <c r="F7" i="19"/>
  <c r="F8" i="19" s="1"/>
  <c r="E18" i="19"/>
  <c r="F18" i="19" s="1"/>
  <c r="E15" i="19"/>
  <c r="D15" i="19"/>
  <c r="D16" i="19" l="1"/>
  <c r="D21" i="19" s="1"/>
  <c r="F15" i="19"/>
  <c r="G15" i="19"/>
  <c r="H15" i="19"/>
  <c r="E12" i="19"/>
  <c r="E16" i="19" s="1"/>
  <c r="I15" i="19"/>
  <c r="G18" i="19"/>
  <c r="F12" i="19"/>
  <c r="F16" i="19" l="1"/>
  <c r="F21" i="19" s="1"/>
  <c r="G7" i="19"/>
  <c r="E21" i="19"/>
  <c r="H18" i="19"/>
  <c r="G8" i="19" l="1"/>
  <c r="G12" i="19"/>
  <c r="G16" i="19" s="1"/>
  <c r="G21" i="19" s="1"/>
  <c r="I7" i="19"/>
  <c r="H7" i="19"/>
  <c r="I18" i="19"/>
  <c r="H8" i="19" l="1"/>
  <c r="H12" i="19"/>
  <c r="H16" i="19" s="1"/>
  <c r="H21" i="19" s="1"/>
  <c r="I8" i="19"/>
  <c r="I12" i="19" s="1"/>
  <c r="I16" i="19" s="1"/>
  <c r="I21" i="19" s="1"/>
  <c r="D23" i="19" l="1"/>
  <c r="M45" i="18"/>
  <c r="L45" i="18"/>
  <c r="K45" i="18"/>
  <c r="J45" i="18"/>
  <c r="I45" i="18"/>
  <c r="H45" i="18"/>
  <c r="G45" i="18"/>
  <c r="F45" i="18"/>
  <c r="E45" i="18"/>
  <c r="D45" i="18"/>
  <c r="C45" i="18"/>
  <c r="M30" i="18"/>
  <c r="L30" i="18"/>
  <c r="K30" i="18"/>
  <c r="J30" i="18"/>
  <c r="I30" i="18"/>
  <c r="H30" i="18"/>
  <c r="G30" i="18"/>
  <c r="F30" i="18"/>
  <c r="E30" i="18"/>
  <c r="D30" i="18"/>
  <c r="C30" i="18"/>
  <c r="C15" i="18"/>
  <c r="D15" i="18" l="1"/>
  <c r="N30" i="18"/>
  <c r="C47" i="18"/>
  <c r="E6" i="2"/>
  <c r="H6" i="2" s="1"/>
  <c r="F6" i="2"/>
  <c r="I6" i="2" s="1"/>
  <c r="E7" i="2"/>
  <c r="H7" i="2" s="1"/>
  <c r="F7" i="2"/>
  <c r="I7" i="2" s="1"/>
  <c r="E8" i="2"/>
  <c r="H8" i="2" s="1"/>
  <c r="F8" i="2"/>
  <c r="I8" i="2" s="1"/>
  <c r="E15" i="18" l="1"/>
  <c r="D47" i="18"/>
  <c r="J6" i="2"/>
  <c r="K6" i="2" s="1"/>
  <c r="J7" i="2"/>
  <c r="K7" i="2" s="1"/>
  <c r="J8" i="2"/>
  <c r="K8" i="2" s="1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I45" i="5"/>
  <c r="J45" i="5"/>
  <c r="K45" i="5"/>
  <c r="I46" i="5"/>
  <c r="J46" i="5"/>
  <c r="K46" i="5"/>
  <c r="I47" i="5"/>
  <c r="J47" i="5"/>
  <c r="K47" i="5"/>
  <c r="I48" i="5"/>
  <c r="J48" i="5"/>
  <c r="K48" i="5"/>
  <c r="E41" i="2"/>
  <c r="H41" i="2" s="1"/>
  <c r="E56" i="2"/>
  <c r="H56" i="2" s="1"/>
  <c r="F15" i="18" l="1"/>
  <c r="E47" i="18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K2" i="5"/>
  <c r="J2" i="5"/>
  <c r="I2" i="5"/>
  <c r="E72" i="2"/>
  <c r="H72" i="2" s="1"/>
  <c r="F72" i="2"/>
  <c r="I72" i="2" s="1"/>
  <c r="E73" i="2"/>
  <c r="H73" i="2" s="1"/>
  <c r="F73" i="2"/>
  <c r="I73" i="2" s="1"/>
  <c r="G32" i="11"/>
  <c r="G14" i="11"/>
  <c r="G8" i="11"/>
  <c r="G15" i="11"/>
  <c r="G6" i="11"/>
  <c r="G17" i="11"/>
  <c r="G12" i="11"/>
  <c r="G13" i="11"/>
  <c r="G23" i="11" l="1"/>
  <c r="G15" i="18"/>
  <c r="F47" i="18"/>
  <c r="G42" i="11"/>
  <c r="G43" i="11" s="1"/>
  <c r="J73" i="2"/>
  <c r="K73" i="2" s="1"/>
  <c r="J72" i="2"/>
  <c r="K72" i="2" s="1"/>
  <c r="E70" i="2"/>
  <c r="H70" i="2" s="1"/>
  <c r="F70" i="2"/>
  <c r="I70" i="2" s="1"/>
  <c r="E71" i="2"/>
  <c r="H71" i="2" s="1"/>
  <c r="F71" i="2"/>
  <c r="I71" i="2" s="1"/>
  <c r="E74" i="2"/>
  <c r="H74" i="2" s="1"/>
  <c r="F74" i="2"/>
  <c r="I74" i="2" s="1"/>
  <c r="E75" i="2"/>
  <c r="H75" i="2" s="1"/>
  <c r="F75" i="2"/>
  <c r="I75" i="2" s="1"/>
  <c r="E76" i="2"/>
  <c r="H76" i="2" s="1"/>
  <c r="F76" i="2"/>
  <c r="I76" i="2" s="1"/>
  <c r="E77" i="2"/>
  <c r="H77" i="2" s="1"/>
  <c r="F77" i="2"/>
  <c r="I77" i="2" s="1"/>
  <c r="E78" i="2"/>
  <c r="H78" i="2" s="1"/>
  <c r="F78" i="2"/>
  <c r="I78" i="2" s="1"/>
  <c r="E79" i="2"/>
  <c r="H79" i="2" s="1"/>
  <c r="F79" i="2"/>
  <c r="I79" i="2" s="1"/>
  <c r="E80" i="2"/>
  <c r="H80" i="2" s="1"/>
  <c r="F80" i="2"/>
  <c r="I80" i="2" s="1"/>
  <c r="E81" i="2"/>
  <c r="H81" i="2" s="1"/>
  <c r="F81" i="2"/>
  <c r="I81" i="2" s="1"/>
  <c r="E82" i="2"/>
  <c r="H82" i="2" s="1"/>
  <c r="F82" i="2"/>
  <c r="I82" i="2" s="1"/>
  <c r="E83" i="2"/>
  <c r="H83" i="2" s="1"/>
  <c r="F83" i="2"/>
  <c r="I83" i="2" s="1"/>
  <c r="E84" i="2"/>
  <c r="H84" i="2" s="1"/>
  <c r="F84" i="2"/>
  <c r="I84" i="2" s="1"/>
  <c r="E85" i="2"/>
  <c r="H85" i="2" s="1"/>
  <c r="F85" i="2"/>
  <c r="I85" i="2" s="1"/>
  <c r="E86" i="2"/>
  <c r="H86" i="2" s="1"/>
  <c r="F86" i="2"/>
  <c r="I86" i="2" s="1"/>
  <c r="E87" i="2"/>
  <c r="H87" i="2" s="1"/>
  <c r="F87" i="2"/>
  <c r="I87" i="2" s="1"/>
  <c r="E88" i="2"/>
  <c r="H88" i="2" s="1"/>
  <c r="F88" i="2"/>
  <c r="I88" i="2" s="1"/>
  <c r="E89" i="2"/>
  <c r="H89" i="2" s="1"/>
  <c r="F89" i="2"/>
  <c r="I89" i="2" s="1"/>
  <c r="E90" i="2"/>
  <c r="H90" i="2" s="1"/>
  <c r="F90" i="2"/>
  <c r="I90" i="2" s="1"/>
  <c r="E91" i="2"/>
  <c r="H91" i="2" s="1"/>
  <c r="F91" i="2"/>
  <c r="I91" i="2" s="1"/>
  <c r="E92" i="2"/>
  <c r="H92" i="2" s="1"/>
  <c r="F92" i="2"/>
  <c r="I92" i="2" s="1"/>
  <c r="E93" i="2"/>
  <c r="H93" i="2" s="1"/>
  <c r="F93" i="2"/>
  <c r="I93" i="2" s="1"/>
  <c r="E94" i="2"/>
  <c r="H94" i="2" s="1"/>
  <c r="F94" i="2"/>
  <c r="I94" i="2" s="1"/>
  <c r="E95" i="2"/>
  <c r="H95" i="2" s="1"/>
  <c r="F95" i="2"/>
  <c r="I95" i="2" s="1"/>
  <c r="E96" i="2"/>
  <c r="H96" i="2" s="1"/>
  <c r="F96" i="2"/>
  <c r="I96" i="2" s="1"/>
  <c r="E97" i="2"/>
  <c r="H97" i="2" s="1"/>
  <c r="F97" i="2"/>
  <c r="I97" i="2" s="1"/>
  <c r="E98" i="2"/>
  <c r="H98" i="2" s="1"/>
  <c r="F98" i="2"/>
  <c r="I98" i="2" s="1"/>
  <c r="E99" i="2"/>
  <c r="H99" i="2" s="1"/>
  <c r="F99" i="2"/>
  <c r="I99" i="2" s="1"/>
  <c r="E100" i="2"/>
  <c r="H100" i="2" s="1"/>
  <c r="F100" i="2"/>
  <c r="I100" i="2" s="1"/>
  <c r="E101" i="2"/>
  <c r="H101" i="2" s="1"/>
  <c r="F101" i="2"/>
  <c r="I101" i="2" s="1"/>
  <c r="E102" i="2"/>
  <c r="H102" i="2" s="1"/>
  <c r="F102" i="2"/>
  <c r="I102" i="2" s="1"/>
  <c r="E103" i="2"/>
  <c r="H103" i="2" s="1"/>
  <c r="F103" i="2"/>
  <c r="I103" i="2" s="1"/>
  <c r="E104" i="2"/>
  <c r="H104" i="2" s="1"/>
  <c r="F104" i="2"/>
  <c r="I104" i="2" s="1"/>
  <c r="E105" i="2"/>
  <c r="H105" i="2" s="1"/>
  <c r="F105" i="2"/>
  <c r="I105" i="2" s="1"/>
  <c r="E106" i="2"/>
  <c r="H106" i="2" s="1"/>
  <c r="F106" i="2"/>
  <c r="I106" i="2" s="1"/>
  <c r="E107" i="2"/>
  <c r="H107" i="2" s="1"/>
  <c r="F107" i="2"/>
  <c r="I107" i="2" s="1"/>
  <c r="E108" i="2"/>
  <c r="H108" i="2" s="1"/>
  <c r="F108" i="2"/>
  <c r="I108" i="2" s="1"/>
  <c r="E109" i="2"/>
  <c r="H109" i="2" s="1"/>
  <c r="F109" i="2"/>
  <c r="I109" i="2" s="1"/>
  <c r="E110" i="2"/>
  <c r="H110" i="2" s="1"/>
  <c r="F110" i="2"/>
  <c r="I110" i="2" s="1"/>
  <c r="E111" i="2"/>
  <c r="H111" i="2" s="1"/>
  <c r="F111" i="2"/>
  <c r="I111" i="2" s="1"/>
  <c r="E112" i="2"/>
  <c r="H112" i="2" s="1"/>
  <c r="F112" i="2"/>
  <c r="I112" i="2" s="1"/>
  <c r="E113" i="2"/>
  <c r="H113" i="2" s="1"/>
  <c r="F113" i="2"/>
  <c r="I113" i="2" s="1"/>
  <c r="E114" i="2"/>
  <c r="H114" i="2" s="1"/>
  <c r="F114" i="2"/>
  <c r="I114" i="2" s="1"/>
  <c r="E115" i="2"/>
  <c r="H115" i="2" s="1"/>
  <c r="F115" i="2"/>
  <c r="I115" i="2" s="1"/>
  <c r="E116" i="2"/>
  <c r="H116" i="2" s="1"/>
  <c r="F116" i="2"/>
  <c r="I116" i="2" s="1"/>
  <c r="E117" i="2"/>
  <c r="H117" i="2" s="1"/>
  <c r="F117" i="2"/>
  <c r="I117" i="2" s="1"/>
  <c r="E118" i="2"/>
  <c r="H118" i="2" s="1"/>
  <c r="F118" i="2"/>
  <c r="I118" i="2" s="1"/>
  <c r="E119" i="2"/>
  <c r="H119" i="2" s="1"/>
  <c r="F119" i="2"/>
  <c r="I119" i="2" s="1"/>
  <c r="E120" i="2"/>
  <c r="H120" i="2" s="1"/>
  <c r="F120" i="2"/>
  <c r="I120" i="2" s="1"/>
  <c r="E121" i="2"/>
  <c r="H121" i="2" s="1"/>
  <c r="F121" i="2"/>
  <c r="I121" i="2" s="1"/>
  <c r="E122" i="2"/>
  <c r="H122" i="2" s="1"/>
  <c r="F122" i="2"/>
  <c r="I122" i="2" s="1"/>
  <c r="E123" i="2"/>
  <c r="H123" i="2" s="1"/>
  <c r="F123" i="2"/>
  <c r="I123" i="2" s="1"/>
  <c r="E124" i="2"/>
  <c r="H124" i="2" s="1"/>
  <c r="F124" i="2"/>
  <c r="I124" i="2" s="1"/>
  <c r="E125" i="2"/>
  <c r="H125" i="2" s="1"/>
  <c r="F125" i="2"/>
  <c r="I125" i="2" s="1"/>
  <c r="E126" i="2"/>
  <c r="H126" i="2" s="1"/>
  <c r="F126" i="2"/>
  <c r="I126" i="2" s="1"/>
  <c r="E127" i="2"/>
  <c r="H127" i="2" s="1"/>
  <c r="F127" i="2"/>
  <c r="I127" i="2" s="1"/>
  <c r="E128" i="2"/>
  <c r="H128" i="2" s="1"/>
  <c r="F128" i="2"/>
  <c r="I128" i="2" s="1"/>
  <c r="E129" i="2"/>
  <c r="H129" i="2" s="1"/>
  <c r="F129" i="2"/>
  <c r="I129" i="2" s="1"/>
  <c r="E130" i="2"/>
  <c r="H130" i="2" s="1"/>
  <c r="F130" i="2"/>
  <c r="I130" i="2" s="1"/>
  <c r="E131" i="2"/>
  <c r="H131" i="2" s="1"/>
  <c r="F131" i="2"/>
  <c r="I131" i="2" s="1"/>
  <c r="E132" i="2"/>
  <c r="H132" i="2" s="1"/>
  <c r="F132" i="2"/>
  <c r="I132" i="2" s="1"/>
  <c r="E133" i="2"/>
  <c r="H133" i="2" s="1"/>
  <c r="F133" i="2"/>
  <c r="I133" i="2" s="1"/>
  <c r="E134" i="2"/>
  <c r="H134" i="2" s="1"/>
  <c r="F134" i="2"/>
  <c r="I134" i="2" s="1"/>
  <c r="E135" i="2"/>
  <c r="H135" i="2" s="1"/>
  <c r="F135" i="2"/>
  <c r="I135" i="2" s="1"/>
  <c r="E136" i="2"/>
  <c r="H136" i="2" s="1"/>
  <c r="F136" i="2"/>
  <c r="I136" i="2" s="1"/>
  <c r="E137" i="2"/>
  <c r="H137" i="2" s="1"/>
  <c r="F137" i="2"/>
  <c r="I137" i="2" s="1"/>
  <c r="E138" i="2"/>
  <c r="H138" i="2" s="1"/>
  <c r="F138" i="2"/>
  <c r="I138" i="2" s="1"/>
  <c r="E139" i="2"/>
  <c r="H139" i="2" s="1"/>
  <c r="F139" i="2"/>
  <c r="I139" i="2" s="1"/>
  <c r="E140" i="2"/>
  <c r="H140" i="2" s="1"/>
  <c r="F140" i="2"/>
  <c r="I140" i="2" s="1"/>
  <c r="E141" i="2"/>
  <c r="H141" i="2" s="1"/>
  <c r="F141" i="2"/>
  <c r="I141" i="2" s="1"/>
  <c r="E142" i="2"/>
  <c r="H142" i="2" s="1"/>
  <c r="F142" i="2"/>
  <c r="I142" i="2" s="1"/>
  <c r="E143" i="2"/>
  <c r="H143" i="2" s="1"/>
  <c r="F143" i="2"/>
  <c r="I143" i="2" s="1"/>
  <c r="E144" i="2"/>
  <c r="H144" i="2" s="1"/>
  <c r="F144" i="2"/>
  <c r="I144" i="2" s="1"/>
  <c r="E145" i="2"/>
  <c r="H145" i="2" s="1"/>
  <c r="F145" i="2"/>
  <c r="I145" i="2" s="1"/>
  <c r="E146" i="2"/>
  <c r="H146" i="2" s="1"/>
  <c r="F146" i="2"/>
  <c r="I146" i="2" s="1"/>
  <c r="E147" i="2"/>
  <c r="H147" i="2" s="1"/>
  <c r="F147" i="2"/>
  <c r="I147" i="2" s="1"/>
  <c r="E148" i="2"/>
  <c r="H148" i="2" s="1"/>
  <c r="F148" i="2"/>
  <c r="I148" i="2" s="1"/>
  <c r="E149" i="2"/>
  <c r="H149" i="2" s="1"/>
  <c r="F149" i="2"/>
  <c r="I149" i="2" s="1"/>
  <c r="E150" i="2"/>
  <c r="H150" i="2" s="1"/>
  <c r="F150" i="2"/>
  <c r="I150" i="2" s="1"/>
  <c r="E151" i="2"/>
  <c r="H151" i="2" s="1"/>
  <c r="F151" i="2"/>
  <c r="I151" i="2" s="1"/>
  <c r="E152" i="2"/>
  <c r="H152" i="2" s="1"/>
  <c r="F152" i="2"/>
  <c r="I152" i="2" s="1"/>
  <c r="E153" i="2"/>
  <c r="H153" i="2" s="1"/>
  <c r="F153" i="2"/>
  <c r="I153" i="2" s="1"/>
  <c r="E154" i="2"/>
  <c r="H154" i="2" s="1"/>
  <c r="F154" i="2"/>
  <c r="I154" i="2" s="1"/>
  <c r="E155" i="2"/>
  <c r="H155" i="2" s="1"/>
  <c r="F155" i="2"/>
  <c r="I155" i="2" s="1"/>
  <c r="E156" i="2"/>
  <c r="H156" i="2" s="1"/>
  <c r="F156" i="2"/>
  <c r="I156" i="2" s="1"/>
  <c r="E157" i="2"/>
  <c r="H157" i="2" s="1"/>
  <c r="F157" i="2"/>
  <c r="I157" i="2" s="1"/>
  <c r="E158" i="2"/>
  <c r="H158" i="2" s="1"/>
  <c r="F158" i="2"/>
  <c r="I158" i="2" s="1"/>
  <c r="E159" i="2"/>
  <c r="H159" i="2" s="1"/>
  <c r="F159" i="2"/>
  <c r="I159" i="2" s="1"/>
  <c r="E160" i="2"/>
  <c r="H160" i="2" s="1"/>
  <c r="F160" i="2"/>
  <c r="I160" i="2" s="1"/>
  <c r="E161" i="2"/>
  <c r="H161" i="2" s="1"/>
  <c r="F161" i="2"/>
  <c r="I161" i="2" s="1"/>
  <c r="E162" i="2"/>
  <c r="H162" i="2" s="1"/>
  <c r="F162" i="2"/>
  <c r="I162" i="2" s="1"/>
  <c r="E163" i="2"/>
  <c r="H163" i="2" s="1"/>
  <c r="F163" i="2"/>
  <c r="I163" i="2" s="1"/>
  <c r="E164" i="2"/>
  <c r="H164" i="2" s="1"/>
  <c r="F164" i="2"/>
  <c r="I164" i="2" s="1"/>
  <c r="E165" i="2"/>
  <c r="H165" i="2" s="1"/>
  <c r="F165" i="2"/>
  <c r="I165" i="2" s="1"/>
  <c r="E166" i="2"/>
  <c r="H166" i="2" s="1"/>
  <c r="F166" i="2"/>
  <c r="I166" i="2" s="1"/>
  <c r="E167" i="2"/>
  <c r="H167" i="2" s="1"/>
  <c r="F167" i="2"/>
  <c r="I167" i="2" s="1"/>
  <c r="E168" i="2"/>
  <c r="H168" i="2" s="1"/>
  <c r="F168" i="2"/>
  <c r="I168" i="2" s="1"/>
  <c r="E169" i="2"/>
  <c r="H169" i="2" s="1"/>
  <c r="F169" i="2"/>
  <c r="I169" i="2" s="1"/>
  <c r="E170" i="2"/>
  <c r="H170" i="2" s="1"/>
  <c r="F170" i="2"/>
  <c r="I170" i="2" s="1"/>
  <c r="E171" i="2"/>
  <c r="H171" i="2" s="1"/>
  <c r="F171" i="2"/>
  <c r="I171" i="2" s="1"/>
  <c r="E172" i="2"/>
  <c r="H172" i="2" s="1"/>
  <c r="F172" i="2"/>
  <c r="I172" i="2" s="1"/>
  <c r="E173" i="2"/>
  <c r="H173" i="2" s="1"/>
  <c r="F173" i="2"/>
  <c r="I173" i="2" s="1"/>
  <c r="E174" i="2"/>
  <c r="H174" i="2" s="1"/>
  <c r="F174" i="2"/>
  <c r="I174" i="2" s="1"/>
  <c r="E175" i="2"/>
  <c r="H175" i="2" s="1"/>
  <c r="F175" i="2"/>
  <c r="I175" i="2" s="1"/>
  <c r="E176" i="2"/>
  <c r="H176" i="2" s="1"/>
  <c r="F176" i="2"/>
  <c r="I176" i="2" s="1"/>
  <c r="E177" i="2"/>
  <c r="H177" i="2" s="1"/>
  <c r="F177" i="2"/>
  <c r="I177" i="2" s="1"/>
  <c r="E178" i="2"/>
  <c r="H178" i="2" s="1"/>
  <c r="F178" i="2"/>
  <c r="I178" i="2" s="1"/>
  <c r="E179" i="2"/>
  <c r="H179" i="2" s="1"/>
  <c r="F179" i="2"/>
  <c r="I179" i="2" s="1"/>
  <c r="E180" i="2"/>
  <c r="H180" i="2" s="1"/>
  <c r="F180" i="2"/>
  <c r="I180" i="2" s="1"/>
  <c r="E181" i="2"/>
  <c r="H181" i="2" s="1"/>
  <c r="F181" i="2"/>
  <c r="I181" i="2" s="1"/>
  <c r="E182" i="2"/>
  <c r="H182" i="2" s="1"/>
  <c r="F182" i="2"/>
  <c r="I182" i="2" s="1"/>
  <c r="E183" i="2"/>
  <c r="H183" i="2" s="1"/>
  <c r="F183" i="2"/>
  <c r="I183" i="2" s="1"/>
  <c r="E184" i="2"/>
  <c r="H184" i="2" s="1"/>
  <c r="F184" i="2"/>
  <c r="I184" i="2" s="1"/>
  <c r="E185" i="2"/>
  <c r="H185" i="2" s="1"/>
  <c r="F185" i="2"/>
  <c r="I185" i="2" s="1"/>
  <c r="E186" i="2"/>
  <c r="H186" i="2" s="1"/>
  <c r="F186" i="2"/>
  <c r="I186" i="2" s="1"/>
  <c r="E187" i="2"/>
  <c r="H187" i="2" s="1"/>
  <c r="F187" i="2"/>
  <c r="I187" i="2" s="1"/>
  <c r="E188" i="2"/>
  <c r="H188" i="2" s="1"/>
  <c r="F188" i="2"/>
  <c r="I188" i="2" s="1"/>
  <c r="E189" i="2"/>
  <c r="H189" i="2" s="1"/>
  <c r="F189" i="2"/>
  <c r="I189" i="2" s="1"/>
  <c r="E190" i="2"/>
  <c r="H190" i="2" s="1"/>
  <c r="F190" i="2"/>
  <c r="I190" i="2" s="1"/>
  <c r="E191" i="2"/>
  <c r="H191" i="2" s="1"/>
  <c r="F191" i="2"/>
  <c r="I191" i="2" s="1"/>
  <c r="E192" i="2"/>
  <c r="H192" i="2" s="1"/>
  <c r="F192" i="2"/>
  <c r="I192" i="2" s="1"/>
  <c r="E193" i="2"/>
  <c r="H193" i="2" s="1"/>
  <c r="F193" i="2"/>
  <c r="I193" i="2" s="1"/>
  <c r="E194" i="2"/>
  <c r="H194" i="2" s="1"/>
  <c r="F194" i="2"/>
  <c r="I194" i="2" s="1"/>
  <c r="E195" i="2"/>
  <c r="H195" i="2" s="1"/>
  <c r="F195" i="2"/>
  <c r="I195" i="2" s="1"/>
  <c r="E196" i="2"/>
  <c r="H196" i="2" s="1"/>
  <c r="F196" i="2"/>
  <c r="I196" i="2" s="1"/>
  <c r="E197" i="2"/>
  <c r="H197" i="2" s="1"/>
  <c r="F197" i="2"/>
  <c r="I197" i="2" s="1"/>
  <c r="E198" i="2"/>
  <c r="H198" i="2" s="1"/>
  <c r="F198" i="2"/>
  <c r="I198" i="2" s="1"/>
  <c r="E199" i="2"/>
  <c r="H199" i="2" s="1"/>
  <c r="F199" i="2"/>
  <c r="I199" i="2" s="1"/>
  <c r="E200" i="2"/>
  <c r="H200" i="2" s="1"/>
  <c r="F200" i="2"/>
  <c r="I200" i="2" s="1"/>
  <c r="E3" i="2"/>
  <c r="F3" i="2"/>
  <c r="E9" i="2"/>
  <c r="H9" i="2" s="1"/>
  <c r="F9" i="2"/>
  <c r="I9" i="2" s="1"/>
  <c r="E10" i="2"/>
  <c r="H10" i="2" s="1"/>
  <c r="F10" i="2"/>
  <c r="I10" i="2" s="1"/>
  <c r="E11" i="2"/>
  <c r="H11" i="2" s="1"/>
  <c r="F11" i="2"/>
  <c r="I11" i="2" s="1"/>
  <c r="E12" i="2"/>
  <c r="H12" i="2" s="1"/>
  <c r="F12" i="2"/>
  <c r="I12" i="2" s="1"/>
  <c r="H13" i="2"/>
  <c r="F13" i="2"/>
  <c r="I13" i="2" s="1"/>
  <c r="H14" i="2"/>
  <c r="F14" i="2"/>
  <c r="I14" i="2" s="1"/>
  <c r="E15" i="2"/>
  <c r="H15" i="2" s="1"/>
  <c r="F15" i="2"/>
  <c r="I15" i="2" s="1"/>
  <c r="E16" i="2"/>
  <c r="H16" i="2" s="1"/>
  <c r="F16" i="2"/>
  <c r="I16" i="2" s="1"/>
  <c r="E17" i="2"/>
  <c r="H17" i="2" s="1"/>
  <c r="F17" i="2"/>
  <c r="I17" i="2" s="1"/>
  <c r="E18" i="2"/>
  <c r="H18" i="2" s="1"/>
  <c r="F18" i="2"/>
  <c r="I18" i="2" s="1"/>
  <c r="E19" i="2"/>
  <c r="H19" i="2" s="1"/>
  <c r="F19" i="2"/>
  <c r="I19" i="2" s="1"/>
  <c r="E20" i="2"/>
  <c r="H20" i="2" s="1"/>
  <c r="F20" i="2"/>
  <c r="I20" i="2" s="1"/>
  <c r="E21" i="2"/>
  <c r="H21" i="2" s="1"/>
  <c r="F21" i="2"/>
  <c r="I21" i="2" s="1"/>
  <c r="E22" i="2"/>
  <c r="H22" i="2" s="1"/>
  <c r="F22" i="2"/>
  <c r="I22" i="2" s="1"/>
  <c r="E23" i="2"/>
  <c r="H23" i="2" s="1"/>
  <c r="F23" i="2"/>
  <c r="I23" i="2" s="1"/>
  <c r="E24" i="2"/>
  <c r="H24" i="2" s="1"/>
  <c r="F24" i="2"/>
  <c r="I24" i="2" s="1"/>
  <c r="E25" i="2"/>
  <c r="H25" i="2" s="1"/>
  <c r="F25" i="2"/>
  <c r="I25" i="2" s="1"/>
  <c r="E26" i="2"/>
  <c r="F26" i="2"/>
  <c r="I26" i="2" s="1"/>
  <c r="E27" i="2"/>
  <c r="H27" i="2" s="1"/>
  <c r="F27" i="2"/>
  <c r="I27" i="2" s="1"/>
  <c r="E28" i="2"/>
  <c r="H28" i="2" s="1"/>
  <c r="F28" i="2"/>
  <c r="I28" i="2" s="1"/>
  <c r="E29" i="2"/>
  <c r="H29" i="2" s="1"/>
  <c r="F29" i="2"/>
  <c r="I29" i="2" s="1"/>
  <c r="E30" i="2"/>
  <c r="H30" i="2" s="1"/>
  <c r="F30" i="2"/>
  <c r="I30" i="2" s="1"/>
  <c r="E31" i="2"/>
  <c r="H31" i="2" s="1"/>
  <c r="F31" i="2"/>
  <c r="I31" i="2" s="1"/>
  <c r="E32" i="2"/>
  <c r="H32" i="2" s="1"/>
  <c r="F32" i="2"/>
  <c r="I32" i="2" s="1"/>
  <c r="E33" i="2"/>
  <c r="H33" i="2" s="1"/>
  <c r="F33" i="2"/>
  <c r="I33" i="2" s="1"/>
  <c r="E34" i="2"/>
  <c r="H34" i="2" s="1"/>
  <c r="F34" i="2"/>
  <c r="I34" i="2" s="1"/>
  <c r="E35" i="2"/>
  <c r="H35" i="2" s="1"/>
  <c r="F35" i="2"/>
  <c r="I35" i="2" s="1"/>
  <c r="E36" i="2"/>
  <c r="H36" i="2" s="1"/>
  <c r="F36" i="2"/>
  <c r="I36" i="2" s="1"/>
  <c r="E37" i="2"/>
  <c r="H37" i="2" s="1"/>
  <c r="F37" i="2"/>
  <c r="I37" i="2" s="1"/>
  <c r="E38" i="2"/>
  <c r="H38" i="2" s="1"/>
  <c r="F38" i="2"/>
  <c r="I38" i="2" s="1"/>
  <c r="E39" i="2"/>
  <c r="H39" i="2" s="1"/>
  <c r="F39" i="2"/>
  <c r="I39" i="2" s="1"/>
  <c r="E40" i="2"/>
  <c r="H40" i="2" s="1"/>
  <c r="F40" i="2"/>
  <c r="I40" i="2" s="1"/>
  <c r="F41" i="2"/>
  <c r="I41" i="2" s="1"/>
  <c r="J41" i="2" s="1"/>
  <c r="K41" i="2" s="1"/>
  <c r="E42" i="2"/>
  <c r="H42" i="2" s="1"/>
  <c r="F42" i="2"/>
  <c r="I42" i="2" s="1"/>
  <c r="E43" i="2"/>
  <c r="H43" i="2" s="1"/>
  <c r="F43" i="2"/>
  <c r="I43" i="2" s="1"/>
  <c r="E44" i="2"/>
  <c r="H44" i="2" s="1"/>
  <c r="F44" i="2"/>
  <c r="I44" i="2" s="1"/>
  <c r="E45" i="2"/>
  <c r="H45" i="2" s="1"/>
  <c r="F45" i="2"/>
  <c r="I45" i="2" s="1"/>
  <c r="E46" i="2"/>
  <c r="H46" i="2" s="1"/>
  <c r="F46" i="2"/>
  <c r="I46" i="2" s="1"/>
  <c r="E47" i="2"/>
  <c r="H47" i="2" s="1"/>
  <c r="F47" i="2"/>
  <c r="I47" i="2" s="1"/>
  <c r="E48" i="2"/>
  <c r="H48" i="2" s="1"/>
  <c r="F48" i="2"/>
  <c r="I48" i="2" s="1"/>
  <c r="E49" i="2"/>
  <c r="H49" i="2" s="1"/>
  <c r="F49" i="2"/>
  <c r="I49" i="2" s="1"/>
  <c r="E50" i="2"/>
  <c r="H50" i="2" s="1"/>
  <c r="F50" i="2"/>
  <c r="I50" i="2" s="1"/>
  <c r="E51" i="2"/>
  <c r="H51" i="2" s="1"/>
  <c r="F51" i="2"/>
  <c r="I51" i="2" s="1"/>
  <c r="E52" i="2"/>
  <c r="H52" i="2" s="1"/>
  <c r="F52" i="2"/>
  <c r="I52" i="2" s="1"/>
  <c r="E53" i="2"/>
  <c r="H53" i="2" s="1"/>
  <c r="F53" i="2"/>
  <c r="I53" i="2" s="1"/>
  <c r="E54" i="2"/>
  <c r="H54" i="2" s="1"/>
  <c r="F54" i="2"/>
  <c r="I54" i="2" s="1"/>
  <c r="E55" i="2"/>
  <c r="H55" i="2" s="1"/>
  <c r="F55" i="2"/>
  <c r="I55" i="2" s="1"/>
  <c r="F56" i="2"/>
  <c r="I56" i="2" s="1"/>
  <c r="J56" i="2" s="1"/>
  <c r="K56" i="2" s="1"/>
  <c r="E57" i="2"/>
  <c r="H57" i="2" s="1"/>
  <c r="F57" i="2"/>
  <c r="I57" i="2" s="1"/>
  <c r="E58" i="2"/>
  <c r="H58" i="2" s="1"/>
  <c r="F58" i="2"/>
  <c r="I58" i="2" s="1"/>
  <c r="E59" i="2"/>
  <c r="H59" i="2" s="1"/>
  <c r="F59" i="2"/>
  <c r="I59" i="2" s="1"/>
  <c r="E60" i="2"/>
  <c r="H60" i="2" s="1"/>
  <c r="F60" i="2"/>
  <c r="I60" i="2" s="1"/>
  <c r="E61" i="2"/>
  <c r="H61" i="2" s="1"/>
  <c r="F61" i="2"/>
  <c r="I61" i="2" s="1"/>
  <c r="E62" i="2"/>
  <c r="H62" i="2" s="1"/>
  <c r="F62" i="2"/>
  <c r="I62" i="2" s="1"/>
  <c r="E63" i="2"/>
  <c r="H63" i="2" s="1"/>
  <c r="F63" i="2"/>
  <c r="I63" i="2" s="1"/>
  <c r="E64" i="2"/>
  <c r="H64" i="2" s="1"/>
  <c r="F64" i="2"/>
  <c r="I64" i="2" s="1"/>
  <c r="E65" i="2"/>
  <c r="H65" i="2" s="1"/>
  <c r="F65" i="2"/>
  <c r="I65" i="2" s="1"/>
  <c r="E66" i="2"/>
  <c r="H66" i="2" s="1"/>
  <c r="F66" i="2"/>
  <c r="I66" i="2" s="1"/>
  <c r="E67" i="2"/>
  <c r="H67" i="2" s="1"/>
  <c r="F67" i="2"/>
  <c r="I67" i="2" s="1"/>
  <c r="E68" i="2"/>
  <c r="H68" i="2" s="1"/>
  <c r="F68" i="2"/>
  <c r="I68" i="2" s="1"/>
  <c r="E69" i="2"/>
  <c r="H69" i="2" s="1"/>
  <c r="F69" i="2"/>
  <c r="I69" i="2" s="1"/>
  <c r="F5" i="2"/>
  <c r="I5" i="2" s="1"/>
  <c r="F4" i="2"/>
  <c r="I4" i="2" s="1"/>
  <c r="E5" i="2"/>
  <c r="E4" i="2"/>
  <c r="H4" i="2" s="1"/>
  <c r="H15" i="18" l="1"/>
  <c r="G47" i="18"/>
  <c r="I3" i="2"/>
  <c r="H3" i="2"/>
  <c r="J65" i="2"/>
  <c r="K65" i="2" s="1"/>
  <c r="J61" i="2"/>
  <c r="K61" i="2" s="1"/>
  <c r="J57" i="2"/>
  <c r="K57" i="2" s="1"/>
  <c r="J40" i="2"/>
  <c r="K40" i="2" s="1"/>
  <c r="J36" i="2"/>
  <c r="K36" i="2" s="1"/>
  <c r="J32" i="2"/>
  <c r="K32" i="2" s="1"/>
  <c r="J28" i="2"/>
  <c r="K28" i="2" s="1"/>
  <c r="J24" i="2"/>
  <c r="K24" i="2" s="1"/>
  <c r="J20" i="2"/>
  <c r="K20" i="2" s="1"/>
  <c r="J16" i="2"/>
  <c r="K16" i="2" s="1"/>
  <c r="J12" i="2"/>
  <c r="K12" i="2" s="1"/>
  <c r="J197" i="2"/>
  <c r="K197" i="2" s="1"/>
  <c r="J193" i="2"/>
  <c r="K193" i="2" s="1"/>
  <c r="J189" i="2"/>
  <c r="K189" i="2" s="1"/>
  <c r="J185" i="2"/>
  <c r="K185" i="2" s="1"/>
  <c r="J181" i="2"/>
  <c r="K181" i="2" s="1"/>
  <c r="J177" i="2"/>
  <c r="K177" i="2" s="1"/>
  <c r="J173" i="2"/>
  <c r="K173" i="2" s="1"/>
  <c r="J169" i="2"/>
  <c r="K169" i="2" s="1"/>
  <c r="J165" i="2"/>
  <c r="K165" i="2" s="1"/>
  <c r="J161" i="2"/>
  <c r="K161" i="2" s="1"/>
  <c r="J157" i="2"/>
  <c r="K157" i="2" s="1"/>
  <c r="J153" i="2"/>
  <c r="K153" i="2" s="1"/>
  <c r="J149" i="2"/>
  <c r="K149" i="2" s="1"/>
  <c r="J145" i="2"/>
  <c r="K145" i="2" s="1"/>
  <c r="J141" i="2"/>
  <c r="K141" i="2" s="1"/>
  <c r="J62" i="2"/>
  <c r="K62" i="2" s="1"/>
  <c r="J58" i="2"/>
  <c r="K58" i="2" s="1"/>
  <c r="J37" i="2"/>
  <c r="K37" i="2" s="1"/>
  <c r="J33" i="2"/>
  <c r="K33" i="2" s="1"/>
  <c r="J29" i="2"/>
  <c r="K29" i="2" s="1"/>
  <c r="J25" i="2"/>
  <c r="K25" i="2" s="1"/>
  <c r="J21" i="2"/>
  <c r="K21" i="2" s="1"/>
  <c r="J17" i="2"/>
  <c r="K17" i="2" s="1"/>
  <c r="J13" i="2"/>
  <c r="K13" i="2" s="1"/>
  <c r="J9" i="2"/>
  <c r="K9" i="2" s="1"/>
  <c r="J198" i="2"/>
  <c r="K198" i="2" s="1"/>
  <c r="J194" i="2"/>
  <c r="K194" i="2" s="1"/>
  <c r="J190" i="2"/>
  <c r="K190" i="2" s="1"/>
  <c r="J186" i="2"/>
  <c r="K186" i="2" s="1"/>
  <c r="J182" i="2"/>
  <c r="K182" i="2" s="1"/>
  <c r="J178" i="2"/>
  <c r="K178" i="2" s="1"/>
  <c r="J174" i="2"/>
  <c r="K174" i="2" s="1"/>
  <c r="J170" i="2"/>
  <c r="K170" i="2" s="1"/>
  <c r="J166" i="2"/>
  <c r="K166" i="2" s="1"/>
  <c r="J162" i="2"/>
  <c r="K162" i="2" s="1"/>
  <c r="J158" i="2"/>
  <c r="K158" i="2" s="1"/>
  <c r="J154" i="2"/>
  <c r="K154" i="2" s="1"/>
  <c r="J150" i="2"/>
  <c r="K150" i="2" s="1"/>
  <c r="J146" i="2"/>
  <c r="K146" i="2" s="1"/>
  <c r="J142" i="2"/>
  <c r="K142" i="2" s="1"/>
  <c r="J138" i="2"/>
  <c r="K138" i="2" s="1"/>
  <c r="J134" i="2"/>
  <c r="K134" i="2" s="1"/>
  <c r="J130" i="2"/>
  <c r="K130" i="2" s="1"/>
  <c r="J126" i="2"/>
  <c r="K126" i="2" s="1"/>
  <c r="J122" i="2"/>
  <c r="K122" i="2" s="1"/>
  <c r="J118" i="2"/>
  <c r="K118" i="2" s="1"/>
  <c r="J114" i="2"/>
  <c r="K114" i="2" s="1"/>
  <c r="J110" i="2"/>
  <c r="K110" i="2" s="1"/>
  <c r="J106" i="2"/>
  <c r="K106" i="2" s="1"/>
  <c r="J102" i="2"/>
  <c r="K102" i="2" s="1"/>
  <c r="J98" i="2"/>
  <c r="K98" i="2" s="1"/>
  <c r="J94" i="2"/>
  <c r="K94" i="2" s="1"/>
  <c r="J90" i="2"/>
  <c r="K90" i="2" s="1"/>
  <c r="J86" i="2"/>
  <c r="K86" i="2" s="1"/>
  <c r="J82" i="2"/>
  <c r="K82" i="2" s="1"/>
  <c r="J78" i="2"/>
  <c r="K78" i="2" s="1"/>
  <c r="J74" i="2"/>
  <c r="K74" i="2" s="1"/>
  <c r="J66" i="2"/>
  <c r="K66" i="2" s="1"/>
  <c r="J22" i="2"/>
  <c r="K22" i="2" s="1"/>
  <c r="J137" i="2"/>
  <c r="K137" i="2" s="1"/>
  <c r="J133" i="2"/>
  <c r="K133" i="2" s="1"/>
  <c r="J129" i="2"/>
  <c r="K129" i="2" s="1"/>
  <c r="J125" i="2"/>
  <c r="K125" i="2" s="1"/>
  <c r="J121" i="2"/>
  <c r="K121" i="2" s="1"/>
  <c r="J117" i="2"/>
  <c r="K117" i="2" s="1"/>
  <c r="J14" i="2"/>
  <c r="K14" i="2" s="1"/>
  <c r="J69" i="2"/>
  <c r="K69" i="2" s="1"/>
  <c r="J113" i="2"/>
  <c r="K113" i="2" s="1"/>
  <c r="J109" i="2"/>
  <c r="K109" i="2" s="1"/>
  <c r="J105" i="2"/>
  <c r="K105" i="2" s="1"/>
  <c r="J68" i="2"/>
  <c r="K68" i="2" s="1"/>
  <c r="J60" i="2"/>
  <c r="K60" i="2" s="1"/>
  <c r="J39" i="2"/>
  <c r="K39" i="2" s="1"/>
  <c r="J35" i="2"/>
  <c r="K35" i="2" s="1"/>
  <c r="J31" i="2"/>
  <c r="K31" i="2" s="1"/>
  <c r="J27" i="2"/>
  <c r="K27" i="2" s="1"/>
  <c r="J23" i="2"/>
  <c r="K23" i="2" s="1"/>
  <c r="J19" i="2"/>
  <c r="K19" i="2" s="1"/>
  <c r="J15" i="2"/>
  <c r="K15" i="2" s="1"/>
  <c r="J11" i="2"/>
  <c r="K11" i="2" s="1"/>
  <c r="J200" i="2"/>
  <c r="K200" i="2" s="1"/>
  <c r="J54" i="2"/>
  <c r="K54" i="2" s="1"/>
  <c r="J101" i="2"/>
  <c r="K101" i="2" s="1"/>
  <c r="J196" i="2"/>
  <c r="K196" i="2" s="1"/>
  <c r="J192" i="2"/>
  <c r="K192" i="2" s="1"/>
  <c r="J188" i="2"/>
  <c r="K188" i="2" s="1"/>
  <c r="J184" i="2"/>
  <c r="K184" i="2" s="1"/>
  <c r="J180" i="2"/>
  <c r="K180" i="2" s="1"/>
  <c r="J176" i="2"/>
  <c r="K176" i="2" s="1"/>
  <c r="J172" i="2"/>
  <c r="K172" i="2" s="1"/>
  <c r="J168" i="2"/>
  <c r="K168" i="2" s="1"/>
  <c r="J164" i="2"/>
  <c r="K164" i="2" s="1"/>
  <c r="J160" i="2"/>
  <c r="K160" i="2" s="1"/>
  <c r="J156" i="2"/>
  <c r="K156" i="2" s="1"/>
  <c r="J152" i="2"/>
  <c r="K152" i="2" s="1"/>
  <c r="J50" i="2"/>
  <c r="K50" i="2" s="1"/>
  <c r="J46" i="2"/>
  <c r="K46" i="2" s="1"/>
  <c r="J42" i="2"/>
  <c r="K42" i="2" s="1"/>
  <c r="J97" i="2"/>
  <c r="K97" i="2" s="1"/>
  <c r="J93" i="2"/>
  <c r="K93" i="2" s="1"/>
  <c r="J89" i="2"/>
  <c r="K89" i="2" s="1"/>
  <c r="J148" i="2"/>
  <c r="K148" i="2" s="1"/>
  <c r="J144" i="2"/>
  <c r="K144" i="2" s="1"/>
  <c r="J140" i="2"/>
  <c r="K140" i="2" s="1"/>
  <c r="J136" i="2"/>
  <c r="K136" i="2" s="1"/>
  <c r="J132" i="2"/>
  <c r="K132" i="2" s="1"/>
  <c r="J128" i="2"/>
  <c r="K128" i="2" s="1"/>
  <c r="J124" i="2"/>
  <c r="K124" i="2" s="1"/>
  <c r="J120" i="2"/>
  <c r="K120" i="2" s="1"/>
  <c r="J116" i="2"/>
  <c r="K116" i="2" s="1"/>
  <c r="J112" i="2"/>
  <c r="K112" i="2" s="1"/>
  <c r="J108" i="2"/>
  <c r="K108" i="2" s="1"/>
  <c r="J104" i="2"/>
  <c r="K104" i="2" s="1"/>
  <c r="J100" i="2"/>
  <c r="K100" i="2" s="1"/>
  <c r="J96" i="2"/>
  <c r="K96" i="2" s="1"/>
  <c r="J92" i="2"/>
  <c r="K92" i="2" s="1"/>
  <c r="J85" i="2"/>
  <c r="K85" i="2" s="1"/>
  <c r="J81" i="2"/>
  <c r="K81" i="2" s="1"/>
  <c r="J77" i="2"/>
  <c r="K77" i="2" s="1"/>
  <c r="J71" i="2"/>
  <c r="K71" i="2" s="1"/>
  <c r="J88" i="2"/>
  <c r="K88" i="2" s="1"/>
  <c r="J84" i="2"/>
  <c r="K84" i="2" s="1"/>
  <c r="J80" i="2"/>
  <c r="K80" i="2" s="1"/>
  <c r="J76" i="2"/>
  <c r="K76" i="2" s="1"/>
  <c r="J4" i="2"/>
  <c r="K4" i="2" s="1"/>
  <c r="J10" i="2"/>
  <c r="K10" i="2" s="1"/>
  <c r="J199" i="2"/>
  <c r="K199" i="2" s="1"/>
  <c r="J179" i="2"/>
  <c r="K179" i="2" s="1"/>
  <c r="J163" i="2"/>
  <c r="K163" i="2" s="1"/>
  <c r="J159" i="2"/>
  <c r="K159" i="2" s="1"/>
  <c r="J155" i="2"/>
  <c r="K155" i="2" s="1"/>
  <c r="J151" i="2"/>
  <c r="K151" i="2" s="1"/>
  <c r="J147" i="2"/>
  <c r="K147" i="2" s="1"/>
  <c r="J143" i="2"/>
  <c r="K143" i="2" s="1"/>
  <c r="J139" i="2"/>
  <c r="K139" i="2" s="1"/>
  <c r="J135" i="2"/>
  <c r="K135" i="2" s="1"/>
  <c r="J131" i="2"/>
  <c r="K131" i="2" s="1"/>
  <c r="J127" i="2"/>
  <c r="K127" i="2" s="1"/>
  <c r="J123" i="2"/>
  <c r="K123" i="2" s="1"/>
  <c r="J119" i="2"/>
  <c r="K119" i="2" s="1"/>
  <c r="J115" i="2"/>
  <c r="K115" i="2" s="1"/>
  <c r="J111" i="2"/>
  <c r="K111" i="2" s="1"/>
  <c r="J107" i="2"/>
  <c r="K107" i="2" s="1"/>
  <c r="J103" i="2"/>
  <c r="K103" i="2" s="1"/>
  <c r="J99" i="2"/>
  <c r="K99" i="2" s="1"/>
  <c r="J95" i="2"/>
  <c r="K95" i="2" s="1"/>
  <c r="J91" i="2"/>
  <c r="K91" i="2" s="1"/>
  <c r="J87" i="2"/>
  <c r="K87" i="2" s="1"/>
  <c r="J83" i="2"/>
  <c r="K83" i="2" s="1"/>
  <c r="J79" i="2"/>
  <c r="K79" i="2" s="1"/>
  <c r="J64" i="2"/>
  <c r="K64" i="2" s="1"/>
  <c r="J53" i="2"/>
  <c r="K53" i="2" s="1"/>
  <c r="J49" i="2"/>
  <c r="K49" i="2" s="1"/>
  <c r="J45" i="2"/>
  <c r="K45" i="2" s="1"/>
  <c r="J52" i="2"/>
  <c r="K52" i="2" s="1"/>
  <c r="J48" i="2"/>
  <c r="K48" i="2" s="1"/>
  <c r="J44" i="2"/>
  <c r="K44" i="2" s="1"/>
  <c r="J70" i="2"/>
  <c r="K70" i="2" s="1"/>
  <c r="J55" i="2"/>
  <c r="K55" i="2" s="1"/>
  <c r="J51" i="2"/>
  <c r="K51" i="2" s="1"/>
  <c r="J47" i="2"/>
  <c r="K47" i="2" s="1"/>
  <c r="J43" i="2"/>
  <c r="K43" i="2" s="1"/>
  <c r="J67" i="2"/>
  <c r="K67" i="2" s="1"/>
  <c r="J63" i="2"/>
  <c r="K63" i="2" s="1"/>
  <c r="J59" i="2"/>
  <c r="K59" i="2" s="1"/>
  <c r="J38" i="2"/>
  <c r="K38" i="2" s="1"/>
  <c r="J34" i="2"/>
  <c r="K34" i="2" s="1"/>
  <c r="J30" i="2"/>
  <c r="K30" i="2" s="1"/>
  <c r="J18" i="2"/>
  <c r="K18" i="2" s="1"/>
  <c r="J195" i="2"/>
  <c r="K195" i="2" s="1"/>
  <c r="J191" i="2"/>
  <c r="K191" i="2" s="1"/>
  <c r="J187" i="2"/>
  <c r="K187" i="2" s="1"/>
  <c r="J183" i="2"/>
  <c r="K183" i="2" s="1"/>
  <c r="J175" i="2"/>
  <c r="K175" i="2" s="1"/>
  <c r="J171" i="2"/>
  <c r="K171" i="2" s="1"/>
  <c r="J167" i="2"/>
  <c r="K167" i="2" s="1"/>
  <c r="J75" i="2"/>
  <c r="K75" i="2" s="1"/>
  <c r="H26" i="2"/>
  <c r="J26" i="2" s="1"/>
  <c r="K26" i="2" s="1"/>
  <c r="H5" i="2"/>
  <c r="J5" i="2" s="1"/>
  <c r="K5" i="2" s="1"/>
  <c r="H1" i="13"/>
  <c r="G1" i="13"/>
  <c r="I15" i="18" l="1"/>
  <c r="H47" i="18"/>
  <c r="K6" i="6"/>
  <c r="H6" i="6" s="1"/>
  <c r="J8" i="6"/>
  <c r="G8" i="6" s="1"/>
  <c r="K90" i="6"/>
  <c r="H90" i="6" s="1"/>
  <c r="J90" i="6"/>
  <c r="G90" i="6" s="1"/>
  <c r="K26" i="6"/>
  <c r="H26" i="6" s="1"/>
  <c r="J26" i="6"/>
  <c r="G26" i="6" s="1"/>
  <c r="J3" i="2"/>
  <c r="K3" i="2" s="1"/>
  <c r="J7" i="6"/>
  <c r="G7" i="6" s="1"/>
  <c r="K28" i="6"/>
  <c r="H28" i="6" s="1"/>
  <c r="J28" i="6"/>
  <c r="G28" i="6" s="1"/>
  <c r="J66" i="6"/>
  <c r="G66" i="6" s="1"/>
  <c r="J17" i="6"/>
  <c r="G17" i="6" s="1"/>
  <c r="K16" i="6"/>
  <c r="H16" i="6" s="1"/>
  <c r="K49" i="6"/>
  <c r="H49" i="6" s="1"/>
  <c r="K14" i="6"/>
  <c r="H14" i="6" s="1"/>
  <c r="K80" i="6"/>
  <c r="H80" i="6" s="1"/>
  <c r="K10" i="6"/>
  <c r="H10" i="6" s="1"/>
  <c r="K38" i="6"/>
  <c r="H38" i="6" s="1"/>
  <c r="K68" i="6"/>
  <c r="H68" i="6" s="1"/>
  <c r="J84" i="6"/>
  <c r="G84" i="6" s="1"/>
  <c r="K27" i="6"/>
  <c r="H27" i="6" s="1"/>
  <c r="K46" i="6"/>
  <c r="H46" i="6" s="1"/>
  <c r="K64" i="6"/>
  <c r="H64" i="6" s="1"/>
  <c r="K74" i="6"/>
  <c r="H74" i="6" s="1"/>
  <c r="K66" i="6"/>
  <c r="H66" i="6" s="1"/>
  <c r="K57" i="6"/>
  <c r="H57" i="6" s="1"/>
  <c r="K40" i="6"/>
  <c r="H40" i="6" s="1"/>
  <c r="K24" i="6"/>
  <c r="H24" i="6" s="1"/>
  <c r="K58" i="6"/>
  <c r="H58" i="6" s="1"/>
  <c r="K35" i="6"/>
  <c r="H35" i="6" s="1"/>
  <c r="K12" i="6"/>
  <c r="H12" i="6" s="1"/>
  <c r="K69" i="6"/>
  <c r="H69" i="6" s="1"/>
  <c r="K54" i="6"/>
  <c r="H54" i="6" s="1"/>
  <c r="K8" i="6"/>
  <c r="H8" i="6" s="1"/>
  <c r="J81" i="6"/>
  <c r="G81" i="6" s="1"/>
  <c r="J78" i="6"/>
  <c r="G78" i="6" s="1"/>
  <c r="J76" i="6"/>
  <c r="G76" i="6" s="1"/>
  <c r="J85" i="6"/>
  <c r="G85" i="6" s="1"/>
  <c r="J65" i="6"/>
  <c r="G65" i="6" s="1"/>
  <c r="J33" i="6"/>
  <c r="G33" i="6" s="1"/>
  <c r="J58" i="6"/>
  <c r="G58" i="6" s="1"/>
  <c r="J57" i="6"/>
  <c r="G57" i="6" s="1"/>
  <c r="J74" i="6"/>
  <c r="G74" i="6" s="1"/>
  <c r="J67" i="6"/>
  <c r="G67" i="6" s="1"/>
  <c r="J86" i="6"/>
  <c r="G86" i="6" s="1"/>
  <c r="K82" i="6"/>
  <c r="H82" i="6" s="1"/>
  <c r="K89" i="6"/>
  <c r="H89" i="6" s="1"/>
  <c r="K18" i="6"/>
  <c r="H18" i="6" s="1"/>
  <c r="K53" i="6"/>
  <c r="H53" i="6" s="1"/>
  <c r="K19" i="6"/>
  <c r="H19" i="6" s="1"/>
  <c r="K50" i="6"/>
  <c r="H50" i="6" s="1"/>
  <c r="J43" i="6"/>
  <c r="G43" i="6" s="1"/>
  <c r="J40" i="6"/>
  <c r="G40" i="6" s="1"/>
  <c r="J16" i="6"/>
  <c r="G16" i="6" s="1"/>
  <c r="J50" i="6"/>
  <c r="G50" i="6" s="1"/>
  <c r="J18" i="6"/>
  <c r="G18" i="6" s="1"/>
  <c r="J14" i="6"/>
  <c r="G14" i="6" s="1"/>
  <c r="J54" i="6"/>
  <c r="G54" i="6" s="1"/>
  <c r="J22" i="6"/>
  <c r="G22" i="6" s="1"/>
  <c r="J38" i="6"/>
  <c r="G38" i="6" s="1"/>
  <c r="J10" i="6"/>
  <c r="G10" i="6" s="1"/>
  <c r="J52" i="6"/>
  <c r="G52" i="6" s="1"/>
  <c r="J60" i="6"/>
  <c r="G60" i="6" s="1"/>
  <c r="J12" i="6"/>
  <c r="G12" i="6" s="1"/>
  <c r="J79" i="6"/>
  <c r="G79" i="6" s="1"/>
  <c r="K51" i="6"/>
  <c r="H51" i="6" s="1"/>
  <c r="K36" i="6"/>
  <c r="H36" i="6" s="1"/>
  <c r="K33" i="6"/>
  <c r="H33" i="6" s="1"/>
  <c r="K17" i="6"/>
  <c r="H17" i="6" s="1"/>
  <c r="K41" i="6"/>
  <c r="H41" i="6" s="1"/>
  <c r="K84" i="6"/>
  <c r="H84" i="6" s="1"/>
  <c r="K30" i="6"/>
  <c r="H30" i="6" s="1"/>
  <c r="I1" i="13"/>
  <c r="J27" i="6"/>
  <c r="G27" i="6" s="1"/>
  <c r="K61" i="6"/>
  <c r="H61" i="6" s="1"/>
  <c r="K87" i="6"/>
  <c r="H87" i="6" s="1"/>
  <c r="K21" i="6"/>
  <c r="H21" i="6" s="1"/>
  <c r="K85" i="6"/>
  <c r="H85" i="6" s="1"/>
  <c r="K52" i="6"/>
  <c r="H52" i="6" s="1"/>
  <c r="K7" i="6"/>
  <c r="H7" i="6" s="1"/>
  <c r="K32" i="6"/>
  <c r="H32" i="6" s="1"/>
  <c r="K34" i="6"/>
  <c r="H34" i="6" s="1"/>
  <c r="K20" i="6"/>
  <c r="H20" i="6" s="1"/>
  <c r="K73" i="6"/>
  <c r="H73" i="6" s="1"/>
  <c r="K9" i="6"/>
  <c r="H9" i="6" s="1"/>
  <c r="K78" i="6"/>
  <c r="H78" i="6" s="1"/>
  <c r="K29" i="6"/>
  <c r="H29" i="6" s="1"/>
  <c r="J70" i="6"/>
  <c r="G70" i="6" s="1"/>
  <c r="J87" i="6"/>
  <c r="G87" i="6" s="1"/>
  <c r="J24" i="6"/>
  <c r="G24" i="6" s="1"/>
  <c r="J6" i="6"/>
  <c r="G6" i="6" s="1"/>
  <c r="J15" i="6"/>
  <c r="G15" i="6" s="1"/>
  <c r="J44" i="6"/>
  <c r="G44" i="6" s="1"/>
  <c r="J39" i="6"/>
  <c r="G39" i="6" s="1"/>
  <c r="J80" i="6"/>
  <c r="G80" i="6" s="1"/>
  <c r="J55" i="6"/>
  <c r="G55" i="6" s="1"/>
  <c r="K60" i="6"/>
  <c r="H60" i="6" s="1"/>
  <c r="K79" i="6"/>
  <c r="H79" i="6" s="1"/>
  <c r="K47" i="6"/>
  <c r="H47" i="6" s="1"/>
  <c r="J61" i="6"/>
  <c r="G61" i="6" s="1"/>
  <c r="J71" i="6"/>
  <c r="G71" i="6" s="1"/>
  <c r="J47" i="6"/>
  <c r="G47" i="6" s="1"/>
  <c r="K4" i="6"/>
  <c r="H4" i="6" s="1"/>
  <c r="K3" i="6"/>
  <c r="K13" i="6"/>
  <c r="H13" i="6" s="1"/>
  <c r="K70" i="6"/>
  <c r="H70" i="6" s="1"/>
  <c r="K67" i="6"/>
  <c r="H67" i="6" s="1"/>
  <c r="K31" i="6"/>
  <c r="H31" i="6" s="1"/>
  <c r="K77" i="6"/>
  <c r="H77" i="6" s="1"/>
  <c r="K59" i="6"/>
  <c r="H59" i="6" s="1"/>
  <c r="K48" i="6"/>
  <c r="H48" i="6" s="1"/>
  <c r="K65" i="6"/>
  <c r="H65" i="6" s="1"/>
  <c r="K83" i="6"/>
  <c r="H83" i="6" s="1"/>
  <c r="K55" i="6"/>
  <c r="H55" i="6" s="1"/>
  <c r="K45" i="6"/>
  <c r="H45" i="6" s="1"/>
  <c r="K43" i="6"/>
  <c r="H43" i="6" s="1"/>
  <c r="K81" i="6"/>
  <c r="H81" i="6" s="1"/>
  <c r="K44" i="6"/>
  <c r="H44" i="6" s="1"/>
  <c r="J5" i="6"/>
  <c r="G5" i="6" s="1"/>
  <c r="J36" i="6"/>
  <c r="G36" i="6" s="1"/>
  <c r="J53" i="6"/>
  <c r="G53" i="6" s="1"/>
  <c r="J4" i="6"/>
  <c r="G4" i="6" s="1"/>
  <c r="J29" i="6"/>
  <c r="G29" i="6" s="1"/>
  <c r="J77" i="6"/>
  <c r="G77" i="6" s="1"/>
  <c r="J82" i="6"/>
  <c r="G82" i="6" s="1"/>
  <c r="J72" i="6"/>
  <c r="G72" i="6" s="1"/>
  <c r="J41" i="6"/>
  <c r="G41" i="6" s="1"/>
  <c r="J48" i="6"/>
  <c r="G48" i="6" s="1"/>
  <c r="K42" i="6"/>
  <c r="H42" i="6" s="1"/>
  <c r="K5" i="6"/>
  <c r="H5" i="6" s="1"/>
  <c r="K75" i="6"/>
  <c r="H75" i="6" s="1"/>
  <c r="J62" i="6"/>
  <c r="G62" i="6" s="1"/>
  <c r="J56" i="6"/>
  <c r="G56" i="6" s="1"/>
  <c r="J30" i="6"/>
  <c r="G30" i="6" s="1"/>
  <c r="J83" i="6"/>
  <c r="G83" i="6" s="1"/>
  <c r="J51" i="6"/>
  <c r="G51" i="6" s="1"/>
  <c r="J21" i="6"/>
  <c r="G21" i="6" s="1"/>
  <c r="J42" i="6"/>
  <c r="G42" i="6" s="1"/>
  <c r="J75" i="6"/>
  <c r="G75" i="6" s="1"/>
  <c r="J35" i="6"/>
  <c r="G35" i="6" s="1"/>
  <c r="J69" i="6"/>
  <c r="G69" i="6" s="1"/>
  <c r="J68" i="6"/>
  <c r="G68" i="6" s="1"/>
  <c r="J32" i="6"/>
  <c r="G32" i="6" s="1"/>
  <c r="K71" i="6"/>
  <c r="H71" i="6" s="1"/>
  <c r="K11" i="6"/>
  <c r="H11" i="6" s="1"/>
  <c r="S14" i="2"/>
  <c r="K88" i="6"/>
  <c r="H88" i="6" s="1"/>
  <c r="K76" i="6"/>
  <c r="H76" i="6" s="1"/>
  <c r="K25" i="6"/>
  <c r="H25" i="6" s="1"/>
  <c r="K72" i="6"/>
  <c r="H72" i="6" s="1"/>
  <c r="K63" i="6"/>
  <c r="H63" i="6" s="1"/>
  <c r="K62" i="6"/>
  <c r="H62" i="6" s="1"/>
  <c r="K15" i="6"/>
  <c r="H15" i="6" s="1"/>
  <c r="K22" i="6"/>
  <c r="H22" i="6" s="1"/>
  <c r="K39" i="6"/>
  <c r="H39" i="6" s="1"/>
  <c r="K56" i="6"/>
  <c r="H56" i="6" s="1"/>
  <c r="K23" i="6"/>
  <c r="H23" i="6" s="1"/>
  <c r="K86" i="6"/>
  <c r="H86" i="6" s="1"/>
  <c r="K37" i="6"/>
  <c r="H37" i="6" s="1"/>
  <c r="J13" i="6"/>
  <c r="G13" i="6" s="1"/>
  <c r="J37" i="6"/>
  <c r="G37" i="6" s="1"/>
  <c r="J49" i="6"/>
  <c r="G49" i="6" s="1"/>
  <c r="J11" i="6"/>
  <c r="G11" i="6" s="1"/>
  <c r="J59" i="6"/>
  <c r="G59" i="6" s="1"/>
  <c r="J3" i="6"/>
  <c r="J64" i="6"/>
  <c r="G64" i="6" s="1"/>
  <c r="J73" i="6"/>
  <c r="G73" i="6" s="1"/>
  <c r="J45" i="6"/>
  <c r="G45" i="6" s="1"/>
  <c r="J34" i="6"/>
  <c r="G34" i="6" s="1"/>
  <c r="J23" i="6"/>
  <c r="G23" i="6" s="1"/>
  <c r="J9" i="6"/>
  <c r="G9" i="6" s="1"/>
  <c r="J89" i="6"/>
  <c r="G89" i="6" s="1"/>
  <c r="J63" i="6"/>
  <c r="G63" i="6" s="1"/>
  <c r="J19" i="6"/>
  <c r="G19" i="6" s="1"/>
  <c r="J46" i="6"/>
  <c r="G46" i="6" s="1"/>
  <c r="J88" i="6"/>
  <c r="G88" i="6" s="1"/>
  <c r="J25" i="6"/>
  <c r="G25" i="6" s="1"/>
  <c r="J31" i="6"/>
  <c r="G31" i="6" s="1"/>
  <c r="J20" i="6"/>
  <c r="G20" i="6" s="1"/>
  <c r="I30" i="6" l="1"/>
  <c r="I34" i="6"/>
  <c r="I35" i="6"/>
  <c r="J15" i="18"/>
  <c r="I47" i="18"/>
  <c r="I90" i="6"/>
  <c r="I26" i="6"/>
  <c r="I51" i="6"/>
  <c r="I18" i="6"/>
  <c r="I82" i="6"/>
  <c r="I75" i="6"/>
  <c r="I9" i="6"/>
  <c r="I31" i="6"/>
  <c r="I46" i="6"/>
  <c r="I41" i="6"/>
  <c r="I49" i="6"/>
  <c r="I11" i="6"/>
  <c r="I40" i="6"/>
  <c r="I13" i="6"/>
  <c r="I36" i="6"/>
  <c r="I83" i="6"/>
  <c r="I68" i="6"/>
  <c r="I61" i="6"/>
  <c r="I89" i="6"/>
  <c r="I77" i="6"/>
  <c r="I14" i="6"/>
  <c r="I64" i="6"/>
  <c r="I12" i="6"/>
  <c r="I25" i="6"/>
  <c r="I69" i="6"/>
  <c r="I59" i="6"/>
  <c r="I29" i="6"/>
  <c r="I74" i="6"/>
  <c r="I80" i="6"/>
  <c r="I7" i="6"/>
  <c r="I6" i="6"/>
  <c r="I20" i="6"/>
  <c r="I24" i="6"/>
  <c r="I87" i="6"/>
  <c r="I28" i="6"/>
  <c r="I23" i="6"/>
  <c r="I88" i="6"/>
  <c r="I45" i="6"/>
  <c r="I27" i="6"/>
  <c r="I73" i="6"/>
  <c r="I58" i="6"/>
  <c r="I16" i="6"/>
  <c r="I21" i="6"/>
  <c r="I19" i="6"/>
  <c r="I57" i="6"/>
  <c r="I8" i="6"/>
  <c r="I32" i="6"/>
  <c r="I38" i="6"/>
  <c r="I5" i="6"/>
  <c r="I70" i="6"/>
  <c r="I79" i="6"/>
  <c r="I72" i="6"/>
  <c r="I47" i="6"/>
  <c r="I39" i="6"/>
  <c r="I33" i="6"/>
  <c r="I63" i="6"/>
  <c r="G3" i="6"/>
  <c r="J1" i="6"/>
  <c r="I56" i="6"/>
  <c r="I71" i="6"/>
  <c r="I60" i="6"/>
  <c r="I50" i="6"/>
  <c r="I65" i="6"/>
  <c r="I62" i="6"/>
  <c r="I44" i="6"/>
  <c r="I52" i="6"/>
  <c r="I85" i="6"/>
  <c r="I15" i="6"/>
  <c r="I10" i="6"/>
  <c r="I86" i="6"/>
  <c r="I76" i="6"/>
  <c r="I42" i="6"/>
  <c r="I4" i="6"/>
  <c r="I43" i="6"/>
  <c r="I67" i="6"/>
  <c r="I78" i="6"/>
  <c r="I84" i="6"/>
  <c r="I17" i="6"/>
  <c r="I37" i="6"/>
  <c r="I53" i="6"/>
  <c r="I22" i="6"/>
  <c r="I81" i="6"/>
  <c r="I66" i="6"/>
  <c r="I48" i="6"/>
  <c r="H3" i="6"/>
  <c r="H1" i="6" s="1"/>
  <c r="K1" i="6"/>
  <c r="I55" i="6"/>
  <c r="I54" i="6"/>
  <c r="S16" i="2"/>
  <c r="K15" i="18" l="1"/>
  <c r="J47" i="18"/>
  <c r="S15" i="2"/>
  <c r="L1" i="6"/>
  <c r="G1" i="6"/>
  <c r="I3" i="6"/>
  <c r="L15" i="18" l="1"/>
  <c r="K47" i="18"/>
  <c r="S13" i="2"/>
  <c r="I1" i="6"/>
  <c r="M15" i="18" l="1"/>
  <c r="L47" i="18"/>
  <c r="M47" i="18" l="1"/>
  <c r="N47" i="18" s="1"/>
  <c r="N15" i="18"/>
</calcChain>
</file>

<file path=xl/sharedStrings.xml><?xml version="1.0" encoding="utf-8"?>
<sst xmlns="http://schemas.openxmlformats.org/spreadsheetml/2006/main" count="1409" uniqueCount="292">
  <si>
    <t>Company</t>
  </si>
  <si>
    <t>Capital</t>
  </si>
  <si>
    <t>Revenue</t>
  </si>
  <si>
    <t>Date</t>
  </si>
  <si>
    <t>Descriptions</t>
  </si>
  <si>
    <t>Amount</t>
  </si>
  <si>
    <t>Transaction type</t>
  </si>
  <si>
    <t>Debit Account</t>
  </si>
  <si>
    <t>Credit Account</t>
  </si>
  <si>
    <t>Owner deposit</t>
  </si>
  <si>
    <t>Pay Rent</t>
  </si>
  <si>
    <t>Pay rent deposit</t>
  </si>
  <si>
    <t>Pay Utilities</t>
  </si>
  <si>
    <t>Equipment</t>
  </si>
  <si>
    <t>Bank savings account</t>
  </si>
  <si>
    <t>Buy services</t>
  </si>
  <si>
    <t>Professional fees</t>
  </si>
  <si>
    <t>Depreciation</t>
  </si>
  <si>
    <t>Equipment depreciation</t>
  </si>
  <si>
    <t>Goods received from supplier</t>
  </si>
  <si>
    <t>Inventory</t>
  </si>
  <si>
    <t>Accounts payable</t>
  </si>
  <si>
    <t>Retail sales</t>
  </si>
  <si>
    <t>Petty cash account</t>
  </si>
  <si>
    <t>Opening inventory</t>
  </si>
  <si>
    <t>Owners contributions</t>
  </si>
  <si>
    <t>Pay communication</t>
  </si>
  <si>
    <t>Computer and internet</t>
  </si>
  <si>
    <t>Pay insurance</t>
  </si>
  <si>
    <t>Insurance</t>
  </si>
  <si>
    <t>Pay interest</t>
  </si>
  <si>
    <t>Interest expense</t>
  </si>
  <si>
    <t>Pay MPF</t>
  </si>
  <si>
    <t>Payroll tax payable</t>
  </si>
  <si>
    <t>Rent</t>
  </si>
  <si>
    <t>Accounts receivable</t>
  </si>
  <si>
    <t>Pay salary</t>
  </si>
  <si>
    <t>Payroll</t>
  </si>
  <si>
    <t>Bank checking account</t>
  </si>
  <si>
    <t>Pay supplier invoice</t>
  </si>
  <si>
    <t>Utilities</t>
  </si>
  <si>
    <t>Pay Visa balance</t>
  </si>
  <si>
    <t>Post petty cash</t>
  </si>
  <si>
    <t>Office supplies</t>
  </si>
  <si>
    <t>Rent Deposit</t>
  </si>
  <si>
    <t>Shipping and Delivery</t>
  </si>
  <si>
    <t>Shipping costs</t>
  </si>
  <si>
    <t>Code</t>
  </si>
  <si>
    <t>Account Name</t>
  </si>
  <si>
    <t>Financial Statement</t>
  </si>
  <si>
    <t>Group</t>
  </si>
  <si>
    <t>Sub-Group</t>
  </si>
  <si>
    <t>To increase</t>
  </si>
  <si>
    <t>Debit</t>
  </si>
  <si>
    <t>Credit</t>
  </si>
  <si>
    <t>Active</t>
  </si>
  <si>
    <t>Balance sheet</t>
  </si>
  <si>
    <t>Current assets</t>
  </si>
  <si>
    <t>Cash and cash equivalents</t>
  </si>
  <si>
    <t>Online savings account</t>
  </si>
  <si>
    <t>Paypal account</t>
  </si>
  <si>
    <t>Allowance for doubtful debts account</t>
  </si>
  <si>
    <t>Prepayments</t>
  </si>
  <si>
    <t>Other current assets</t>
  </si>
  <si>
    <t>Property</t>
  </si>
  <si>
    <t>Long term assets</t>
  </si>
  <si>
    <t>Property, plant and equipment</t>
  </si>
  <si>
    <t>Property Depreciation</t>
  </si>
  <si>
    <t>Plant</t>
  </si>
  <si>
    <t>Plant depreciation</t>
  </si>
  <si>
    <t>Current liabilities</t>
  </si>
  <si>
    <t>Payroll payable</t>
  </si>
  <si>
    <t>Other current liabilities</t>
  </si>
  <si>
    <t>Interest payable</t>
  </si>
  <si>
    <t>Accrued expenses</t>
  </si>
  <si>
    <t>Unearned revenue</t>
  </si>
  <si>
    <t>Sales Tax payable</t>
  </si>
  <si>
    <t>Purchase Tax payable</t>
  </si>
  <si>
    <t>Income tax payable</t>
  </si>
  <si>
    <t>Mortgage loan</t>
  </si>
  <si>
    <t>Long-term liabilities</t>
  </si>
  <si>
    <t>Mortgages</t>
  </si>
  <si>
    <t>Other loans</t>
  </si>
  <si>
    <t>Loans</t>
  </si>
  <si>
    <t>Equity</t>
  </si>
  <si>
    <t>Retained earnings</t>
  </si>
  <si>
    <t>Income Statement</t>
  </si>
  <si>
    <t>Income</t>
  </si>
  <si>
    <t>Services</t>
  </si>
  <si>
    <t>Discounts allowed</t>
  </si>
  <si>
    <t>Materials purchased</t>
  </si>
  <si>
    <t>Cost of sales</t>
  </si>
  <si>
    <t>Packaging</t>
  </si>
  <si>
    <t>Discounts taken</t>
  </si>
  <si>
    <t>Import duty</t>
  </si>
  <si>
    <t>Closing inventory</t>
  </si>
  <si>
    <t>Productive Labour</t>
  </si>
  <si>
    <t>Research and development</t>
  </si>
  <si>
    <t>Expense</t>
  </si>
  <si>
    <t>Sales commissions</t>
  </si>
  <si>
    <t>Sales and marketing</t>
  </si>
  <si>
    <t>Sales promotion</t>
  </si>
  <si>
    <t>Advertising</t>
  </si>
  <si>
    <t>Gifts &amp; samples</t>
  </si>
  <si>
    <t>Marketing expenses</t>
  </si>
  <si>
    <t>General and administrative</t>
  </si>
  <si>
    <t>Contract labor</t>
  </si>
  <si>
    <t>Payroll expenses</t>
  </si>
  <si>
    <t>Payroll benefits</t>
  </si>
  <si>
    <t>Payroll taxes</t>
  </si>
  <si>
    <t>Software</t>
  </si>
  <si>
    <t>Website</t>
  </si>
  <si>
    <t>Property taxes</t>
  </si>
  <si>
    <t>Motor expenses</t>
  </si>
  <si>
    <t>Travelling</t>
  </si>
  <si>
    <t>Hotels</t>
  </si>
  <si>
    <t>Meals and entertainment</t>
  </si>
  <si>
    <t>Printing</t>
  </si>
  <si>
    <t>Postage &amp; carriage</t>
  </si>
  <si>
    <t>Telephone</t>
  </si>
  <si>
    <t>Equipment hire</t>
  </si>
  <si>
    <t>Repairs &amp; maintenance</t>
  </si>
  <si>
    <t>Housekeeping supplies and cleaning</t>
  </si>
  <si>
    <t>Bad debt expense</t>
  </si>
  <si>
    <t>Dues and membership fees</t>
  </si>
  <si>
    <t>Research and professional development</t>
  </si>
  <si>
    <t>Security</t>
  </si>
  <si>
    <t>Suspense account</t>
  </si>
  <si>
    <t>Finance costs</t>
  </si>
  <si>
    <t>Bank fees</t>
  </si>
  <si>
    <t>Interest income</t>
  </si>
  <si>
    <t>Other Income</t>
  </si>
  <si>
    <t>Rent income</t>
  </si>
  <si>
    <t>Income tax expense</t>
  </si>
  <si>
    <t>SUM of Debit</t>
  </si>
  <si>
    <t>SUM of Credit</t>
  </si>
  <si>
    <t>Current assets Total</t>
  </si>
  <si>
    <t>Current liabilities Total</t>
  </si>
  <si>
    <t>Equity Total</t>
  </si>
  <si>
    <t>Long term assets Total</t>
  </si>
  <si>
    <t>Long-term liabilities Total</t>
  </si>
  <si>
    <t>Grand Total</t>
  </si>
  <si>
    <t/>
  </si>
  <si>
    <t xml:space="preserve">Total: </t>
    <phoneticPr fontId="3" type="noConversion"/>
  </si>
  <si>
    <t>Chart of Account</t>
    <phoneticPr fontId="3" type="noConversion"/>
  </si>
  <si>
    <t>ABC</t>
    <phoneticPr fontId="3" type="noConversion"/>
  </si>
  <si>
    <t>Open Debit</t>
    <phoneticPr fontId="3" type="noConversion"/>
  </si>
  <si>
    <t>Open Credit</t>
    <phoneticPr fontId="3" type="noConversion"/>
  </si>
  <si>
    <t>Asset</t>
  </si>
  <si>
    <t>Increase</t>
  </si>
  <si>
    <t>Decrease</t>
  </si>
  <si>
    <t>Liability</t>
  </si>
  <si>
    <t>Inc/Rev</t>
  </si>
  <si>
    <t>Eq/Captl</t>
  </si>
  <si>
    <t>Exp/Cst/Div</t>
  </si>
  <si>
    <t>Account</t>
  </si>
  <si>
    <t>Cost of sales Total</t>
  </si>
  <si>
    <t>Expense Total</t>
  </si>
  <si>
    <t>Credit Sales</t>
  </si>
  <si>
    <t>Cash Received from Credit Sale</t>
  </si>
  <si>
    <t>Buy fixed assets</t>
  </si>
  <si>
    <t>Goods returned from customer</t>
  </si>
  <si>
    <t>Interest on cash</t>
  </si>
  <si>
    <t>Merchandise sold</t>
  </si>
  <si>
    <t>Current Assets</t>
  </si>
  <si>
    <t xml:space="preserve">   Accounts Receivable</t>
  </si>
  <si>
    <t xml:space="preserve">   Cash &amp; eq</t>
  </si>
  <si>
    <t xml:space="preserve">   Inventory</t>
  </si>
  <si>
    <t xml:space="preserve">   Other current assets</t>
  </si>
  <si>
    <t xml:space="preserve">   Accounts payable</t>
  </si>
  <si>
    <t xml:space="preserve">   Other current liabilities</t>
  </si>
  <si>
    <t>Current Liabilities</t>
  </si>
  <si>
    <t xml:space="preserve">   Capital</t>
  </si>
  <si>
    <t xml:space="preserve">   Retained earnings</t>
  </si>
  <si>
    <t>Long Term Assets</t>
  </si>
  <si>
    <t>Long Term Liabilities</t>
  </si>
  <si>
    <t xml:space="preserve">   Loans</t>
  </si>
  <si>
    <t>BALANCE SHEET</t>
  </si>
  <si>
    <t>COGS</t>
  </si>
  <si>
    <t>Total Revenue</t>
  </si>
  <si>
    <t>INCOME STATEMENT</t>
  </si>
  <si>
    <t>Dividend</t>
  </si>
  <si>
    <t>Interest Expense</t>
  </si>
  <si>
    <t>Cash Interest</t>
  </si>
  <si>
    <t>Cash sales tax</t>
  </si>
  <si>
    <t>Cash purchase tax</t>
  </si>
  <si>
    <t>Cash payroll tax</t>
  </si>
  <si>
    <t>Cash property tax</t>
  </si>
  <si>
    <t>Sales tax expense</t>
  </si>
  <si>
    <t>Purchase tax expense</t>
  </si>
  <si>
    <t>Payroll tax expense</t>
  </si>
  <si>
    <t>Property tax expense</t>
  </si>
  <si>
    <t>Tax expense</t>
  </si>
  <si>
    <t>Property tax payable</t>
  </si>
  <si>
    <t>CONSISTENCY CHECKS</t>
  </si>
  <si>
    <t>Prepayment transaction for PP&amp;E</t>
  </si>
  <si>
    <t>Comment</t>
  </si>
  <si>
    <t>Take delivery of prepaid goods</t>
  </si>
  <si>
    <t>PP&amp;E</t>
  </si>
  <si>
    <t>ADDITIONS</t>
  </si>
  <si>
    <t>DEPRECIATION</t>
  </si>
  <si>
    <t>DISPOSALS</t>
  </si>
  <si>
    <t>NET PP&amp;E</t>
  </si>
  <si>
    <t>DISCOUNTED CASH FLOW ANALYSIS</t>
  </si>
  <si>
    <t>EBIT</t>
  </si>
  <si>
    <t>Tax</t>
  </si>
  <si>
    <t>Net W/C excl cash</t>
  </si>
  <si>
    <t>EBIT*(1-t)</t>
  </si>
  <si>
    <t>DD&amp;A</t>
  </si>
  <si>
    <t>Capex</t>
  </si>
  <si>
    <t>Change in W/C</t>
  </si>
  <si>
    <t>FCFF</t>
  </si>
  <si>
    <t>Year</t>
  </si>
  <si>
    <t>Discount</t>
  </si>
  <si>
    <t>PV of FCFF</t>
  </si>
  <si>
    <t>Asset % contribution</t>
  </si>
  <si>
    <t>Firm EBIT</t>
  </si>
  <si>
    <t>Discount Factor</t>
  </si>
  <si>
    <t>Tax rate</t>
  </si>
  <si>
    <t>CGU Asset value</t>
  </si>
  <si>
    <t>Lender</t>
  </si>
  <si>
    <t>Borrower</t>
  </si>
  <si>
    <t>Interest rate</t>
  </si>
  <si>
    <t>Years</t>
  </si>
  <si>
    <t>Loan</t>
  </si>
  <si>
    <t>Loan portion</t>
  </si>
  <si>
    <t>Capital portion</t>
  </si>
  <si>
    <t>Accrued interest</t>
  </si>
  <si>
    <t>Repayment</t>
  </si>
  <si>
    <t>Debt portion</t>
  </si>
  <si>
    <t>Years Maturity</t>
  </si>
  <si>
    <t>Cash prepayment for PP&amp;E</t>
  </si>
  <si>
    <t>Column1</t>
  </si>
  <si>
    <t>Column2</t>
  </si>
  <si>
    <t>Column3</t>
  </si>
  <si>
    <t>Cash Flow check</t>
  </si>
  <si>
    <t>Column5</t>
  </si>
  <si>
    <t>Column6</t>
  </si>
  <si>
    <t>Cash Flow Item</t>
  </si>
  <si>
    <t>CF Item!</t>
  </si>
  <si>
    <t>Sum of Amount</t>
  </si>
  <si>
    <t>Row Labels</t>
  </si>
  <si>
    <t xml:space="preserve"> BALANCE SHEET CHECK</t>
  </si>
  <si>
    <t>Investments in affiliates</t>
  </si>
  <si>
    <t>Non-current receivable</t>
  </si>
  <si>
    <t>Extend loan to affiliate (receivable)</t>
  </si>
  <si>
    <t>Extend loan to affiliate (investment)</t>
  </si>
  <si>
    <t>Total cash from financing activities</t>
  </si>
  <si>
    <t>Total cash from investing activities</t>
  </si>
  <si>
    <t>Total cash from operations</t>
  </si>
  <si>
    <t xml:space="preserve">Total change in cash </t>
  </si>
  <si>
    <t>Cost of goods sold</t>
  </si>
  <si>
    <t>CASH FLOW STATEMENT</t>
  </si>
  <si>
    <t>Unallocated income</t>
  </si>
  <si>
    <t>SG&amp;A</t>
  </si>
  <si>
    <t>Tax expense Total</t>
  </si>
  <si>
    <t>Unallocated earnings / (loss)</t>
  </si>
  <si>
    <t>Interest</t>
  </si>
  <si>
    <t>Depreciation &amp; Amortisation</t>
  </si>
  <si>
    <t>Depreciation &amp; Amortisation Total</t>
  </si>
  <si>
    <t>Income Total</t>
  </si>
  <si>
    <t>Interest Total</t>
  </si>
  <si>
    <t xml:space="preserve">   Non-current receivable</t>
  </si>
  <si>
    <t xml:space="preserve">   Investments in affiliates</t>
  </si>
  <si>
    <t xml:space="preserve">  PP&amp;E</t>
  </si>
  <si>
    <t>Interest Epense</t>
  </si>
  <si>
    <t xml:space="preserve">   UNALLOCATED INCOME CHECK</t>
  </si>
  <si>
    <t>Sale of PP&amp;E</t>
  </si>
  <si>
    <t xml:space="preserve">   TOTAL CHANGE CASH CHECK</t>
  </si>
  <si>
    <t>Accrued Revenue</t>
  </si>
  <si>
    <t>Accrued COGS</t>
  </si>
  <si>
    <t>Salaries payable</t>
  </si>
  <si>
    <t>Cash salaries</t>
  </si>
  <si>
    <t>Bank Checking account</t>
  </si>
  <si>
    <t>Cash COGS</t>
  </si>
  <si>
    <t>Accrued revenue collection</t>
  </si>
  <si>
    <t>Book Net Income for the period</t>
  </si>
  <si>
    <t>Net Income</t>
  </si>
  <si>
    <t>Net Income Total</t>
  </si>
  <si>
    <t>Consistency Checks</t>
  </si>
  <si>
    <t>DESCRIPTION</t>
  </si>
  <si>
    <t>A &gt;= (D+D)</t>
  </si>
  <si>
    <t>ACCUM DEPR</t>
  </si>
  <si>
    <t>GROSS PP&amp;E</t>
  </si>
  <si>
    <t>ACCUM DISP</t>
  </si>
  <si>
    <t>(Multiple Items)</t>
  </si>
  <si>
    <t>Balance brought forward</t>
  </si>
  <si>
    <t>Does the Current Period Chart of Account Balance?</t>
  </si>
  <si>
    <t>Does the Last Period Chart of Account Balance?</t>
  </si>
  <si>
    <t>Is the Last Period Chart of Account correctly reflected Current Period?</t>
  </si>
  <si>
    <t>Does Chart of Account reconcile with Balance Sheet and Income Statement?</t>
  </si>
  <si>
    <t>Is there enough cash?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</si>
</sst>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4">
    <font>
      <sz val="10"/>
      <color rgb="FF000000"/>
      <name val="Arimo"/>
    </font>
    <font>
      <b/>
      <sz val="10"/>
      <color rgb="FF000000"/>
      <name val="Arimo"/>
      <family val="2"/>
    </font>
    <font>
      <sz val="10"/>
      <color rgb="FF000000"/>
      <name val="Arimo"/>
      <family val="2"/>
    </font>
    <font>
      <sz val="9"/>
      <name val="細明體"/>
      <family val="3"/>
      <charset val="136"/>
    </font>
    <font>
      <b/>
      <sz val="12"/>
      <color rgb="FF000000"/>
      <name val="Arimo"/>
      <family val="2"/>
    </font>
    <font>
      <sz val="10"/>
      <color rgb="FF000000"/>
      <name val="Arimo"/>
    </font>
    <font>
      <b/>
      <sz val="10"/>
      <color rgb="FF000000"/>
      <name val="Arimo"/>
    </font>
    <font>
      <sz val="10"/>
      <color theme="0" tint="-0.14999847407452621"/>
      <name val="Arimo"/>
    </font>
    <font>
      <b/>
      <sz val="12"/>
      <color theme="1"/>
      <name val="Calibri"/>
      <family val="2"/>
      <scheme val="minor"/>
    </font>
    <font>
      <sz val="10"/>
      <color theme="0" tint="-0.249977111117893"/>
      <name val="Arimo"/>
    </font>
    <font>
      <sz val="10"/>
      <color rgb="FF0000FF"/>
      <name val="Arimo"/>
    </font>
    <font>
      <b/>
      <sz val="10"/>
      <color theme="1"/>
      <name val="Arimo"/>
    </font>
    <font>
      <i/>
      <sz val="10"/>
      <color rgb="FF000000"/>
      <name val="Arimo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/>
    <xf numFmtId="0" fontId="0" fillId="0" borderId="0" xfId="0" pivotButton="1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14" fontId="0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43" fontId="0" fillId="0" borderId="0" xfId="1" applyFont="1" applyAlignment="1"/>
    <xf numFmtId="43" fontId="0" fillId="0" borderId="0" xfId="0" applyNumberFormat="1" applyFont="1" applyAlignment="1"/>
    <xf numFmtId="43" fontId="1" fillId="0" borderId="0" xfId="1" applyFont="1" applyAlignment="1">
      <alignment horizontal="center"/>
    </xf>
    <xf numFmtId="43" fontId="0" fillId="0" borderId="0" xfId="1" applyFont="1"/>
    <xf numFmtId="43" fontId="1" fillId="0" borderId="0" xfId="1" applyFont="1"/>
    <xf numFmtId="43" fontId="1" fillId="0" borderId="0" xfId="1" applyFont="1" applyAlignment="1"/>
    <xf numFmtId="43" fontId="6" fillId="0" borderId="0" xfId="1" applyFont="1" applyAlignment="1"/>
    <xf numFmtId="0" fontId="7" fillId="0" borderId="0" xfId="0" applyFont="1" applyAlignment="1"/>
    <xf numFmtId="0" fontId="9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43" fontId="8" fillId="3" borderId="0" xfId="1" applyFont="1" applyFill="1"/>
    <xf numFmtId="43" fontId="0" fillId="3" borderId="0" xfId="1" applyFont="1" applyFill="1"/>
    <xf numFmtId="43" fontId="8" fillId="0" borderId="0" xfId="1" applyFont="1"/>
    <xf numFmtId="10" fontId="0" fillId="0" borderId="0" xfId="2" applyNumberFormat="1" applyFont="1"/>
    <xf numFmtId="10" fontId="0" fillId="0" borderId="0" xfId="1" applyNumberFormat="1" applyFont="1"/>
    <xf numFmtId="0" fontId="5" fillId="0" borderId="0" xfId="0" applyFont="1" applyAlignment="1"/>
    <xf numFmtId="43" fontId="10" fillId="4" borderId="0" xfId="1" applyFont="1" applyFill="1"/>
    <xf numFmtId="9" fontId="10" fillId="4" borderId="0" xfId="2" applyFont="1" applyFill="1"/>
    <xf numFmtId="43" fontId="5" fillId="0" borderId="0" xfId="1" applyFont="1"/>
    <xf numFmtId="43" fontId="11" fillId="0" borderId="0" xfId="1" applyFont="1"/>
    <xf numFmtId="0" fontId="0" fillId="0" borderId="0" xfId="0" applyFont="1" applyAlignment="1">
      <alignment horizontal="center" vertical="center"/>
    </xf>
    <xf numFmtId="10" fontId="10" fillId="4" borderId="0" xfId="2" applyNumberFormat="1" applyFont="1" applyFill="1"/>
    <xf numFmtId="43" fontId="9" fillId="0" borderId="0" xfId="0" applyNumberFormat="1" applyFont="1" applyAlignment="1"/>
    <xf numFmtId="0" fontId="12" fillId="0" borderId="0" xfId="0" applyFont="1" applyAlignment="1"/>
    <xf numFmtId="43" fontId="0" fillId="0" borderId="2" xfId="1" applyFont="1" applyBorder="1" applyAlignment="1"/>
    <xf numFmtId="43" fontId="0" fillId="0" borderId="3" xfId="1" applyFont="1" applyBorder="1" applyAlignment="1"/>
    <xf numFmtId="43" fontId="0" fillId="0" borderId="3" xfId="0" applyNumberFormat="1" applyFont="1" applyBorder="1" applyAlignment="1"/>
    <xf numFmtId="43" fontId="0" fillId="0" borderId="4" xfId="1" applyFont="1" applyBorder="1" applyAlignment="1"/>
    <xf numFmtId="43" fontId="0" fillId="0" borderId="0" xfId="1" applyFont="1" applyBorder="1" applyAlignment="1"/>
    <xf numFmtId="43" fontId="0" fillId="0" borderId="4" xfId="0" applyNumberFormat="1" applyFont="1" applyBorder="1" applyAlignment="1"/>
    <xf numFmtId="0" fontId="1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7" xfId="0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/>
    <xf numFmtId="0" fontId="2" fillId="0" borderId="0" xfId="0" applyNumberFormat="1" applyFont="1" applyAlignment="1"/>
    <xf numFmtId="0" fontId="13" fillId="0" borderId="0" xfId="0" applyFont="1" applyAlignment="1"/>
    <xf numFmtId="10" fontId="0" fillId="0" borderId="0" xfId="2" applyNumberFormat="1" applyFont="1" applyAlignmen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/>
    <xf numFmtId="0" fontId="6" fillId="0" borderId="8" xfId="0" applyFont="1" applyBorder="1" applyAlignment="1"/>
    <xf numFmtId="0" fontId="6" fillId="0" borderId="9" xfId="0" applyFont="1" applyBorder="1" applyAlignment="1"/>
    <xf numFmtId="43" fontId="6" fillId="0" borderId="9" xfId="0" applyNumberFormat="1" applyFont="1" applyBorder="1" applyAlignment="1"/>
    <xf numFmtId="0" fontId="6" fillId="0" borderId="2" xfId="0" applyFont="1" applyBorder="1" applyAlignment="1"/>
    <xf numFmtId="43" fontId="6" fillId="0" borderId="3" xfId="1" applyFont="1" applyBorder="1" applyAlignment="1"/>
    <xf numFmtId="0" fontId="6" fillId="0" borderId="5" xfId="0" applyFont="1" applyBorder="1" applyAlignment="1"/>
    <xf numFmtId="0" fontId="0" fillId="0" borderId="2" xfId="0" applyFont="1" applyBorder="1" applyAlignment="1"/>
    <xf numFmtId="43" fontId="0" fillId="0" borderId="8" xfId="0" applyNumberFormat="1" applyFont="1" applyBorder="1" applyAlignment="1"/>
    <xf numFmtId="43" fontId="0" fillId="0" borderId="9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6" fillId="0" borderId="0" xfId="0" applyFont="1" applyBorder="1" applyAlignment="1"/>
    <xf numFmtId="0" fontId="10" fillId="4" borderId="5" xfId="1" applyNumberFormat="1" applyFont="1" applyFill="1" applyBorder="1"/>
    <xf numFmtId="0" fontId="10" fillId="4" borderId="5" xfId="2" applyNumberFormat="1" applyFont="1" applyFill="1" applyBorder="1"/>
    <xf numFmtId="0" fontId="2" fillId="0" borderId="0" xfId="0" applyFont="1"/>
    <xf numFmtId="0" fontId="4" fillId="0" borderId="0" xfId="0" applyFont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5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34"/>
      <tableStyleElement type="headerRow" dxfId="33"/>
      <tableStyleElement type="totalRow" dxfId="32"/>
      <tableStyleElement type="firstSubtotalRow" dxfId="31"/>
      <tableStyleElement type="secondSubtotalRow" dxfId="30"/>
      <tableStyleElement type="thirdSubtotalRow" dxfId="29"/>
      <tableStyleElement type="firstColumnSubheading" dxfId="28"/>
      <tableStyleElement type="secondColumnSubheading" dxfId="27"/>
      <tableStyleElement type="thirdColumnSubheading" dxfId="26"/>
      <tableStyleElement type="firstRowSubheading" dxfId="25"/>
      <tableStyleElement type="secondRowSubheading" dxfId="24"/>
      <tableStyleElement type="thirdRowSubheading" dxfId="23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unai" refreshedDate="44157.855574768517" createdVersion="6" refreshedVersion="6" minRefreshableVersion="3" recordCount="198" xr:uid="{ED57AF91-A1F1-EB4D-B323-8A01379B9D1B}">
  <cacheSource type="worksheet">
    <worksheetSource name="Date"/>
  </cacheSource>
  <cacheFields count="14">
    <cacheField name="Date" numFmtId="0">
      <sharedItems containsNonDate="0" containsString="0" containsBlank="1"/>
    </cacheField>
    <cacheField name="Descriptions" numFmtId="0">
      <sharedItems containsNonDate="0" containsString="0" containsBlank="1"/>
    </cacheField>
    <cacheField name="Amount" numFmtId="43">
      <sharedItems containsNonDate="0" containsString="0" containsBlank="1"/>
    </cacheField>
    <cacheField name="Transaction type" numFmtId="0">
      <sharedItems containsNonDate="0" containsBlank="1" count="22">
        <m/>
        <s v="Accrued revenue collection" u="1"/>
        <s v="Accrued Revenue" u="1"/>
        <s v="Cash COGS" u="1"/>
        <s v="Salaries payable" u="1"/>
        <s v="Cash salaries" u="1"/>
        <s v="retain period earnings" u="1"/>
        <s v="Book net income for the period" u="1"/>
        <s v="Retained earnings" u="1"/>
        <s v="Extend loan to affiliate (receivable)" u="1"/>
        <s v="Sale of PP&amp;E" u="1"/>
        <s v="Owner deposit" u="1"/>
        <s v="Take delivery of prepaid goods" u="1"/>
        <s v="Cost of goods sold" u="1"/>
        <s v="Pay supplier invoice" u="1"/>
        <s v="Revenue" u="1"/>
        <s v="Prepayment transaction for PP&amp;E" u="1"/>
        <s v="Pay Utilities" u="1"/>
        <s v="Accrued COGS" u="1"/>
        <s v="Cash prepayment for PP&amp;E" u="1"/>
        <s v="Extend loan to affiliate (investment)" u="1"/>
        <s v="Payroll tax expense" u="1"/>
      </sharedItems>
    </cacheField>
    <cacheField name="Debit Account" numFmtId="0">
      <sharedItems count="14">
        <s v=""/>
        <s v="Non-current receivable" u="1"/>
        <s v="Equipment" u="1"/>
        <s v="Investments in affiliates" u="1"/>
        <s v="Accounts receivable" u="1"/>
        <s v="Salaries payable" u="1"/>
        <s v="Utilities" u="1"/>
        <s v="Net Income" u="1"/>
        <s v="Payroll" u="1"/>
        <s v="Prepayments" u="1"/>
        <s v="Bank savings account" u="1"/>
        <s v="Materials purchased" u="1"/>
        <s v="Payroll taxes" u="1"/>
        <s v="Accounts payable" u="1"/>
      </sharedItems>
    </cacheField>
    <cacheField name="Credit Account" numFmtId="0">
      <sharedItems count="12">
        <s v=""/>
        <s v="Equipment" u="1"/>
        <s v="Accounts receivable" u="1"/>
        <s v="Salaries payable" u="1"/>
        <s v="Bank Checking account" u="1"/>
        <s v="Payroll tax payable" u="1"/>
        <s v="Retained earnings" u="1"/>
        <s v="Prepayments" u="1"/>
        <s v="Bank savings account" u="1"/>
        <s v="Revenue" u="1"/>
        <s v="Owners contributions" u="1"/>
        <s v="Accounts payable" u="1"/>
      </sharedItems>
    </cacheField>
    <cacheField name="Comment" numFmtId="0">
      <sharedItems containsNonDate="0" containsString="0" containsBlank="1"/>
    </cacheField>
    <cacheField name="Column1" numFmtId="0">
      <sharedItems/>
    </cacheField>
    <cacheField name="Column2" numFmtId="0">
      <sharedItems/>
    </cacheField>
    <cacheField name="Column3" numFmtId="0">
      <sharedItems containsSemiMixedTypes="0" containsString="0" containsNumber="1" containsInteger="1" minValue="0" maxValue="0"/>
    </cacheField>
    <cacheField name="Cash Flow check" numFmtId="0">
      <sharedItems/>
    </cacheField>
    <cacheField name="Column5" numFmtId="0">
      <sharedItems containsBlank="1"/>
    </cacheField>
    <cacheField name="Column6" numFmtId="0">
      <sharedItems containsBlank="1"/>
    </cacheField>
    <cacheField name="Cash Flow Item" numFmtId="0">
      <sharedItems containsNonDate="0" containsBlank="1" count="4">
        <m/>
        <s v="O" u="1"/>
        <s v="F" u="1"/>
        <s v="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unai" refreshedDate="44157.855574884263" createdVersion="6" refreshedVersion="6" minRefreshableVersion="3" recordCount="95" xr:uid="{C80CD996-A4FB-E345-80ED-B21780F1E50D}">
  <cacheSource type="worksheet">
    <worksheetSource ref="A2:I1048576" sheet="Chart of Account"/>
  </cacheSource>
  <cacheFields count="9">
    <cacheField name="Code" numFmtId="0">
      <sharedItems containsString="0" containsBlank="1" containsNumber="1" containsInteger="1" minValue="500" maxValue="6050"/>
    </cacheField>
    <cacheField name="Account Name" numFmtId="0">
      <sharedItems containsBlank="1"/>
    </cacheField>
    <cacheField name="Financial Statement" numFmtId="0">
      <sharedItems containsBlank="1" count="3">
        <s v="Balance sheet"/>
        <s v="Income Statement"/>
        <m/>
      </sharedItems>
    </cacheField>
    <cacheField name="Group" numFmtId="0">
      <sharedItems containsBlank="1" count="13">
        <s v="Current liabilities"/>
        <s v="Current assets"/>
        <s v="Equity"/>
        <s v="Long-term liabilities"/>
        <s v="Long term assets"/>
        <s v="Cost of sales"/>
        <s v="Depreciation &amp; Amortisation"/>
        <s v="Interest"/>
        <s v="Expense"/>
        <s v="Income"/>
        <s v="Tax expense"/>
        <s v="Net Income"/>
        <m/>
      </sharedItems>
    </cacheField>
    <cacheField name="Sub-Group" numFmtId="0">
      <sharedItems containsBlank="1" count="31">
        <s v="Accounts payable"/>
        <s v="Accounts receivable"/>
        <s v="Capital"/>
        <s v="Cash and cash equivalents"/>
        <s v="Inventory"/>
        <s v="Loans"/>
        <s v="Mortgages"/>
        <s v="Other current assets"/>
        <s v="Other current liabilities"/>
        <s v="Salaries payable"/>
        <s v="Investments in affiliates"/>
        <s v="Non-current receivable"/>
        <s v="Property, plant and equipment"/>
        <s v="Retained earnings"/>
        <s v="Cost of sales"/>
        <s v="Depreciation"/>
        <s v="Interest expense"/>
        <s v="Bank fees"/>
        <s v="General and administrative"/>
        <s v="Interest income"/>
        <s v="Other Income"/>
        <s v="Research and development"/>
        <s v="Revenue"/>
        <s v="Sales and marketing"/>
        <s v="Payroll taxes"/>
        <s v="Property taxes"/>
        <s v="Income tax expense"/>
        <s v="Sales tax expense"/>
        <s v="Purchase tax expense"/>
        <s v="Net Income"/>
        <m/>
      </sharedItems>
    </cacheField>
    <cacheField name="To increase" numFmtId="0">
      <sharedItems containsBlank="1"/>
    </cacheField>
    <cacheField name="Debit" numFmtId="43">
      <sharedItems containsString="0" containsBlank="1" containsNumber="1" containsInteger="1" minValue="0" maxValue="0"/>
    </cacheField>
    <cacheField name="Credit" numFmtId="43">
      <sharedItems containsString="0" containsBlank="1" containsNumber="1" containsInteger="1" minValue="0" maxValue="0"/>
    </cacheField>
    <cacheField name="Act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 Dunai" refreshedDate="44157.855575000001" refreshedVersion="6" recordCount="86" xr:uid="{00000000-000A-0000-FFFF-FFFF00000000}">
  <cacheSource type="worksheet">
    <worksheetSource ref="A2:I88" sheet="Chart of Account"/>
  </cacheSource>
  <cacheFields count="9">
    <cacheField name="Code" numFmtId="0">
      <sharedItems containsSemiMixedTypes="0" containsString="0" containsNumber="1" containsInteger="1" minValue="1000" maxValue="6000"/>
    </cacheField>
    <cacheField name="Account Name" numFmtId="0">
      <sharedItems/>
    </cacheField>
    <cacheField name="Financial Statement" numFmtId="0">
      <sharedItems containsBlank="1" count="3">
        <s v="Balance sheet"/>
        <s v="Income Statement"/>
        <m u="1"/>
      </sharedItems>
    </cacheField>
    <cacheField name="Group" numFmtId="0">
      <sharedItems containsBlank="1" count="13">
        <s v="Current liabilities"/>
        <s v="Current assets"/>
        <s v="Equity"/>
        <s v="Long-term liabilities"/>
        <s v="Long term assets"/>
        <s v="Cost of sales"/>
        <s v="Depreciation &amp; Amortisation"/>
        <s v="Interest"/>
        <s v="Expense"/>
        <s v="Income"/>
        <s v="Tax expense"/>
        <m u="1"/>
        <s v=" Income" u="1"/>
      </sharedItems>
    </cacheField>
    <cacheField name="Sub-Group" numFmtId="0">
      <sharedItems containsBlank="1" count="37">
        <s v="Accounts payable"/>
        <s v="Accounts receivable"/>
        <s v="Capital"/>
        <s v="Cash and cash equivalents"/>
        <s v="Inventory"/>
        <s v="Loans"/>
        <s v="Mortgages"/>
        <s v="Other current assets"/>
        <s v="Other current liabilities"/>
        <s v="Salaries payable"/>
        <s v="Investments in affiliates"/>
        <s v="Non-current receivable"/>
        <s v="Property, plant and equipment"/>
        <s v="Retained earnings"/>
        <s v="Cost of sales"/>
        <s v="Depreciation"/>
        <s v="Interest expense"/>
        <s v="Bank fees"/>
        <s v="General and administrative"/>
        <s v="Interest income"/>
        <s v="Other Income"/>
        <s v="Research and development"/>
        <s v="Revenue"/>
        <s v="Sales and marketing"/>
        <s v="Payroll taxes"/>
        <s v="Property taxes"/>
        <s v="Income tax expense"/>
        <s v="Sales tax expense"/>
        <m u="1"/>
        <s v="Fees" u="1"/>
        <s v="Tax expense" u="1"/>
        <s v="Utilities" u="1"/>
        <s v="Labor" u="1"/>
        <s v="Insurance" u="1"/>
        <s v="Rent" u="1"/>
        <s v="Finance costs" u="1"/>
        <s v="IT" u="1"/>
      </sharedItems>
    </cacheField>
    <cacheField name="To increase" numFmtId="0">
      <sharedItems/>
    </cacheField>
    <cacheField name="Debit" numFmtId="43">
      <sharedItems containsSemiMixedTypes="0" containsString="0" containsNumber="1" containsInteger="1" minValue="0" maxValue="0"/>
    </cacheField>
    <cacheField name="Credit" numFmtId="43">
      <sharedItems containsSemiMixedTypes="0" containsString="0" containsNumber="1" containsInteger="1" minValue="0" maxValue="0"/>
    </cacheField>
    <cacheField name="Acti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m/>
    <m/>
    <m/>
    <x v="0"/>
    <x v="0"/>
    <x v="0"/>
    <m/>
    <s v=""/>
    <s v=""/>
    <n v="0"/>
    <s v=""/>
    <s v="Bank checking account"/>
    <s v="CF Item!"/>
    <x v="0"/>
  </r>
  <r>
    <m/>
    <m/>
    <m/>
    <x v="0"/>
    <x v="0"/>
    <x v="0"/>
    <m/>
    <s v=""/>
    <s v=""/>
    <n v="0"/>
    <s v=""/>
    <s v="Bank savings account"/>
    <s v="CF Item!"/>
    <x v="0"/>
  </r>
  <r>
    <m/>
    <m/>
    <m/>
    <x v="0"/>
    <x v="0"/>
    <x v="0"/>
    <m/>
    <s v=""/>
    <s v=""/>
    <n v="0"/>
    <s v=""/>
    <s v="Online savings account"/>
    <s v="CF Item!"/>
    <x v="0"/>
  </r>
  <r>
    <m/>
    <m/>
    <m/>
    <x v="0"/>
    <x v="0"/>
    <x v="0"/>
    <m/>
    <s v=""/>
    <s v=""/>
    <n v="0"/>
    <s v=""/>
    <s v="Petty cash account"/>
    <s v="CF Item!"/>
    <x v="0"/>
  </r>
  <r>
    <m/>
    <m/>
    <m/>
    <x v="0"/>
    <x v="0"/>
    <x v="0"/>
    <m/>
    <s v=""/>
    <s v=""/>
    <n v="0"/>
    <s v=""/>
    <s v="Paypal account"/>
    <s v="CF Item!"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  <r>
    <m/>
    <m/>
    <m/>
    <x v="0"/>
    <x v="0"/>
    <x v="0"/>
    <m/>
    <s v=""/>
    <s v=""/>
    <n v="0"/>
    <s v=""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000"/>
    <s v="Accounts payable"/>
    <x v="0"/>
    <x v="0"/>
    <x v="0"/>
    <s v="Credit"/>
    <n v="0"/>
    <n v="0"/>
    <b v="0"/>
  </r>
  <r>
    <n v="1200"/>
    <s v="Accounts receivable"/>
    <x v="0"/>
    <x v="1"/>
    <x v="1"/>
    <s v="Debit"/>
    <n v="0"/>
    <n v="0"/>
    <b v="0"/>
  </r>
  <r>
    <n v="1210"/>
    <s v="Allowance for doubtful debts account"/>
    <x v="0"/>
    <x v="1"/>
    <x v="1"/>
    <s v="Credit"/>
    <n v="0"/>
    <n v="0"/>
    <b v="0"/>
  </r>
  <r>
    <n v="3000"/>
    <s v="Owners contributions"/>
    <x v="0"/>
    <x v="2"/>
    <x v="2"/>
    <s v="Credit"/>
    <n v="0"/>
    <n v="0"/>
    <b v="0"/>
  </r>
  <r>
    <n v="3010"/>
    <s v="Dividend"/>
    <x v="0"/>
    <x v="2"/>
    <x v="2"/>
    <s v="Credit"/>
    <n v="0"/>
    <n v="0"/>
    <b v="0"/>
  </r>
  <r>
    <n v="1000"/>
    <s v="Bank checking account"/>
    <x v="0"/>
    <x v="1"/>
    <x v="3"/>
    <s v="Debit"/>
    <n v="0"/>
    <n v="0"/>
    <b v="0"/>
  </r>
  <r>
    <n v="1010"/>
    <s v="Bank savings account"/>
    <x v="0"/>
    <x v="1"/>
    <x v="3"/>
    <s v="Debit"/>
    <n v="0"/>
    <n v="0"/>
    <b v="0"/>
  </r>
  <r>
    <n v="1020"/>
    <s v="Online savings account"/>
    <x v="0"/>
    <x v="1"/>
    <x v="3"/>
    <s v="Debit"/>
    <n v="0"/>
    <n v="0"/>
    <b v="0"/>
  </r>
  <r>
    <n v="1030"/>
    <s v="Petty cash account"/>
    <x v="0"/>
    <x v="1"/>
    <x v="3"/>
    <s v="Debit"/>
    <n v="0"/>
    <n v="0"/>
    <b v="0"/>
  </r>
  <r>
    <n v="1040"/>
    <s v="Paypal account"/>
    <x v="0"/>
    <x v="1"/>
    <x v="3"/>
    <s v="Debit"/>
    <n v="0"/>
    <n v="0"/>
    <b v="0"/>
  </r>
  <r>
    <n v="1400"/>
    <s v="Inventory"/>
    <x v="0"/>
    <x v="1"/>
    <x v="4"/>
    <s v="Debit"/>
    <n v="0"/>
    <n v="0"/>
    <b v="0"/>
  </r>
  <r>
    <n v="2600"/>
    <s v="Other loans"/>
    <x v="0"/>
    <x v="3"/>
    <x v="5"/>
    <s v="Credit"/>
    <n v="0"/>
    <n v="0"/>
    <b v="0"/>
  </r>
  <r>
    <n v="2400"/>
    <s v="Mortgage loan"/>
    <x v="0"/>
    <x v="3"/>
    <x v="6"/>
    <s v="Credit"/>
    <n v="0"/>
    <n v="0"/>
    <b v="0"/>
  </r>
  <r>
    <n v="1600"/>
    <s v="Prepayments"/>
    <x v="0"/>
    <x v="1"/>
    <x v="7"/>
    <s v="Debit"/>
    <n v="0"/>
    <n v="0"/>
    <b v="0"/>
  </r>
  <r>
    <n v="2200"/>
    <s v="Payroll payable"/>
    <x v="0"/>
    <x v="0"/>
    <x v="8"/>
    <s v="Credit"/>
    <n v="0"/>
    <n v="0"/>
    <b v="0"/>
  </r>
  <r>
    <n v="2210"/>
    <s v="Interest payable"/>
    <x v="0"/>
    <x v="0"/>
    <x v="8"/>
    <s v="Credit"/>
    <n v="0"/>
    <n v="0"/>
    <b v="0"/>
  </r>
  <r>
    <n v="2220"/>
    <s v="Accrued expenses"/>
    <x v="0"/>
    <x v="0"/>
    <x v="8"/>
    <s v="Credit"/>
    <n v="0"/>
    <n v="0"/>
    <b v="0"/>
  </r>
  <r>
    <n v="2230"/>
    <s v="Unearned revenue"/>
    <x v="0"/>
    <x v="0"/>
    <x v="8"/>
    <s v="Credit"/>
    <n v="0"/>
    <n v="0"/>
    <b v="0"/>
  </r>
  <r>
    <n v="2240"/>
    <s v="Sales Tax payable"/>
    <x v="0"/>
    <x v="0"/>
    <x v="8"/>
    <s v="Credit"/>
    <n v="0"/>
    <n v="0"/>
    <b v="0"/>
  </r>
  <r>
    <n v="2250"/>
    <s v="Purchase Tax payable"/>
    <x v="0"/>
    <x v="0"/>
    <x v="8"/>
    <s v="Credit"/>
    <n v="0"/>
    <n v="0"/>
    <b v="0"/>
  </r>
  <r>
    <n v="2260"/>
    <s v="Payroll tax payable"/>
    <x v="0"/>
    <x v="0"/>
    <x v="8"/>
    <s v="Credit"/>
    <n v="0"/>
    <n v="0"/>
    <b v="0"/>
  </r>
  <r>
    <n v="2270"/>
    <s v="Income tax payable"/>
    <x v="0"/>
    <x v="0"/>
    <x v="8"/>
    <s v="Credit"/>
    <n v="0"/>
    <n v="0"/>
    <b v="0"/>
  </r>
  <r>
    <n v="2300"/>
    <s v="Property tax payable"/>
    <x v="0"/>
    <x v="0"/>
    <x v="8"/>
    <s v="Credit"/>
    <n v="0"/>
    <n v="0"/>
    <b v="0"/>
  </r>
  <r>
    <n v="2310"/>
    <s v="Salaries payable"/>
    <x v="0"/>
    <x v="0"/>
    <x v="9"/>
    <s v="Credit"/>
    <n v="0"/>
    <n v="0"/>
    <b v="0"/>
  </r>
  <r>
    <n v="1790"/>
    <s v="Investments in affiliates"/>
    <x v="0"/>
    <x v="4"/>
    <x v="10"/>
    <s v="Debit"/>
    <n v="0"/>
    <n v="0"/>
    <b v="0"/>
  </r>
  <r>
    <n v="1795"/>
    <s v="Non-current receivable"/>
    <x v="0"/>
    <x v="4"/>
    <x v="11"/>
    <s v="Debit"/>
    <n v="0"/>
    <n v="0"/>
    <b v="0"/>
  </r>
  <r>
    <n v="1800"/>
    <s v="Property"/>
    <x v="0"/>
    <x v="4"/>
    <x v="12"/>
    <s v="Debit"/>
    <n v="0"/>
    <n v="0"/>
    <b v="0"/>
  </r>
  <r>
    <n v="1810"/>
    <s v="Property Depreciation"/>
    <x v="0"/>
    <x v="4"/>
    <x v="12"/>
    <s v="Credit"/>
    <n v="0"/>
    <n v="0"/>
    <b v="0"/>
  </r>
  <r>
    <n v="1820"/>
    <s v="Plant"/>
    <x v="0"/>
    <x v="4"/>
    <x v="12"/>
    <s v="Debit"/>
    <n v="0"/>
    <n v="0"/>
    <b v="0"/>
  </r>
  <r>
    <n v="1830"/>
    <s v="Plant depreciation"/>
    <x v="0"/>
    <x v="4"/>
    <x v="12"/>
    <s v="Credit"/>
    <n v="0"/>
    <n v="0"/>
    <b v="0"/>
  </r>
  <r>
    <n v="1840"/>
    <s v="Equipment"/>
    <x v="0"/>
    <x v="4"/>
    <x v="12"/>
    <s v="Debit"/>
    <n v="0"/>
    <n v="0"/>
    <b v="0"/>
  </r>
  <r>
    <n v="1850"/>
    <s v="Equipment depreciation"/>
    <x v="0"/>
    <x v="4"/>
    <x v="12"/>
    <s v="Credit"/>
    <n v="0"/>
    <n v="0"/>
    <b v="0"/>
  </r>
  <r>
    <n v="3020"/>
    <s v="Retained earnings"/>
    <x v="0"/>
    <x v="2"/>
    <x v="13"/>
    <s v="Credit"/>
    <n v="0"/>
    <n v="0"/>
    <b v="0"/>
  </r>
  <r>
    <n v="4400"/>
    <s v="Materials purchased"/>
    <x v="1"/>
    <x v="5"/>
    <x v="14"/>
    <s v="Debit"/>
    <n v="0"/>
    <n v="0"/>
    <b v="0"/>
  </r>
  <r>
    <n v="4410"/>
    <s v="Packaging"/>
    <x v="1"/>
    <x v="5"/>
    <x v="14"/>
    <s v="Debit"/>
    <n v="0"/>
    <n v="0"/>
    <b v="0"/>
  </r>
  <r>
    <n v="4420"/>
    <s v="Discounts taken"/>
    <x v="1"/>
    <x v="5"/>
    <x v="14"/>
    <s v="Debit"/>
    <n v="0"/>
    <n v="0"/>
    <b v="0"/>
  </r>
  <r>
    <n v="4430"/>
    <s v="Shipping costs"/>
    <x v="1"/>
    <x v="5"/>
    <x v="14"/>
    <s v="Debit"/>
    <n v="0"/>
    <n v="0"/>
    <b v="0"/>
  </r>
  <r>
    <n v="4440"/>
    <s v="Import duty"/>
    <x v="1"/>
    <x v="5"/>
    <x v="14"/>
    <s v="Debit"/>
    <n v="0"/>
    <n v="0"/>
    <b v="0"/>
  </r>
  <r>
    <n v="4450"/>
    <s v="Opening inventory"/>
    <x v="1"/>
    <x v="5"/>
    <x v="14"/>
    <s v="Debit"/>
    <n v="0"/>
    <n v="0"/>
    <b v="0"/>
  </r>
  <r>
    <n v="4460"/>
    <s v="Closing inventory"/>
    <x v="1"/>
    <x v="5"/>
    <x v="14"/>
    <s v="Credit"/>
    <n v="0"/>
    <n v="0"/>
    <b v="0"/>
  </r>
  <r>
    <n v="4470"/>
    <s v="Productive Labour"/>
    <x v="1"/>
    <x v="5"/>
    <x v="14"/>
    <s v="Debit"/>
    <n v="0"/>
    <n v="0"/>
    <b v="0"/>
  </r>
  <r>
    <n v="5600"/>
    <s v="Depreciation"/>
    <x v="1"/>
    <x v="6"/>
    <x v="15"/>
    <s v="Debit"/>
    <n v="0"/>
    <n v="0"/>
    <b v="0"/>
  </r>
  <r>
    <n v="5800"/>
    <s v="Interest expense"/>
    <x v="1"/>
    <x v="7"/>
    <x v="16"/>
    <s v="Debit"/>
    <n v="0"/>
    <n v="0"/>
    <b v="0"/>
  </r>
  <r>
    <n v="5810"/>
    <s v="Bank fees"/>
    <x v="1"/>
    <x v="7"/>
    <x v="17"/>
    <s v="Debit"/>
    <n v="0"/>
    <n v="0"/>
    <b v="0"/>
  </r>
  <r>
    <n v="5200"/>
    <s v="Payroll"/>
    <x v="1"/>
    <x v="8"/>
    <x v="18"/>
    <s v="Debit"/>
    <n v="0"/>
    <n v="0"/>
    <b v="0"/>
  </r>
  <r>
    <n v="5210"/>
    <s v="Contract labor"/>
    <x v="1"/>
    <x v="8"/>
    <x v="18"/>
    <s v="Debit"/>
    <n v="0"/>
    <n v="0"/>
    <b v="0"/>
  </r>
  <r>
    <n v="5220"/>
    <s v="Payroll expenses"/>
    <x v="1"/>
    <x v="8"/>
    <x v="18"/>
    <s v="Debit"/>
    <n v="0"/>
    <n v="0"/>
    <b v="0"/>
  </r>
  <r>
    <n v="5230"/>
    <s v="Payroll benefits"/>
    <x v="1"/>
    <x v="8"/>
    <x v="18"/>
    <s v="Debit"/>
    <n v="0"/>
    <n v="0"/>
    <b v="0"/>
  </r>
  <r>
    <n v="5250"/>
    <s v="Computer and internet"/>
    <x v="1"/>
    <x v="8"/>
    <x v="18"/>
    <s v="Debit"/>
    <n v="0"/>
    <n v="0"/>
    <b v="0"/>
  </r>
  <r>
    <n v="5260"/>
    <s v="Software"/>
    <x v="1"/>
    <x v="8"/>
    <x v="18"/>
    <s v="Debit"/>
    <n v="0"/>
    <n v="0"/>
    <b v="0"/>
  </r>
  <r>
    <n v="5270"/>
    <s v="Website"/>
    <x v="1"/>
    <x v="8"/>
    <x v="18"/>
    <s v="Debit"/>
    <n v="0"/>
    <n v="0"/>
    <b v="0"/>
  </r>
  <r>
    <n v="5280"/>
    <s v="Rent"/>
    <x v="1"/>
    <x v="8"/>
    <x v="18"/>
    <s v="Debit"/>
    <n v="0"/>
    <n v="0"/>
    <b v="0"/>
  </r>
  <r>
    <n v="5300"/>
    <s v="Utilities"/>
    <x v="1"/>
    <x v="8"/>
    <x v="18"/>
    <s v="Debit"/>
    <n v="0"/>
    <n v="0"/>
    <b v="0"/>
  </r>
  <r>
    <n v="5310"/>
    <s v="Motor expenses"/>
    <x v="1"/>
    <x v="8"/>
    <x v="18"/>
    <s v="Debit"/>
    <n v="0"/>
    <n v="0"/>
    <b v="0"/>
  </r>
  <r>
    <n v="5320"/>
    <s v="Travelling"/>
    <x v="1"/>
    <x v="8"/>
    <x v="18"/>
    <s v="Debit"/>
    <n v="0"/>
    <n v="0"/>
    <b v="0"/>
  </r>
  <r>
    <n v="5330"/>
    <s v="Hotels"/>
    <x v="1"/>
    <x v="8"/>
    <x v="18"/>
    <s v="Debit"/>
    <n v="0"/>
    <n v="0"/>
    <b v="0"/>
  </r>
  <r>
    <n v="5340"/>
    <s v="Meals and entertainment"/>
    <x v="1"/>
    <x v="8"/>
    <x v="18"/>
    <s v="Debit"/>
    <n v="0"/>
    <n v="0"/>
    <b v="0"/>
  </r>
  <r>
    <n v="5350"/>
    <s v="Printing"/>
    <x v="1"/>
    <x v="8"/>
    <x v="18"/>
    <s v="Debit"/>
    <n v="0"/>
    <n v="0"/>
    <b v="0"/>
  </r>
  <r>
    <n v="5360"/>
    <s v="Postage &amp; carriage"/>
    <x v="1"/>
    <x v="8"/>
    <x v="18"/>
    <s v="Debit"/>
    <n v="0"/>
    <n v="0"/>
    <b v="0"/>
  </r>
  <r>
    <n v="5370"/>
    <s v="Telephone"/>
    <x v="1"/>
    <x v="8"/>
    <x v="18"/>
    <s v="Debit"/>
    <n v="0"/>
    <n v="0"/>
    <b v="0"/>
  </r>
  <r>
    <n v="5380"/>
    <s v="Office supplies"/>
    <x v="1"/>
    <x v="8"/>
    <x v="18"/>
    <s v="Debit"/>
    <n v="0"/>
    <n v="0"/>
    <b v="0"/>
  </r>
  <r>
    <n v="5390"/>
    <s v="Professional fees"/>
    <x v="1"/>
    <x v="8"/>
    <x v="18"/>
    <s v="Debit"/>
    <n v="0"/>
    <n v="0"/>
    <b v="0"/>
  </r>
  <r>
    <n v="5400"/>
    <s v="Equipment hire"/>
    <x v="1"/>
    <x v="8"/>
    <x v="18"/>
    <s v="Debit"/>
    <n v="0"/>
    <n v="0"/>
    <b v="0"/>
  </r>
  <r>
    <n v="5410"/>
    <s v="Repairs &amp; maintenance"/>
    <x v="1"/>
    <x v="8"/>
    <x v="18"/>
    <s v="Debit"/>
    <n v="0"/>
    <n v="0"/>
    <b v="0"/>
  </r>
  <r>
    <n v="5420"/>
    <s v="Housekeeping supplies and cleaning"/>
    <x v="1"/>
    <x v="8"/>
    <x v="18"/>
    <s v="Debit"/>
    <n v="0"/>
    <n v="0"/>
    <b v="0"/>
  </r>
  <r>
    <n v="5430"/>
    <s v="Bad debt expense"/>
    <x v="1"/>
    <x v="8"/>
    <x v="18"/>
    <s v="Debit"/>
    <n v="0"/>
    <n v="0"/>
    <b v="0"/>
  </r>
  <r>
    <n v="5440"/>
    <s v="Dues and membership fees"/>
    <x v="1"/>
    <x v="8"/>
    <x v="18"/>
    <s v="Debit"/>
    <n v="0"/>
    <n v="0"/>
    <b v="0"/>
  </r>
  <r>
    <n v="5450"/>
    <s v="Research and professional development"/>
    <x v="1"/>
    <x v="8"/>
    <x v="18"/>
    <s v="Debit"/>
    <n v="0"/>
    <n v="0"/>
    <b v="0"/>
  </r>
  <r>
    <n v="5460"/>
    <s v="Insurance"/>
    <x v="1"/>
    <x v="8"/>
    <x v="18"/>
    <s v="Debit"/>
    <n v="0"/>
    <n v="0"/>
    <b v="0"/>
  </r>
  <r>
    <n v="5470"/>
    <s v="Security"/>
    <x v="1"/>
    <x v="8"/>
    <x v="18"/>
    <s v="Debit"/>
    <n v="0"/>
    <n v="0"/>
    <b v="0"/>
  </r>
  <r>
    <n v="5480"/>
    <s v="Suspense account"/>
    <x v="1"/>
    <x v="8"/>
    <x v="18"/>
    <s v="Debit"/>
    <n v="0"/>
    <n v="0"/>
    <b v="0"/>
  </r>
  <r>
    <n v="4200"/>
    <s v="Interest income"/>
    <x v="1"/>
    <x v="7"/>
    <x v="19"/>
    <s v="Credit"/>
    <n v="0"/>
    <n v="0"/>
    <b v="0"/>
  </r>
  <r>
    <n v="4210"/>
    <s v="Rent income"/>
    <x v="1"/>
    <x v="9"/>
    <x v="20"/>
    <s v="Credit"/>
    <n v="0"/>
    <n v="0"/>
    <b v="0"/>
  </r>
  <r>
    <n v="4800"/>
    <s v="Research and development"/>
    <x v="1"/>
    <x v="8"/>
    <x v="21"/>
    <s v="Debit"/>
    <n v="0"/>
    <n v="0"/>
    <b v="0"/>
  </r>
  <r>
    <n v="4000"/>
    <s v="Revenue"/>
    <x v="1"/>
    <x v="9"/>
    <x v="22"/>
    <s v="Credit"/>
    <n v="0"/>
    <n v="0"/>
    <b v="0"/>
  </r>
  <r>
    <n v="4010"/>
    <s v="Services"/>
    <x v="1"/>
    <x v="9"/>
    <x v="22"/>
    <s v="Credit"/>
    <n v="0"/>
    <n v="0"/>
    <b v="0"/>
  </r>
  <r>
    <n v="4020"/>
    <s v="Discounts allowed"/>
    <x v="1"/>
    <x v="9"/>
    <x v="22"/>
    <s v="Debit"/>
    <n v="0"/>
    <n v="0"/>
    <b v="0"/>
  </r>
  <r>
    <n v="5000"/>
    <s v="Sales commissions"/>
    <x v="1"/>
    <x v="8"/>
    <x v="23"/>
    <s v="Debit"/>
    <n v="0"/>
    <n v="0"/>
    <b v="0"/>
  </r>
  <r>
    <n v="5010"/>
    <s v="Sales promotion"/>
    <x v="1"/>
    <x v="8"/>
    <x v="23"/>
    <s v="Debit"/>
    <n v="0"/>
    <n v="0"/>
    <b v="0"/>
  </r>
  <r>
    <n v="5020"/>
    <s v="Advertising"/>
    <x v="1"/>
    <x v="8"/>
    <x v="23"/>
    <s v="Debit"/>
    <n v="0"/>
    <n v="0"/>
    <b v="0"/>
  </r>
  <r>
    <n v="5030"/>
    <s v="Gifts &amp; samples"/>
    <x v="1"/>
    <x v="8"/>
    <x v="23"/>
    <s v="Debit"/>
    <n v="0"/>
    <n v="0"/>
    <b v="0"/>
  </r>
  <r>
    <n v="5040"/>
    <s v="Marketing expenses"/>
    <x v="1"/>
    <x v="8"/>
    <x v="23"/>
    <s v="Debit"/>
    <n v="0"/>
    <n v="0"/>
    <b v="0"/>
  </r>
  <r>
    <n v="5240"/>
    <s v="Payroll taxes"/>
    <x v="1"/>
    <x v="10"/>
    <x v="24"/>
    <s v="Debit"/>
    <n v="0"/>
    <n v="0"/>
    <b v="0"/>
  </r>
  <r>
    <n v="5290"/>
    <s v="Property taxes"/>
    <x v="1"/>
    <x v="10"/>
    <x v="25"/>
    <s v="Debit"/>
    <n v="0"/>
    <n v="0"/>
    <b v="0"/>
  </r>
  <r>
    <n v="5900"/>
    <s v="Income tax expense"/>
    <x v="1"/>
    <x v="10"/>
    <x v="26"/>
    <s v="Debit"/>
    <n v="0"/>
    <n v="0"/>
    <b v="0"/>
  </r>
  <r>
    <n v="6000"/>
    <s v="Sales tax expense"/>
    <x v="1"/>
    <x v="10"/>
    <x v="27"/>
    <s v="Debit"/>
    <n v="0"/>
    <n v="0"/>
    <b v="0"/>
  </r>
  <r>
    <n v="6050"/>
    <s v="Purchase tax expense"/>
    <x v="1"/>
    <x v="10"/>
    <x v="28"/>
    <s v="Debit"/>
    <n v="0"/>
    <n v="0"/>
    <b v="0"/>
  </r>
  <r>
    <n v="500"/>
    <s v="Net Income"/>
    <x v="1"/>
    <x v="11"/>
    <x v="29"/>
    <s v="Credit"/>
    <n v="0"/>
    <n v="0"/>
    <b v="0"/>
  </r>
  <r>
    <m/>
    <m/>
    <x v="2"/>
    <x v="12"/>
    <x v="30"/>
    <m/>
    <m/>
    <m/>
    <m/>
  </r>
  <r>
    <m/>
    <m/>
    <x v="2"/>
    <x v="12"/>
    <x v="30"/>
    <m/>
    <m/>
    <m/>
    <m/>
  </r>
  <r>
    <m/>
    <m/>
    <x v="2"/>
    <x v="12"/>
    <x v="30"/>
    <m/>
    <m/>
    <m/>
    <m/>
  </r>
  <r>
    <m/>
    <m/>
    <x v="2"/>
    <x v="12"/>
    <x v="30"/>
    <m/>
    <m/>
    <m/>
    <m/>
  </r>
  <r>
    <m/>
    <m/>
    <x v="2"/>
    <x v="12"/>
    <x v="30"/>
    <m/>
    <m/>
    <m/>
    <m/>
  </r>
  <r>
    <m/>
    <m/>
    <x v="2"/>
    <x v="12"/>
    <x v="30"/>
    <m/>
    <m/>
    <m/>
    <m/>
  </r>
  <r>
    <m/>
    <m/>
    <x v="2"/>
    <x v="12"/>
    <x v="3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n v="2000"/>
    <s v="Accounts payable"/>
    <x v="0"/>
    <x v="0"/>
    <x v="0"/>
    <s v="Credit"/>
    <n v="0"/>
    <n v="0"/>
    <b v="0"/>
  </r>
  <r>
    <n v="1200"/>
    <s v="Accounts receivable"/>
    <x v="0"/>
    <x v="1"/>
    <x v="1"/>
    <s v="Debit"/>
    <n v="0"/>
    <n v="0"/>
    <b v="0"/>
  </r>
  <r>
    <n v="1210"/>
    <s v="Allowance for doubtful debts account"/>
    <x v="0"/>
    <x v="1"/>
    <x v="1"/>
    <s v="Credit"/>
    <n v="0"/>
    <n v="0"/>
    <b v="0"/>
  </r>
  <r>
    <n v="3000"/>
    <s v="Owners contributions"/>
    <x v="0"/>
    <x v="2"/>
    <x v="2"/>
    <s v="Credit"/>
    <n v="0"/>
    <n v="0"/>
    <b v="0"/>
  </r>
  <r>
    <n v="3010"/>
    <s v="Dividend"/>
    <x v="0"/>
    <x v="2"/>
    <x v="2"/>
    <s v="Credit"/>
    <n v="0"/>
    <n v="0"/>
    <b v="0"/>
  </r>
  <r>
    <n v="1000"/>
    <s v="Bank checking account"/>
    <x v="0"/>
    <x v="1"/>
    <x v="3"/>
    <s v="Debit"/>
    <n v="0"/>
    <n v="0"/>
    <b v="0"/>
  </r>
  <r>
    <n v="1010"/>
    <s v="Bank savings account"/>
    <x v="0"/>
    <x v="1"/>
    <x v="3"/>
    <s v="Debit"/>
    <n v="0"/>
    <n v="0"/>
    <b v="0"/>
  </r>
  <r>
    <n v="1020"/>
    <s v="Online savings account"/>
    <x v="0"/>
    <x v="1"/>
    <x v="3"/>
    <s v="Debit"/>
    <n v="0"/>
    <n v="0"/>
    <b v="0"/>
  </r>
  <r>
    <n v="1030"/>
    <s v="Petty cash account"/>
    <x v="0"/>
    <x v="1"/>
    <x v="3"/>
    <s v="Debit"/>
    <n v="0"/>
    <n v="0"/>
    <b v="0"/>
  </r>
  <r>
    <n v="1040"/>
    <s v="Paypal account"/>
    <x v="0"/>
    <x v="1"/>
    <x v="3"/>
    <s v="Debit"/>
    <n v="0"/>
    <n v="0"/>
    <b v="0"/>
  </r>
  <r>
    <n v="1400"/>
    <s v="Inventory"/>
    <x v="0"/>
    <x v="1"/>
    <x v="4"/>
    <s v="Debit"/>
    <n v="0"/>
    <n v="0"/>
    <b v="0"/>
  </r>
  <r>
    <n v="2600"/>
    <s v="Other loans"/>
    <x v="0"/>
    <x v="3"/>
    <x v="5"/>
    <s v="Credit"/>
    <n v="0"/>
    <n v="0"/>
    <b v="0"/>
  </r>
  <r>
    <n v="2400"/>
    <s v="Mortgage loan"/>
    <x v="0"/>
    <x v="3"/>
    <x v="6"/>
    <s v="Credit"/>
    <n v="0"/>
    <n v="0"/>
    <b v="0"/>
  </r>
  <r>
    <n v="1600"/>
    <s v="Prepayments"/>
    <x v="0"/>
    <x v="1"/>
    <x v="7"/>
    <s v="Debit"/>
    <n v="0"/>
    <n v="0"/>
    <b v="0"/>
  </r>
  <r>
    <n v="2200"/>
    <s v="Payroll payable"/>
    <x v="0"/>
    <x v="0"/>
    <x v="8"/>
    <s v="Credit"/>
    <n v="0"/>
    <n v="0"/>
    <b v="0"/>
  </r>
  <r>
    <n v="2210"/>
    <s v="Interest payable"/>
    <x v="0"/>
    <x v="0"/>
    <x v="8"/>
    <s v="Credit"/>
    <n v="0"/>
    <n v="0"/>
    <b v="0"/>
  </r>
  <r>
    <n v="2220"/>
    <s v="Accrued expenses"/>
    <x v="0"/>
    <x v="0"/>
    <x v="8"/>
    <s v="Credit"/>
    <n v="0"/>
    <n v="0"/>
    <b v="0"/>
  </r>
  <r>
    <n v="2230"/>
    <s v="Unearned revenue"/>
    <x v="0"/>
    <x v="0"/>
    <x v="8"/>
    <s v="Credit"/>
    <n v="0"/>
    <n v="0"/>
    <b v="0"/>
  </r>
  <r>
    <n v="2240"/>
    <s v="Sales Tax payable"/>
    <x v="0"/>
    <x v="0"/>
    <x v="8"/>
    <s v="Credit"/>
    <n v="0"/>
    <n v="0"/>
    <b v="0"/>
  </r>
  <r>
    <n v="2250"/>
    <s v="Purchase Tax payable"/>
    <x v="0"/>
    <x v="0"/>
    <x v="8"/>
    <s v="Credit"/>
    <n v="0"/>
    <n v="0"/>
    <b v="0"/>
  </r>
  <r>
    <n v="2260"/>
    <s v="Payroll tax payable"/>
    <x v="0"/>
    <x v="0"/>
    <x v="8"/>
    <s v="Credit"/>
    <n v="0"/>
    <n v="0"/>
    <b v="0"/>
  </r>
  <r>
    <n v="2270"/>
    <s v="Income tax payable"/>
    <x v="0"/>
    <x v="0"/>
    <x v="8"/>
    <s v="Credit"/>
    <n v="0"/>
    <n v="0"/>
    <b v="0"/>
  </r>
  <r>
    <n v="2300"/>
    <s v="Property tax payable"/>
    <x v="0"/>
    <x v="0"/>
    <x v="8"/>
    <s v="Credit"/>
    <n v="0"/>
    <n v="0"/>
    <b v="0"/>
  </r>
  <r>
    <n v="2310"/>
    <s v="Salaries payable"/>
    <x v="0"/>
    <x v="0"/>
    <x v="9"/>
    <s v="Credit"/>
    <n v="0"/>
    <n v="0"/>
    <b v="0"/>
  </r>
  <r>
    <n v="1790"/>
    <s v="Investments in affiliates"/>
    <x v="0"/>
    <x v="4"/>
    <x v="10"/>
    <s v="Debit"/>
    <n v="0"/>
    <n v="0"/>
    <b v="0"/>
  </r>
  <r>
    <n v="1795"/>
    <s v="Non-current receivable"/>
    <x v="0"/>
    <x v="4"/>
    <x v="11"/>
    <s v="Debit"/>
    <n v="0"/>
    <n v="0"/>
    <b v="0"/>
  </r>
  <r>
    <n v="1800"/>
    <s v="Property"/>
    <x v="0"/>
    <x v="4"/>
    <x v="12"/>
    <s v="Debit"/>
    <n v="0"/>
    <n v="0"/>
    <b v="0"/>
  </r>
  <r>
    <n v="1810"/>
    <s v="Property Depreciation"/>
    <x v="0"/>
    <x v="4"/>
    <x v="12"/>
    <s v="Credit"/>
    <n v="0"/>
    <n v="0"/>
    <b v="0"/>
  </r>
  <r>
    <n v="1820"/>
    <s v="Plant"/>
    <x v="0"/>
    <x v="4"/>
    <x v="12"/>
    <s v="Debit"/>
    <n v="0"/>
    <n v="0"/>
    <b v="0"/>
  </r>
  <r>
    <n v="1830"/>
    <s v="Plant depreciation"/>
    <x v="0"/>
    <x v="4"/>
    <x v="12"/>
    <s v="Credit"/>
    <n v="0"/>
    <n v="0"/>
    <b v="0"/>
  </r>
  <r>
    <n v="1840"/>
    <s v="Equipment"/>
    <x v="0"/>
    <x v="4"/>
    <x v="12"/>
    <s v="Debit"/>
    <n v="0"/>
    <n v="0"/>
    <b v="0"/>
  </r>
  <r>
    <n v="1850"/>
    <s v="Equipment depreciation"/>
    <x v="0"/>
    <x v="4"/>
    <x v="12"/>
    <s v="Credit"/>
    <n v="0"/>
    <n v="0"/>
    <b v="0"/>
  </r>
  <r>
    <n v="3020"/>
    <s v="Retained earnings"/>
    <x v="0"/>
    <x v="2"/>
    <x v="13"/>
    <s v="Credit"/>
    <n v="0"/>
    <n v="0"/>
    <b v="0"/>
  </r>
  <r>
    <n v="4400"/>
    <s v="Materials purchased"/>
    <x v="1"/>
    <x v="5"/>
    <x v="14"/>
    <s v="Debit"/>
    <n v="0"/>
    <n v="0"/>
    <b v="0"/>
  </r>
  <r>
    <n v="4410"/>
    <s v="Packaging"/>
    <x v="1"/>
    <x v="5"/>
    <x v="14"/>
    <s v="Debit"/>
    <n v="0"/>
    <n v="0"/>
    <b v="0"/>
  </r>
  <r>
    <n v="4420"/>
    <s v="Discounts taken"/>
    <x v="1"/>
    <x v="5"/>
    <x v="14"/>
    <s v="Debit"/>
    <n v="0"/>
    <n v="0"/>
    <b v="0"/>
  </r>
  <r>
    <n v="4430"/>
    <s v="Shipping costs"/>
    <x v="1"/>
    <x v="5"/>
    <x v="14"/>
    <s v="Debit"/>
    <n v="0"/>
    <n v="0"/>
    <b v="0"/>
  </r>
  <r>
    <n v="4440"/>
    <s v="Import duty"/>
    <x v="1"/>
    <x v="5"/>
    <x v="14"/>
    <s v="Debit"/>
    <n v="0"/>
    <n v="0"/>
    <b v="0"/>
  </r>
  <r>
    <n v="4450"/>
    <s v="Opening inventory"/>
    <x v="1"/>
    <x v="5"/>
    <x v="14"/>
    <s v="Debit"/>
    <n v="0"/>
    <n v="0"/>
    <b v="0"/>
  </r>
  <r>
    <n v="4460"/>
    <s v="Closing inventory"/>
    <x v="1"/>
    <x v="5"/>
    <x v="14"/>
    <s v="Credit"/>
    <n v="0"/>
    <n v="0"/>
    <b v="0"/>
  </r>
  <r>
    <n v="4470"/>
    <s v="Productive Labour"/>
    <x v="1"/>
    <x v="5"/>
    <x v="14"/>
    <s v="Debit"/>
    <n v="0"/>
    <n v="0"/>
    <b v="0"/>
  </r>
  <r>
    <n v="5600"/>
    <s v="Depreciation"/>
    <x v="1"/>
    <x v="6"/>
    <x v="15"/>
    <s v="Debit"/>
    <n v="0"/>
    <n v="0"/>
    <b v="0"/>
  </r>
  <r>
    <n v="5800"/>
    <s v="Interest expense"/>
    <x v="1"/>
    <x v="7"/>
    <x v="16"/>
    <s v="Debit"/>
    <n v="0"/>
    <n v="0"/>
    <b v="0"/>
  </r>
  <r>
    <n v="5810"/>
    <s v="Bank fees"/>
    <x v="1"/>
    <x v="7"/>
    <x v="17"/>
    <s v="Debit"/>
    <n v="0"/>
    <n v="0"/>
    <b v="0"/>
  </r>
  <r>
    <n v="5200"/>
    <s v="Payroll"/>
    <x v="1"/>
    <x v="8"/>
    <x v="18"/>
    <s v="Debit"/>
    <n v="0"/>
    <n v="0"/>
    <b v="0"/>
  </r>
  <r>
    <n v="5210"/>
    <s v="Contract labor"/>
    <x v="1"/>
    <x v="8"/>
    <x v="18"/>
    <s v="Debit"/>
    <n v="0"/>
    <n v="0"/>
    <b v="0"/>
  </r>
  <r>
    <n v="5220"/>
    <s v="Payroll expenses"/>
    <x v="1"/>
    <x v="8"/>
    <x v="18"/>
    <s v="Debit"/>
    <n v="0"/>
    <n v="0"/>
    <b v="0"/>
  </r>
  <r>
    <n v="5230"/>
    <s v="Payroll benefits"/>
    <x v="1"/>
    <x v="8"/>
    <x v="18"/>
    <s v="Debit"/>
    <n v="0"/>
    <n v="0"/>
    <b v="0"/>
  </r>
  <r>
    <n v="5250"/>
    <s v="Computer and internet"/>
    <x v="1"/>
    <x v="8"/>
    <x v="18"/>
    <s v="Debit"/>
    <n v="0"/>
    <n v="0"/>
    <b v="0"/>
  </r>
  <r>
    <n v="5260"/>
    <s v="Software"/>
    <x v="1"/>
    <x v="8"/>
    <x v="18"/>
    <s v="Debit"/>
    <n v="0"/>
    <n v="0"/>
    <b v="0"/>
  </r>
  <r>
    <n v="5270"/>
    <s v="Website"/>
    <x v="1"/>
    <x v="8"/>
    <x v="18"/>
    <s v="Debit"/>
    <n v="0"/>
    <n v="0"/>
    <b v="0"/>
  </r>
  <r>
    <n v="5280"/>
    <s v="Rent"/>
    <x v="1"/>
    <x v="8"/>
    <x v="18"/>
    <s v="Debit"/>
    <n v="0"/>
    <n v="0"/>
    <b v="0"/>
  </r>
  <r>
    <n v="5300"/>
    <s v="Utilities"/>
    <x v="1"/>
    <x v="8"/>
    <x v="18"/>
    <s v="Debit"/>
    <n v="0"/>
    <n v="0"/>
    <b v="0"/>
  </r>
  <r>
    <n v="5310"/>
    <s v="Motor expenses"/>
    <x v="1"/>
    <x v="8"/>
    <x v="18"/>
    <s v="Debit"/>
    <n v="0"/>
    <n v="0"/>
    <b v="0"/>
  </r>
  <r>
    <n v="5320"/>
    <s v="Travelling"/>
    <x v="1"/>
    <x v="8"/>
    <x v="18"/>
    <s v="Debit"/>
    <n v="0"/>
    <n v="0"/>
    <b v="0"/>
  </r>
  <r>
    <n v="5330"/>
    <s v="Hotels"/>
    <x v="1"/>
    <x v="8"/>
    <x v="18"/>
    <s v="Debit"/>
    <n v="0"/>
    <n v="0"/>
    <b v="0"/>
  </r>
  <r>
    <n v="5340"/>
    <s v="Meals and entertainment"/>
    <x v="1"/>
    <x v="8"/>
    <x v="18"/>
    <s v="Debit"/>
    <n v="0"/>
    <n v="0"/>
    <b v="0"/>
  </r>
  <r>
    <n v="5350"/>
    <s v="Printing"/>
    <x v="1"/>
    <x v="8"/>
    <x v="18"/>
    <s v="Debit"/>
    <n v="0"/>
    <n v="0"/>
    <b v="0"/>
  </r>
  <r>
    <n v="5360"/>
    <s v="Postage &amp; carriage"/>
    <x v="1"/>
    <x v="8"/>
    <x v="18"/>
    <s v="Debit"/>
    <n v="0"/>
    <n v="0"/>
    <b v="0"/>
  </r>
  <r>
    <n v="5370"/>
    <s v="Telephone"/>
    <x v="1"/>
    <x v="8"/>
    <x v="18"/>
    <s v="Debit"/>
    <n v="0"/>
    <n v="0"/>
    <b v="0"/>
  </r>
  <r>
    <n v="5380"/>
    <s v="Office supplies"/>
    <x v="1"/>
    <x v="8"/>
    <x v="18"/>
    <s v="Debit"/>
    <n v="0"/>
    <n v="0"/>
    <b v="0"/>
  </r>
  <r>
    <n v="5390"/>
    <s v="Professional fees"/>
    <x v="1"/>
    <x v="8"/>
    <x v="18"/>
    <s v="Debit"/>
    <n v="0"/>
    <n v="0"/>
    <b v="0"/>
  </r>
  <r>
    <n v="5400"/>
    <s v="Equipment hire"/>
    <x v="1"/>
    <x v="8"/>
    <x v="18"/>
    <s v="Debit"/>
    <n v="0"/>
    <n v="0"/>
    <b v="0"/>
  </r>
  <r>
    <n v="5410"/>
    <s v="Repairs &amp; maintenance"/>
    <x v="1"/>
    <x v="8"/>
    <x v="18"/>
    <s v="Debit"/>
    <n v="0"/>
    <n v="0"/>
    <b v="0"/>
  </r>
  <r>
    <n v="5420"/>
    <s v="Housekeeping supplies and cleaning"/>
    <x v="1"/>
    <x v="8"/>
    <x v="18"/>
    <s v="Debit"/>
    <n v="0"/>
    <n v="0"/>
    <b v="0"/>
  </r>
  <r>
    <n v="5430"/>
    <s v="Bad debt expense"/>
    <x v="1"/>
    <x v="8"/>
    <x v="18"/>
    <s v="Debit"/>
    <n v="0"/>
    <n v="0"/>
    <b v="0"/>
  </r>
  <r>
    <n v="5440"/>
    <s v="Dues and membership fees"/>
    <x v="1"/>
    <x v="8"/>
    <x v="18"/>
    <s v="Debit"/>
    <n v="0"/>
    <n v="0"/>
    <b v="0"/>
  </r>
  <r>
    <n v="5450"/>
    <s v="Research and professional development"/>
    <x v="1"/>
    <x v="8"/>
    <x v="18"/>
    <s v="Debit"/>
    <n v="0"/>
    <n v="0"/>
    <b v="0"/>
  </r>
  <r>
    <n v="5460"/>
    <s v="Insurance"/>
    <x v="1"/>
    <x v="8"/>
    <x v="18"/>
    <s v="Debit"/>
    <n v="0"/>
    <n v="0"/>
    <b v="0"/>
  </r>
  <r>
    <n v="5470"/>
    <s v="Security"/>
    <x v="1"/>
    <x v="8"/>
    <x v="18"/>
    <s v="Debit"/>
    <n v="0"/>
    <n v="0"/>
    <b v="0"/>
  </r>
  <r>
    <n v="5480"/>
    <s v="Suspense account"/>
    <x v="1"/>
    <x v="8"/>
    <x v="18"/>
    <s v="Debit"/>
    <n v="0"/>
    <n v="0"/>
    <b v="0"/>
  </r>
  <r>
    <n v="4200"/>
    <s v="Interest income"/>
    <x v="1"/>
    <x v="7"/>
    <x v="19"/>
    <s v="Credit"/>
    <n v="0"/>
    <n v="0"/>
    <b v="0"/>
  </r>
  <r>
    <n v="4210"/>
    <s v="Rent income"/>
    <x v="1"/>
    <x v="9"/>
    <x v="20"/>
    <s v="Credit"/>
    <n v="0"/>
    <n v="0"/>
    <b v="0"/>
  </r>
  <r>
    <n v="4800"/>
    <s v="Research and development"/>
    <x v="1"/>
    <x v="8"/>
    <x v="21"/>
    <s v="Debit"/>
    <n v="0"/>
    <n v="0"/>
    <b v="0"/>
  </r>
  <r>
    <n v="4000"/>
    <s v="Revenue"/>
    <x v="1"/>
    <x v="9"/>
    <x v="22"/>
    <s v="Credit"/>
    <n v="0"/>
    <n v="0"/>
    <b v="0"/>
  </r>
  <r>
    <n v="4010"/>
    <s v="Services"/>
    <x v="1"/>
    <x v="9"/>
    <x v="22"/>
    <s v="Credit"/>
    <n v="0"/>
    <n v="0"/>
    <b v="0"/>
  </r>
  <r>
    <n v="4020"/>
    <s v="Discounts allowed"/>
    <x v="1"/>
    <x v="9"/>
    <x v="22"/>
    <s v="Debit"/>
    <n v="0"/>
    <n v="0"/>
    <b v="0"/>
  </r>
  <r>
    <n v="5000"/>
    <s v="Sales commissions"/>
    <x v="1"/>
    <x v="8"/>
    <x v="23"/>
    <s v="Debit"/>
    <n v="0"/>
    <n v="0"/>
    <b v="0"/>
  </r>
  <r>
    <n v="5010"/>
    <s v="Sales promotion"/>
    <x v="1"/>
    <x v="8"/>
    <x v="23"/>
    <s v="Debit"/>
    <n v="0"/>
    <n v="0"/>
    <b v="0"/>
  </r>
  <r>
    <n v="5020"/>
    <s v="Advertising"/>
    <x v="1"/>
    <x v="8"/>
    <x v="23"/>
    <s v="Debit"/>
    <n v="0"/>
    <n v="0"/>
    <b v="0"/>
  </r>
  <r>
    <n v="5030"/>
    <s v="Gifts &amp; samples"/>
    <x v="1"/>
    <x v="8"/>
    <x v="23"/>
    <s v="Debit"/>
    <n v="0"/>
    <n v="0"/>
    <b v="0"/>
  </r>
  <r>
    <n v="5040"/>
    <s v="Marketing expenses"/>
    <x v="1"/>
    <x v="8"/>
    <x v="23"/>
    <s v="Debit"/>
    <n v="0"/>
    <n v="0"/>
    <b v="0"/>
  </r>
  <r>
    <n v="5240"/>
    <s v="Payroll taxes"/>
    <x v="1"/>
    <x v="10"/>
    <x v="24"/>
    <s v="Debit"/>
    <n v="0"/>
    <n v="0"/>
    <b v="0"/>
  </r>
  <r>
    <n v="5290"/>
    <s v="Property taxes"/>
    <x v="1"/>
    <x v="10"/>
    <x v="25"/>
    <s v="Debit"/>
    <n v="0"/>
    <n v="0"/>
    <b v="0"/>
  </r>
  <r>
    <n v="5900"/>
    <s v="Income tax expense"/>
    <x v="1"/>
    <x v="10"/>
    <x v="26"/>
    <s v="Debit"/>
    <n v="0"/>
    <n v="0"/>
    <b v="0"/>
  </r>
  <r>
    <n v="6000"/>
    <s v="Sales tax expense"/>
    <x v="1"/>
    <x v="10"/>
    <x v="27"/>
    <s v="Debit"/>
    <n v="0"/>
    <n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B3CE5-ED57-5F4F-B5F6-FA94B8C628A5}" name="Income Statement" cacheId="34" applyNumberFormats="0" applyBorderFormats="0" applyFontFormats="0" applyPatternFormats="0" applyAlignmentFormats="0" applyWidthHeightFormats="0" dataCaption="" updatedVersion="6" compact="0" compactData="0">
  <location ref="A27:D52" firstHeaderRow="1" firstDataRow="2" firstDataCol="2" rowPageCount="1" colPageCount="1"/>
  <pivotFields count="9">
    <pivotField name="Code" compact="0" outline="0" multipleItemSelectionAllowed="1" showAll="0"/>
    <pivotField name="Account Name" compact="0" outline="0" multipleItemSelectionAllowed="1" showAll="0"/>
    <pivotField name="Financial Statement" axis="axisPage" compact="0" outline="0" multipleItemSelectionAllowed="1" showAll="0">
      <items count="4">
        <item h="1" x="0"/>
        <item x="1"/>
        <item h="1" x="2"/>
        <item t="default"/>
      </items>
    </pivotField>
    <pivotField name="Group" axis="axisRow" compact="0" outline="0" multipleItemSelectionAllowed="1" showAll="0">
      <items count="14">
        <item x="9"/>
        <item x="5"/>
        <item x="1"/>
        <item x="0"/>
        <item x="8"/>
        <item x="6"/>
        <item x="2"/>
        <item x="7"/>
        <item x="4"/>
        <item x="3"/>
        <item x="10"/>
        <item x="12"/>
        <item x="11"/>
        <item t="default"/>
      </items>
    </pivotField>
    <pivotField name="Sub-Group" axis="axisRow" compact="0" outline="0" multipleItemSelectionAllowed="1" showAll="0">
      <items count="32">
        <item x="0"/>
        <item x="1"/>
        <item x="17"/>
        <item x="2"/>
        <item x="3"/>
        <item x="14"/>
        <item x="15"/>
        <item x="18"/>
        <item x="26"/>
        <item x="16"/>
        <item x="19"/>
        <item x="4"/>
        <item x="10"/>
        <item x="5"/>
        <item x="6"/>
        <item x="11"/>
        <item x="7"/>
        <item x="8"/>
        <item x="22"/>
        <item x="20"/>
        <item x="24"/>
        <item x="25"/>
        <item x="12"/>
        <item x="21"/>
        <item x="13"/>
        <item x="23"/>
        <item x="27"/>
        <item x="30"/>
        <item x="9"/>
        <item x="28"/>
        <item x="29"/>
        <item t="default"/>
      </items>
    </pivotField>
    <pivotField name="To increase" compact="0" outline="0" multipleItemSelectionAllowed="1" showAll="0"/>
    <pivotField name="Debit" dataField="1" compact="0" outline="0" multipleItemSelectionAllowed="1" showAll="0"/>
    <pivotField name="Credit" dataField="1" compact="0" outline="0" multipleItemSelectionAllowed="1" showAll="0"/>
    <pivotField name="Active" compact="0" outline="0" multipleItemSelectionAllowed="1" showAll="0"/>
  </pivotFields>
  <rowFields count="2">
    <field x="3"/>
    <field x="4"/>
  </rowFields>
  <rowItems count="24">
    <i>
      <x/>
      <x v="18"/>
    </i>
    <i r="1">
      <x v="19"/>
    </i>
    <i t="default">
      <x/>
    </i>
    <i>
      <x v="1"/>
      <x v="5"/>
    </i>
    <i t="default">
      <x v="1"/>
    </i>
    <i>
      <x v="4"/>
      <x v="7"/>
    </i>
    <i r="1">
      <x v="23"/>
    </i>
    <i r="1">
      <x v="25"/>
    </i>
    <i t="default">
      <x v="4"/>
    </i>
    <i>
      <x v="5"/>
      <x v="6"/>
    </i>
    <i t="default">
      <x v="5"/>
    </i>
    <i>
      <x v="7"/>
      <x v="2"/>
    </i>
    <i r="1">
      <x v="9"/>
    </i>
    <i r="1">
      <x v="10"/>
    </i>
    <i t="default">
      <x v="7"/>
    </i>
    <i>
      <x v="10"/>
      <x v="8"/>
    </i>
    <i r="1">
      <x v="20"/>
    </i>
    <i r="1">
      <x v="21"/>
    </i>
    <i r="1">
      <x v="26"/>
    </i>
    <i r="1">
      <x v="29"/>
    </i>
    <i t="default">
      <x v="10"/>
    </i>
    <i>
      <x v="12"/>
      <x v="30"/>
    </i>
    <i t="default"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0"/>
  </pageFields>
  <dataFields count="2">
    <dataField name="SUM of Debit" fld="6" baseField="0" baseItem="0" numFmtId="43"/>
    <dataField name="SUM of Credit" fld="7" baseField="0" baseItem="0" numFmtId="43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Balance Sheet" cacheId="39" applyNumberFormats="0" applyBorderFormats="0" applyFontFormats="0" applyPatternFormats="0" applyAlignmentFormats="0" applyWidthHeightFormats="0" dataCaption="" updatedVersion="6" compact="0" compactData="0" chartFormat="1">
  <location ref="A3:D24" firstHeaderRow="1" firstDataRow="2" firstDataCol="2" rowPageCount="1" colPageCount="1"/>
  <pivotFields count="9">
    <pivotField name="Code" compact="0" outline="0" multipleItemSelectionAllowed="1" showAll="0"/>
    <pivotField name="Account Name" compact="0" outline="0" multipleItemSelectionAllowed="1" showAll="0"/>
    <pivotField name="Financial Statement" axis="axisPage" compact="0" outline="0" multipleItemSelectionAllowed="1" showAll="0">
      <items count="4">
        <item x="0"/>
        <item h="1" x="1"/>
        <item h="1" m="1" x="2"/>
        <item t="default"/>
      </items>
    </pivotField>
    <pivotField name="Group" axis="axisRow" compact="0" outline="0" multipleItemSelectionAllowed="1" showAll="0">
      <items count="14">
        <item m="1" x="12"/>
        <item x="5"/>
        <item x="1"/>
        <item x="4"/>
        <item x="0"/>
        <item x="6"/>
        <item x="3"/>
        <item x="2"/>
        <item x="8"/>
        <item x="9"/>
        <item x="7"/>
        <item x="10"/>
        <item m="1" x="11"/>
        <item t="default"/>
      </items>
    </pivotField>
    <pivotField name="Sub-Group" axis="axisRow" compact="0" outline="0" multipleItemSelectionAllowed="1" showAll="0" sortType="ascending">
      <items count="38">
        <item x="0"/>
        <item x="1"/>
        <item x="17"/>
        <item x="2"/>
        <item x="3"/>
        <item x="14"/>
        <item x="15"/>
        <item m="1" x="29"/>
        <item m="1" x="35"/>
        <item x="18"/>
        <item x="26"/>
        <item m="1" x="33"/>
        <item x="16"/>
        <item x="19"/>
        <item x="4"/>
        <item x="10"/>
        <item m="1" x="36"/>
        <item m="1" x="32"/>
        <item x="5"/>
        <item x="6"/>
        <item x="11"/>
        <item x="7"/>
        <item x="8"/>
        <item x="20"/>
        <item x="24"/>
        <item x="25"/>
        <item x="12"/>
        <item m="1" x="34"/>
        <item x="21"/>
        <item x="13"/>
        <item x="22"/>
        <item x="9"/>
        <item x="23"/>
        <item x="27"/>
        <item m="1" x="30"/>
        <item m="1" x="31"/>
        <item m="1" x="28"/>
        <item t="default"/>
      </items>
    </pivotField>
    <pivotField name="To increase" compact="0" outline="0" multipleItemSelectionAllowed="1" showAll="0"/>
    <pivotField name="Debit" dataField="1" compact="0" outline="0" multipleItemSelectionAllowed="1" showAll="0"/>
    <pivotField name="Credit" dataField="1" compact="0" outline="0" multipleItemSelectionAllowed="1" showAll="0"/>
    <pivotField name="Active" compact="0" outline="0" multipleItemSelectionAllowed="1" showAll="0"/>
  </pivotFields>
  <rowFields count="2">
    <field x="3"/>
    <field x="4"/>
  </rowFields>
  <rowItems count="20">
    <i>
      <x v="2"/>
      <x v="1"/>
    </i>
    <i r="1">
      <x v="4"/>
    </i>
    <i r="1">
      <x v="14"/>
    </i>
    <i r="1">
      <x v="21"/>
    </i>
    <i t="default">
      <x v="2"/>
    </i>
    <i>
      <x v="3"/>
      <x v="15"/>
    </i>
    <i r="1">
      <x v="20"/>
    </i>
    <i r="1">
      <x v="26"/>
    </i>
    <i t="default">
      <x v="3"/>
    </i>
    <i>
      <x v="4"/>
      <x/>
    </i>
    <i r="1">
      <x v="22"/>
    </i>
    <i r="1">
      <x v="31"/>
    </i>
    <i t="default">
      <x v="4"/>
    </i>
    <i>
      <x v="6"/>
      <x v="18"/>
    </i>
    <i r="1">
      <x v="19"/>
    </i>
    <i t="default">
      <x v="6"/>
    </i>
    <i>
      <x v="7"/>
      <x v="3"/>
    </i>
    <i r="1">
      <x v="29"/>
    </i>
    <i t="default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0"/>
  </pageFields>
  <dataFields count="2">
    <dataField name="SUM of Debit" fld="6" baseField="0" baseItem="0" numFmtId="43"/>
    <dataField name="SUM of Credit" fld="7" baseField="0" baseItem="0" numFmtId="43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112E7-B25E-A54B-9290-E306A5A8AEC6}" name="Statement of Cash Flows Credit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0:B71" firstHeaderRow="1" firstDataRow="1" firstDataCol="1" rowPageCount="1" colPageCount="1"/>
  <pivotFields count="14">
    <pivotField showAll="0"/>
    <pivotField showAll="0"/>
    <pivotField dataField="1" showAll="0"/>
    <pivotField axis="axisRow" showAll="0">
      <items count="23">
        <item m="1" x="19"/>
        <item m="1" x="11"/>
        <item m="1" x="16"/>
        <item m="1" x="12"/>
        <item x="0"/>
        <item m="1" x="9"/>
        <item m="1" x="20"/>
        <item m="1" x="15"/>
        <item m="1" x="17"/>
        <item m="1" x="14"/>
        <item m="1" x="13"/>
        <item m="1" x="8"/>
        <item m="1" x="10"/>
        <item m="1" x="2"/>
        <item m="1" x="18"/>
        <item m="1" x="21"/>
        <item m="1" x="4"/>
        <item m="1" x="5"/>
        <item m="1" x="3"/>
        <item m="1" x="1"/>
        <item m="1" x="6"/>
        <item m="1" x="7"/>
        <item t="default"/>
      </items>
    </pivotField>
    <pivotField multipleItemSelectionAllowed="1" showAll="0"/>
    <pivotField axis="axisPage" multipleItemSelectionAllowed="1" showAll="0">
      <items count="13">
        <item h="1" x="0"/>
        <item h="1" m="1" x="11"/>
        <item m="1" x="4"/>
        <item h="1" m="1" x="10"/>
        <item h="1" m="1" x="7"/>
        <item h="1" m="1" x="9"/>
        <item m="1" x="8"/>
        <item h="1" m="1" x="6"/>
        <item h="1" m="1" x="1"/>
        <item h="1" m="1" x="5"/>
        <item h="1" m="1" x="3"/>
        <item h="1"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1"/>
        <item m="1" x="3"/>
        <item m="1" x="2"/>
        <item x="0"/>
        <item t="default"/>
      </items>
    </pivotField>
  </pivotFields>
  <rowFields count="2">
    <field x="13"/>
    <field x="3"/>
  </rowFields>
  <rowItems count="1">
    <i t="grand">
      <x/>
    </i>
  </rowItems>
  <colItems count="1">
    <i/>
  </colItems>
  <pageFields count="1">
    <pageField fld="5" hier="-1"/>
  </pageFields>
  <dataFields count="1">
    <dataField name="Sum of Amount" fld="2" baseField="0" baseItem="0" numFmtId="43"/>
  </dataFields>
  <formats count="1">
    <format dxfId="8">
      <pivotArea outline="0" collapsedLevelsAreSubtotals="1" fieldPosition="0"/>
    </format>
  </formats>
  <pivotTableStyleInfo name="Google Sheets Pivot Table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26675-81E0-214A-AA4D-78A29E1E4AC4}" name="Statement of Cash Flows Debit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9:B60" firstHeaderRow="1" firstDataRow="1" firstDataCol="1" rowPageCount="1" colPageCount="1"/>
  <pivotFields count="14">
    <pivotField showAll="0"/>
    <pivotField showAll="0"/>
    <pivotField dataField="1" showAll="0"/>
    <pivotField axis="axisRow" showAll="0">
      <items count="23">
        <item m="1" x="19"/>
        <item m="1" x="11"/>
        <item m="1" x="16"/>
        <item m="1" x="12"/>
        <item x="0"/>
        <item m="1" x="9"/>
        <item m="1" x="20"/>
        <item m="1" x="15"/>
        <item m="1" x="17"/>
        <item m="1" x="14"/>
        <item m="1" x="13"/>
        <item m="1" x="8"/>
        <item m="1" x="10"/>
        <item m="1" x="2"/>
        <item m="1" x="18"/>
        <item m="1" x="21"/>
        <item m="1" x="4"/>
        <item m="1" x="5"/>
        <item m="1" x="3"/>
        <item m="1" x="1"/>
        <item m="1" x="6"/>
        <item m="1" x="7"/>
        <item t="default"/>
      </items>
    </pivotField>
    <pivotField axis="axisPage" multipleItemSelectionAllowed="1" showAll="0">
      <items count="15">
        <item h="1" x="0"/>
        <item h="1" m="1" x="13"/>
        <item m="1" x="10"/>
        <item h="1" m="1" x="2"/>
        <item h="1" m="1" x="9"/>
        <item h="1" m="1" x="1"/>
        <item h="1" m="1" x="3"/>
        <item h="1" m="1" x="6"/>
        <item h="1" m="1" x="11"/>
        <item h="1" m="1" x="7"/>
        <item h="1" m="1" x="4"/>
        <item h="1" m="1" x="12"/>
        <item h="1" m="1" x="8"/>
        <item h="1"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1"/>
        <item m="1" x="3"/>
        <item m="1" x="2"/>
        <item x="0"/>
        <item t="default"/>
      </items>
    </pivotField>
  </pivotFields>
  <rowFields count="2">
    <field x="13"/>
    <field x="3"/>
  </rowFields>
  <rowItems count="1">
    <i t="grand">
      <x/>
    </i>
  </rowItems>
  <colItems count="1">
    <i/>
  </colItems>
  <pageFields count="1">
    <pageField fld="4" hier="-1"/>
  </pageFields>
  <dataFields count="1">
    <dataField name="Sum of Amount" fld="2" baseField="0" baseItem="0" numFmtId="43"/>
  </dataFields>
  <formats count="1">
    <format dxfId="9">
      <pivotArea outline="0" collapsedLevelsAreSubtotals="1" fieldPosition="0"/>
    </format>
  </formats>
  <pivotTableStyleInfo name="Google Sheets Pivot Table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pane ySplit="2" topLeftCell="A3" activePane="bottomLeft" state="frozen"/>
      <selection pane="bottomLeft" activeCell="P12" sqref="P12"/>
    </sheetView>
  </sheetViews>
  <sheetFormatPr baseColWidth="10" defaultColWidth="14.5" defaultRowHeight="15" customHeight="1"/>
  <cols>
    <col min="1" max="1" width="9.5" customWidth="1"/>
    <col min="2" max="2" width="45.1640625" bestFit="1" customWidth="1"/>
    <col min="3" max="3" width="12" style="13" customWidth="1"/>
    <col min="4" max="4" width="32.33203125" customWidth="1"/>
    <col min="5" max="5" width="20" customWidth="1"/>
    <col min="6" max="6" width="20.6640625" customWidth="1"/>
    <col min="7" max="7" width="45.1640625" customWidth="1"/>
    <col min="8" max="10" width="8.6640625" style="46" hidden="1" customWidth="1"/>
    <col min="11" max="11" width="28.1640625" style="46" bestFit="1" customWidth="1"/>
    <col min="12" max="13" width="8.6640625" style="46" hidden="1" customWidth="1"/>
    <col min="14" max="14" width="18.6640625" style="46" bestFit="1" customWidth="1"/>
    <col min="15" max="15" width="8.6640625" customWidth="1"/>
    <col min="16" max="16" width="38.1640625" customWidth="1"/>
    <col min="17" max="19" width="11.33203125" customWidth="1"/>
    <col min="20" max="22" width="8.6640625" customWidth="1"/>
    <col min="23" max="23" width="10.1640625" bestFit="1" customWidth="1"/>
    <col min="24" max="27" width="8.6640625" customWidth="1"/>
  </cols>
  <sheetData>
    <row r="1" spans="1:19" ht="13">
      <c r="A1" s="1" t="s">
        <v>0</v>
      </c>
      <c r="B1" s="72" t="s">
        <v>145</v>
      </c>
      <c r="C1" s="72"/>
      <c r="D1" s="72"/>
      <c r="E1" s="13"/>
      <c r="F1" s="13"/>
      <c r="G1" s="14"/>
    </row>
    <row r="2" spans="1:19" ht="13">
      <c r="A2" s="2" t="s">
        <v>3</v>
      </c>
      <c r="B2" s="2" t="s">
        <v>4</v>
      </c>
      <c r="C2" s="15" t="s">
        <v>5</v>
      </c>
      <c r="D2" s="2" t="s">
        <v>6</v>
      </c>
      <c r="E2" s="2" t="s">
        <v>7</v>
      </c>
      <c r="F2" s="2" t="s">
        <v>8</v>
      </c>
      <c r="G2" s="2" t="s">
        <v>196</v>
      </c>
      <c r="H2" s="2" t="s">
        <v>232</v>
      </c>
      <c r="I2" s="2" t="s">
        <v>233</v>
      </c>
      <c r="J2" s="2" t="s">
        <v>234</v>
      </c>
      <c r="K2" s="2" t="s">
        <v>235</v>
      </c>
      <c r="L2" s="2" t="s">
        <v>236</v>
      </c>
      <c r="M2" s="2" t="s">
        <v>237</v>
      </c>
      <c r="N2" s="2" t="s">
        <v>238</v>
      </c>
    </row>
    <row r="3" spans="1:19" ht="13">
      <c r="A3" s="3"/>
      <c r="C3" s="16"/>
      <c r="E3" t="str">
        <f t="shared" ref="E3:E34" ca="1" si="0">IFERROR(VLOOKUP($D3,Transaction_type,2,FALSE),"")</f>
        <v/>
      </c>
      <c r="F3" t="str">
        <f t="shared" ref="F3:F34" ca="1" si="1">IFERROR(VLOOKUP($D3,Transaction_type,3,FALSE),"")</f>
        <v/>
      </c>
      <c r="H3" s="46" t="str">
        <f ca="1">IFERROR(VLOOKUP(E3,$L$3:$M$7,2,FALSE),"")</f>
        <v/>
      </c>
      <c r="I3" s="46" t="str">
        <f ca="1">IFERROR(VLOOKUP(F3,$L$3:$M$7,2,FALSE),"")</f>
        <v/>
      </c>
      <c r="J3" s="46">
        <f ca="1">+LEN(_xlfn.CONCAT(H3,I3))</f>
        <v>0</v>
      </c>
      <c r="K3" s="46" t="str">
        <f ca="1">+IF(AND(J3&gt;1,J3&lt;15),"CF Item! Select type 'I','F', or 'O' -&gt;","")</f>
        <v/>
      </c>
      <c r="L3" s="46" t="s">
        <v>38</v>
      </c>
      <c r="M3" s="46" t="s">
        <v>239</v>
      </c>
    </row>
    <row r="4" spans="1:19" ht="13">
      <c r="A4" s="3"/>
      <c r="C4" s="16"/>
      <c r="E4" s="6" t="str">
        <f t="shared" ca="1" si="0"/>
        <v/>
      </c>
      <c r="F4" s="6" t="str">
        <f t="shared" ca="1" si="1"/>
        <v/>
      </c>
      <c r="H4" s="46" t="str">
        <f ca="1">IFERROR(VLOOKUP(E4,$L$3:$M$7,2,FALSE),"")</f>
        <v/>
      </c>
      <c r="I4" s="46" t="str">
        <f t="shared" ref="I4:I67" ca="1" si="2">IFERROR(VLOOKUP(F4,$L$3:$M$7,2,FALSE),"")</f>
        <v/>
      </c>
      <c r="J4" s="46">
        <f t="shared" ref="J4:J67" ca="1" si="3">+LEN(_xlfn.CONCAT(H4,I4))</f>
        <v>0</v>
      </c>
      <c r="K4" s="46" t="str">
        <f t="shared" ref="K4:K67" ca="1" si="4">+IF(AND(J4&gt;1,J4&lt;15),"CF Item! Select type 'I','F', or 'O' -&gt;","")</f>
        <v/>
      </c>
      <c r="L4" s="46" t="s">
        <v>14</v>
      </c>
      <c r="M4" s="46" t="s">
        <v>239</v>
      </c>
      <c r="P4" s="56" t="s">
        <v>155</v>
      </c>
      <c r="Q4" s="56" t="s">
        <v>53</v>
      </c>
      <c r="R4" s="56" t="s">
        <v>54</v>
      </c>
    </row>
    <row r="5" spans="1:19" ht="13">
      <c r="A5" s="3"/>
      <c r="C5" s="16"/>
      <c r="E5" s="6" t="str">
        <f t="shared" ca="1" si="0"/>
        <v/>
      </c>
      <c r="F5" s="6" t="str">
        <f t="shared" ca="1" si="1"/>
        <v/>
      </c>
      <c r="H5" s="46" t="str">
        <f t="shared" ref="H5:H68" ca="1" si="5">IFERROR(VLOOKUP(E5,$L$3:$M$7,2,FALSE),"")</f>
        <v/>
      </c>
      <c r="I5" s="46" t="str">
        <f t="shared" ca="1" si="2"/>
        <v/>
      </c>
      <c r="J5" s="46">
        <f t="shared" ca="1" si="3"/>
        <v>0</v>
      </c>
      <c r="K5" s="46" t="str">
        <f t="shared" ca="1" si="4"/>
        <v/>
      </c>
      <c r="L5" s="46" t="s">
        <v>59</v>
      </c>
      <c r="M5" s="46" t="s">
        <v>239</v>
      </c>
      <c r="P5" s="6" t="s">
        <v>148</v>
      </c>
      <c r="Q5" s="6" t="s">
        <v>149</v>
      </c>
      <c r="R5" s="6" t="s">
        <v>150</v>
      </c>
    </row>
    <row r="6" spans="1:19" ht="13">
      <c r="A6" s="3"/>
      <c r="C6" s="16"/>
      <c r="E6" s="6" t="str">
        <f t="shared" ca="1" si="0"/>
        <v/>
      </c>
      <c r="F6" s="6" t="str">
        <f t="shared" ca="1" si="1"/>
        <v/>
      </c>
      <c r="H6" s="46" t="str">
        <f t="shared" ca="1" si="5"/>
        <v/>
      </c>
      <c r="I6" s="46" t="str">
        <f t="shared" ca="1" si="2"/>
        <v/>
      </c>
      <c r="J6" s="46">
        <f t="shared" ca="1" si="3"/>
        <v>0</v>
      </c>
      <c r="K6" s="46" t="str">
        <f t="shared" ca="1" si="4"/>
        <v/>
      </c>
      <c r="L6" s="46" t="s">
        <v>23</v>
      </c>
      <c r="M6" s="46" t="s">
        <v>239</v>
      </c>
      <c r="P6" s="6" t="s">
        <v>151</v>
      </c>
      <c r="Q6" s="6" t="s">
        <v>150</v>
      </c>
      <c r="R6" s="6" t="s">
        <v>149</v>
      </c>
    </row>
    <row r="7" spans="1:19" ht="13">
      <c r="A7" s="3"/>
      <c r="C7" s="16"/>
      <c r="E7" s="6" t="str">
        <f t="shared" ca="1" si="0"/>
        <v/>
      </c>
      <c r="F7" s="6" t="str">
        <f t="shared" ca="1" si="1"/>
        <v/>
      </c>
      <c r="H7" s="46" t="str">
        <f t="shared" ca="1" si="5"/>
        <v/>
      </c>
      <c r="I7" s="46" t="str">
        <f t="shared" ca="1" si="2"/>
        <v/>
      </c>
      <c r="J7" s="46">
        <f t="shared" ca="1" si="3"/>
        <v>0</v>
      </c>
      <c r="K7" s="46" t="str">
        <f t="shared" ca="1" si="4"/>
        <v/>
      </c>
      <c r="L7" s="46" t="s">
        <v>60</v>
      </c>
      <c r="M7" s="46" t="s">
        <v>239</v>
      </c>
      <c r="P7" s="6" t="s">
        <v>152</v>
      </c>
      <c r="Q7" s="6" t="s">
        <v>150</v>
      </c>
      <c r="R7" s="6" t="s">
        <v>149</v>
      </c>
    </row>
    <row r="8" spans="1:19" ht="13">
      <c r="A8" s="3"/>
      <c r="C8" s="16"/>
      <c r="E8" s="6" t="str">
        <f t="shared" ca="1" si="0"/>
        <v/>
      </c>
      <c r="F8" s="6" t="str">
        <f t="shared" ca="1" si="1"/>
        <v/>
      </c>
      <c r="H8" s="46" t="str">
        <f t="shared" ca="1" si="5"/>
        <v/>
      </c>
      <c r="I8" s="46" t="str">
        <f t="shared" ca="1" si="2"/>
        <v/>
      </c>
      <c r="J8" s="46">
        <f t="shared" ca="1" si="3"/>
        <v>0</v>
      </c>
      <c r="K8" s="46" t="str">
        <f t="shared" ca="1" si="4"/>
        <v/>
      </c>
      <c r="P8" s="6" t="s">
        <v>154</v>
      </c>
      <c r="Q8" s="6" t="s">
        <v>149</v>
      </c>
      <c r="R8" s="6" t="s">
        <v>150</v>
      </c>
    </row>
    <row r="9" spans="1:19" ht="13">
      <c r="A9" s="3"/>
      <c r="C9" s="16"/>
      <c r="E9" s="6" t="str">
        <f t="shared" ca="1" si="0"/>
        <v/>
      </c>
      <c r="F9" s="6" t="str">
        <f t="shared" ca="1" si="1"/>
        <v/>
      </c>
      <c r="H9" s="46" t="str">
        <f t="shared" ca="1" si="5"/>
        <v/>
      </c>
      <c r="I9" s="46" t="str">
        <f t="shared" ca="1" si="2"/>
        <v/>
      </c>
      <c r="J9" s="46">
        <f t="shared" ca="1" si="3"/>
        <v>0</v>
      </c>
      <c r="K9" s="46" t="str">
        <f t="shared" ca="1" si="4"/>
        <v/>
      </c>
      <c r="P9" s="6" t="s">
        <v>153</v>
      </c>
      <c r="Q9" s="6" t="s">
        <v>150</v>
      </c>
      <c r="R9" s="6" t="s">
        <v>149</v>
      </c>
    </row>
    <row r="10" spans="1:19" ht="13">
      <c r="A10" s="3"/>
      <c r="C10" s="16"/>
      <c r="E10" s="6" t="str">
        <f t="shared" ca="1" si="0"/>
        <v/>
      </c>
      <c r="F10" s="6" t="str">
        <f t="shared" ca="1" si="1"/>
        <v/>
      </c>
      <c r="G10" s="6"/>
      <c r="H10" s="46" t="str">
        <f t="shared" ca="1" si="5"/>
        <v/>
      </c>
      <c r="I10" s="46" t="str">
        <f t="shared" ca="1" si="2"/>
        <v/>
      </c>
      <c r="J10" s="46">
        <f t="shared" ca="1" si="3"/>
        <v>0</v>
      </c>
      <c r="K10" s="46" t="str">
        <f t="shared" ca="1" si="4"/>
        <v/>
      </c>
    </row>
    <row r="11" spans="1:19" ht="13">
      <c r="A11" s="3"/>
      <c r="C11" s="16"/>
      <c r="E11" s="6" t="str">
        <f t="shared" ca="1" si="0"/>
        <v/>
      </c>
      <c r="F11" s="6" t="str">
        <f t="shared" ca="1" si="1"/>
        <v/>
      </c>
      <c r="G11" s="6"/>
      <c r="H11" s="46" t="str">
        <f t="shared" ca="1" si="5"/>
        <v/>
      </c>
      <c r="I11" s="46" t="str">
        <f t="shared" ca="1" si="2"/>
        <v/>
      </c>
      <c r="J11" s="46">
        <f t="shared" ca="1" si="3"/>
        <v>0</v>
      </c>
      <c r="K11" s="46" t="str">
        <f t="shared" ca="1" si="4"/>
        <v/>
      </c>
      <c r="P11" s="57" t="s">
        <v>279</v>
      </c>
      <c r="Q11" s="57"/>
      <c r="R11" s="57"/>
      <c r="S11" s="57"/>
    </row>
    <row r="12" spans="1:19" ht="13">
      <c r="A12" s="3"/>
      <c r="C12" s="16"/>
      <c r="E12" s="6" t="str">
        <f t="shared" ca="1" si="0"/>
        <v/>
      </c>
      <c r="F12" s="6" t="str">
        <f t="shared" ca="1" si="1"/>
        <v/>
      </c>
      <c r="G12" s="6"/>
      <c r="H12" s="46" t="str">
        <f t="shared" ca="1" si="5"/>
        <v/>
      </c>
      <c r="I12" s="46" t="str">
        <f t="shared" ca="1" si="2"/>
        <v/>
      </c>
      <c r="J12" s="46">
        <f t="shared" ca="1" si="3"/>
        <v>0</v>
      </c>
      <c r="K12" s="46" t="str">
        <f t="shared" ca="1" si="4"/>
        <v/>
      </c>
      <c r="P12" t="s">
        <v>291</v>
      </c>
      <c r="S12" s="13">
        <f>+GETPIVOTDATA("SUM of Debit",Statements!$A$3,"Group","Current assets","Sub-Group","Cash and cash equivalents")-GETPIVOTDATA("SUM of Credit",Statements!$A$3,"Group","Current assets","Sub-Group","Cash and cash equivalents")</f>
        <v>0</v>
      </c>
    </row>
    <row r="13" spans="1:19" ht="13">
      <c r="A13" s="3"/>
      <c r="C13" s="16"/>
      <c r="E13" s="6" t="str">
        <f t="shared" ca="1" si="0"/>
        <v/>
      </c>
      <c r="F13" s="6" t="str">
        <f t="shared" ca="1" si="1"/>
        <v/>
      </c>
      <c r="G13" s="6"/>
      <c r="H13" s="46" t="str">
        <f t="shared" ca="1" si="5"/>
        <v/>
      </c>
      <c r="I13" s="46" t="str">
        <f t="shared" ca="1" si="2"/>
        <v/>
      </c>
      <c r="J13" s="46">
        <f t="shared" ca="1" si="3"/>
        <v>0</v>
      </c>
      <c r="K13" s="46" t="str">
        <f t="shared" ca="1" si="4"/>
        <v/>
      </c>
      <c r="P13" t="s">
        <v>287</v>
      </c>
      <c r="S13" t="b">
        <f ca="1">+'Chart of Account'!G1='Chart of Account'!H1</f>
        <v>1</v>
      </c>
    </row>
    <row r="14" spans="1:19" ht="13">
      <c r="A14" s="3"/>
      <c r="C14" s="16"/>
      <c r="E14" s="6" t="str">
        <f t="shared" ca="1" si="0"/>
        <v/>
      </c>
      <c r="F14" s="6" t="str">
        <f t="shared" ca="1" si="1"/>
        <v/>
      </c>
      <c r="G14" s="6"/>
      <c r="H14" s="46" t="str">
        <f t="shared" ca="1" si="5"/>
        <v/>
      </c>
      <c r="I14" s="46" t="str">
        <f t="shared" ca="1" si="2"/>
        <v/>
      </c>
      <c r="J14" s="46">
        <f t="shared" ca="1" si="3"/>
        <v>0</v>
      </c>
      <c r="K14" s="46" t="str">
        <f t="shared" ca="1" si="4"/>
        <v/>
      </c>
      <c r="P14" s="6" t="s">
        <v>288</v>
      </c>
      <c r="S14" t="b">
        <f>LastPeriod!G1=LastPeriod!H1</f>
        <v>1</v>
      </c>
    </row>
    <row r="15" spans="1:19" ht="13">
      <c r="A15" s="3"/>
      <c r="C15" s="16"/>
      <c r="E15" s="6" t="str">
        <f t="shared" ca="1" si="0"/>
        <v/>
      </c>
      <c r="F15" s="6" t="str">
        <f t="shared" ca="1" si="1"/>
        <v/>
      </c>
      <c r="H15" s="46" t="str">
        <f t="shared" ca="1" si="5"/>
        <v/>
      </c>
      <c r="I15" s="46" t="str">
        <f t="shared" ca="1" si="2"/>
        <v/>
      </c>
      <c r="J15" s="46">
        <f t="shared" ca="1" si="3"/>
        <v>0</v>
      </c>
      <c r="K15" s="46" t="str">
        <f t="shared" ca="1" si="4"/>
        <v/>
      </c>
      <c r="P15" s="6" t="s">
        <v>289</v>
      </c>
      <c r="S15" t="b">
        <f ca="1">+'Chart of Account'!J1='Chart of Account'!K1</f>
        <v>1</v>
      </c>
    </row>
    <row r="16" spans="1:19" ht="13">
      <c r="A16" s="3"/>
      <c r="C16" s="16"/>
      <c r="E16" s="6" t="str">
        <f t="shared" ca="1" si="0"/>
        <v/>
      </c>
      <c r="F16" s="6" t="str">
        <f t="shared" ca="1" si="1"/>
        <v/>
      </c>
      <c r="H16" s="46" t="str">
        <f t="shared" ca="1" si="5"/>
        <v/>
      </c>
      <c r="I16" s="46" t="str">
        <f t="shared" ca="1" si="2"/>
        <v/>
      </c>
      <c r="J16" s="46">
        <f t="shared" ca="1" si="3"/>
        <v>0</v>
      </c>
      <c r="K16" s="46" t="str">
        <f t="shared" ca="1" si="4"/>
        <v/>
      </c>
      <c r="P16" s="6" t="s">
        <v>290</v>
      </c>
      <c r="S16" t="b">
        <f ca="1">+'Chart of Account'!H1=GETPIVOTDATA("SUM of Credit",Statements!$A$3)+GETPIVOTDATA("SUM of Credit",Statements!$A$27)</f>
        <v>1</v>
      </c>
    </row>
    <row r="17" spans="1:19" ht="13">
      <c r="A17" s="3"/>
      <c r="C17" s="16"/>
      <c r="E17" s="6" t="str">
        <f t="shared" ca="1" si="0"/>
        <v/>
      </c>
      <c r="F17" s="6" t="str">
        <f t="shared" ca="1" si="1"/>
        <v/>
      </c>
      <c r="H17" s="46" t="str">
        <f t="shared" ca="1" si="5"/>
        <v/>
      </c>
      <c r="I17" s="46" t="str">
        <f t="shared" ca="1" si="2"/>
        <v/>
      </c>
      <c r="J17" s="46">
        <f t="shared" ca="1" si="3"/>
        <v>0</v>
      </c>
      <c r="K17" s="46" t="str">
        <f t="shared" ca="1" si="4"/>
        <v/>
      </c>
      <c r="P17" s="6" t="s">
        <v>256</v>
      </c>
      <c r="S17" s="13">
        <f>+GETPIVOTDATA("SUM of Debit",Statements!$A$3)-GETPIVOTDATA("SUM of Credit",Statements!$A$3)</f>
        <v>0</v>
      </c>
    </row>
    <row r="18" spans="1:19" ht="13">
      <c r="A18" s="3"/>
      <c r="C18" s="16"/>
      <c r="E18" s="6" t="str">
        <f t="shared" ca="1" si="0"/>
        <v/>
      </c>
      <c r="F18" s="6" t="str">
        <f t="shared" ca="1" si="1"/>
        <v/>
      </c>
      <c r="H18" s="46" t="str">
        <f t="shared" ca="1" si="5"/>
        <v/>
      </c>
      <c r="I18" s="46" t="str">
        <f t="shared" ca="1" si="2"/>
        <v/>
      </c>
      <c r="J18" s="46">
        <f t="shared" ca="1" si="3"/>
        <v>0</v>
      </c>
      <c r="K18" s="46" t="str">
        <f t="shared" ca="1" si="4"/>
        <v/>
      </c>
    </row>
    <row r="19" spans="1:19" ht="13">
      <c r="A19" s="3"/>
      <c r="C19" s="16"/>
      <c r="E19" s="6" t="str">
        <f t="shared" ca="1" si="0"/>
        <v/>
      </c>
      <c r="F19" s="6" t="str">
        <f t="shared" ca="1" si="1"/>
        <v/>
      </c>
      <c r="H19" s="46" t="str">
        <f t="shared" ca="1" si="5"/>
        <v/>
      </c>
      <c r="I19" s="46" t="str">
        <f t="shared" ca="1" si="2"/>
        <v/>
      </c>
      <c r="J19" s="46">
        <f t="shared" ca="1" si="3"/>
        <v>0</v>
      </c>
      <c r="K19" s="46" t="str">
        <f t="shared" ca="1" si="4"/>
        <v/>
      </c>
    </row>
    <row r="20" spans="1:19" ht="13">
      <c r="A20" s="3"/>
      <c r="C20" s="16"/>
      <c r="E20" s="6" t="str">
        <f t="shared" ca="1" si="0"/>
        <v/>
      </c>
      <c r="F20" s="6" t="str">
        <f t="shared" ca="1" si="1"/>
        <v/>
      </c>
      <c r="H20" s="46" t="str">
        <f t="shared" ca="1" si="5"/>
        <v/>
      </c>
      <c r="I20" s="46" t="str">
        <f t="shared" ca="1" si="2"/>
        <v/>
      </c>
      <c r="J20" s="46">
        <f t="shared" ca="1" si="3"/>
        <v>0</v>
      </c>
      <c r="K20" s="46" t="str">
        <f t="shared" ca="1" si="4"/>
        <v/>
      </c>
    </row>
    <row r="21" spans="1:19" ht="15.75" customHeight="1">
      <c r="A21" s="3"/>
      <c r="C21" s="16"/>
      <c r="E21" s="6" t="str">
        <f t="shared" ca="1" si="0"/>
        <v/>
      </c>
      <c r="F21" s="6" t="str">
        <f t="shared" ca="1" si="1"/>
        <v/>
      </c>
      <c r="H21" s="46" t="str">
        <f t="shared" ca="1" si="5"/>
        <v/>
      </c>
      <c r="I21" s="46" t="str">
        <f t="shared" ca="1" si="2"/>
        <v/>
      </c>
      <c r="J21" s="46">
        <f t="shared" ca="1" si="3"/>
        <v>0</v>
      </c>
      <c r="K21" s="46" t="str">
        <f t="shared" ca="1" si="4"/>
        <v/>
      </c>
    </row>
    <row r="22" spans="1:19" ht="15.75" customHeight="1">
      <c r="A22" s="3"/>
      <c r="C22" s="16"/>
      <c r="E22" s="6" t="str">
        <f t="shared" ca="1" si="0"/>
        <v/>
      </c>
      <c r="F22" s="6" t="str">
        <f t="shared" ca="1" si="1"/>
        <v/>
      </c>
      <c r="H22" s="46" t="str">
        <f t="shared" ca="1" si="5"/>
        <v/>
      </c>
      <c r="I22" s="46" t="str">
        <f t="shared" ca="1" si="2"/>
        <v/>
      </c>
      <c r="J22" s="46">
        <f t="shared" ca="1" si="3"/>
        <v>0</v>
      </c>
      <c r="K22" s="46" t="str">
        <f t="shared" ca="1" si="4"/>
        <v/>
      </c>
    </row>
    <row r="23" spans="1:19" ht="15.75" customHeight="1">
      <c r="A23" s="3"/>
      <c r="C23" s="16"/>
      <c r="E23" s="6" t="str">
        <f t="shared" ca="1" si="0"/>
        <v/>
      </c>
      <c r="F23" s="6" t="str">
        <f t="shared" ca="1" si="1"/>
        <v/>
      </c>
      <c r="H23" s="46" t="str">
        <f t="shared" ca="1" si="5"/>
        <v/>
      </c>
      <c r="I23" s="46" t="str">
        <f t="shared" ca="1" si="2"/>
        <v/>
      </c>
      <c r="J23" s="46">
        <f t="shared" ca="1" si="3"/>
        <v>0</v>
      </c>
      <c r="K23" s="46" t="str">
        <f t="shared" ca="1" si="4"/>
        <v/>
      </c>
    </row>
    <row r="24" spans="1:19" ht="15.75" customHeight="1">
      <c r="A24" s="3"/>
      <c r="B24" s="6"/>
      <c r="C24" s="16"/>
      <c r="D24" s="6"/>
      <c r="E24" s="6" t="str">
        <f t="shared" ca="1" si="0"/>
        <v/>
      </c>
      <c r="F24" s="6" t="str">
        <f t="shared" ca="1" si="1"/>
        <v/>
      </c>
      <c r="H24" s="46" t="str">
        <f t="shared" ca="1" si="5"/>
        <v/>
      </c>
      <c r="I24" s="46" t="str">
        <f t="shared" ca="1" si="2"/>
        <v/>
      </c>
      <c r="J24" s="46">
        <f t="shared" ca="1" si="3"/>
        <v>0</v>
      </c>
      <c r="K24" s="46" t="str">
        <f t="shared" ca="1" si="4"/>
        <v/>
      </c>
      <c r="S24" s="14"/>
    </row>
    <row r="25" spans="1:19" ht="15.75" customHeight="1">
      <c r="A25" s="3"/>
      <c r="B25" s="6"/>
      <c r="C25" s="16"/>
      <c r="D25" s="6"/>
      <c r="E25" s="6" t="str">
        <f t="shared" ca="1" si="0"/>
        <v/>
      </c>
      <c r="F25" s="6" t="str">
        <f t="shared" ca="1" si="1"/>
        <v/>
      </c>
      <c r="H25" s="46" t="str">
        <f t="shared" ca="1" si="5"/>
        <v/>
      </c>
      <c r="I25" s="46" t="str">
        <f t="shared" ca="1" si="2"/>
        <v/>
      </c>
      <c r="J25" s="46">
        <f t="shared" ca="1" si="3"/>
        <v>0</v>
      </c>
      <c r="K25" s="46" t="str">
        <f t="shared" ca="1" si="4"/>
        <v/>
      </c>
    </row>
    <row r="26" spans="1:19" ht="15.75" customHeight="1">
      <c r="A26" s="3"/>
      <c r="C26" s="16"/>
      <c r="E26" s="6" t="str">
        <f t="shared" ca="1" si="0"/>
        <v/>
      </c>
      <c r="F26" s="6" t="str">
        <f t="shared" ca="1" si="1"/>
        <v/>
      </c>
      <c r="H26" s="46" t="str">
        <f ca="1">IFERROR(VLOOKUP(E26,$L$3:$M$7,2,FALSE),"")</f>
        <v/>
      </c>
      <c r="I26" s="46" t="str">
        <f t="shared" ca="1" si="2"/>
        <v/>
      </c>
      <c r="J26" s="46">
        <f t="shared" ca="1" si="3"/>
        <v>0</v>
      </c>
      <c r="K26" s="46" t="str">
        <f t="shared" ca="1" si="4"/>
        <v/>
      </c>
      <c r="S26" s="14"/>
    </row>
    <row r="27" spans="1:19" ht="15.75" customHeight="1">
      <c r="A27" s="3"/>
      <c r="B27" s="6"/>
      <c r="C27" s="16"/>
      <c r="D27" s="6"/>
      <c r="E27" s="6" t="str">
        <f t="shared" ca="1" si="0"/>
        <v/>
      </c>
      <c r="F27" s="6" t="str">
        <f t="shared" ca="1" si="1"/>
        <v/>
      </c>
      <c r="H27" s="46" t="str">
        <f t="shared" ca="1" si="5"/>
        <v/>
      </c>
      <c r="I27" s="46" t="str">
        <f t="shared" ca="1" si="2"/>
        <v/>
      </c>
      <c r="J27" s="46">
        <f t="shared" ca="1" si="3"/>
        <v>0</v>
      </c>
      <c r="K27" s="46" t="str">
        <f t="shared" ca="1" si="4"/>
        <v/>
      </c>
      <c r="S27" s="14"/>
    </row>
    <row r="28" spans="1:19" ht="15.75" customHeight="1">
      <c r="A28" s="3"/>
      <c r="B28" s="6"/>
      <c r="C28" s="16"/>
      <c r="D28" s="6"/>
      <c r="E28" s="6" t="str">
        <f t="shared" ca="1" si="0"/>
        <v/>
      </c>
      <c r="F28" s="6" t="str">
        <f t="shared" ca="1" si="1"/>
        <v/>
      </c>
      <c r="H28" s="46" t="str">
        <f t="shared" ca="1" si="5"/>
        <v/>
      </c>
      <c r="I28" s="46" t="str">
        <f t="shared" ca="1" si="2"/>
        <v/>
      </c>
      <c r="J28" s="46">
        <f t="shared" ca="1" si="3"/>
        <v>0</v>
      </c>
      <c r="K28" s="46" t="str">
        <f t="shared" ca="1" si="4"/>
        <v/>
      </c>
    </row>
    <row r="29" spans="1:19" ht="15.75" customHeight="1">
      <c r="A29" s="3"/>
      <c r="B29" s="6"/>
      <c r="C29" s="16"/>
      <c r="D29" s="6"/>
      <c r="E29" s="6" t="str">
        <f t="shared" ca="1" si="0"/>
        <v/>
      </c>
      <c r="F29" s="6" t="str">
        <f t="shared" ca="1" si="1"/>
        <v/>
      </c>
      <c r="H29" s="46" t="str">
        <f t="shared" ca="1" si="5"/>
        <v/>
      </c>
      <c r="I29" s="46" t="str">
        <f t="shared" ca="1" si="2"/>
        <v/>
      </c>
      <c r="J29" s="46">
        <f t="shared" ca="1" si="3"/>
        <v>0</v>
      </c>
      <c r="K29" s="46" t="str">
        <f t="shared" ca="1" si="4"/>
        <v/>
      </c>
    </row>
    <row r="30" spans="1:19" ht="15.75" customHeight="1">
      <c r="A30" s="3"/>
      <c r="B30" s="6"/>
      <c r="C30" s="16"/>
      <c r="D30" s="6"/>
      <c r="E30" s="6" t="str">
        <f t="shared" ca="1" si="0"/>
        <v/>
      </c>
      <c r="F30" s="6" t="str">
        <f t="shared" ca="1" si="1"/>
        <v/>
      </c>
      <c r="H30" s="46" t="str">
        <f t="shared" ca="1" si="5"/>
        <v/>
      </c>
      <c r="I30" s="46" t="str">
        <f t="shared" ca="1" si="2"/>
        <v/>
      </c>
      <c r="J30" s="46">
        <f t="shared" ca="1" si="3"/>
        <v>0</v>
      </c>
      <c r="K30" s="46" t="str">
        <f t="shared" ca="1" si="4"/>
        <v/>
      </c>
    </row>
    <row r="31" spans="1:19" ht="15.75" customHeight="1">
      <c r="A31" s="3"/>
      <c r="C31" s="16"/>
      <c r="E31" s="6" t="str">
        <f t="shared" ca="1" si="0"/>
        <v/>
      </c>
      <c r="F31" s="6" t="str">
        <f t="shared" ca="1" si="1"/>
        <v/>
      </c>
      <c r="H31" s="46" t="str">
        <f t="shared" ca="1" si="5"/>
        <v/>
      </c>
      <c r="I31" s="46" t="str">
        <f t="shared" ca="1" si="2"/>
        <v/>
      </c>
      <c r="J31" s="46">
        <f t="shared" ca="1" si="3"/>
        <v>0</v>
      </c>
      <c r="K31" s="46" t="str">
        <f t="shared" ca="1" si="4"/>
        <v/>
      </c>
    </row>
    <row r="32" spans="1:19" ht="15.75" customHeight="1">
      <c r="A32" s="3"/>
      <c r="C32" s="16"/>
      <c r="E32" s="6" t="str">
        <f t="shared" ca="1" si="0"/>
        <v/>
      </c>
      <c r="F32" s="6" t="str">
        <f t="shared" ca="1" si="1"/>
        <v/>
      </c>
      <c r="H32" s="46" t="str">
        <f t="shared" ca="1" si="5"/>
        <v/>
      </c>
      <c r="I32" s="46" t="str">
        <f t="shared" ca="1" si="2"/>
        <v/>
      </c>
      <c r="J32" s="46">
        <f t="shared" ca="1" si="3"/>
        <v>0</v>
      </c>
      <c r="K32" s="46" t="str">
        <f t="shared" ca="1" si="4"/>
        <v/>
      </c>
    </row>
    <row r="33" spans="1:11" ht="15.75" customHeight="1">
      <c r="A33" s="3"/>
      <c r="B33" s="6"/>
      <c r="C33" s="16"/>
      <c r="D33" s="6"/>
      <c r="E33" s="6" t="str">
        <f t="shared" ca="1" si="0"/>
        <v/>
      </c>
      <c r="F33" s="6" t="str">
        <f t="shared" ca="1" si="1"/>
        <v/>
      </c>
      <c r="H33" s="46" t="str">
        <f t="shared" ca="1" si="5"/>
        <v/>
      </c>
      <c r="I33" s="46" t="str">
        <f t="shared" ca="1" si="2"/>
        <v/>
      </c>
      <c r="J33" s="46">
        <f t="shared" ca="1" si="3"/>
        <v>0</v>
      </c>
      <c r="K33" s="46" t="str">
        <f t="shared" ca="1" si="4"/>
        <v/>
      </c>
    </row>
    <row r="34" spans="1:11" ht="15.75" customHeight="1">
      <c r="A34" s="3"/>
      <c r="B34" s="6"/>
      <c r="C34" s="16"/>
      <c r="D34" s="6"/>
      <c r="E34" s="6" t="str">
        <f t="shared" ca="1" si="0"/>
        <v/>
      </c>
      <c r="F34" s="6" t="str">
        <f t="shared" ca="1" si="1"/>
        <v/>
      </c>
      <c r="H34" s="46" t="str">
        <f t="shared" ca="1" si="5"/>
        <v/>
      </c>
      <c r="I34" s="46" t="str">
        <f t="shared" ca="1" si="2"/>
        <v/>
      </c>
      <c r="J34" s="46">
        <f t="shared" ca="1" si="3"/>
        <v>0</v>
      </c>
      <c r="K34" s="46" t="str">
        <f t="shared" ca="1" si="4"/>
        <v/>
      </c>
    </row>
    <row r="35" spans="1:11" ht="15.75" customHeight="1">
      <c r="A35" s="3"/>
      <c r="C35" s="16"/>
      <c r="E35" s="6" t="str">
        <f t="shared" ref="E35:E66" ca="1" si="6">IFERROR(VLOOKUP($D35,Transaction_type,2,FALSE),"")</f>
        <v/>
      </c>
      <c r="F35" s="6" t="str">
        <f t="shared" ref="F35:F66" ca="1" si="7">IFERROR(VLOOKUP($D35,Transaction_type,3,FALSE),"")</f>
        <v/>
      </c>
      <c r="H35" s="46" t="str">
        <f t="shared" ca="1" si="5"/>
        <v/>
      </c>
      <c r="I35" s="46" t="str">
        <f t="shared" ca="1" si="2"/>
        <v/>
      </c>
      <c r="J35" s="46">
        <f t="shared" ca="1" si="3"/>
        <v>0</v>
      </c>
      <c r="K35" s="46" t="str">
        <f t="shared" ca="1" si="4"/>
        <v/>
      </c>
    </row>
    <row r="36" spans="1:11" ht="15.75" customHeight="1">
      <c r="A36" s="3"/>
      <c r="B36" s="6"/>
      <c r="C36" s="16"/>
      <c r="D36" s="6"/>
      <c r="E36" s="6" t="str">
        <f t="shared" ca="1" si="6"/>
        <v/>
      </c>
      <c r="F36" s="6" t="str">
        <f t="shared" ca="1" si="7"/>
        <v/>
      </c>
      <c r="H36" s="46" t="str">
        <f t="shared" ca="1" si="5"/>
        <v/>
      </c>
      <c r="I36" s="46" t="str">
        <f t="shared" ca="1" si="2"/>
        <v/>
      </c>
      <c r="J36" s="46">
        <f t="shared" ca="1" si="3"/>
        <v>0</v>
      </c>
      <c r="K36" s="46" t="str">
        <f t="shared" ca="1" si="4"/>
        <v/>
      </c>
    </row>
    <row r="37" spans="1:11" ht="15.75" customHeight="1">
      <c r="A37" s="3"/>
      <c r="B37" s="6"/>
      <c r="C37" s="16"/>
      <c r="D37" s="6"/>
      <c r="E37" s="6" t="str">
        <f t="shared" ca="1" si="6"/>
        <v/>
      </c>
      <c r="F37" s="6" t="str">
        <f t="shared" ca="1" si="7"/>
        <v/>
      </c>
      <c r="H37" s="46" t="str">
        <f t="shared" ca="1" si="5"/>
        <v/>
      </c>
      <c r="I37" s="46" t="str">
        <f t="shared" ca="1" si="2"/>
        <v/>
      </c>
      <c r="J37" s="46">
        <f t="shared" ca="1" si="3"/>
        <v>0</v>
      </c>
      <c r="K37" s="46" t="str">
        <f t="shared" ca="1" si="4"/>
        <v/>
      </c>
    </row>
    <row r="38" spans="1:11" ht="15.75" customHeight="1">
      <c r="A38" s="3"/>
      <c r="B38" s="6"/>
      <c r="C38" s="16"/>
      <c r="D38" s="6"/>
      <c r="E38" s="6" t="str">
        <f t="shared" ca="1" si="6"/>
        <v/>
      </c>
      <c r="F38" s="6" t="str">
        <f t="shared" ca="1" si="7"/>
        <v/>
      </c>
      <c r="H38" s="46" t="str">
        <f t="shared" ca="1" si="5"/>
        <v/>
      </c>
      <c r="I38" s="46" t="str">
        <f t="shared" ca="1" si="2"/>
        <v/>
      </c>
      <c r="J38" s="46">
        <f t="shared" ca="1" si="3"/>
        <v>0</v>
      </c>
      <c r="K38" s="46" t="str">
        <f t="shared" ca="1" si="4"/>
        <v/>
      </c>
    </row>
    <row r="39" spans="1:11" ht="15.75" customHeight="1">
      <c r="A39" s="3"/>
      <c r="C39" s="16"/>
      <c r="E39" s="6" t="str">
        <f t="shared" ca="1" si="6"/>
        <v/>
      </c>
      <c r="F39" s="6" t="str">
        <f t="shared" ca="1" si="7"/>
        <v/>
      </c>
      <c r="H39" s="46" t="str">
        <f t="shared" ca="1" si="5"/>
        <v/>
      </c>
      <c r="I39" s="46" t="str">
        <f t="shared" ca="1" si="2"/>
        <v/>
      </c>
      <c r="J39" s="46">
        <f t="shared" ca="1" si="3"/>
        <v>0</v>
      </c>
      <c r="K39" s="46" t="str">
        <f t="shared" ca="1" si="4"/>
        <v/>
      </c>
    </row>
    <row r="40" spans="1:11" ht="15.75" customHeight="1">
      <c r="A40" s="3"/>
      <c r="B40" s="6"/>
      <c r="C40" s="16"/>
      <c r="D40" s="6"/>
      <c r="E40" s="6" t="str">
        <f t="shared" ca="1" si="6"/>
        <v/>
      </c>
      <c r="F40" s="6" t="str">
        <f t="shared" ca="1" si="7"/>
        <v/>
      </c>
      <c r="H40" s="46" t="str">
        <f t="shared" ca="1" si="5"/>
        <v/>
      </c>
      <c r="I40" s="46" t="str">
        <f t="shared" ca="1" si="2"/>
        <v/>
      </c>
      <c r="J40" s="46">
        <f t="shared" ca="1" si="3"/>
        <v>0</v>
      </c>
      <c r="K40" s="46" t="str">
        <f t="shared" ca="1" si="4"/>
        <v/>
      </c>
    </row>
    <row r="41" spans="1:11" ht="15.75" customHeight="1">
      <c r="A41" s="3"/>
      <c r="C41" s="16"/>
      <c r="E41" s="6" t="str">
        <f t="shared" ca="1" si="6"/>
        <v/>
      </c>
      <c r="F41" s="6" t="str">
        <f t="shared" ca="1" si="7"/>
        <v/>
      </c>
      <c r="H41" s="46" t="str">
        <f t="shared" ca="1" si="5"/>
        <v/>
      </c>
      <c r="I41" s="46" t="str">
        <f t="shared" ca="1" si="2"/>
        <v/>
      </c>
      <c r="J41" s="46">
        <f t="shared" ca="1" si="3"/>
        <v>0</v>
      </c>
      <c r="K41" s="46" t="str">
        <f t="shared" ca="1" si="4"/>
        <v/>
      </c>
    </row>
    <row r="42" spans="1:11" ht="15.75" customHeight="1">
      <c r="A42" s="3"/>
      <c r="C42" s="16"/>
      <c r="E42" s="6" t="str">
        <f t="shared" ca="1" si="6"/>
        <v/>
      </c>
      <c r="F42" s="6" t="str">
        <f t="shared" ca="1" si="7"/>
        <v/>
      </c>
      <c r="H42" s="46" t="str">
        <f t="shared" ca="1" si="5"/>
        <v/>
      </c>
      <c r="I42" s="46" t="str">
        <f t="shared" ca="1" si="2"/>
        <v/>
      </c>
      <c r="J42" s="46">
        <f t="shared" ca="1" si="3"/>
        <v>0</v>
      </c>
      <c r="K42" s="46" t="str">
        <f t="shared" ca="1" si="4"/>
        <v/>
      </c>
    </row>
    <row r="43" spans="1:11" ht="15.75" customHeight="1">
      <c r="A43" s="3"/>
      <c r="C43" s="16"/>
      <c r="E43" s="6" t="str">
        <f t="shared" ca="1" si="6"/>
        <v/>
      </c>
      <c r="F43" s="6" t="str">
        <f t="shared" ca="1" si="7"/>
        <v/>
      </c>
      <c r="H43" s="46" t="str">
        <f t="shared" ca="1" si="5"/>
        <v/>
      </c>
      <c r="I43" s="46" t="str">
        <f t="shared" ca="1" si="2"/>
        <v/>
      </c>
      <c r="J43" s="46">
        <f t="shared" ca="1" si="3"/>
        <v>0</v>
      </c>
      <c r="K43" s="46" t="str">
        <f t="shared" ca="1" si="4"/>
        <v/>
      </c>
    </row>
    <row r="44" spans="1:11" ht="15.75" customHeight="1">
      <c r="A44" s="3"/>
      <c r="B44" s="6"/>
      <c r="C44" s="16"/>
      <c r="D44" s="6"/>
      <c r="E44" s="6" t="str">
        <f t="shared" ca="1" si="6"/>
        <v/>
      </c>
      <c r="F44" s="6" t="str">
        <f t="shared" ca="1" si="7"/>
        <v/>
      </c>
      <c r="H44" s="46" t="str">
        <f t="shared" ca="1" si="5"/>
        <v/>
      </c>
      <c r="I44" s="46" t="str">
        <f t="shared" ca="1" si="2"/>
        <v/>
      </c>
      <c r="J44" s="46">
        <f t="shared" ca="1" si="3"/>
        <v>0</v>
      </c>
      <c r="K44" s="46" t="str">
        <f t="shared" ca="1" si="4"/>
        <v/>
      </c>
    </row>
    <row r="45" spans="1:11" ht="15.75" customHeight="1">
      <c r="A45" s="3"/>
      <c r="C45" s="16"/>
      <c r="E45" s="6" t="str">
        <f t="shared" ca="1" si="6"/>
        <v/>
      </c>
      <c r="F45" s="6" t="str">
        <f t="shared" ca="1" si="7"/>
        <v/>
      </c>
      <c r="H45" s="46" t="str">
        <f t="shared" ca="1" si="5"/>
        <v/>
      </c>
      <c r="I45" s="46" t="str">
        <f t="shared" ca="1" si="2"/>
        <v/>
      </c>
      <c r="J45" s="46">
        <f t="shared" ca="1" si="3"/>
        <v>0</v>
      </c>
      <c r="K45" s="46" t="str">
        <f t="shared" ca="1" si="4"/>
        <v/>
      </c>
    </row>
    <row r="46" spans="1:11" ht="15.75" customHeight="1">
      <c r="A46" s="3"/>
      <c r="B46" s="6"/>
      <c r="C46" s="16"/>
      <c r="D46" s="6"/>
      <c r="E46" s="6" t="str">
        <f t="shared" ca="1" si="6"/>
        <v/>
      </c>
      <c r="F46" s="6" t="str">
        <f t="shared" ca="1" si="7"/>
        <v/>
      </c>
      <c r="H46" s="46" t="str">
        <f t="shared" ca="1" si="5"/>
        <v/>
      </c>
      <c r="I46" s="46" t="str">
        <f t="shared" ca="1" si="2"/>
        <v/>
      </c>
      <c r="J46" s="46">
        <f t="shared" ca="1" si="3"/>
        <v>0</v>
      </c>
      <c r="K46" s="46" t="str">
        <f t="shared" ca="1" si="4"/>
        <v/>
      </c>
    </row>
    <row r="47" spans="1:11" ht="15.75" customHeight="1">
      <c r="A47" s="3"/>
      <c r="C47" s="16"/>
      <c r="E47" s="6" t="str">
        <f t="shared" ca="1" si="6"/>
        <v/>
      </c>
      <c r="F47" s="6" t="str">
        <f t="shared" ca="1" si="7"/>
        <v/>
      </c>
      <c r="H47" s="46" t="str">
        <f t="shared" ca="1" si="5"/>
        <v/>
      </c>
      <c r="I47" s="46" t="str">
        <f t="shared" ca="1" si="2"/>
        <v/>
      </c>
      <c r="J47" s="46">
        <f t="shared" ca="1" si="3"/>
        <v>0</v>
      </c>
      <c r="K47" s="46" t="str">
        <f t="shared" ca="1" si="4"/>
        <v/>
      </c>
    </row>
    <row r="48" spans="1:11" ht="15.75" customHeight="1">
      <c r="A48" s="3"/>
      <c r="C48" s="16"/>
      <c r="E48" s="6" t="str">
        <f t="shared" ca="1" si="6"/>
        <v/>
      </c>
      <c r="F48" s="6" t="str">
        <f t="shared" ca="1" si="7"/>
        <v/>
      </c>
      <c r="H48" s="46" t="str">
        <f t="shared" ca="1" si="5"/>
        <v/>
      </c>
      <c r="I48" s="46" t="str">
        <f t="shared" ca="1" si="2"/>
        <v/>
      </c>
      <c r="J48" s="46">
        <f t="shared" ca="1" si="3"/>
        <v>0</v>
      </c>
      <c r="K48" s="46" t="str">
        <f t="shared" ca="1" si="4"/>
        <v/>
      </c>
    </row>
    <row r="49" spans="1:11" ht="15.75" customHeight="1">
      <c r="A49" s="3"/>
      <c r="B49" s="6"/>
      <c r="C49" s="16"/>
      <c r="D49" s="6"/>
      <c r="E49" s="6" t="str">
        <f t="shared" ca="1" si="6"/>
        <v/>
      </c>
      <c r="F49" s="6" t="str">
        <f t="shared" ca="1" si="7"/>
        <v/>
      </c>
      <c r="H49" s="46" t="str">
        <f t="shared" ca="1" si="5"/>
        <v/>
      </c>
      <c r="I49" s="46" t="str">
        <f t="shared" ca="1" si="2"/>
        <v/>
      </c>
      <c r="J49" s="46">
        <f t="shared" ca="1" si="3"/>
        <v>0</v>
      </c>
      <c r="K49" s="46" t="str">
        <f t="shared" ca="1" si="4"/>
        <v/>
      </c>
    </row>
    <row r="50" spans="1:11" ht="15.75" customHeight="1">
      <c r="A50" s="3"/>
      <c r="B50" s="6"/>
      <c r="C50" s="16"/>
      <c r="D50" s="6"/>
      <c r="E50" s="6" t="str">
        <f t="shared" ca="1" si="6"/>
        <v/>
      </c>
      <c r="F50" s="6" t="str">
        <f t="shared" ca="1" si="7"/>
        <v/>
      </c>
      <c r="H50" s="46" t="str">
        <f t="shared" ca="1" si="5"/>
        <v/>
      </c>
      <c r="I50" s="46" t="str">
        <f t="shared" ca="1" si="2"/>
        <v/>
      </c>
      <c r="J50" s="46">
        <f t="shared" ca="1" si="3"/>
        <v>0</v>
      </c>
      <c r="K50" s="46" t="str">
        <f t="shared" ca="1" si="4"/>
        <v/>
      </c>
    </row>
    <row r="51" spans="1:11" ht="15.75" customHeight="1">
      <c r="A51" s="3"/>
      <c r="B51" s="6"/>
      <c r="C51" s="16"/>
      <c r="D51" s="6"/>
      <c r="E51" s="6" t="str">
        <f t="shared" ca="1" si="6"/>
        <v/>
      </c>
      <c r="F51" s="6" t="str">
        <f t="shared" ca="1" si="7"/>
        <v/>
      </c>
      <c r="H51" s="46" t="str">
        <f t="shared" ca="1" si="5"/>
        <v/>
      </c>
      <c r="I51" s="46" t="str">
        <f t="shared" ca="1" si="2"/>
        <v/>
      </c>
      <c r="J51" s="46">
        <f t="shared" ca="1" si="3"/>
        <v>0</v>
      </c>
      <c r="K51" s="46" t="str">
        <f t="shared" ca="1" si="4"/>
        <v/>
      </c>
    </row>
    <row r="52" spans="1:11" ht="15.75" customHeight="1">
      <c r="A52" s="3"/>
      <c r="C52" s="16"/>
      <c r="E52" s="6" t="str">
        <f t="shared" ca="1" si="6"/>
        <v/>
      </c>
      <c r="F52" s="6" t="str">
        <f t="shared" ca="1" si="7"/>
        <v/>
      </c>
      <c r="H52" s="46" t="str">
        <f t="shared" ca="1" si="5"/>
        <v/>
      </c>
      <c r="I52" s="46" t="str">
        <f t="shared" ca="1" si="2"/>
        <v/>
      </c>
      <c r="J52" s="46">
        <f t="shared" ca="1" si="3"/>
        <v>0</v>
      </c>
      <c r="K52" s="46" t="str">
        <f t="shared" ca="1" si="4"/>
        <v/>
      </c>
    </row>
    <row r="53" spans="1:11" ht="15.75" customHeight="1">
      <c r="A53" s="3"/>
      <c r="B53" s="6"/>
      <c r="C53" s="16"/>
      <c r="D53" s="6"/>
      <c r="E53" s="6" t="str">
        <f t="shared" ca="1" si="6"/>
        <v/>
      </c>
      <c r="F53" s="6" t="str">
        <f t="shared" ca="1" si="7"/>
        <v/>
      </c>
      <c r="H53" s="46" t="str">
        <f t="shared" ca="1" si="5"/>
        <v/>
      </c>
      <c r="I53" s="46" t="str">
        <f t="shared" ca="1" si="2"/>
        <v/>
      </c>
      <c r="J53" s="46">
        <f t="shared" ca="1" si="3"/>
        <v>0</v>
      </c>
      <c r="K53" s="46" t="str">
        <f t="shared" ca="1" si="4"/>
        <v/>
      </c>
    </row>
    <row r="54" spans="1:11" ht="15.75" customHeight="1">
      <c r="A54" s="3"/>
      <c r="C54" s="16"/>
      <c r="E54" s="6" t="str">
        <f t="shared" ca="1" si="6"/>
        <v/>
      </c>
      <c r="F54" s="6" t="str">
        <f t="shared" ca="1" si="7"/>
        <v/>
      </c>
      <c r="H54" s="46" t="str">
        <f t="shared" ca="1" si="5"/>
        <v/>
      </c>
      <c r="I54" s="46" t="str">
        <f t="shared" ca="1" si="2"/>
        <v/>
      </c>
      <c r="J54" s="46">
        <f t="shared" ca="1" si="3"/>
        <v>0</v>
      </c>
      <c r="K54" s="46" t="str">
        <f t="shared" ca="1" si="4"/>
        <v/>
      </c>
    </row>
    <row r="55" spans="1:11" ht="15.75" customHeight="1">
      <c r="A55" s="3"/>
      <c r="B55" s="6"/>
      <c r="C55" s="16"/>
      <c r="D55" s="6"/>
      <c r="E55" s="6" t="str">
        <f t="shared" ca="1" si="6"/>
        <v/>
      </c>
      <c r="F55" s="6" t="str">
        <f t="shared" ca="1" si="7"/>
        <v/>
      </c>
      <c r="H55" s="46" t="str">
        <f t="shared" ca="1" si="5"/>
        <v/>
      </c>
      <c r="I55" s="46" t="str">
        <f t="shared" ca="1" si="2"/>
        <v/>
      </c>
      <c r="J55" s="46">
        <f t="shared" ca="1" si="3"/>
        <v>0</v>
      </c>
      <c r="K55" s="46" t="str">
        <f t="shared" ca="1" si="4"/>
        <v/>
      </c>
    </row>
    <row r="56" spans="1:11" ht="15.75" customHeight="1">
      <c r="A56" s="3"/>
      <c r="C56" s="16"/>
      <c r="E56" s="6" t="str">
        <f t="shared" ca="1" si="6"/>
        <v/>
      </c>
      <c r="F56" s="6" t="str">
        <f t="shared" ca="1" si="7"/>
        <v/>
      </c>
      <c r="H56" s="46" t="str">
        <f t="shared" ca="1" si="5"/>
        <v/>
      </c>
      <c r="I56" s="46" t="str">
        <f t="shared" ca="1" si="2"/>
        <v/>
      </c>
      <c r="J56" s="46">
        <f t="shared" ca="1" si="3"/>
        <v>0</v>
      </c>
      <c r="K56" s="46" t="str">
        <f t="shared" ca="1" si="4"/>
        <v/>
      </c>
    </row>
    <row r="57" spans="1:11" ht="15.75" customHeight="1">
      <c r="A57" s="3"/>
      <c r="B57" s="6"/>
      <c r="C57" s="16"/>
      <c r="D57" s="6"/>
      <c r="E57" s="6" t="str">
        <f t="shared" ca="1" si="6"/>
        <v/>
      </c>
      <c r="F57" s="6" t="str">
        <f t="shared" ca="1" si="7"/>
        <v/>
      </c>
      <c r="H57" s="46" t="str">
        <f t="shared" ca="1" si="5"/>
        <v/>
      </c>
      <c r="I57" s="46" t="str">
        <f t="shared" ca="1" si="2"/>
        <v/>
      </c>
      <c r="J57" s="46">
        <f t="shared" ca="1" si="3"/>
        <v>0</v>
      </c>
      <c r="K57" s="46" t="str">
        <f t="shared" ca="1" si="4"/>
        <v/>
      </c>
    </row>
    <row r="58" spans="1:11" ht="15.75" customHeight="1">
      <c r="A58" s="3"/>
      <c r="C58" s="16"/>
      <c r="E58" s="6" t="str">
        <f t="shared" ca="1" si="6"/>
        <v/>
      </c>
      <c r="F58" s="6" t="str">
        <f t="shared" ca="1" si="7"/>
        <v/>
      </c>
      <c r="H58" s="46" t="str">
        <f t="shared" ca="1" si="5"/>
        <v/>
      </c>
      <c r="I58" s="46" t="str">
        <f t="shared" ca="1" si="2"/>
        <v/>
      </c>
      <c r="J58" s="46">
        <f t="shared" ca="1" si="3"/>
        <v>0</v>
      </c>
      <c r="K58" s="46" t="str">
        <f t="shared" ca="1" si="4"/>
        <v/>
      </c>
    </row>
    <row r="59" spans="1:11" ht="15.75" customHeight="1">
      <c r="A59" s="3"/>
      <c r="C59" s="16"/>
      <c r="E59" s="6" t="str">
        <f t="shared" ca="1" si="6"/>
        <v/>
      </c>
      <c r="F59" s="6" t="str">
        <f t="shared" ca="1" si="7"/>
        <v/>
      </c>
      <c r="H59" s="46" t="str">
        <f t="shared" ca="1" si="5"/>
        <v/>
      </c>
      <c r="I59" s="46" t="str">
        <f t="shared" ca="1" si="2"/>
        <v/>
      </c>
      <c r="J59" s="46">
        <f t="shared" ca="1" si="3"/>
        <v>0</v>
      </c>
      <c r="K59" s="46" t="str">
        <f t="shared" ca="1" si="4"/>
        <v/>
      </c>
    </row>
    <row r="60" spans="1:11" ht="15.75" customHeight="1">
      <c r="A60" s="3"/>
      <c r="C60" s="16"/>
      <c r="E60" s="6" t="str">
        <f t="shared" ca="1" si="6"/>
        <v/>
      </c>
      <c r="F60" s="6" t="str">
        <f t="shared" ca="1" si="7"/>
        <v/>
      </c>
      <c r="H60" s="46" t="str">
        <f t="shared" ca="1" si="5"/>
        <v/>
      </c>
      <c r="I60" s="46" t="str">
        <f t="shared" ca="1" si="2"/>
        <v/>
      </c>
      <c r="J60" s="46">
        <f t="shared" ca="1" si="3"/>
        <v>0</v>
      </c>
      <c r="K60" s="46" t="str">
        <f t="shared" ca="1" si="4"/>
        <v/>
      </c>
    </row>
    <row r="61" spans="1:11" ht="15.75" customHeight="1">
      <c r="A61" s="3"/>
      <c r="B61" s="6"/>
      <c r="C61" s="16"/>
      <c r="D61" s="6"/>
      <c r="E61" s="6" t="str">
        <f t="shared" ca="1" si="6"/>
        <v/>
      </c>
      <c r="F61" s="6" t="str">
        <f t="shared" ca="1" si="7"/>
        <v/>
      </c>
      <c r="H61" s="46" t="str">
        <f t="shared" ca="1" si="5"/>
        <v/>
      </c>
      <c r="I61" s="46" t="str">
        <f t="shared" ca="1" si="2"/>
        <v/>
      </c>
      <c r="J61" s="46">
        <f t="shared" ca="1" si="3"/>
        <v>0</v>
      </c>
      <c r="K61" s="46" t="str">
        <f t="shared" ca="1" si="4"/>
        <v/>
      </c>
    </row>
    <row r="62" spans="1:11" ht="15.75" customHeight="1">
      <c r="A62" s="3"/>
      <c r="B62" s="6"/>
      <c r="C62" s="16"/>
      <c r="D62" s="6"/>
      <c r="E62" s="6" t="str">
        <f t="shared" ca="1" si="6"/>
        <v/>
      </c>
      <c r="F62" s="6" t="str">
        <f t="shared" ca="1" si="7"/>
        <v/>
      </c>
      <c r="H62" s="46" t="str">
        <f t="shared" ca="1" si="5"/>
        <v/>
      </c>
      <c r="I62" s="46" t="str">
        <f t="shared" ca="1" si="2"/>
        <v/>
      </c>
      <c r="J62" s="46">
        <f t="shared" ca="1" si="3"/>
        <v>0</v>
      </c>
      <c r="K62" s="46" t="str">
        <f t="shared" ca="1" si="4"/>
        <v/>
      </c>
    </row>
    <row r="63" spans="1:11" ht="15.75" customHeight="1">
      <c r="A63" s="3"/>
      <c r="B63" s="6"/>
      <c r="C63" s="16"/>
      <c r="D63" s="6"/>
      <c r="E63" s="6" t="str">
        <f t="shared" ca="1" si="6"/>
        <v/>
      </c>
      <c r="F63" s="6" t="str">
        <f t="shared" ca="1" si="7"/>
        <v/>
      </c>
      <c r="H63" s="46" t="str">
        <f t="shared" ca="1" si="5"/>
        <v/>
      </c>
      <c r="I63" s="46" t="str">
        <f t="shared" ca="1" si="2"/>
        <v/>
      </c>
      <c r="J63" s="46">
        <f t="shared" ca="1" si="3"/>
        <v>0</v>
      </c>
      <c r="K63" s="46" t="str">
        <f t="shared" ca="1" si="4"/>
        <v/>
      </c>
    </row>
    <row r="64" spans="1:11" ht="15.75" customHeight="1">
      <c r="A64" s="3"/>
      <c r="C64" s="16"/>
      <c r="E64" s="6" t="str">
        <f t="shared" ca="1" si="6"/>
        <v/>
      </c>
      <c r="F64" s="6" t="str">
        <f t="shared" ca="1" si="7"/>
        <v/>
      </c>
      <c r="H64" s="46" t="str">
        <f t="shared" ca="1" si="5"/>
        <v/>
      </c>
      <c r="I64" s="46" t="str">
        <f t="shared" ca="1" si="2"/>
        <v/>
      </c>
      <c r="J64" s="46">
        <f t="shared" ca="1" si="3"/>
        <v>0</v>
      </c>
      <c r="K64" s="46" t="str">
        <f t="shared" ca="1" si="4"/>
        <v/>
      </c>
    </row>
    <row r="65" spans="1:11" ht="15.75" customHeight="1">
      <c r="A65" s="3"/>
      <c r="C65" s="16"/>
      <c r="E65" s="6" t="str">
        <f t="shared" ca="1" si="6"/>
        <v/>
      </c>
      <c r="F65" s="6" t="str">
        <f t="shared" ca="1" si="7"/>
        <v/>
      </c>
      <c r="H65" s="46" t="str">
        <f t="shared" ca="1" si="5"/>
        <v/>
      </c>
      <c r="I65" s="46" t="str">
        <f t="shared" ca="1" si="2"/>
        <v/>
      </c>
      <c r="J65" s="46">
        <f t="shared" ca="1" si="3"/>
        <v>0</v>
      </c>
      <c r="K65" s="46" t="str">
        <f t="shared" ca="1" si="4"/>
        <v/>
      </c>
    </row>
    <row r="66" spans="1:11" ht="15.75" customHeight="1">
      <c r="A66" s="3"/>
      <c r="B66" s="6"/>
      <c r="C66" s="16"/>
      <c r="D66" s="6"/>
      <c r="E66" s="6" t="str">
        <f t="shared" ca="1" si="6"/>
        <v/>
      </c>
      <c r="F66" s="6" t="str">
        <f t="shared" ca="1" si="7"/>
        <v/>
      </c>
      <c r="H66" s="46" t="str">
        <f t="shared" ca="1" si="5"/>
        <v/>
      </c>
      <c r="I66" s="46" t="str">
        <f t="shared" ca="1" si="2"/>
        <v/>
      </c>
      <c r="J66" s="46">
        <f t="shared" ca="1" si="3"/>
        <v>0</v>
      </c>
      <c r="K66" s="46" t="str">
        <f t="shared" ca="1" si="4"/>
        <v/>
      </c>
    </row>
    <row r="67" spans="1:11" ht="15.75" customHeight="1">
      <c r="A67" s="3"/>
      <c r="C67" s="16"/>
      <c r="E67" s="6" t="str">
        <f t="shared" ref="E67:E98" ca="1" si="8">IFERROR(VLOOKUP($D67,Transaction_type,2,FALSE),"")</f>
        <v/>
      </c>
      <c r="F67" s="6" t="str">
        <f t="shared" ref="F67:F98" ca="1" si="9">IFERROR(VLOOKUP($D67,Transaction_type,3,FALSE),"")</f>
        <v/>
      </c>
      <c r="H67" s="46" t="str">
        <f t="shared" ca="1" si="5"/>
        <v/>
      </c>
      <c r="I67" s="46" t="str">
        <f t="shared" ca="1" si="2"/>
        <v/>
      </c>
      <c r="J67" s="46">
        <f t="shared" ca="1" si="3"/>
        <v>0</v>
      </c>
      <c r="K67" s="46" t="str">
        <f t="shared" ca="1" si="4"/>
        <v/>
      </c>
    </row>
    <row r="68" spans="1:11" ht="15.75" customHeight="1">
      <c r="A68" s="3"/>
      <c r="C68" s="16"/>
      <c r="E68" s="6" t="str">
        <f t="shared" ca="1" si="8"/>
        <v/>
      </c>
      <c r="F68" s="6" t="str">
        <f t="shared" ca="1" si="9"/>
        <v/>
      </c>
      <c r="H68" s="46" t="str">
        <f t="shared" ca="1" si="5"/>
        <v/>
      </c>
      <c r="I68" s="46" t="str">
        <f t="shared" ref="I68:I131" ca="1" si="10">IFERROR(VLOOKUP(F68,$L$3:$M$7,2,FALSE),"")</f>
        <v/>
      </c>
      <c r="J68" s="46">
        <f t="shared" ref="J68:J131" ca="1" si="11">+LEN(_xlfn.CONCAT(H68,I68))</f>
        <v>0</v>
      </c>
      <c r="K68" s="46" t="str">
        <f t="shared" ref="K68:K131" ca="1" si="12">+IF(AND(J68&gt;1,J68&lt;15),"CF Item! Select type 'I','F', or 'O' -&gt;","")</f>
        <v/>
      </c>
    </row>
    <row r="69" spans="1:11" ht="15.75" customHeight="1">
      <c r="A69" s="3"/>
      <c r="C69" s="16"/>
      <c r="E69" s="6" t="str">
        <f t="shared" ca="1" si="8"/>
        <v/>
      </c>
      <c r="F69" s="6" t="str">
        <f t="shared" ca="1" si="9"/>
        <v/>
      </c>
      <c r="H69" s="46" t="str">
        <f t="shared" ref="H69:H132" ca="1" si="13">IFERROR(VLOOKUP(E69,$L$3:$M$7,2,FALSE),"")</f>
        <v/>
      </c>
      <c r="I69" s="46" t="str">
        <f t="shared" ca="1" si="10"/>
        <v/>
      </c>
      <c r="J69" s="46">
        <f t="shared" ca="1" si="11"/>
        <v>0</v>
      </c>
      <c r="K69" s="46" t="str">
        <f t="shared" ca="1" si="12"/>
        <v/>
      </c>
    </row>
    <row r="70" spans="1:11" ht="15.75" customHeight="1">
      <c r="A70" s="10"/>
      <c r="B70" s="8"/>
      <c r="C70" s="16"/>
      <c r="E70" s="6" t="str">
        <f t="shared" ca="1" si="8"/>
        <v/>
      </c>
      <c r="F70" s="6" t="str">
        <f t="shared" ca="1" si="9"/>
        <v/>
      </c>
      <c r="H70" s="46" t="str">
        <f t="shared" ca="1" si="13"/>
        <v/>
      </c>
      <c r="I70" s="46" t="str">
        <f t="shared" ca="1" si="10"/>
        <v/>
      </c>
      <c r="J70" s="46">
        <f t="shared" ca="1" si="11"/>
        <v>0</v>
      </c>
      <c r="K70" s="46" t="str">
        <f t="shared" ca="1" si="12"/>
        <v/>
      </c>
    </row>
    <row r="71" spans="1:11" ht="15.75" customHeight="1">
      <c r="A71" s="10"/>
      <c r="C71" s="16"/>
      <c r="E71" s="6" t="str">
        <f t="shared" ca="1" si="8"/>
        <v/>
      </c>
      <c r="F71" s="6" t="str">
        <f t="shared" ca="1" si="9"/>
        <v/>
      </c>
      <c r="H71" s="46" t="str">
        <f t="shared" ca="1" si="13"/>
        <v/>
      </c>
      <c r="I71" s="46" t="str">
        <f t="shared" ca="1" si="10"/>
        <v/>
      </c>
      <c r="J71" s="46">
        <f t="shared" ca="1" si="11"/>
        <v>0</v>
      </c>
      <c r="K71" s="46" t="str">
        <f t="shared" ca="1" si="12"/>
        <v/>
      </c>
    </row>
    <row r="72" spans="1:11" ht="15.75" customHeight="1">
      <c r="A72" s="3"/>
      <c r="C72" s="16"/>
      <c r="E72" s="6" t="str">
        <f t="shared" ca="1" si="8"/>
        <v/>
      </c>
      <c r="F72" s="6" t="str">
        <f t="shared" ca="1" si="9"/>
        <v/>
      </c>
      <c r="H72" s="46" t="str">
        <f t="shared" ca="1" si="13"/>
        <v/>
      </c>
      <c r="I72" s="46" t="str">
        <f t="shared" ca="1" si="10"/>
        <v/>
      </c>
      <c r="J72" s="46">
        <f t="shared" ca="1" si="11"/>
        <v>0</v>
      </c>
      <c r="K72" s="46" t="str">
        <f t="shared" ca="1" si="12"/>
        <v/>
      </c>
    </row>
    <row r="73" spans="1:11" ht="15.75" customHeight="1">
      <c r="A73" s="3"/>
      <c r="C73" s="16"/>
      <c r="E73" s="6" t="str">
        <f t="shared" ca="1" si="8"/>
        <v/>
      </c>
      <c r="F73" s="6" t="str">
        <f t="shared" ca="1" si="9"/>
        <v/>
      </c>
      <c r="H73" s="46" t="str">
        <f t="shared" ca="1" si="13"/>
        <v/>
      </c>
      <c r="I73" s="46" t="str">
        <f t="shared" ca="1" si="10"/>
        <v/>
      </c>
      <c r="J73" s="46">
        <f t="shared" ca="1" si="11"/>
        <v>0</v>
      </c>
      <c r="K73" s="46" t="str">
        <f t="shared" ca="1" si="12"/>
        <v/>
      </c>
    </row>
    <row r="74" spans="1:11" ht="15.75" customHeight="1">
      <c r="A74" s="10"/>
      <c r="C74" s="16"/>
      <c r="E74" s="6" t="str">
        <f t="shared" ca="1" si="8"/>
        <v/>
      </c>
      <c r="F74" s="6" t="str">
        <f t="shared" ca="1" si="9"/>
        <v/>
      </c>
      <c r="H74" s="46" t="str">
        <f t="shared" ca="1" si="13"/>
        <v/>
      </c>
      <c r="I74" s="46" t="str">
        <f t="shared" ca="1" si="10"/>
        <v/>
      </c>
      <c r="J74" s="46">
        <f t="shared" ca="1" si="11"/>
        <v>0</v>
      </c>
      <c r="K74" s="46" t="str">
        <f t="shared" ca="1" si="12"/>
        <v/>
      </c>
    </row>
    <row r="75" spans="1:11" ht="15.75" customHeight="1">
      <c r="A75" s="10"/>
      <c r="C75" s="16"/>
      <c r="E75" s="6" t="str">
        <f t="shared" ca="1" si="8"/>
        <v/>
      </c>
      <c r="F75" s="6" t="str">
        <f t="shared" ca="1" si="9"/>
        <v/>
      </c>
      <c r="H75" s="46" t="str">
        <f t="shared" ca="1" si="13"/>
        <v/>
      </c>
      <c r="I75" s="46" t="str">
        <f t="shared" ca="1" si="10"/>
        <v/>
      </c>
      <c r="J75" s="46">
        <f t="shared" ca="1" si="11"/>
        <v>0</v>
      </c>
      <c r="K75" s="46" t="str">
        <f t="shared" ca="1" si="12"/>
        <v/>
      </c>
    </row>
    <row r="76" spans="1:11" ht="15.75" customHeight="1">
      <c r="A76" s="10"/>
      <c r="C76" s="16"/>
      <c r="E76" s="6" t="str">
        <f t="shared" ca="1" si="8"/>
        <v/>
      </c>
      <c r="F76" s="6" t="str">
        <f t="shared" ca="1" si="9"/>
        <v/>
      </c>
      <c r="H76" s="46" t="str">
        <f t="shared" ca="1" si="13"/>
        <v/>
      </c>
      <c r="I76" s="46" t="str">
        <f t="shared" ca="1" si="10"/>
        <v/>
      </c>
      <c r="J76" s="46">
        <f t="shared" ca="1" si="11"/>
        <v>0</v>
      </c>
      <c r="K76" s="46" t="str">
        <f t="shared" ca="1" si="12"/>
        <v/>
      </c>
    </row>
    <row r="77" spans="1:11" ht="15.75" customHeight="1">
      <c r="A77" s="10"/>
      <c r="C77" s="16"/>
      <c r="E77" s="6" t="str">
        <f t="shared" ca="1" si="8"/>
        <v/>
      </c>
      <c r="F77" s="6" t="str">
        <f t="shared" ca="1" si="9"/>
        <v/>
      </c>
      <c r="H77" s="46" t="str">
        <f t="shared" ca="1" si="13"/>
        <v/>
      </c>
      <c r="I77" s="46" t="str">
        <f t="shared" ca="1" si="10"/>
        <v/>
      </c>
      <c r="J77" s="46">
        <f t="shared" ca="1" si="11"/>
        <v>0</v>
      </c>
      <c r="K77" s="46" t="str">
        <f t="shared" ca="1" si="12"/>
        <v/>
      </c>
    </row>
    <row r="78" spans="1:11" ht="15.75" customHeight="1">
      <c r="A78" s="10"/>
      <c r="C78" s="16"/>
      <c r="E78" s="6" t="str">
        <f t="shared" ca="1" si="8"/>
        <v/>
      </c>
      <c r="F78" s="6" t="str">
        <f t="shared" ca="1" si="9"/>
        <v/>
      </c>
      <c r="H78" s="46" t="str">
        <f t="shared" ca="1" si="13"/>
        <v/>
      </c>
      <c r="I78" s="46" t="str">
        <f t="shared" ca="1" si="10"/>
        <v/>
      </c>
      <c r="J78" s="46">
        <f t="shared" ca="1" si="11"/>
        <v>0</v>
      </c>
      <c r="K78" s="46" t="str">
        <f t="shared" ca="1" si="12"/>
        <v/>
      </c>
    </row>
    <row r="79" spans="1:11" ht="15.75" customHeight="1">
      <c r="A79" s="10"/>
      <c r="C79" s="16"/>
      <c r="E79" s="6" t="str">
        <f t="shared" ca="1" si="8"/>
        <v/>
      </c>
      <c r="F79" s="6" t="str">
        <f t="shared" ca="1" si="9"/>
        <v/>
      </c>
      <c r="H79" s="46" t="str">
        <f t="shared" ca="1" si="13"/>
        <v/>
      </c>
      <c r="I79" s="46" t="str">
        <f t="shared" ca="1" si="10"/>
        <v/>
      </c>
      <c r="J79" s="46">
        <f t="shared" ca="1" si="11"/>
        <v>0</v>
      </c>
      <c r="K79" s="46" t="str">
        <f t="shared" ca="1" si="12"/>
        <v/>
      </c>
    </row>
    <row r="80" spans="1:11" ht="15.75" customHeight="1">
      <c r="A80" s="10"/>
      <c r="C80" s="16"/>
      <c r="E80" s="6" t="str">
        <f t="shared" ca="1" si="8"/>
        <v/>
      </c>
      <c r="F80" s="6" t="str">
        <f t="shared" ca="1" si="9"/>
        <v/>
      </c>
      <c r="H80" s="46" t="str">
        <f t="shared" ca="1" si="13"/>
        <v/>
      </c>
      <c r="I80" s="46" t="str">
        <f t="shared" ca="1" si="10"/>
        <v/>
      </c>
      <c r="J80" s="46">
        <f t="shared" ca="1" si="11"/>
        <v>0</v>
      </c>
      <c r="K80" s="46" t="str">
        <f t="shared" ca="1" si="12"/>
        <v/>
      </c>
    </row>
    <row r="81" spans="1:11" ht="15.75" customHeight="1">
      <c r="A81" s="10"/>
      <c r="C81" s="16"/>
      <c r="E81" s="6" t="str">
        <f t="shared" ca="1" si="8"/>
        <v/>
      </c>
      <c r="F81" s="6" t="str">
        <f t="shared" ca="1" si="9"/>
        <v/>
      </c>
      <c r="H81" s="46" t="str">
        <f t="shared" ca="1" si="13"/>
        <v/>
      </c>
      <c r="I81" s="46" t="str">
        <f t="shared" ca="1" si="10"/>
        <v/>
      </c>
      <c r="J81" s="46">
        <f t="shared" ca="1" si="11"/>
        <v>0</v>
      </c>
      <c r="K81" s="46" t="str">
        <f t="shared" ca="1" si="12"/>
        <v/>
      </c>
    </row>
    <row r="82" spans="1:11" ht="15.75" customHeight="1">
      <c r="A82" s="10"/>
      <c r="C82" s="16"/>
      <c r="E82" s="6" t="str">
        <f t="shared" ca="1" si="8"/>
        <v/>
      </c>
      <c r="F82" s="6" t="str">
        <f t="shared" ca="1" si="9"/>
        <v/>
      </c>
      <c r="H82" s="46" t="str">
        <f t="shared" ca="1" si="13"/>
        <v/>
      </c>
      <c r="I82" s="46" t="str">
        <f t="shared" ca="1" si="10"/>
        <v/>
      </c>
      <c r="J82" s="46">
        <f t="shared" ca="1" si="11"/>
        <v>0</v>
      </c>
      <c r="K82" s="46" t="str">
        <f t="shared" ca="1" si="12"/>
        <v/>
      </c>
    </row>
    <row r="83" spans="1:11" ht="15.75" customHeight="1">
      <c r="C83" s="16"/>
      <c r="E83" s="6" t="str">
        <f t="shared" ca="1" si="8"/>
        <v/>
      </c>
      <c r="F83" s="6" t="str">
        <f t="shared" ca="1" si="9"/>
        <v/>
      </c>
      <c r="H83" s="46" t="str">
        <f t="shared" ca="1" si="13"/>
        <v/>
      </c>
      <c r="I83" s="46" t="str">
        <f t="shared" ca="1" si="10"/>
        <v/>
      </c>
      <c r="J83" s="46">
        <f t="shared" ca="1" si="11"/>
        <v>0</v>
      </c>
      <c r="K83" s="46" t="str">
        <f t="shared" ca="1" si="12"/>
        <v/>
      </c>
    </row>
    <row r="84" spans="1:11" ht="15.75" customHeight="1">
      <c r="C84" s="16"/>
      <c r="E84" s="6" t="str">
        <f t="shared" ca="1" si="8"/>
        <v/>
      </c>
      <c r="F84" s="6" t="str">
        <f t="shared" ca="1" si="9"/>
        <v/>
      </c>
      <c r="H84" s="46" t="str">
        <f t="shared" ca="1" si="13"/>
        <v/>
      </c>
      <c r="I84" s="46" t="str">
        <f t="shared" ca="1" si="10"/>
        <v/>
      </c>
      <c r="J84" s="46">
        <f t="shared" ca="1" si="11"/>
        <v>0</v>
      </c>
      <c r="K84" s="46" t="str">
        <f t="shared" ca="1" si="12"/>
        <v/>
      </c>
    </row>
    <row r="85" spans="1:11" ht="15.75" customHeight="1">
      <c r="C85" s="16"/>
      <c r="E85" s="6" t="str">
        <f t="shared" ca="1" si="8"/>
        <v/>
      </c>
      <c r="F85" s="6" t="str">
        <f t="shared" ca="1" si="9"/>
        <v/>
      </c>
      <c r="H85" s="46" t="str">
        <f t="shared" ca="1" si="13"/>
        <v/>
      </c>
      <c r="I85" s="46" t="str">
        <f t="shared" ca="1" si="10"/>
        <v/>
      </c>
      <c r="J85" s="46">
        <f t="shared" ca="1" si="11"/>
        <v>0</v>
      </c>
      <c r="K85" s="46" t="str">
        <f t="shared" ca="1" si="12"/>
        <v/>
      </c>
    </row>
    <row r="86" spans="1:11" ht="15.75" customHeight="1">
      <c r="C86" s="16"/>
      <c r="E86" s="6" t="str">
        <f t="shared" ca="1" si="8"/>
        <v/>
      </c>
      <c r="F86" s="6" t="str">
        <f t="shared" ca="1" si="9"/>
        <v/>
      </c>
      <c r="H86" s="46" t="str">
        <f t="shared" ca="1" si="13"/>
        <v/>
      </c>
      <c r="I86" s="46" t="str">
        <f t="shared" ca="1" si="10"/>
        <v/>
      </c>
      <c r="J86" s="46">
        <f t="shared" ca="1" si="11"/>
        <v>0</v>
      </c>
      <c r="K86" s="46" t="str">
        <f t="shared" ca="1" si="12"/>
        <v/>
      </c>
    </row>
    <row r="87" spans="1:11" ht="15.75" customHeight="1">
      <c r="C87" s="16"/>
      <c r="E87" s="6" t="str">
        <f t="shared" ca="1" si="8"/>
        <v/>
      </c>
      <c r="F87" s="6" t="str">
        <f t="shared" ca="1" si="9"/>
        <v/>
      </c>
      <c r="H87" s="46" t="str">
        <f t="shared" ca="1" si="13"/>
        <v/>
      </c>
      <c r="I87" s="46" t="str">
        <f t="shared" ca="1" si="10"/>
        <v/>
      </c>
      <c r="J87" s="46">
        <f t="shared" ca="1" si="11"/>
        <v>0</v>
      </c>
      <c r="K87" s="46" t="str">
        <f t="shared" ca="1" si="12"/>
        <v/>
      </c>
    </row>
    <row r="88" spans="1:11" ht="15.75" customHeight="1">
      <c r="C88" s="16"/>
      <c r="E88" s="6" t="str">
        <f t="shared" ca="1" si="8"/>
        <v/>
      </c>
      <c r="F88" s="6" t="str">
        <f t="shared" ca="1" si="9"/>
        <v/>
      </c>
      <c r="H88" s="46" t="str">
        <f t="shared" ca="1" si="13"/>
        <v/>
      </c>
      <c r="I88" s="46" t="str">
        <f t="shared" ca="1" si="10"/>
        <v/>
      </c>
      <c r="J88" s="46">
        <f t="shared" ca="1" si="11"/>
        <v>0</v>
      </c>
      <c r="K88" s="46" t="str">
        <f t="shared" ca="1" si="12"/>
        <v/>
      </c>
    </row>
    <row r="89" spans="1:11" ht="15.75" customHeight="1">
      <c r="C89" s="16"/>
      <c r="E89" s="6" t="str">
        <f t="shared" ca="1" si="8"/>
        <v/>
      </c>
      <c r="F89" s="6" t="str">
        <f t="shared" ca="1" si="9"/>
        <v/>
      </c>
      <c r="H89" s="46" t="str">
        <f t="shared" ca="1" si="13"/>
        <v/>
      </c>
      <c r="I89" s="46" t="str">
        <f t="shared" ca="1" si="10"/>
        <v/>
      </c>
      <c r="J89" s="46">
        <f t="shared" ca="1" si="11"/>
        <v>0</v>
      </c>
      <c r="K89" s="46" t="str">
        <f t="shared" ca="1" si="12"/>
        <v/>
      </c>
    </row>
    <row r="90" spans="1:11" ht="15.75" customHeight="1">
      <c r="C90" s="16"/>
      <c r="E90" s="6" t="str">
        <f t="shared" ca="1" si="8"/>
        <v/>
      </c>
      <c r="F90" s="6" t="str">
        <f t="shared" ca="1" si="9"/>
        <v/>
      </c>
      <c r="H90" s="46" t="str">
        <f t="shared" ca="1" si="13"/>
        <v/>
      </c>
      <c r="I90" s="46" t="str">
        <f t="shared" ca="1" si="10"/>
        <v/>
      </c>
      <c r="J90" s="46">
        <f t="shared" ca="1" si="11"/>
        <v>0</v>
      </c>
      <c r="K90" s="46" t="str">
        <f t="shared" ca="1" si="12"/>
        <v/>
      </c>
    </row>
    <row r="91" spans="1:11" ht="15.75" customHeight="1">
      <c r="C91" s="16"/>
      <c r="E91" s="6" t="str">
        <f t="shared" ca="1" si="8"/>
        <v/>
      </c>
      <c r="F91" s="6" t="str">
        <f t="shared" ca="1" si="9"/>
        <v/>
      </c>
      <c r="H91" s="46" t="str">
        <f t="shared" ca="1" si="13"/>
        <v/>
      </c>
      <c r="I91" s="46" t="str">
        <f t="shared" ca="1" si="10"/>
        <v/>
      </c>
      <c r="J91" s="46">
        <f t="shared" ca="1" si="11"/>
        <v>0</v>
      </c>
      <c r="K91" s="46" t="str">
        <f t="shared" ca="1" si="12"/>
        <v/>
      </c>
    </row>
    <row r="92" spans="1:11" ht="15.75" customHeight="1">
      <c r="C92" s="16"/>
      <c r="E92" s="6" t="str">
        <f t="shared" ca="1" si="8"/>
        <v/>
      </c>
      <c r="F92" s="6" t="str">
        <f t="shared" ca="1" si="9"/>
        <v/>
      </c>
      <c r="H92" s="46" t="str">
        <f t="shared" ca="1" si="13"/>
        <v/>
      </c>
      <c r="I92" s="46" t="str">
        <f t="shared" ca="1" si="10"/>
        <v/>
      </c>
      <c r="J92" s="46">
        <f t="shared" ca="1" si="11"/>
        <v>0</v>
      </c>
      <c r="K92" s="46" t="str">
        <f t="shared" ca="1" si="12"/>
        <v/>
      </c>
    </row>
    <row r="93" spans="1:11" ht="15.75" customHeight="1">
      <c r="C93" s="16"/>
      <c r="E93" s="6" t="str">
        <f t="shared" ca="1" si="8"/>
        <v/>
      </c>
      <c r="F93" s="6" t="str">
        <f t="shared" ca="1" si="9"/>
        <v/>
      </c>
      <c r="H93" s="46" t="str">
        <f t="shared" ca="1" si="13"/>
        <v/>
      </c>
      <c r="I93" s="46" t="str">
        <f t="shared" ca="1" si="10"/>
        <v/>
      </c>
      <c r="J93" s="46">
        <f t="shared" ca="1" si="11"/>
        <v>0</v>
      </c>
      <c r="K93" s="46" t="str">
        <f t="shared" ca="1" si="12"/>
        <v/>
      </c>
    </row>
    <row r="94" spans="1:11" ht="15.75" customHeight="1">
      <c r="C94" s="16"/>
      <c r="E94" s="6" t="str">
        <f t="shared" ca="1" si="8"/>
        <v/>
      </c>
      <c r="F94" s="6" t="str">
        <f t="shared" ca="1" si="9"/>
        <v/>
      </c>
      <c r="H94" s="46" t="str">
        <f t="shared" ca="1" si="13"/>
        <v/>
      </c>
      <c r="I94" s="46" t="str">
        <f t="shared" ca="1" si="10"/>
        <v/>
      </c>
      <c r="J94" s="46">
        <f t="shared" ca="1" si="11"/>
        <v>0</v>
      </c>
      <c r="K94" s="46" t="str">
        <f t="shared" ca="1" si="12"/>
        <v/>
      </c>
    </row>
    <row r="95" spans="1:11" ht="15.75" customHeight="1">
      <c r="C95" s="16"/>
      <c r="E95" s="6" t="str">
        <f t="shared" ca="1" si="8"/>
        <v/>
      </c>
      <c r="F95" s="6" t="str">
        <f t="shared" ca="1" si="9"/>
        <v/>
      </c>
      <c r="H95" s="46" t="str">
        <f t="shared" ca="1" si="13"/>
        <v/>
      </c>
      <c r="I95" s="46" t="str">
        <f t="shared" ca="1" si="10"/>
        <v/>
      </c>
      <c r="J95" s="46">
        <f t="shared" ca="1" si="11"/>
        <v>0</v>
      </c>
      <c r="K95" s="46" t="str">
        <f t="shared" ca="1" si="12"/>
        <v/>
      </c>
    </row>
    <row r="96" spans="1:11" ht="15.75" customHeight="1">
      <c r="C96" s="16"/>
      <c r="E96" s="6" t="str">
        <f t="shared" ca="1" si="8"/>
        <v/>
      </c>
      <c r="F96" s="6" t="str">
        <f t="shared" ca="1" si="9"/>
        <v/>
      </c>
      <c r="H96" s="46" t="str">
        <f t="shared" ca="1" si="13"/>
        <v/>
      </c>
      <c r="I96" s="46" t="str">
        <f t="shared" ca="1" si="10"/>
        <v/>
      </c>
      <c r="J96" s="46">
        <f t="shared" ca="1" si="11"/>
        <v>0</v>
      </c>
      <c r="K96" s="46" t="str">
        <f t="shared" ca="1" si="12"/>
        <v/>
      </c>
    </row>
    <row r="97" spans="3:11" ht="15.75" customHeight="1">
      <c r="C97" s="16"/>
      <c r="E97" s="6" t="str">
        <f t="shared" ca="1" si="8"/>
        <v/>
      </c>
      <c r="F97" s="6" t="str">
        <f t="shared" ca="1" si="9"/>
        <v/>
      </c>
      <c r="H97" s="46" t="str">
        <f t="shared" ca="1" si="13"/>
        <v/>
      </c>
      <c r="I97" s="46" t="str">
        <f t="shared" ca="1" si="10"/>
        <v/>
      </c>
      <c r="J97" s="46">
        <f t="shared" ca="1" si="11"/>
        <v>0</v>
      </c>
      <c r="K97" s="46" t="str">
        <f t="shared" ca="1" si="12"/>
        <v/>
      </c>
    </row>
    <row r="98" spans="3:11" ht="15.75" customHeight="1">
      <c r="C98" s="16"/>
      <c r="E98" s="6" t="str">
        <f t="shared" ca="1" si="8"/>
        <v/>
      </c>
      <c r="F98" s="6" t="str">
        <f t="shared" ca="1" si="9"/>
        <v/>
      </c>
      <c r="H98" s="46" t="str">
        <f t="shared" ca="1" si="13"/>
        <v/>
      </c>
      <c r="I98" s="46" t="str">
        <f t="shared" ca="1" si="10"/>
        <v/>
      </c>
      <c r="J98" s="46">
        <f t="shared" ca="1" si="11"/>
        <v>0</v>
      </c>
      <c r="K98" s="46" t="str">
        <f t="shared" ca="1" si="12"/>
        <v/>
      </c>
    </row>
    <row r="99" spans="3:11" ht="15.75" customHeight="1">
      <c r="C99" s="16"/>
      <c r="E99" s="6" t="str">
        <f t="shared" ref="E99:E130" ca="1" si="14">IFERROR(VLOOKUP($D99,Transaction_type,2,FALSE),"")</f>
        <v/>
      </c>
      <c r="F99" s="6" t="str">
        <f t="shared" ref="F99:F130" ca="1" si="15">IFERROR(VLOOKUP($D99,Transaction_type,3,FALSE),"")</f>
        <v/>
      </c>
      <c r="H99" s="46" t="str">
        <f t="shared" ca="1" si="13"/>
        <v/>
      </c>
      <c r="I99" s="46" t="str">
        <f t="shared" ca="1" si="10"/>
        <v/>
      </c>
      <c r="J99" s="46">
        <f t="shared" ca="1" si="11"/>
        <v>0</v>
      </c>
      <c r="K99" s="46" t="str">
        <f t="shared" ca="1" si="12"/>
        <v/>
      </c>
    </row>
    <row r="100" spans="3:11" ht="15.75" customHeight="1">
      <c r="C100" s="16"/>
      <c r="E100" s="6" t="str">
        <f t="shared" ca="1" si="14"/>
        <v/>
      </c>
      <c r="F100" s="6" t="str">
        <f t="shared" ca="1" si="15"/>
        <v/>
      </c>
      <c r="H100" s="46" t="str">
        <f t="shared" ca="1" si="13"/>
        <v/>
      </c>
      <c r="I100" s="46" t="str">
        <f t="shared" ca="1" si="10"/>
        <v/>
      </c>
      <c r="J100" s="46">
        <f t="shared" ca="1" si="11"/>
        <v>0</v>
      </c>
      <c r="K100" s="46" t="str">
        <f t="shared" ca="1" si="12"/>
        <v/>
      </c>
    </row>
    <row r="101" spans="3:11" ht="15.75" customHeight="1">
      <c r="C101" s="16"/>
      <c r="E101" s="6" t="str">
        <f t="shared" ca="1" si="14"/>
        <v/>
      </c>
      <c r="F101" s="6" t="str">
        <f t="shared" ca="1" si="15"/>
        <v/>
      </c>
      <c r="H101" s="46" t="str">
        <f t="shared" ca="1" si="13"/>
        <v/>
      </c>
      <c r="I101" s="46" t="str">
        <f t="shared" ca="1" si="10"/>
        <v/>
      </c>
      <c r="J101" s="46">
        <f t="shared" ca="1" si="11"/>
        <v>0</v>
      </c>
      <c r="K101" s="46" t="str">
        <f t="shared" ca="1" si="12"/>
        <v/>
      </c>
    </row>
    <row r="102" spans="3:11" ht="15.75" customHeight="1">
      <c r="C102" s="16"/>
      <c r="E102" s="6" t="str">
        <f t="shared" ca="1" si="14"/>
        <v/>
      </c>
      <c r="F102" s="6" t="str">
        <f t="shared" ca="1" si="15"/>
        <v/>
      </c>
      <c r="H102" s="46" t="str">
        <f t="shared" ca="1" si="13"/>
        <v/>
      </c>
      <c r="I102" s="46" t="str">
        <f t="shared" ca="1" si="10"/>
        <v/>
      </c>
      <c r="J102" s="46">
        <f t="shared" ca="1" si="11"/>
        <v>0</v>
      </c>
      <c r="K102" s="46" t="str">
        <f t="shared" ca="1" si="12"/>
        <v/>
      </c>
    </row>
    <row r="103" spans="3:11" ht="15.75" customHeight="1">
      <c r="C103" s="16"/>
      <c r="E103" s="6" t="str">
        <f t="shared" ca="1" si="14"/>
        <v/>
      </c>
      <c r="F103" s="6" t="str">
        <f t="shared" ca="1" si="15"/>
        <v/>
      </c>
      <c r="H103" s="46" t="str">
        <f t="shared" ca="1" si="13"/>
        <v/>
      </c>
      <c r="I103" s="46" t="str">
        <f t="shared" ca="1" si="10"/>
        <v/>
      </c>
      <c r="J103" s="46">
        <f t="shared" ca="1" si="11"/>
        <v>0</v>
      </c>
      <c r="K103" s="46" t="str">
        <f t="shared" ca="1" si="12"/>
        <v/>
      </c>
    </row>
    <row r="104" spans="3:11" ht="15.75" customHeight="1">
      <c r="C104" s="16"/>
      <c r="E104" s="6" t="str">
        <f t="shared" ca="1" si="14"/>
        <v/>
      </c>
      <c r="F104" s="6" t="str">
        <f t="shared" ca="1" si="15"/>
        <v/>
      </c>
      <c r="H104" s="46" t="str">
        <f t="shared" ca="1" si="13"/>
        <v/>
      </c>
      <c r="I104" s="46" t="str">
        <f t="shared" ca="1" si="10"/>
        <v/>
      </c>
      <c r="J104" s="46">
        <f t="shared" ca="1" si="11"/>
        <v>0</v>
      </c>
      <c r="K104" s="46" t="str">
        <f t="shared" ca="1" si="12"/>
        <v/>
      </c>
    </row>
    <row r="105" spans="3:11" ht="15.75" customHeight="1">
      <c r="C105" s="16"/>
      <c r="E105" s="6" t="str">
        <f t="shared" ca="1" si="14"/>
        <v/>
      </c>
      <c r="F105" s="6" t="str">
        <f t="shared" ca="1" si="15"/>
        <v/>
      </c>
      <c r="H105" s="46" t="str">
        <f t="shared" ca="1" si="13"/>
        <v/>
      </c>
      <c r="I105" s="46" t="str">
        <f t="shared" ca="1" si="10"/>
        <v/>
      </c>
      <c r="J105" s="46">
        <f t="shared" ca="1" si="11"/>
        <v>0</v>
      </c>
      <c r="K105" s="46" t="str">
        <f t="shared" ca="1" si="12"/>
        <v/>
      </c>
    </row>
    <row r="106" spans="3:11" ht="15.75" customHeight="1">
      <c r="C106" s="16"/>
      <c r="E106" s="6" t="str">
        <f t="shared" ca="1" si="14"/>
        <v/>
      </c>
      <c r="F106" s="6" t="str">
        <f t="shared" ca="1" si="15"/>
        <v/>
      </c>
      <c r="H106" s="46" t="str">
        <f t="shared" ca="1" si="13"/>
        <v/>
      </c>
      <c r="I106" s="46" t="str">
        <f t="shared" ca="1" si="10"/>
        <v/>
      </c>
      <c r="J106" s="46">
        <f t="shared" ca="1" si="11"/>
        <v>0</v>
      </c>
      <c r="K106" s="46" t="str">
        <f t="shared" ca="1" si="12"/>
        <v/>
      </c>
    </row>
    <row r="107" spans="3:11" ht="15.75" customHeight="1">
      <c r="C107" s="16"/>
      <c r="E107" s="6" t="str">
        <f t="shared" ca="1" si="14"/>
        <v/>
      </c>
      <c r="F107" s="6" t="str">
        <f t="shared" ca="1" si="15"/>
        <v/>
      </c>
      <c r="H107" s="46" t="str">
        <f t="shared" ca="1" si="13"/>
        <v/>
      </c>
      <c r="I107" s="46" t="str">
        <f t="shared" ca="1" si="10"/>
        <v/>
      </c>
      <c r="J107" s="46">
        <f t="shared" ca="1" si="11"/>
        <v>0</v>
      </c>
      <c r="K107" s="46" t="str">
        <f t="shared" ca="1" si="12"/>
        <v/>
      </c>
    </row>
    <row r="108" spans="3:11" ht="15.75" customHeight="1">
      <c r="C108" s="16"/>
      <c r="E108" s="6" t="str">
        <f t="shared" ca="1" si="14"/>
        <v/>
      </c>
      <c r="F108" s="6" t="str">
        <f t="shared" ca="1" si="15"/>
        <v/>
      </c>
      <c r="H108" s="46" t="str">
        <f t="shared" ca="1" si="13"/>
        <v/>
      </c>
      <c r="I108" s="46" t="str">
        <f t="shared" ca="1" si="10"/>
        <v/>
      </c>
      <c r="J108" s="46">
        <f t="shared" ca="1" si="11"/>
        <v>0</v>
      </c>
      <c r="K108" s="46" t="str">
        <f t="shared" ca="1" si="12"/>
        <v/>
      </c>
    </row>
    <row r="109" spans="3:11" ht="15.75" customHeight="1">
      <c r="C109" s="16"/>
      <c r="E109" s="6" t="str">
        <f t="shared" ca="1" si="14"/>
        <v/>
      </c>
      <c r="F109" s="6" t="str">
        <f t="shared" ca="1" si="15"/>
        <v/>
      </c>
      <c r="H109" s="46" t="str">
        <f t="shared" ca="1" si="13"/>
        <v/>
      </c>
      <c r="I109" s="46" t="str">
        <f t="shared" ca="1" si="10"/>
        <v/>
      </c>
      <c r="J109" s="46">
        <f t="shared" ca="1" si="11"/>
        <v>0</v>
      </c>
      <c r="K109" s="46" t="str">
        <f t="shared" ca="1" si="12"/>
        <v/>
      </c>
    </row>
    <row r="110" spans="3:11" ht="15.75" customHeight="1">
      <c r="C110" s="16"/>
      <c r="E110" s="6" t="str">
        <f t="shared" ca="1" si="14"/>
        <v/>
      </c>
      <c r="F110" s="6" t="str">
        <f t="shared" ca="1" si="15"/>
        <v/>
      </c>
      <c r="H110" s="46" t="str">
        <f t="shared" ca="1" si="13"/>
        <v/>
      </c>
      <c r="I110" s="46" t="str">
        <f t="shared" ca="1" si="10"/>
        <v/>
      </c>
      <c r="J110" s="46">
        <f t="shared" ca="1" si="11"/>
        <v>0</v>
      </c>
      <c r="K110" s="46" t="str">
        <f t="shared" ca="1" si="12"/>
        <v/>
      </c>
    </row>
    <row r="111" spans="3:11" ht="15.75" customHeight="1">
      <c r="C111" s="16"/>
      <c r="E111" s="6" t="str">
        <f t="shared" ca="1" si="14"/>
        <v/>
      </c>
      <c r="F111" s="6" t="str">
        <f t="shared" ca="1" si="15"/>
        <v/>
      </c>
      <c r="H111" s="46" t="str">
        <f t="shared" ca="1" si="13"/>
        <v/>
      </c>
      <c r="I111" s="46" t="str">
        <f t="shared" ca="1" si="10"/>
        <v/>
      </c>
      <c r="J111" s="46">
        <f t="shared" ca="1" si="11"/>
        <v>0</v>
      </c>
      <c r="K111" s="46" t="str">
        <f t="shared" ca="1" si="12"/>
        <v/>
      </c>
    </row>
    <row r="112" spans="3:11" ht="15.75" customHeight="1">
      <c r="C112" s="16"/>
      <c r="E112" s="6" t="str">
        <f t="shared" ca="1" si="14"/>
        <v/>
      </c>
      <c r="F112" s="6" t="str">
        <f t="shared" ca="1" si="15"/>
        <v/>
      </c>
      <c r="H112" s="46" t="str">
        <f t="shared" ca="1" si="13"/>
        <v/>
      </c>
      <c r="I112" s="46" t="str">
        <f t="shared" ca="1" si="10"/>
        <v/>
      </c>
      <c r="J112" s="46">
        <f t="shared" ca="1" si="11"/>
        <v>0</v>
      </c>
      <c r="K112" s="46" t="str">
        <f t="shared" ca="1" si="12"/>
        <v/>
      </c>
    </row>
    <row r="113" spans="3:11" ht="15.75" customHeight="1">
      <c r="C113" s="16"/>
      <c r="E113" s="6" t="str">
        <f t="shared" ca="1" si="14"/>
        <v/>
      </c>
      <c r="F113" s="6" t="str">
        <f t="shared" ca="1" si="15"/>
        <v/>
      </c>
      <c r="H113" s="46" t="str">
        <f t="shared" ca="1" si="13"/>
        <v/>
      </c>
      <c r="I113" s="46" t="str">
        <f t="shared" ca="1" si="10"/>
        <v/>
      </c>
      <c r="J113" s="46">
        <f t="shared" ca="1" si="11"/>
        <v>0</v>
      </c>
      <c r="K113" s="46" t="str">
        <f t="shared" ca="1" si="12"/>
        <v/>
      </c>
    </row>
    <row r="114" spans="3:11" ht="15.75" customHeight="1">
      <c r="C114" s="16"/>
      <c r="E114" s="6" t="str">
        <f t="shared" ca="1" si="14"/>
        <v/>
      </c>
      <c r="F114" s="6" t="str">
        <f t="shared" ca="1" si="15"/>
        <v/>
      </c>
      <c r="H114" s="46" t="str">
        <f t="shared" ca="1" si="13"/>
        <v/>
      </c>
      <c r="I114" s="46" t="str">
        <f t="shared" ca="1" si="10"/>
        <v/>
      </c>
      <c r="J114" s="46">
        <f t="shared" ca="1" si="11"/>
        <v>0</v>
      </c>
      <c r="K114" s="46" t="str">
        <f t="shared" ca="1" si="12"/>
        <v/>
      </c>
    </row>
    <row r="115" spans="3:11" ht="15.75" customHeight="1">
      <c r="C115" s="16"/>
      <c r="E115" s="6" t="str">
        <f t="shared" ca="1" si="14"/>
        <v/>
      </c>
      <c r="F115" s="6" t="str">
        <f t="shared" ca="1" si="15"/>
        <v/>
      </c>
      <c r="H115" s="46" t="str">
        <f t="shared" ca="1" si="13"/>
        <v/>
      </c>
      <c r="I115" s="46" t="str">
        <f t="shared" ca="1" si="10"/>
        <v/>
      </c>
      <c r="J115" s="46">
        <f t="shared" ca="1" si="11"/>
        <v>0</v>
      </c>
      <c r="K115" s="46" t="str">
        <f t="shared" ca="1" si="12"/>
        <v/>
      </c>
    </row>
    <row r="116" spans="3:11" ht="15.75" customHeight="1">
      <c r="C116" s="16"/>
      <c r="E116" s="6" t="str">
        <f t="shared" ca="1" si="14"/>
        <v/>
      </c>
      <c r="F116" s="6" t="str">
        <f t="shared" ca="1" si="15"/>
        <v/>
      </c>
      <c r="H116" s="46" t="str">
        <f t="shared" ca="1" si="13"/>
        <v/>
      </c>
      <c r="I116" s="46" t="str">
        <f t="shared" ca="1" si="10"/>
        <v/>
      </c>
      <c r="J116" s="46">
        <f t="shared" ca="1" si="11"/>
        <v>0</v>
      </c>
      <c r="K116" s="46" t="str">
        <f t="shared" ca="1" si="12"/>
        <v/>
      </c>
    </row>
    <row r="117" spans="3:11" ht="15.75" customHeight="1">
      <c r="C117" s="16"/>
      <c r="E117" s="6" t="str">
        <f t="shared" ca="1" si="14"/>
        <v/>
      </c>
      <c r="F117" s="6" t="str">
        <f t="shared" ca="1" si="15"/>
        <v/>
      </c>
      <c r="H117" s="46" t="str">
        <f t="shared" ca="1" si="13"/>
        <v/>
      </c>
      <c r="I117" s="46" t="str">
        <f t="shared" ca="1" si="10"/>
        <v/>
      </c>
      <c r="J117" s="46">
        <f t="shared" ca="1" si="11"/>
        <v>0</v>
      </c>
      <c r="K117" s="46" t="str">
        <f t="shared" ca="1" si="12"/>
        <v/>
      </c>
    </row>
    <row r="118" spans="3:11" ht="15.75" customHeight="1">
      <c r="C118" s="16"/>
      <c r="E118" s="6" t="str">
        <f t="shared" ca="1" si="14"/>
        <v/>
      </c>
      <c r="F118" s="6" t="str">
        <f t="shared" ca="1" si="15"/>
        <v/>
      </c>
      <c r="H118" s="46" t="str">
        <f t="shared" ca="1" si="13"/>
        <v/>
      </c>
      <c r="I118" s="46" t="str">
        <f t="shared" ca="1" si="10"/>
        <v/>
      </c>
      <c r="J118" s="46">
        <f t="shared" ca="1" si="11"/>
        <v>0</v>
      </c>
      <c r="K118" s="46" t="str">
        <f t="shared" ca="1" si="12"/>
        <v/>
      </c>
    </row>
    <row r="119" spans="3:11" ht="15.75" customHeight="1">
      <c r="C119" s="16"/>
      <c r="E119" s="6" t="str">
        <f t="shared" ca="1" si="14"/>
        <v/>
      </c>
      <c r="F119" s="6" t="str">
        <f t="shared" ca="1" si="15"/>
        <v/>
      </c>
      <c r="H119" s="46" t="str">
        <f t="shared" ca="1" si="13"/>
        <v/>
      </c>
      <c r="I119" s="46" t="str">
        <f t="shared" ca="1" si="10"/>
        <v/>
      </c>
      <c r="J119" s="46">
        <f t="shared" ca="1" si="11"/>
        <v>0</v>
      </c>
      <c r="K119" s="46" t="str">
        <f t="shared" ca="1" si="12"/>
        <v/>
      </c>
    </row>
    <row r="120" spans="3:11" ht="15.75" customHeight="1">
      <c r="C120" s="16"/>
      <c r="E120" s="6" t="str">
        <f t="shared" ca="1" si="14"/>
        <v/>
      </c>
      <c r="F120" s="6" t="str">
        <f t="shared" ca="1" si="15"/>
        <v/>
      </c>
      <c r="H120" s="46" t="str">
        <f t="shared" ca="1" si="13"/>
        <v/>
      </c>
      <c r="I120" s="46" t="str">
        <f t="shared" ca="1" si="10"/>
        <v/>
      </c>
      <c r="J120" s="46">
        <f t="shared" ca="1" si="11"/>
        <v>0</v>
      </c>
      <c r="K120" s="46" t="str">
        <f t="shared" ca="1" si="12"/>
        <v/>
      </c>
    </row>
    <row r="121" spans="3:11" ht="15.75" customHeight="1">
      <c r="C121" s="16"/>
      <c r="E121" s="6" t="str">
        <f t="shared" ca="1" si="14"/>
        <v/>
      </c>
      <c r="F121" s="6" t="str">
        <f t="shared" ca="1" si="15"/>
        <v/>
      </c>
      <c r="H121" s="46" t="str">
        <f t="shared" ca="1" si="13"/>
        <v/>
      </c>
      <c r="I121" s="46" t="str">
        <f t="shared" ca="1" si="10"/>
        <v/>
      </c>
      <c r="J121" s="46">
        <f t="shared" ca="1" si="11"/>
        <v>0</v>
      </c>
      <c r="K121" s="46" t="str">
        <f t="shared" ca="1" si="12"/>
        <v/>
      </c>
    </row>
    <row r="122" spans="3:11" ht="15.75" customHeight="1">
      <c r="C122" s="16"/>
      <c r="E122" s="6" t="str">
        <f t="shared" ca="1" si="14"/>
        <v/>
      </c>
      <c r="F122" s="6" t="str">
        <f t="shared" ca="1" si="15"/>
        <v/>
      </c>
      <c r="H122" s="46" t="str">
        <f t="shared" ca="1" si="13"/>
        <v/>
      </c>
      <c r="I122" s="46" t="str">
        <f t="shared" ca="1" si="10"/>
        <v/>
      </c>
      <c r="J122" s="46">
        <f t="shared" ca="1" si="11"/>
        <v>0</v>
      </c>
      <c r="K122" s="46" t="str">
        <f t="shared" ca="1" si="12"/>
        <v/>
      </c>
    </row>
    <row r="123" spans="3:11" ht="15.75" customHeight="1">
      <c r="C123" s="16"/>
      <c r="E123" s="6" t="str">
        <f t="shared" ca="1" si="14"/>
        <v/>
      </c>
      <c r="F123" s="6" t="str">
        <f t="shared" ca="1" si="15"/>
        <v/>
      </c>
      <c r="H123" s="46" t="str">
        <f t="shared" ca="1" si="13"/>
        <v/>
      </c>
      <c r="I123" s="46" t="str">
        <f t="shared" ca="1" si="10"/>
        <v/>
      </c>
      <c r="J123" s="46">
        <f t="shared" ca="1" si="11"/>
        <v>0</v>
      </c>
      <c r="K123" s="46" t="str">
        <f t="shared" ca="1" si="12"/>
        <v/>
      </c>
    </row>
    <row r="124" spans="3:11" ht="15.75" customHeight="1">
      <c r="C124" s="16"/>
      <c r="E124" s="6" t="str">
        <f t="shared" ca="1" si="14"/>
        <v/>
      </c>
      <c r="F124" s="6" t="str">
        <f t="shared" ca="1" si="15"/>
        <v/>
      </c>
      <c r="H124" s="46" t="str">
        <f t="shared" ca="1" si="13"/>
        <v/>
      </c>
      <c r="I124" s="46" t="str">
        <f t="shared" ca="1" si="10"/>
        <v/>
      </c>
      <c r="J124" s="46">
        <f t="shared" ca="1" si="11"/>
        <v>0</v>
      </c>
      <c r="K124" s="46" t="str">
        <f t="shared" ca="1" si="12"/>
        <v/>
      </c>
    </row>
    <row r="125" spans="3:11" ht="15.75" customHeight="1">
      <c r="C125" s="16"/>
      <c r="E125" s="6" t="str">
        <f t="shared" ca="1" si="14"/>
        <v/>
      </c>
      <c r="F125" s="6" t="str">
        <f t="shared" ca="1" si="15"/>
        <v/>
      </c>
      <c r="H125" s="46" t="str">
        <f t="shared" ca="1" si="13"/>
        <v/>
      </c>
      <c r="I125" s="46" t="str">
        <f t="shared" ca="1" si="10"/>
        <v/>
      </c>
      <c r="J125" s="46">
        <f t="shared" ca="1" si="11"/>
        <v>0</v>
      </c>
      <c r="K125" s="46" t="str">
        <f t="shared" ca="1" si="12"/>
        <v/>
      </c>
    </row>
    <row r="126" spans="3:11" ht="15.75" customHeight="1">
      <c r="C126" s="16"/>
      <c r="E126" s="6" t="str">
        <f t="shared" ca="1" si="14"/>
        <v/>
      </c>
      <c r="F126" s="6" t="str">
        <f t="shared" ca="1" si="15"/>
        <v/>
      </c>
      <c r="H126" s="46" t="str">
        <f t="shared" ca="1" si="13"/>
        <v/>
      </c>
      <c r="I126" s="46" t="str">
        <f t="shared" ca="1" si="10"/>
        <v/>
      </c>
      <c r="J126" s="46">
        <f t="shared" ca="1" si="11"/>
        <v>0</v>
      </c>
      <c r="K126" s="46" t="str">
        <f t="shared" ca="1" si="12"/>
        <v/>
      </c>
    </row>
    <row r="127" spans="3:11" ht="15.75" customHeight="1">
      <c r="C127" s="16"/>
      <c r="E127" s="6" t="str">
        <f t="shared" ca="1" si="14"/>
        <v/>
      </c>
      <c r="F127" s="6" t="str">
        <f t="shared" ca="1" si="15"/>
        <v/>
      </c>
      <c r="H127" s="46" t="str">
        <f t="shared" ca="1" si="13"/>
        <v/>
      </c>
      <c r="I127" s="46" t="str">
        <f t="shared" ca="1" si="10"/>
        <v/>
      </c>
      <c r="J127" s="46">
        <f t="shared" ca="1" si="11"/>
        <v>0</v>
      </c>
      <c r="K127" s="46" t="str">
        <f t="shared" ca="1" si="12"/>
        <v/>
      </c>
    </row>
    <row r="128" spans="3:11" ht="15.75" customHeight="1">
      <c r="C128" s="16"/>
      <c r="E128" s="6" t="str">
        <f t="shared" ca="1" si="14"/>
        <v/>
      </c>
      <c r="F128" s="6" t="str">
        <f t="shared" ca="1" si="15"/>
        <v/>
      </c>
      <c r="H128" s="46" t="str">
        <f t="shared" ca="1" si="13"/>
        <v/>
      </c>
      <c r="I128" s="46" t="str">
        <f t="shared" ca="1" si="10"/>
        <v/>
      </c>
      <c r="J128" s="46">
        <f t="shared" ca="1" si="11"/>
        <v>0</v>
      </c>
      <c r="K128" s="46" t="str">
        <f t="shared" ca="1" si="12"/>
        <v/>
      </c>
    </row>
    <row r="129" spans="3:11" ht="15.75" customHeight="1">
      <c r="C129" s="16"/>
      <c r="E129" s="6" t="str">
        <f t="shared" ca="1" si="14"/>
        <v/>
      </c>
      <c r="F129" s="6" t="str">
        <f t="shared" ca="1" si="15"/>
        <v/>
      </c>
      <c r="H129" s="46" t="str">
        <f t="shared" ca="1" si="13"/>
        <v/>
      </c>
      <c r="I129" s="46" t="str">
        <f t="shared" ca="1" si="10"/>
        <v/>
      </c>
      <c r="J129" s="46">
        <f t="shared" ca="1" si="11"/>
        <v>0</v>
      </c>
      <c r="K129" s="46" t="str">
        <f t="shared" ca="1" si="12"/>
        <v/>
      </c>
    </row>
    <row r="130" spans="3:11" ht="15.75" customHeight="1">
      <c r="C130" s="16"/>
      <c r="E130" s="6" t="str">
        <f t="shared" ca="1" si="14"/>
        <v/>
      </c>
      <c r="F130" s="6" t="str">
        <f t="shared" ca="1" si="15"/>
        <v/>
      </c>
      <c r="H130" s="46" t="str">
        <f t="shared" ca="1" si="13"/>
        <v/>
      </c>
      <c r="I130" s="46" t="str">
        <f t="shared" ca="1" si="10"/>
        <v/>
      </c>
      <c r="J130" s="46">
        <f t="shared" ca="1" si="11"/>
        <v>0</v>
      </c>
      <c r="K130" s="46" t="str">
        <f t="shared" ca="1" si="12"/>
        <v/>
      </c>
    </row>
    <row r="131" spans="3:11" ht="15.75" customHeight="1">
      <c r="C131" s="16"/>
      <c r="E131" s="6" t="str">
        <f t="shared" ref="E131:E162" ca="1" si="16">IFERROR(VLOOKUP($D131,Transaction_type,2,FALSE),"")</f>
        <v/>
      </c>
      <c r="F131" s="6" t="str">
        <f t="shared" ref="F131:F162" ca="1" si="17">IFERROR(VLOOKUP($D131,Transaction_type,3,FALSE),"")</f>
        <v/>
      </c>
      <c r="H131" s="46" t="str">
        <f t="shared" ca="1" si="13"/>
        <v/>
      </c>
      <c r="I131" s="46" t="str">
        <f t="shared" ca="1" si="10"/>
        <v/>
      </c>
      <c r="J131" s="46">
        <f t="shared" ca="1" si="11"/>
        <v>0</v>
      </c>
      <c r="K131" s="46" t="str">
        <f t="shared" ca="1" si="12"/>
        <v/>
      </c>
    </row>
    <row r="132" spans="3:11" ht="15.75" customHeight="1">
      <c r="C132" s="16"/>
      <c r="E132" s="6" t="str">
        <f t="shared" ca="1" si="16"/>
        <v/>
      </c>
      <c r="F132" s="6" t="str">
        <f t="shared" ca="1" si="17"/>
        <v/>
      </c>
      <c r="H132" s="46" t="str">
        <f t="shared" ca="1" si="13"/>
        <v/>
      </c>
      <c r="I132" s="46" t="str">
        <f t="shared" ref="I132:I195" ca="1" si="18">IFERROR(VLOOKUP(F132,$L$3:$M$7,2,FALSE),"")</f>
        <v/>
      </c>
      <c r="J132" s="46">
        <f t="shared" ref="J132:J195" ca="1" si="19">+LEN(_xlfn.CONCAT(H132,I132))</f>
        <v>0</v>
      </c>
      <c r="K132" s="46" t="str">
        <f t="shared" ref="K132:K195" ca="1" si="20">+IF(AND(J132&gt;1,J132&lt;15),"CF Item! Select type 'I','F', or 'O' -&gt;","")</f>
        <v/>
      </c>
    </row>
    <row r="133" spans="3:11" ht="15.75" customHeight="1">
      <c r="C133" s="16"/>
      <c r="E133" s="6" t="str">
        <f t="shared" ca="1" si="16"/>
        <v/>
      </c>
      <c r="F133" s="6" t="str">
        <f t="shared" ca="1" si="17"/>
        <v/>
      </c>
      <c r="H133" s="46" t="str">
        <f t="shared" ref="H133:H196" ca="1" si="21">IFERROR(VLOOKUP(E133,$L$3:$M$7,2,FALSE),"")</f>
        <v/>
      </c>
      <c r="I133" s="46" t="str">
        <f t="shared" ca="1" si="18"/>
        <v/>
      </c>
      <c r="J133" s="46">
        <f t="shared" ca="1" si="19"/>
        <v>0</v>
      </c>
      <c r="K133" s="46" t="str">
        <f t="shared" ca="1" si="20"/>
        <v/>
      </c>
    </row>
    <row r="134" spans="3:11" ht="15.75" customHeight="1">
      <c r="C134" s="16"/>
      <c r="E134" s="6" t="str">
        <f t="shared" ca="1" si="16"/>
        <v/>
      </c>
      <c r="F134" s="6" t="str">
        <f t="shared" ca="1" si="17"/>
        <v/>
      </c>
      <c r="H134" s="46" t="str">
        <f t="shared" ca="1" si="21"/>
        <v/>
      </c>
      <c r="I134" s="46" t="str">
        <f t="shared" ca="1" si="18"/>
        <v/>
      </c>
      <c r="J134" s="46">
        <f t="shared" ca="1" si="19"/>
        <v>0</v>
      </c>
      <c r="K134" s="46" t="str">
        <f t="shared" ca="1" si="20"/>
        <v/>
      </c>
    </row>
    <row r="135" spans="3:11" ht="15.75" customHeight="1">
      <c r="C135" s="16"/>
      <c r="E135" s="6" t="str">
        <f t="shared" ca="1" si="16"/>
        <v/>
      </c>
      <c r="F135" s="6" t="str">
        <f t="shared" ca="1" si="17"/>
        <v/>
      </c>
      <c r="H135" s="46" t="str">
        <f t="shared" ca="1" si="21"/>
        <v/>
      </c>
      <c r="I135" s="46" t="str">
        <f t="shared" ca="1" si="18"/>
        <v/>
      </c>
      <c r="J135" s="46">
        <f t="shared" ca="1" si="19"/>
        <v>0</v>
      </c>
      <c r="K135" s="46" t="str">
        <f t="shared" ca="1" si="20"/>
        <v/>
      </c>
    </row>
    <row r="136" spans="3:11" ht="15.75" customHeight="1">
      <c r="C136" s="16"/>
      <c r="E136" s="6" t="str">
        <f t="shared" ca="1" si="16"/>
        <v/>
      </c>
      <c r="F136" s="6" t="str">
        <f t="shared" ca="1" si="17"/>
        <v/>
      </c>
      <c r="H136" s="46" t="str">
        <f t="shared" ca="1" si="21"/>
        <v/>
      </c>
      <c r="I136" s="46" t="str">
        <f t="shared" ca="1" si="18"/>
        <v/>
      </c>
      <c r="J136" s="46">
        <f t="shared" ca="1" si="19"/>
        <v>0</v>
      </c>
      <c r="K136" s="46" t="str">
        <f t="shared" ca="1" si="20"/>
        <v/>
      </c>
    </row>
    <row r="137" spans="3:11" ht="15.75" customHeight="1">
      <c r="C137" s="16"/>
      <c r="E137" s="6" t="str">
        <f t="shared" ca="1" si="16"/>
        <v/>
      </c>
      <c r="F137" s="6" t="str">
        <f t="shared" ca="1" si="17"/>
        <v/>
      </c>
      <c r="H137" s="46" t="str">
        <f t="shared" ca="1" si="21"/>
        <v/>
      </c>
      <c r="I137" s="46" t="str">
        <f t="shared" ca="1" si="18"/>
        <v/>
      </c>
      <c r="J137" s="46">
        <f t="shared" ca="1" si="19"/>
        <v>0</v>
      </c>
      <c r="K137" s="46" t="str">
        <f t="shared" ca="1" si="20"/>
        <v/>
      </c>
    </row>
    <row r="138" spans="3:11" ht="15.75" customHeight="1">
      <c r="C138" s="16"/>
      <c r="E138" s="6" t="str">
        <f t="shared" ca="1" si="16"/>
        <v/>
      </c>
      <c r="F138" s="6" t="str">
        <f t="shared" ca="1" si="17"/>
        <v/>
      </c>
      <c r="H138" s="46" t="str">
        <f t="shared" ca="1" si="21"/>
        <v/>
      </c>
      <c r="I138" s="46" t="str">
        <f t="shared" ca="1" si="18"/>
        <v/>
      </c>
      <c r="J138" s="46">
        <f t="shared" ca="1" si="19"/>
        <v>0</v>
      </c>
      <c r="K138" s="46" t="str">
        <f t="shared" ca="1" si="20"/>
        <v/>
      </c>
    </row>
    <row r="139" spans="3:11" ht="15.75" customHeight="1">
      <c r="C139" s="16"/>
      <c r="E139" s="6" t="str">
        <f t="shared" ca="1" si="16"/>
        <v/>
      </c>
      <c r="F139" s="6" t="str">
        <f t="shared" ca="1" si="17"/>
        <v/>
      </c>
      <c r="H139" s="46" t="str">
        <f t="shared" ca="1" si="21"/>
        <v/>
      </c>
      <c r="I139" s="46" t="str">
        <f t="shared" ca="1" si="18"/>
        <v/>
      </c>
      <c r="J139" s="46">
        <f t="shared" ca="1" si="19"/>
        <v>0</v>
      </c>
      <c r="K139" s="46" t="str">
        <f t="shared" ca="1" si="20"/>
        <v/>
      </c>
    </row>
    <row r="140" spans="3:11" ht="15.75" customHeight="1">
      <c r="C140" s="16"/>
      <c r="E140" s="6" t="str">
        <f t="shared" ca="1" si="16"/>
        <v/>
      </c>
      <c r="F140" s="6" t="str">
        <f t="shared" ca="1" si="17"/>
        <v/>
      </c>
      <c r="H140" s="46" t="str">
        <f t="shared" ca="1" si="21"/>
        <v/>
      </c>
      <c r="I140" s="46" t="str">
        <f t="shared" ca="1" si="18"/>
        <v/>
      </c>
      <c r="J140" s="46">
        <f t="shared" ca="1" si="19"/>
        <v>0</v>
      </c>
      <c r="K140" s="46" t="str">
        <f t="shared" ca="1" si="20"/>
        <v/>
      </c>
    </row>
    <row r="141" spans="3:11" ht="15.75" customHeight="1">
      <c r="C141" s="16"/>
      <c r="E141" s="6" t="str">
        <f t="shared" ca="1" si="16"/>
        <v/>
      </c>
      <c r="F141" s="6" t="str">
        <f t="shared" ca="1" si="17"/>
        <v/>
      </c>
      <c r="H141" s="46" t="str">
        <f t="shared" ca="1" si="21"/>
        <v/>
      </c>
      <c r="I141" s="46" t="str">
        <f t="shared" ca="1" si="18"/>
        <v/>
      </c>
      <c r="J141" s="46">
        <f t="shared" ca="1" si="19"/>
        <v>0</v>
      </c>
      <c r="K141" s="46" t="str">
        <f t="shared" ca="1" si="20"/>
        <v/>
      </c>
    </row>
    <row r="142" spans="3:11" ht="15.75" customHeight="1">
      <c r="C142" s="16"/>
      <c r="E142" s="6" t="str">
        <f t="shared" ca="1" si="16"/>
        <v/>
      </c>
      <c r="F142" s="6" t="str">
        <f t="shared" ca="1" si="17"/>
        <v/>
      </c>
      <c r="H142" s="46" t="str">
        <f t="shared" ca="1" si="21"/>
        <v/>
      </c>
      <c r="I142" s="46" t="str">
        <f t="shared" ca="1" si="18"/>
        <v/>
      </c>
      <c r="J142" s="46">
        <f t="shared" ca="1" si="19"/>
        <v>0</v>
      </c>
      <c r="K142" s="46" t="str">
        <f t="shared" ca="1" si="20"/>
        <v/>
      </c>
    </row>
    <row r="143" spans="3:11" ht="15.75" customHeight="1">
      <c r="C143" s="16"/>
      <c r="E143" s="6" t="str">
        <f t="shared" ca="1" si="16"/>
        <v/>
      </c>
      <c r="F143" s="6" t="str">
        <f t="shared" ca="1" si="17"/>
        <v/>
      </c>
      <c r="H143" s="46" t="str">
        <f t="shared" ca="1" si="21"/>
        <v/>
      </c>
      <c r="I143" s="46" t="str">
        <f t="shared" ca="1" si="18"/>
        <v/>
      </c>
      <c r="J143" s="46">
        <f t="shared" ca="1" si="19"/>
        <v>0</v>
      </c>
      <c r="K143" s="46" t="str">
        <f t="shared" ca="1" si="20"/>
        <v/>
      </c>
    </row>
    <row r="144" spans="3:11" ht="15.75" customHeight="1">
      <c r="C144" s="16"/>
      <c r="E144" s="6" t="str">
        <f t="shared" ca="1" si="16"/>
        <v/>
      </c>
      <c r="F144" s="6" t="str">
        <f t="shared" ca="1" si="17"/>
        <v/>
      </c>
      <c r="H144" s="46" t="str">
        <f t="shared" ca="1" si="21"/>
        <v/>
      </c>
      <c r="I144" s="46" t="str">
        <f t="shared" ca="1" si="18"/>
        <v/>
      </c>
      <c r="J144" s="46">
        <f t="shared" ca="1" si="19"/>
        <v>0</v>
      </c>
      <c r="K144" s="46" t="str">
        <f t="shared" ca="1" si="20"/>
        <v/>
      </c>
    </row>
    <row r="145" spans="3:11" ht="15.75" customHeight="1">
      <c r="C145" s="16"/>
      <c r="E145" s="6" t="str">
        <f t="shared" ca="1" si="16"/>
        <v/>
      </c>
      <c r="F145" s="6" t="str">
        <f t="shared" ca="1" si="17"/>
        <v/>
      </c>
      <c r="H145" s="46" t="str">
        <f t="shared" ca="1" si="21"/>
        <v/>
      </c>
      <c r="I145" s="46" t="str">
        <f t="shared" ca="1" si="18"/>
        <v/>
      </c>
      <c r="J145" s="46">
        <f t="shared" ca="1" si="19"/>
        <v>0</v>
      </c>
      <c r="K145" s="46" t="str">
        <f t="shared" ca="1" si="20"/>
        <v/>
      </c>
    </row>
    <row r="146" spans="3:11" ht="15.75" customHeight="1">
      <c r="C146" s="16"/>
      <c r="E146" s="6" t="str">
        <f t="shared" ca="1" si="16"/>
        <v/>
      </c>
      <c r="F146" s="6" t="str">
        <f t="shared" ca="1" si="17"/>
        <v/>
      </c>
      <c r="H146" s="46" t="str">
        <f t="shared" ca="1" si="21"/>
        <v/>
      </c>
      <c r="I146" s="46" t="str">
        <f t="shared" ca="1" si="18"/>
        <v/>
      </c>
      <c r="J146" s="46">
        <f t="shared" ca="1" si="19"/>
        <v>0</v>
      </c>
      <c r="K146" s="46" t="str">
        <f t="shared" ca="1" si="20"/>
        <v/>
      </c>
    </row>
    <row r="147" spans="3:11" ht="15.75" customHeight="1">
      <c r="C147" s="16"/>
      <c r="E147" s="6" t="str">
        <f t="shared" ca="1" si="16"/>
        <v/>
      </c>
      <c r="F147" s="6" t="str">
        <f t="shared" ca="1" si="17"/>
        <v/>
      </c>
      <c r="H147" s="46" t="str">
        <f t="shared" ca="1" si="21"/>
        <v/>
      </c>
      <c r="I147" s="46" t="str">
        <f t="shared" ca="1" si="18"/>
        <v/>
      </c>
      <c r="J147" s="46">
        <f t="shared" ca="1" si="19"/>
        <v>0</v>
      </c>
      <c r="K147" s="46" t="str">
        <f t="shared" ca="1" si="20"/>
        <v/>
      </c>
    </row>
    <row r="148" spans="3:11" ht="15.75" customHeight="1">
      <c r="C148" s="16"/>
      <c r="E148" s="6" t="str">
        <f t="shared" ca="1" si="16"/>
        <v/>
      </c>
      <c r="F148" s="6" t="str">
        <f t="shared" ca="1" si="17"/>
        <v/>
      </c>
      <c r="H148" s="46" t="str">
        <f t="shared" ca="1" si="21"/>
        <v/>
      </c>
      <c r="I148" s="46" t="str">
        <f t="shared" ca="1" si="18"/>
        <v/>
      </c>
      <c r="J148" s="46">
        <f t="shared" ca="1" si="19"/>
        <v>0</v>
      </c>
      <c r="K148" s="46" t="str">
        <f t="shared" ca="1" si="20"/>
        <v/>
      </c>
    </row>
    <row r="149" spans="3:11" ht="15.75" customHeight="1">
      <c r="C149" s="16"/>
      <c r="E149" s="6" t="str">
        <f t="shared" ca="1" si="16"/>
        <v/>
      </c>
      <c r="F149" s="6" t="str">
        <f t="shared" ca="1" si="17"/>
        <v/>
      </c>
      <c r="H149" s="46" t="str">
        <f t="shared" ca="1" si="21"/>
        <v/>
      </c>
      <c r="I149" s="46" t="str">
        <f t="shared" ca="1" si="18"/>
        <v/>
      </c>
      <c r="J149" s="46">
        <f t="shared" ca="1" si="19"/>
        <v>0</v>
      </c>
      <c r="K149" s="46" t="str">
        <f t="shared" ca="1" si="20"/>
        <v/>
      </c>
    </row>
    <row r="150" spans="3:11" ht="15.75" customHeight="1">
      <c r="C150" s="16"/>
      <c r="E150" s="6" t="str">
        <f t="shared" ca="1" si="16"/>
        <v/>
      </c>
      <c r="F150" s="6" t="str">
        <f t="shared" ca="1" si="17"/>
        <v/>
      </c>
      <c r="H150" s="46" t="str">
        <f t="shared" ca="1" si="21"/>
        <v/>
      </c>
      <c r="I150" s="46" t="str">
        <f t="shared" ca="1" si="18"/>
        <v/>
      </c>
      <c r="J150" s="46">
        <f t="shared" ca="1" si="19"/>
        <v>0</v>
      </c>
      <c r="K150" s="46" t="str">
        <f t="shared" ca="1" si="20"/>
        <v/>
      </c>
    </row>
    <row r="151" spans="3:11" ht="15.75" customHeight="1">
      <c r="C151" s="16"/>
      <c r="E151" s="6" t="str">
        <f t="shared" ca="1" si="16"/>
        <v/>
      </c>
      <c r="F151" s="6" t="str">
        <f t="shared" ca="1" si="17"/>
        <v/>
      </c>
      <c r="H151" s="46" t="str">
        <f t="shared" ca="1" si="21"/>
        <v/>
      </c>
      <c r="I151" s="46" t="str">
        <f t="shared" ca="1" si="18"/>
        <v/>
      </c>
      <c r="J151" s="46">
        <f t="shared" ca="1" si="19"/>
        <v>0</v>
      </c>
      <c r="K151" s="46" t="str">
        <f t="shared" ca="1" si="20"/>
        <v/>
      </c>
    </row>
    <row r="152" spans="3:11" ht="15.75" customHeight="1">
      <c r="C152" s="16"/>
      <c r="E152" s="6" t="str">
        <f t="shared" ca="1" si="16"/>
        <v/>
      </c>
      <c r="F152" s="6" t="str">
        <f t="shared" ca="1" si="17"/>
        <v/>
      </c>
      <c r="H152" s="46" t="str">
        <f t="shared" ca="1" si="21"/>
        <v/>
      </c>
      <c r="I152" s="46" t="str">
        <f t="shared" ca="1" si="18"/>
        <v/>
      </c>
      <c r="J152" s="46">
        <f t="shared" ca="1" si="19"/>
        <v>0</v>
      </c>
      <c r="K152" s="46" t="str">
        <f t="shared" ca="1" si="20"/>
        <v/>
      </c>
    </row>
    <row r="153" spans="3:11" ht="15.75" customHeight="1">
      <c r="C153" s="16"/>
      <c r="E153" s="6" t="str">
        <f t="shared" ca="1" si="16"/>
        <v/>
      </c>
      <c r="F153" s="6" t="str">
        <f t="shared" ca="1" si="17"/>
        <v/>
      </c>
      <c r="H153" s="46" t="str">
        <f t="shared" ca="1" si="21"/>
        <v/>
      </c>
      <c r="I153" s="46" t="str">
        <f t="shared" ca="1" si="18"/>
        <v/>
      </c>
      <c r="J153" s="46">
        <f t="shared" ca="1" si="19"/>
        <v>0</v>
      </c>
      <c r="K153" s="46" t="str">
        <f t="shared" ca="1" si="20"/>
        <v/>
      </c>
    </row>
    <row r="154" spans="3:11" ht="15.75" customHeight="1">
      <c r="C154" s="16"/>
      <c r="E154" s="6" t="str">
        <f t="shared" ca="1" si="16"/>
        <v/>
      </c>
      <c r="F154" s="6" t="str">
        <f t="shared" ca="1" si="17"/>
        <v/>
      </c>
      <c r="H154" s="46" t="str">
        <f t="shared" ca="1" si="21"/>
        <v/>
      </c>
      <c r="I154" s="46" t="str">
        <f t="shared" ca="1" si="18"/>
        <v/>
      </c>
      <c r="J154" s="46">
        <f t="shared" ca="1" si="19"/>
        <v>0</v>
      </c>
      <c r="K154" s="46" t="str">
        <f t="shared" ca="1" si="20"/>
        <v/>
      </c>
    </row>
    <row r="155" spans="3:11" ht="15.75" customHeight="1">
      <c r="C155" s="16"/>
      <c r="E155" s="6" t="str">
        <f t="shared" ca="1" si="16"/>
        <v/>
      </c>
      <c r="F155" s="6" t="str">
        <f t="shared" ca="1" si="17"/>
        <v/>
      </c>
      <c r="H155" s="46" t="str">
        <f t="shared" ca="1" si="21"/>
        <v/>
      </c>
      <c r="I155" s="46" t="str">
        <f t="shared" ca="1" si="18"/>
        <v/>
      </c>
      <c r="J155" s="46">
        <f t="shared" ca="1" si="19"/>
        <v>0</v>
      </c>
      <c r="K155" s="46" t="str">
        <f t="shared" ca="1" si="20"/>
        <v/>
      </c>
    </row>
    <row r="156" spans="3:11" ht="15.75" customHeight="1">
      <c r="C156" s="16"/>
      <c r="E156" s="6" t="str">
        <f t="shared" ca="1" si="16"/>
        <v/>
      </c>
      <c r="F156" s="6" t="str">
        <f t="shared" ca="1" si="17"/>
        <v/>
      </c>
      <c r="H156" s="46" t="str">
        <f t="shared" ca="1" si="21"/>
        <v/>
      </c>
      <c r="I156" s="46" t="str">
        <f t="shared" ca="1" si="18"/>
        <v/>
      </c>
      <c r="J156" s="46">
        <f t="shared" ca="1" si="19"/>
        <v>0</v>
      </c>
      <c r="K156" s="46" t="str">
        <f t="shared" ca="1" si="20"/>
        <v/>
      </c>
    </row>
    <row r="157" spans="3:11" ht="15.75" customHeight="1">
      <c r="C157" s="16"/>
      <c r="E157" s="6" t="str">
        <f t="shared" ca="1" si="16"/>
        <v/>
      </c>
      <c r="F157" s="6" t="str">
        <f t="shared" ca="1" si="17"/>
        <v/>
      </c>
      <c r="H157" s="46" t="str">
        <f t="shared" ca="1" si="21"/>
        <v/>
      </c>
      <c r="I157" s="46" t="str">
        <f t="shared" ca="1" si="18"/>
        <v/>
      </c>
      <c r="J157" s="46">
        <f t="shared" ca="1" si="19"/>
        <v>0</v>
      </c>
      <c r="K157" s="46" t="str">
        <f t="shared" ca="1" si="20"/>
        <v/>
      </c>
    </row>
    <row r="158" spans="3:11" ht="15.75" customHeight="1">
      <c r="C158" s="16"/>
      <c r="E158" s="6" t="str">
        <f t="shared" ca="1" si="16"/>
        <v/>
      </c>
      <c r="F158" s="6" t="str">
        <f t="shared" ca="1" si="17"/>
        <v/>
      </c>
      <c r="H158" s="46" t="str">
        <f t="shared" ca="1" si="21"/>
        <v/>
      </c>
      <c r="I158" s="46" t="str">
        <f t="shared" ca="1" si="18"/>
        <v/>
      </c>
      <c r="J158" s="46">
        <f t="shared" ca="1" si="19"/>
        <v>0</v>
      </c>
      <c r="K158" s="46" t="str">
        <f t="shared" ca="1" si="20"/>
        <v/>
      </c>
    </row>
    <row r="159" spans="3:11" ht="15.75" customHeight="1">
      <c r="C159" s="16"/>
      <c r="E159" s="6" t="str">
        <f t="shared" ca="1" si="16"/>
        <v/>
      </c>
      <c r="F159" s="6" t="str">
        <f t="shared" ca="1" si="17"/>
        <v/>
      </c>
      <c r="H159" s="46" t="str">
        <f t="shared" ca="1" si="21"/>
        <v/>
      </c>
      <c r="I159" s="46" t="str">
        <f t="shared" ca="1" si="18"/>
        <v/>
      </c>
      <c r="J159" s="46">
        <f t="shared" ca="1" si="19"/>
        <v>0</v>
      </c>
      <c r="K159" s="46" t="str">
        <f t="shared" ca="1" si="20"/>
        <v/>
      </c>
    </row>
    <row r="160" spans="3:11" ht="15.75" customHeight="1">
      <c r="C160" s="16"/>
      <c r="E160" s="6" t="str">
        <f t="shared" ca="1" si="16"/>
        <v/>
      </c>
      <c r="F160" s="6" t="str">
        <f t="shared" ca="1" si="17"/>
        <v/>
      </c>
      <c r="H160" s="46" t="str">
        <f t="shared" ca="1" si="21"/>
        <v/>
      </c>
      <c r="I160" s="46" t="str">
        <f t="shared" ca="1" si="18"/>
        <v/>
      </c>
      <c r="J160" s="46">
        <f t="shared" ca="1" si="19"/>
        <v>0</v>
      </c>
      <c r="K160" s="46" t="str">
        <f t="shared" ca="1" si="20"/>
        <v/>
      </c>
    </row>
    <row r="161" spans="3:11" ht="15.75" customHeight="1">
      <c r="C161" s="16"/>
      <c r="E161" s="6" t="str">
        <f t="shared" ca="1" si="16"/>
        <v/>
      </c>
      <c r="F161" s="6" t="str">
        <f t="shared" ca="1" si="17"/>
        <v/>
      </c>
      <c r="H161" s="46" t="str">
        <f t="shared" ca="1" si="21"/>
        <v/>
      </c>
      <c r="I161" s="46" t="str">
        <f t="shared" ca="1" si="18"/>
        <v/>
      </c>
      <c r="J161" s="46">
        <f t="shared" ca="1" si="19"/>
        <v>0</v>
      </c>
      <c r="K161" s="46" t="str">
        <f t="shared" ca="1" si="20"/>
        <v/>
      </c>
    </row>
    <row r="162" spans="3:11" ht="15.75" customHeight="1">
      <c r="C162" s="16"/>
      <c r="E162" s="6" t="str">
        <f t="shared" ca="1" si="16"/>
        <v/>
      </c>
      <c r="F162" s="6" t="str">
        <f t="shared" ca="1" si="17"/>
        <v/>
      </c>
      <c r="H162" s="46" t="str">
        <f t="shared" ca="1" si="21"/>
        <v/>
      </c>
      <c r="I162" s="46" t="str">
        <f t="shared" ca="1" si="18"/>
        <v/>
      </c>
      <c r="J162" s="46">
        <f t="shared" ca="1" si="19"/>
        <v>0</v>
      </c>
      <c r="K162" s="46" t="str">
        <f t="shared" ca="1" si="20"/>
        <v/>
      </c>
    </row>
    <row r="163" spans="3:11" ht="15.75" customHeight="1">
      <c r="C163" s="16"/>
      <c r="E163" s="6" t="str">
        <f t="shared" ref="E163:E194" ca="1" si="22">IFERROR(VLOOKUP($D163,Transaction_type,2,FALSE),"")</f>
        <v/>
      </c>
      <c r="F163" s="6" t="str">
        <f t="shared" ref="F163:F194" ca="1" si="23">IFERROR(VLOOKUP($D163,Transaction_type,3,FALSE),"")</f>
        <v/>
      </c>
      <c r="H163" s="46" t="str">
        <f t="shared" ca="1" si="21"/>
        <v/>
      </c>
      <c r="I163" s="46" t="str">
        <f t="shared" ca="1" si="18"/>
        <v/>
      </c>
      <c r="J163" s="46">
        <f t="shared" ca="1" si="19"/>
        <v>0</v>
      </c>
      <c r="K163" s="46" t="str">
        <f t="shared" ca="1" si="20"/>
        <v/>
      </c>
    </row>
    <row r="164" spans="3:11" ht="15.75" customHeight="1">
      <c r="C164" s="16"/>
      <c r="E164" s="6" t="str">
        <f t="shared" ca="1" si="22"/>
        <v/>
      </c>
      <c r="F164" s="6" t="str">
        <f t="shared" ca="1" si="23"/>
        <v/>
      </c>
      <c r="H164" s="46" t="str">
        <f t="shared" ca="1" si="21"/>
        <v/>
      </c>
      <c r="I164" s="46" t="str">
        <f t="shared" ca="1" si="18"/>
        <v/>
      </c>
      <c r="J164" s="46">
        <f t="shared" ca="1" si="19"/>
        <v>0</v>
      </c>
      <c r="K164" s="46" t="str">
        <f t="shared" ca="1" si="20"/>
        <v/>
      </c>
    </row>
    <row r="165" spans="3:11" ht="15.75" customHeight="1">
      <c r="C165" s="16"/>
      <c r="E165" s="6" t="str">
        <f t="shared" ca="1" si="22"/>
        <v/>
      </c>
      <c r="F165" s="6" t="str">
        <f t="shared" ca="1" si="23"/>
        <v/>
      </c>
      <c r="H165" s="46" t="str">
        <f t="shared" ca="1" si="21"/>
        <v/>
      </c>
      <c r="I165" s="46" t="str">
        <f t="shared" ca="1" si="18"/>
        <v/>
      </c>
      <c r="J165" s="46">
        <f t="shared" ca="1" si="19"/>
        <v>0</v>
      </c>
      <c r="K165" s="46" t="str">
        <f t="shared" ca="1" si="20"/>
        <v/>
      </c>
    </row>
    <row r="166" spans="3:11" ht="15.75" customHeight="1">
      <c r="C166" s="16"/>
      <c r="E166" s="6" t="str">
        <f t="shared" ca="1" si="22"/>
        <v/>
      </c>
      <c r="F166" s="6" t="str">
        <f t="shared" ca="1" si="23"/>
        <v/>
      </c>
      <c r="H166" s="46" t="str">
        <f t="shared" ca="1" si="21"/>
        <v/>
      </c>
      <c r="I166" s="46" t="str">
        <f t="shared" ca="1" si="18"/>
        <v/>
      </c>
      <c r="J166" s="46">
        <f t="shared" ca="1" si="19"/>
        <v>0</v>
      </c>
      <c r="K166" s="46" t="str">
        <f t="shared" ca="1" si="20"/>
        <v/>
      </c>
    </row>
    <row r="167" spans="3:11" ht="15.75" customHeight="1">
      <c r="C167" s="16"/>
      <c r="E167" s="6" t="str">
        <f t="shared" ca="1" si="22"/>
        <v/>
      </c>
      <c r="F167" s="6" t="str">
        <f t="shared" ca="1" si="23"/>
        <v/>
      </c>
      <c r="H167" s="46" t="str">
        <f t="shared" ca="1" si="21"/>
        <v/>
      </c>
      <c r="I167" s="46" t="str">
        <f t="shared" ca="1" si="18"/>
        <v/>
      </c>
      <c r="J167" s="46">
        <f t="shared" ca="1" si="19"/>
        <v>0</v>
      </c>
      <c r="K167" s="46" t="str">
        <f t="shared" ca="1" si="20"/>
        <v/>
      </c>
    </row>
    <row r="168" spans="3:11" ht="15.75" customHeight="1">
      <c r="C168" s="16"/>
      <c r="E168" s="6" t="str">
        <f t="shared" ca="1" si="22"/>
        <v/>
      </c>
      <c r="F168" s="6" t="str">
        <f t="shared" ca="1" si="23"/>
        <v/>
      </c>
      <c r="H168" s="46" t="str">
        <f t="shared" ca="1" si="21"/>
        <v/>
      </c>
      <c r="I168" s="46" t="str">
        <f t="shared" ca="1" si="18"/>
        <v/>
      </c>
      <c r="J168" s="46">
        <f t="shared" ca="1" si="19"/>
        <v>0</v>
      </c>
      <c r="K168" s="46" t="str">
        <f t="shared" ca="1" si="20"/>
        <v/>
      </c>
    </row>
    <row r="169" spans="3:11" ht="15.75" customHeight="1">
      <c r="C169" s="16"/>
      <c r="E169" s="6" t="str">
        <f t="shared" ca="1" si="22"/>
        <v/>
      </c>
      <c r="F169" s="6" t="str">
        <f t="shared" ca="1" si="23"/>
        <v/>
      </c>
      <c r="H169" s="46" t="str">
        <f t="shared" ca="1" si="21"/>
        <v/>
      </c>
      <c r="I169" s="46" t="str">
        <f t="shared" ca="1" si="18"/>
        <v/>
      </c>
      <c r="J169" s="46">
        <f t="shared" ca="1" si="19"/>
        <v>0</v>
      </c>
      <c r="K169" s="46" t="str">
        <f t="shared" ca="1" si="20"/>
        <v/>
      </c>
    </row>
    <row r="170" spans="3:11" ht="15.75" customHeight="1">
      <c r="C170" s="16"/>
      <c r="E170" s="6" t="str">
        <f t="shared" ca="1" si="22"/>
        <v/>
      </c>
      <c r="F170" s="6" t="str">
        <f t="shared" ca="1" si="23"/>
        <v/>
      </c>
      <c r="H170" s="46" t="str">
        <f t="shared" ca="1" si="21"/>
        <v/>
      </c>
      <c r="I170" s="46" t="str">
        <f t="shared" ca="1" si="18"/>
        <v/>
      </c>
      <c r="J170" s="46">
        <f t="shared" ca="1" si="19"/>
        <v>0</v>
      </c>
      <c r="K170" s="46" t="str">
        <f t="shared" ca="1" si="20"/>
        <v/>
      </c>
    </row>
    <row r="171" spans="3:11" ht="15.75" customHeight="1">
      <c r="C171" s="16"/>
      <c r="E171" s="6" t="str">
        <f t="shared" ca="1" si="22"/>
        <v/>
      </c>
      <c r="F171" s="6" t="str">
        <f t="shared" ca="1" si="23"/>
        <v/>
      </c>
      <c r="H171" s="46" t="str">
        <f t="shared" ca="1" si="21"/>
        <v/>
      </c>
      <c r="I171" s="46" t="str">
        <f t="shared" ca="1" si="18"/>
        <v/>
      </c>
      <c r="J171" s="46">
        <f t="shared" ca="1" si="19"/>
        <v>0</v>
      </c>
      <c r="K171" s="46" t="str">
        <f t="shared" ca="1" si="20"/>
        <v/>
      </c>
    </row>
    <row r="172" spans="3:11" ht="15.75" customHeight="1">
      <c r="C172" s="16"/>
      <c r="E172" s="6" t="str">
        <f t="shared" ca="1" si="22"/>
        <v/>
      </c>
      <c r="F172" s="6" t="str">
        <f t="shared" ca="1" si="23"/>
        <v/>
      </c>
      <c r="H172" s="46" t="str">
        <f t="shared" ca="1" si="21"/>
        <v/>
      </c>
      <c r="I172" s="46" t="str">
        <f t="shared" ca="1" si="18"/>
        <v/>
      </c>
      <c r="J172" s="46">
        <f t="shared" ca="1" si="19"/>
        <v>0</v>
      </c>
      <c r="K172" s="46" t="str">
        <f t="shared" ca="1" si="20"/>
        <v/>
      </c>
    </row>
    <row r="173" spans="3:11" ht="15.75" customHeight="1">
      <c r="C173" s="16"/>
      <c r="E173" s="6" t="str">
        <f t="shared" ca="1" si="22"/>
        <v/>
      </c>
      <c r="F173" s="6" t="str">
        <f t="shared" ca="1" si="23"/>
        <v/>
      </c>
      <c r="H173" s="46" t="str">
        <f t="shared" ca="1" si="21"/>
        <v/>
      </c>
      <c r="I173" s="46" t="str">
        <f t="shared" ca="1" si="18"/>
        <v/>
      </c>
      <c r="J173" s="46">
        <f t="shared" ca="1" si="19"/>
        <v>0</v>
      </c>
      <c r="K173" s="46" t="str">
        <f t="shared" ca="1" si="20"/>
        <v/>
      </c>
    </row>
    <row r="174" spans="3:11" ht="15.75" customHeight="1">
      <c r="C174" s="16"/>
      <c r="E174" s="6" t="str">
        <f t="shared" ca="1" si="22"/>
        <v/>
      </c>
      <c r="F174" s="6" t="str">
        <f t="shared" ca="1" si="23"/>
        <v/>
      </c>
      <c r="H174" s="46" t="str">
        <f t="shared" ca="1" si="21"/>
        <v/>
      </c>
      <c r="I174" s="46" t="str">
        <f t="shared" ca="1" si="18"/>
        <v/>
      </c>
      <c r="J174" s="46">
        <f t="shared" ca="1" si="19"/>
        <v>0</v>
      </c>
      <c r="K174" s="46" t="str">
        <f t="shared" ca="1" si="20"/>
        <v/>
      </c>
    </row>
    <row r="175" spans="3:11" ht="15.75" customHeight="1">
      <c r="C175" s="16"/>
      <c r="E175" s="6" t="str">
        <f t="shared" ca="1" si="22"/>
        <v/>
      </c>
      <c r="F175" s="6" t="str">
        <f t="shared" ca="1" si="23"/>
        <v/>
      </c>
      <c r="H175" s="46" t="str">
        <f t="shared" ca="1" si="21"/>
        <v/>
      </c>
      <c r="I175" s="46" t="str">
        <f t="shared" ca="1" si="18"/>
        <v/>
      </c>
      <c r="J175" s="46">
        <f t="shared" ca="1" si="19"/>
        <v>0</v>
      </c>
      <c r="K175" s="46" t="str">
        <f t="shared" ca="1" si="20"/>
        <v/>
      </c>
    </row>
    <row r="176" spans="3:11" ht="15.75" customHeight="1">
      <c r="C176" s="16"/>
      <c r="E176" s="6" t="str">
        <f t="shared" ca="1" si="22"/>
        <v/>
      </c>
      <c r="F176" s="6" t="str">
        <f t="shared" ca="1" si="23"/>
        <v/>
      </c>
      <c r="H176" s="46" t="str">
        <f t="shared" ca="1" si="21"/>
        <v/>
      </c>
      <c r="I176" s="46" t="str">
        <f t="shared" ca="1" si="18"/>
        <v/>
      </c>
      <c r="J176" s="46">
        <f t="shared" ca="1" si="19"/>
        <v>0</v>
      </c>
      <c r="K176" s="46" t="str">
        <f t="shared" ca="1" si="20"/>
        <v/>
      </c>
    </row>
    <row r="177" spans="3:11" ht="15.75" customHeight="1">
      <c r="C177" s="16"/>
      <c r="E177" s="6" t="str">
        <f t="shared" ca="1" si="22"/>
        <v/>
      </c>
      <c r="F177" s="6" t="str">
        <f t="shared" ca="1" si="23"/>
        <v/>
      </c>
      <c r="H177" s="46" t="str">
        <f t="shared" ca="1" si="21"/>
        <v/>
      </c>
      <c r="I177" s="46" t="str">
        <f t="shared" ca="1" si="18"/>
        <v/>
      </c>
      <c r="J177" s="46">
        <f t="shared" ca="1" si="19"/>
        <v>0</v>
      </c>
      <c r="K177" s="46" t="str">
        <f t="shared" ca="1" si="20"/>
        <v/>
      </c>
    </row>
    <row r="178" spans="3:11" ht="15.75" customHeight="1">
      <c r="C178" s="16"/>
      <c r="E178" s="6" t="str">
        <f t="shared" ca="1" si="22"/>
        <v/>
      </c>
      <c r="F178" s="6" t="str">
        <f t="shared" ca="1" si="23"/>
        <v/>
      </c>
      <c r="H178" s="46" t="str">
        <f t="shared" ca="1" si="21"/>
        <v/>
      </c>
      <c r="I178" s="46" t="str">
        <f t="shared" ca="1" si="18"/>
        <v/>
      </c>
      <c r="J178" s="46">
        <f t="shared" ca="1" si="19"/>
        <v>0</v>
      </c>
      <c r="K178" s="46" t="str">
        <f t="shared" ca="1" si="20"/>
        <v/>
      </c>
    </row>
    <row r="179" spans="3:11" ht="15.75" customHeight="1">
      <c r="C179" s="16"/>
      <c r="E179" s="6" t="str">
        <f t="shared" ca="1" si="22"/>
        <v/>
      </c>
      <c r="F179" s="6" t="str">
        <f t="shared" ca="1" si="23"/>
        <v/>
      </c>
      <c r="H179" s="46" t="str">
        <f t="shared" ca="1" si="21"/>
        <v/>
      </c>
      <c r="I179" s="46" t="str">
        <f t="shared" ca="1" si="18"/>
        <v/>
      </c>
      <c r="J179" s="46">
        <f t="shared" ca="1" si="19"/>
        <v>0</v>
      </c>
      <c r="K179" s="46" t="str">
        <f t="shared" ca="1" si="20"/>
        <v/>
      </c>
    </row>
    <row r="180" spans="3:11" ht="15.75" customHeight="1">
      <c r="C180" s="16"/>
      <c r="E180" s="6" t="str">
        <f t="shared" ca="1" si="22"/>
        <v/>
      </c>
      <c r="F180" s="6" t="str">
        <f t="shared" ca="1" si="23"/>
        <v/>
      </c>
      <c r="H180" s="46" t="str">
        <f t="shared" ca="1" si="21"/>
        <v/>
      </c>
      <c r="I180" s="46" t="str">
        <f t="shared" ca="1" si="18"/>
        <v/>
      </c>
      <c r="J180" s="46">
        <f t="shared" ca="1" si="19"/>
        <v>0</v>
      </c>
      <c r="K180" s="46" t="str">
        <f t="shared" ca="1" si="20"/>
        <v/>
      </c>
    </row>
    <row r="181" spans="3:11" ht="15.75" customHeight="1">
      <c r="C181" s="16"/>
      <c r="E181" s="6" t="str">
        <f t="shared" ca="1" si="22"/>
        <v/>
      </c>
      <c r="F181" s="6" t="str">
        <f t="shared" ca="1" si="23"/>
        <v/>
      </c>
      <c r="H181" s="46" t="str">
        <f t="shared" ca="1" si="21"/>
        <v/>
      </c>
      <c r="I181" s="46" t="str">
        <f t="shared" ca="1" si="18"/>
        <v/>
      </c>
      <c r="J181" s="46">
        <f t="shared" ca="1" si="19"/>
        <v>0</v>
      </c>
      <c r="K181" s="46" t="str">
        <f t="shared" ca="1" si="20"/>
        <v/>
      </c>
    </row>
    <row r="182" spans="3:11" ht="15.75" customHeight="1">
      <c r="C182" s="16"/>
      <c r="E182" s="6" t="str">
        <f t="shared" ca="1" si="22"/>
        <v/>
      </c>
      <c r="F182" s="6" t="str">
        <f t="shared" ca="1" si="23"/>
        <v/>
      </c>
      <c r="H182" s="46" t="str">
        <f t="shared" ca="1" si="21"/>
        <v/>
      </c>
      <c r="I182" s="46" t="str">
        <f t="shared" ca="1" si="18"/>
        <v/>
      </c>
      <c r="J182" s="46">
        <f t="shared" ca="1" si="19"/>
        <v>0</v>
      </c>
      <c r="K182" s="46" t="str">
        <f t="shared" ca="1" si="20"/>
        <v/>
      </c>
    </row>
    <row r="183" spans="3:11" ht="15.75" customHeight="1">
      <c r="C183" s="16"/>
      <c r="E183" s="6" t="str">
        <f t="shared" ca="1" si="22"/>
        <v/>
      </c>
      <c r="F183" s="6" t="str">
        <f t="shared" ca="1" si="23"/>
        <v/>
      </c>
      <c r="H183" s="46" t="str">
        <f t="shared" ca="1" si="21"/>
        <v/>
      </c>
      <c r="I183" s="46" t="str">
        <f t="shared" ca="1" si="18"/>
        <v/>
      </c>
      <c r="J183" s="46">
        <f t="shared" ca="1" si="19"/>
        <v>0</v>
      </c>
      <c r="K183" s="46" t="str">
        <f t="shared" ca="1" si="20"/>
        <v/>
      </c>
    </row>
    <row r="184" spans="3:11" ht="15.75" customHeight="1">
      <c r="C184" s="16"/>
      <c r="E184" s="6" t="str">
        <f t="shared" ca="1" si="22"/>
        <v/>
      </c>
      <c r="F184" s="6" t="str">
        <f t="shared" ca="1" si="23"/>
        <v/>
      </c>
      <c r="H184" s="46" t="str">
        <f t="shared" ca="1" si="21"/>
        <v/>
      </c>
      <c r="I184" s="46" t="str">
        <f t="shared" ca="1" si="18"/>
        <v/>
      </c>
      <c r="J184" s="46">
        <f t="shared" ca="1" si="19"/>
        <v>0</v>
      </c>
      <c r="K184" s="46" t="str">
        <f t="shared" ca="1" si="20"/>
        <v/>
      </c>
    </row>
    <row r="185" spans="3:11" ht="15.75" customHeight="1">
      <c r="C185" s="16"/>
      <c r="E185" s="6" t="str">
        <f t="shared" ca="1" si="22"/>
        <v/>
      </c>
      <c r="F185" s="6" t="str">
        <f t="shared" ca="1" si="23"/>
        <v/>
      </c>
      <c r="H185" s="46" t="str">
        <f t="shared" ca="1" si="21"/>
        <v/>
      </c>
      <c r="I185" s="46" t="str">
        <f t="shared" ca="1" si="18"/>
        <v/>
      </c>
      <c r="J185" s="46">
        <f t="shared" ca="1" si="19"/>
        <v>0</v>
      </c>
      <c r="K185" s="46" t="str">
        <f t="shared" ca="1" si="20"/>
        <v/>
      </c>
    </row>
    <row r="186" spans="3:11" ht="15.75" customHeight="1">
      <c r="C186" s="16"/>
      <c r="E186" s="6" t="str">
        <f t="shared" ca="1" si="22"/>
        <v/>
      </c>
      <c r="F186" s="6" t="str">
        <f t="shared" ca="1" si="23"/>
        <v/>
      </c>
      <c r="H186" s="46" t="str">
        <f t="shared" ca="1" si="21"/>
        <v/>
      </c>
      <c r="I186" s="46" t="str">
        <f t="shared" ca="1" si="18"/>
        <v/>
      </c>
      <c r="J186" s="46">
        <f t="shared" ca="1" si="19"/>
        <v>0</v>
      </c>
      <c r="K186" s="46" t="str">
        <f t="shared" ca="1" si="20"/>
        <v/>
      </c>
    </row>
    <row r="187" spans="3:11" ht="15.75" customHeight="1">
      <c r="C187" s="16"/>
      <c r="E187" s="6" t="str">
        <f t="shared" ca="1" si="22"/>
        <v/>
      </c>
      <c r="F187" s="6" t="str">
        <f t="shared" ca="1" si="23"/>
        <v/>
      </c>
      <c r="H187" s="46" t="str">
        <f t="shared" ca="1" si="21"/>
        <v/>
      </c>
      <c r="I187" s="46" t="str">
        <f t="shared" ca="1" si="18"/>
        <v/>
      </c>
      <c r="J187" s="46">
        <f t="shared" ca="1" si="19"/>
        <v>0</v>
      </c>
      <c r="K187" s="46" t="str">
        <f t="shared" ca="1" si="20"/>
        <v/>
      </c>
    </row>
    <row r="188" spans="3:11" ht="15.75" customHeight="1">
      <c r="C188" s="16"/>
      <c r="E188" s="6" t="str">
        <f t="shared" ca="1" si="22"/>
        <v/>
      </c>
      <c r="F188" s="6" t="str">
        <f t="shared" ca="1" si="23"/>
        <v/>
      </c>
      <c r="H188" s="46" t="str">
        <f t="shared" ca="1" si="21"/>
        <v/>
      </c>
      <c r="I188" s="46" t="str">
        <f t="shared" ca="1" si="18"/>
        <v/>
      </c>
      <c r="J188" s="46">
        <f t="shared" ca="1" si="19"/>
        <v>0</v>
      </c>
      <c r="K188" s="46" t="str">
        <f t="shared" ca="1" si="20"/>
        <v/>
      </c>
    </row>
    <row r="189" spans="3:11" ht="15.75" customHeight="1">
      <c r="C189" s="16"/>
      <c r="E189" s="6" t="str">
        <f t="shared" ca="1" si="22"/>
        <v/>
      </c>
      <c r="F189" s="6" t="str">
        <f t="shared" ca="1" si="23"/>
        <v/>
      </c>
      <c r="H189" s="46" t="str">
        <f t="shared" ca="1" si="21"/>
        <v/>
      </c>
      <c r="I189" s="46" t="str">
        <f t="shared" ca="1" si="18"/>
        <v/>
      </c>
      <c r="J189" s="46">
        <f t="shared" ca="1" si="19"/>
        <v>0</v>
      </c>
      <c r="K189" s="46" t="str">
        <f t="shared" ca="1" si="20"/>
        <v/>
      </c>
    </row>
    <row r="190" spans="3:11" ht="15.75" customHeight="1">
      <c r="C190" s="16"/>
      <c r="E190" s="6" t="str">
        <f t="shared" ca="1" si="22"/>
        <v/>
      </c>
      <c r="F190" s="6" t="str">
        <f t="shared" ca="1" si="23"/>
        <v/>
      </c>
      <c r="H190" s="46" t="str">
        <f t="shared" ca="1" si="21"/>
        <v/>
      </c>
      <c r="I190" s="46" t="str">
        <f t="shared" ca="1" si="18"/>
        <v/>
      </c>
      <c r="J190" s="46">
        <f t="shared" ca="1" si="19"/>
        <v>0</v>
      </c>
      <c r="K190" s="46" t="str">
        <f t="shared" ca="1" si="20"/>
        <v/>
      </c>
    </row>
    <row r="191" spans="3:11" ht="15.75" customHeight="1">
      <c r="C191" s="16"/>
      <c r="E191" s="6" t="str">
        <f t="shared" ca="1" si="22"/>
        <v/>
      </c>
      <c r="F191" s="6" t="str">
        <f t="shared" ca="1" si="23"/>
        <v/>
      </c>
      <c r="H191" s="46" t="str">
        <f t="shared" ca="1" si="21"/>
        <v/>
      </c>
      <c r="I191" s="46" t="str">
        <f t="shared" ca="1" si="18"/>
        <v/>
      </c>
      <c r="J191" s="46">
        <f t="shared" ca="1" si="19"/>
        <v>0</v>
      </c>
      <c r="K191" s="46" t="str">
        <f t="shared" ca="1" si="20"/>
        <v/>
      </c>
    </row>
    <row r="192" spans="3:11" ht="15.75" customHeight="1">
      <c r="C192" s="16"/>
      <c r="E192" s="6" t="str">
        <f t="shared" ca="1" si="22"/>
        <v/>
      </c>
      <c r="F192" s="6" t="str">
        <f t="shared" ca="1" si="23"/>
        <v/>
      </c>
      <c r="H192" s="46" t="str">
        <f t="shared" ca="1" si="21"/>
        <v/>
      </c>
      <c r="I192" s="46" t="str">
        <f t="shared" ca="1" si="18"/>
        <v/>
      </c>
      <c r="J192" s="46">
        <f t="shared" ca="1" si="19"/>
        <v>0</v>
      </c>
      <c r="K192" s="46" t="str">
        <f t="shared" ca="1" si="20"/>
        <v/>
      </c>
    </row>
    <row r="193" spans="3:11" ht="15.75" customHeight="1">
      <c r="C193" s="16"/>
      <c r="E193" s="6" t="str">
        <f t="shared" ca="1" si="22"/>
        <v/>
      </c>
      <c r="F193" s="6" t="str">
        <f t="shared" ca="1" si="23"/>
        <v/>
      </c>
      <c r="H193" s="46" t="str">
        <f t="shared" ca="1" si="21"/>
        <v/>
      </c>
      <c r="I193" s="46" t="str">
        <f t="shared" ca="1" si="18"/>
        <v/>
      </c>
      <c r="J193" s="46">
        <f t="shared" ca="1" si="19"/>
        <v>0</v>
      </c>
      <c r="K193" s="46" t="str">
        <f t="shared" ca="1" si="20"/>
        <v/>
      </c>
    </row>
    <row r="194" spans="3:11" ht="15.75" customHeight="1">
      <c r="C194" s="16"/>
      <c r="E194" s="6" t="str">
        <f t="shared" ca="1" si="22"/>
        <v/>
      </c>
      <c r="F194" s="6" t="str">
        <f t="shared" ca="1" si="23"/>
        <v/>
      </c>
      <c r="H194" s="46" t="str">
        <f t="shared" ca="1" si="21"/>
        <v/>
      </c>
      <c r="I194" s="46" t="str">
        <f t="shared" ca="1" si="18"/>
        <v/>
      </c>
      <c r="J194" s="46">
        <f t="shared" ca="1" si="19"/>
        <v>0</v>
      </c>
      <c r="K194" s="46" t="str">
        <f t="shared" ca="1" si="20"/>
        <v/>
      </c>
    </row>
    <row r="195" spans="3:11" ht="15.75" customHeight="1">
      <c r="C195" s="16"/>
      <c r="E195" s="6" t="str">
        <f t="shared" ref="E195:E200" ca="1" si="24">IFERROR(VLOOKUP($D195,Transaction_type,2,FALSE),"")</f>
        <v/>
      </c>
      <c r="F195" s="6" t="str">
        <f t="shared" ref="F195:F200" ca="1" si="25">IFERROR(VLOOKUP($D195,Transaction_type,3,FALSE),"")</f>
        <v/>
      </c>
      <c r="H195" s="46" t="str">
        <f t="shared" ca="1" si="21"/>
        <v/>
      </c>
      <c r="I195" s="46" t="str">
        <f t="shared" ca="1" si="18"/>
        <v/>
      </c>
      <c r="J195" s="46">
        <f t="shared" ca="1" si="19"/>
        <v>0</v>
      </c>
      <c r="K195" s="46" t="str">
        <f t="shared" ca="1" si="20"/>
        <v/>
      </c>
    </row>
    <row r="196" spans="3:11" ht="15.75" customHeight="1">
      <c r="C196" s="16"/>
      <c r="E196" s="6" t="str">
        <f t="shared" ca="1" si="24"/>
        <v/>
      </c>
      <c r="F196" s="6" t="str">
        <f t="shared" ca="1" si="25"/>
        <v/>
      </c>
      <c r="H196" s="46" t="str">
        <f t="shared" ca="1" si="21"/>
        <v/>
      </c>
      <c r="I196" s="46" t="str">
        <f t="shared" ref="I196:I200" ca="1" si="26">IFERROR(VLOOKUP(F196,$L$3:$M$7,2,FALSE),"")</f>
        <v/>
      </c>
      <c r="J196" s="46">
        <f t="shared" ref="J196:J200" ca="1" si="27">+LEN(_xlfn.CONCAT(H196,I196))</f>
        <v>0</v>
      </c>
      <c r="K196" s="46" t="str">
        <f t="shared" ref="K196:K200" ca="1" si="28">+IF(AND(J196&gt;1,J196&lt;15),"CF Item! Select type 'I','F', or 'O' -&gt;","")</f>
        <v/>
      </c>
    </row>
    <row r="197" spans="3:11" ht="15.75" customHeight="1">
      <c r="C197" s="16"/>
      <c r="E197" s="6" t="str">
        <f t="shared" ca="1" si="24"/>
        <v/>
      </c>
      <c r="F197" s="6" t="str">
        <f t="shared" ca="1" si="25"/>
        <v/>
      </c>
      <c r="H197" s="46" t="str">
        <f t="shared" ref="H197:H200" ca="1" si="29">IFERROR(VLOOKUP(E197,$L$3:$M$7,2,FALSE),"")</f>
        <v/>
      </c>
      <c r="I197" s="46" t="str">
        <f t="shared" ca="1" si="26"/>
        <v/>
      </c>
      <c r="J197" s="46">
        <f t="shared" ca="1" si="27"/>
        <v>0</v>
      </c>
      <c r="K197" s="46" t="str">
        <f t="shared" ca="1" si="28"/>
        <v/>
      </c>
    </row>
    <row r="198" spans="3:11" ht="15.75" customHeight="1">
      <c r="C198" s="16"/>
      <c r="E198" s="6" t="str">
        <f t="shared" ca="1" si="24"/>
        <v/>
      </c>
      <c r="F198" s="6" t="str">
        <f t="shared" ca="1" si="25"/>
        <v/>
      </c>
      <c r="H198" s="46" t="str">
        <f t="shared" ca="1" si="29"/>
        <v/>
      </c>
      <c r="I198" s="46" t="str">
        <f t="shared" ca="1" si="26"/>
        <v/>
      </c>
      <c r="J198" s="46">
        <f t="shared" ca="1" si="27"/>
        <v>0</v>
      </c>
      <c r="K198" s="46" t="str">
        <f t="shared" ca="1" si="28"/>
        <v/>
      </c>
    </row>
    <row r="199" spans="3:11" ht="15.75" customHeight="1">
      <c r="C199" s="16"/>
      <c r="E199" s="6" t="str">
        <f t="shared" ca="1" si="24"/>
        <v/>
      </c>
      <c r="F199" s="6" t="str">
        <f t="shared" ca="1" si="25"/>
        <v/>
      </c>
      <c r="H199" s="46" t="str">
        <f t="shared" ca="1" si="29"/>
        <v/>
      </c>
      <c r="I199" s="46" t="str">
        <f t="shared" ca="1" si="26"/>
        <v/>
      </c>
      <c r="J199" s="46">
        <f t="shared" ca="1" si="27"/>
        <v>0</v>
      </c>
      <c r="K199" s="46" t="str">
        <f t="shared" ca="1" si="28"/>
        <v/>
      </c>
    </row>
    <row r="200" spans="3:11" ht="15.75" customHeight="1">
      <c r="C200" s="16"/>
      <c r="E200" s="6" t="str">
        <f t="shared" ca="1" si="24"/>
        <v/>
      </c>
      <c r="F200" s="6" t="str">
        <f t="shared" ca="1" si="25"/>
        <v/>
      </c>
      <c r="H200" s="46" t="str">
        <f t="shared" ca="1" si="29"/>
        <v/>
      </c>
      <c r="I200" s="46" t="str">
        <f t="shared" ca="1" si="26"/>
        <v/>
      </c>
      <c r="J200" s="46">
        <f t="shared" ca="1" si="27"/>
        <v>0</v>
      </c>
      <c r="K200" s="46" t="str">
        <f t="shared" ca="1" si="28"/>
        <v/>
      </c>
    </row>
    <row r="201" spans="3:11" ht="15.75" customHeight="1">
      <c r="C201" s="16"/>
    </row>
    <row r="202" spans="3:11" ht="15.75" customHeight="1">
      <c r="C202" s="16"/>
    </row>
    <row r="203" spans="3:11" ht="15.75" customHeight="1">
      <c r="C203" s="16"/>
    </row>
    <row r="204" spans="3:11" ht="15.75" customHeight="1">
      <c r="C204" s="16"/>
    </row>
    <row r="205" spans="3:11" ht="15.75" customHeight="1">
      <c r="C205" s="16"/>
    </row>
    <row r="206" spans="3:11" ht="15.75" customHeight="1">
      <c r="C206" s="16"/>
    </row>
    <row r="207" spans="3:11" ht="15.75" customHeight="1">
      <c r="C207" s="16"/>
    </row>
    <row r="208" spans="3:11" ht="15.75" customHeight="1">
      <c r="C208" s="16"/>
    </row>
    <row r="209" spans="3:3" ht="15.75" customHeight="1">
      <c r="C209" s="16"/>
    </row>
    <row r="210" spans="3:3" ht="15.75" customHeight="1">
      <c r="C210" s="16"/>
    </row>
    <row r="211" spans="3:3" ht="15.75" customHeight="1">
      <c r="C211" s="16"/>
    </row>
    <row r="212" spans="3:3" ht="15.75" customHeight="1">
      <c r="C212" s="16"/>
    </row>
    <row r="213" spans="3:3" ht="15.75" customHeight="1">
      <c r="C213" s="16"/>
    </row>
    <row r="214" spans="3:3" ht="15.75" customHeight="1">
      <c r="C214" s="16"/>
    </row>
    <row r="215" spans="3:3" ht="15.75" customHeight="1">
      <c r="C215" s="16"/>
    </row>
    <row r="216" spans="3:3" ht="15.75" customHeight="1">
      <c r="C216" s="16"/>
    </row>
    <row r="217" spans="3:3" ht="15.75" customHeight="1">
      <c r="C217" s="16"/>
    </row>
    <row r="218" spans="3:3" ht="15.75" customHeight="1">
      <c r="C218" s="16"/>
    </row>
    <row r="219" spans="3:3" ht="15.75" customHeight="1">
      <c r="C219" s="16"/>
    </row>
    <row r="220" spans="3:3" ht="15.75" customHeight="1">
      <c r="C220" s="16"/>
    </row>
    <row r="221" spans="3:3" ht="15.75" customHeight="1">
      <c r="C221" s="16"/>
    </row>
    <row r="222" spans="3:3" ht="15.75" customHeight="1">
      <c r="C222" s="16"/>
    </row>
    <row r="223" spans="3:3" ht="15.75" customHeight="1">
      <c r="C223" s="16"/>
    </row>
    <row r="224" spans="3:3" ht="15.75" customHeight="1">
      <c r="C224" s="16"/>
    </row>
    <row r="225" spans="3:3" ht="15.75" customHeight="1">
      <c r="C225" s="16"/>
    </row>
    <row r="226" spans="3:3" ht="15.75" customHeight="1">
      <c r="C226" s="16"/>
    </row>
    <row r="227" spans="3:3" ht="15.75" customHeight="1">
      <c r="C227" s="16"/>
    </row>
    <row r="228" spans="3:3" ht="15.75" customHeight="1">
      <c r="C228" s="16"/>
    </row>
    <row r="229" spans="3:3" ht="15.75" customHeight="1">
      <c r="C229" s="16"/>
    </row>
    <row r="230" spans="3:3" ht="15.75" customHeight="1">
      <c r="C230" s="16"/>
    </row>
    <row r="231" spans="3:3" ht="15.75" customHeight="1">
      <c r="C231" s="16"/>
    </row>
    <row r="232" spans="3:3" ht="15.75" customHeight="1">
      <c r="C232" s="16"/>
    </row>
    <row r="233" spans="3:3" ht="15.75" customHeight="1">
      <c r="C233" s="16"/>
    </row>
    <row r="234" spans="3:3" ht="15.75" customHeight="1">
      <c r="C234" s="16"/>
    </row>
    <row r="235" spans="3:3" ht="15.75" customHeight="1">
      <c r="C235" s="16"/>
    </row>
    <row r="236" spans="3:3" ht="15.75" customHeight="1">
      <c r="C236" s="16"/>
    </row>
    <row r="237" spans="3:3" ht="15.75" customHeight="1">
      <c r="C237" s="16"/>
    </row>
    <row r="238" spans="3:3" ht="15.75" customHeight="1">
      <c r="C238" s="16"/>
    </row>
    <row r="239" spans="3:3" ht="15.75" customHeight="1">
      <c r="C239" s="16"/>
    </row>
    <row r="240" spans="3:3" ht="15.75" customHeight="1">
      <c r="C240" s="16"/>
    </row>
    <row r="241" spans="3:3" ht="15.75" customHeight="1">
      <c r="C241" s="16"/>
    </row>
    <row r="242" spans="3:3" ht="15.75" customHeight="1">
      <c r="C242" s="16"/>
    </row>
    <row r="243" spans="3:3" ht="15.75" customHeight="1">
      <c r="C243" s="16"/>
    </row>
    <row r="244" spans="3:3" ht="15.75" customHeight="1">
      <c r="C244" s="16"/>
    </row>
    <row r="245" spans="3:3" ht="15.75" customHeight="1">
      <c r="C245" s="16"/>
    </row>
    <row r="246" spans="3:3" ht="15.75" customHeight="1">
      <c r="C246" s="16"/>
    </row>
    <row r="247" spans="3:3" ht="15.75" customHeight="1">
      <c r="C247" s="16"/>
    </row>
    <row r="248" spans="3:3" ht="15.75" customHeight="1">
      <c r="C248" s="16"/>
    </row>
    <row r="249" spans="3:3" ht="15.75" customHeight="1">
      <c r="C249" s="16"/>
    </row>
    <row r="250" spans="3:3" ht="15.75" customHeight="1">
      <c r="C250" s="16"/>
    </row>
    <row r="251" spans="3:3" ht="15.75" customHeight="1">
      <c r="C251" s="16"/>
    </row>
    <row r="252" spans="3:3" ht="15.75" customHeight="1">
      <c r="C252" s="16"/>
    </row>
    <row r="253" spans="3:3" ht="15.75" customHeight="1">
      <c r="C253" s="16"/>
    </row>
    <row r="254" spans="3:3" ht="15.75" customHeight="1">
      <c r="C254" s="16"/>
    </row>
    <row r="255" spans="3:3" ht="15.75" customHeight="1">
      <c r="C255" s="16"/>
    </row>
    <row r="256" spans="3:3" ht="15.75" customHeight="1">
      <c r="C256" s="16"/>
    </row>
    <row r="257" spans="3:3" ht="15.75" customHeight="1">
      <c r="C257" s="16"/>
    </row>
    <row r="258" spans="3:3" ht="15.75" customHeight="1">
      <c r="C258" s="16"/>
    </row>
    <row r="259" spans="3:3" ht="15.75" customHeight="1">
      <c r="C259" s="16"/>
    </row>
    <row r="260" spans="3:3" ht="15.75" customHeight="1">
      <c r="C260" s="16"/>
    </row>
    <row r="261" spans="3:3" ht="15.75" customHeight="1">
      <c r="C261" s="16"/>
    </row>
    <row r="262" spans="3:3" ht="15.75" customHeight="1">
      <c r="C262" s="16"/>
    </row>
    <row r="263" spans="3:3" ht="15.75" customHeight="1">
      <c r="C263" s="16"/>
    </row>
    <row r="264" spans="3:3" ht="15.75" customHeight="1">
      <c r="C264" s="16"/>
    </row>
    <row r="265" spans="3:3" ht="15.75" customHeight="1">
      <c r="C265" s="16"/>
    </row>
    <row r="266" spans="3:3" ht="15.75" customHeight="1">
      <c r="C266" s="16"/>
    </row>
    <row r="267" spans="3:3" ht="15.75" customHeight="1">
      <c r="C267" s="16"/>
    </row>
    <row r="268" spans="3:3" ht="15.75" customHeight="1">
      <c r="C268" s="16"/>
    </row>
    <row r="269" spans="3:3" ht="15.75" customHeight="1">
      <c r="C269" s="16"/>
    </row>
    <row r="270" spans="3:3" ht="15.75" customHeight="1">
      <c r="C270" s="16"/>
    </row>
    <row r="271" spans="3:3" ht="15.75" customHeight="1">
      <c r="C271" s="16"/>
    </row>
    <row r="272" spans="3:3" ht="15.75" customHeight="1">
      <c r="C272" s="16"/>
    </row>
    <row r="273" spans="3:3" ht="15.75" customHeight="1">
      <c r="C273" s="16"/>
    </row>
    <row r="274" spans="3:3" ht="15.75" customHeight="1">
      <c r="C274" s="16"/>
    </row>
    <row r="275" spans="3:3" ht="15.75" customHeight="1">
      <c r="C275" s="16"/>
    </row>
    <row r="276" spans="3:3" ht="15.75" customHeight="1">
      <c r="C276" s="16"/>
    </row>
    <row r="277" spans="3:3" ht="15.75" customHeight="1">
      <c r="C277" s="16"/>
    </row>
    <row r="278" spans="3:3" ht="15.75" customHeight="1">
      <c r="C278" s="16"/>
    </row>
    <row r="279" spans="3:3" ht="15.75" customHeight="1">
      <c r="C279" s="16"/>
    </row>
    <row r="280" spans="3:3" ht="15.75" customHeight="1">
      <c r="C280" s="16"/>
    </row>
    <row r="281" spans="3:3" ht="15.75" customHeight="1">
      <c r="C281" s="16"/>
    </row>
    <row r="282" spans="3:3" ht="15.75" customHeight="1">
      <c r="C282" s="16"/>
    </row>
    <row r="283" spans="3:3" ht="15.75" customHeight="1">
      <c r="C283" s="16"/>
    </row>
    <row r="284" spans="3:3" ht="15.75" customHeight="1">
      <c r="C284" s="16"/>
    </row>
    <row r="285" spans="3:3" ht="15.75" customHeight="1">
      <c r="C285" s="16"/>
    </row>
    <row r="286" spans="3:3" ht="15.75" customHeight="1">
      <c r="C286" s="16"/>
    </row>
    <row r="287" spans="3:3" ht="15.75" customHeight="1">
      <c r="C287" s="16"/>
    </row>
    <row r="288" spans="3:3" ht="15.75" customHeight="1">
      <c r="C288" s="16"/>
    </row>
    <row r="289" spans="3:3" ht="15.75" customHeight="1">
      <c r="C289" s="16"/>
    </row>
    <row r="290" spans="3:3" ht="15.75" customHeight="1">
      <c r="C290" s="16"/>
    </row>
    <row r="291" spans="3:3" ht="15.75" customHeight="1">
      <c r="C291" s="16"/>
    </row>
    <row r="292" spans="3:3" ht="15.75" customHeight="1">
      <c r="C292" s="16"/>
    </row>
    <row r="293" spans="3:3" ht="15.75" customHeight="1">
      <c r="C293" s="16"/>
    </row>
    <row r="294" spans="3:3" ht="15.75" customHeight="1">
      <c r="C294" s="16"/>
    </row>
    <row r="295" spans="3:3" ht="15.75" customHeight="1">
      <c r="C295" s="16"/>
    </row>
    <row r="296" spans="3:3" ht="15.75" customHeight="1">
      <c r="C296" s="16"/>
    </row>
    <row r="297" spans="3:3" ht="15.75" customHeight="1">
      <c r="C297" s="16"/>
    </row>
    <row r="298" spans="3:3" ht="15.75" customHeight="1">
      <c r="C298" s="16"/>
    </row>
    <row r="299" spans="3:3" ht="15.75" customHeight="1">
      <c r="C299" s="16"/>
    </row>
    <row r="300" spans="3:3" ht="15.75" customHeight="1">
      <c r="C300" s="16"/>
    </row>
    <row r="301" spans="3:3" ht="15.75" customHeight="1">
      <c r="C301" s="16"/>
    </row>
    <row r="302" spans="3:3" ht="15.75" customHeight="1">
      <c r="C302" s="16"/>
    </row>
    <row r="303" spans="3:3" ht="15.75" customHeight="1">
      <c r="C303" s="16"/>
    </row>
    <row r="304" spans="3:3" ht="15.75" customHeight="1">
      <c r="C304" s="16"/>
    </row>
    <row r="305" spans="3:3" ht="15.75" customHeight="1">
      <c r="C305" s="16"/>
    </row>
    <row r="306" spans="3:3" ht="15.75" customHeight="1">
      <c r="C306" s="16"/>
    </row>
    <row r="307" spans="3:3" ht="15.75" customHeight="1">
      <c r="C307" s="16"/>
    </row>
    <row r="308" spans="3:3" ht="15.75" customHeight="1">
      <c r="C308" s="16"/>
    </row>
    <row r="309" spans="3:3" ht="15.75" customHeight="1">
      <c r="C309" s="16"/>
    </row>
    <row r="310" spans="3:3" ht="15.75" customHeight="1">
      <c r="C310" s="16"/>
    </row>
    <row r="311" spans="3:3" ht="15.75" customHeight="1">
      <c r="C311" s="16"/>
    </row>
    <row r="312" spans="3:3" ht="15.75" customHeight="1">
      <c r="C312" s="16"/>
    </row>
    <row r="313" spans="3:3" ht="15.75" customHeight="1">
      <c r="C313" s="16"/>
    </row>
    <row r="314" spans="3:3" ht="15.75" customHeight="1">
      <c r="C314" s="16"/>
    </row>
    <row r="315" spans="3:3" ht="15.75" customHeight="1">
      <c r="C315" s="16"/>
    </row>
    <row r="316" spans="3:3" ht="15.75" customHeight="1">
      <c r="C316" s="16"/>
    </row>
    <row r="317" spans="3:3" ht="15.75" customHeight="1">
      <c r="C317" s="16"/>
    </row>
    <row r="318" spans="3:3" ht="15.75" customHeight="1">
      <c r="C318" s="16"/>
    </row>
    <row r="319" spans="3:3" ht="15.75" customHeight="1">
      <c r="C319" s="16"/>
    </row>
    <row r="320" spans="3:3" ht="15.75" customHeight="1">
      <c r="C320" s="16"/>
    </row>
    <row r="321" spans="3:3" ht="15.75" customHeight="1">
      <c r="C321" s="16"/>
    </row>
    <row r="322" spans="3:3" ht="15.75" customHeight="1">
      <c r="C322" s="16"/>
    </row>
    <row r="323" spans="3:3" ht="15.75" customHeight="1">
      <c r="C323" s="16"/>
    </row>
    <row r="324" spans="3:3" ht="15.75" customHeight="1">
      <c r="C324" s="16"/>
    </row>
    <row r="325" spans="3:3" ht="15.75" customHeight="1">
      <c r="C325" s="16"/>
    </row>
    <row r="326" spans="3:3" ht="15.75" customHeight="1">
      <c r="C326" s="16"/>
    </row>
    <row r="327" spans="3:3" ht="15.75" customHeight="1">
      <c r="C327" s="16"/>
    </row>
    <row r="328" spans="3:3" ht="15.75" customHeight="1">
      <c r="C328" s="16"/>
    </row>
    <row r="329" spans="3:3" ht="15.75" customHeight="1">
      <c r="C329" s="16"/>
    </row>
    <row r="330" spans="3:3" ht="15.75" customHeight="1">
      <c r="C330" s="16"/>
    </row>
    <row r="331" spans="3:3" ht="15.75" customHeight="1">
      <c r="C331" s="16"/>
    </row>
    <row r="332" spans="3:3" ht="15.75" customHeight="1">
      <c r="C332" s="16"/>
    </row>
    <row r="333" spans="3:3" ht="15.75" customHeight="1">
      <c r="C333" s="16"/>
    </row>
    <row r="334" spans="3:3" ht="15.75" customHeight="1">
      <c r="C334" s="16"/>
    </row>
    <row r="335" spans="3:3" ht="15.75" customHeight="1">
      <c r="C335" s="16"/>
    </row>
    <row r="336" spans="3:3" ht="15.75" customHeight="1">
      <c r="C336" s="16"/>
    </row>
    <row r="337" spans="3:3" ht="15.75" customHeight="1">
      <c r="C337" s="16"/>
    </row>
    <row r="338" spans="3:3" ht="15.75" customHeight="1">
      <c r="C338" s="16"/>
    </row>
    <row r="339" spans="3:3" ht="15.75" customHeight="1">
      <c r="C339" s="16"/>
    </row>
    <row r="340" spans="3:3" ht="15.75" customHeight="1">
      <c r="C340" s="16"/>
    </row>
    <row r="341" spans="3:3" ht="15.75" customHeight="1">
      <c r="C341" s="16"/>
    </row>
    <row r="342" spans="3:3" ht="15.75" customHeight="1">
      <c r="C342" s="16"/>
    </row>
    <row r="343" spans="3:3" ht="15.75" customHeight="1">
      <c r="C343" s="16"/>
    </row>
    <row r="344" spans="3:3" ht="15.75" customHeight="1">
      <c r="C344" s="16"/>
    </row>
    <row r="345" spans="3:3" ht="15.75" customHeight="1">
      <c r="C345" s="16"/>
    </row>
    <row r="346" spans="3:3" ht="15.75" customHeight="1">
      <c r="C346" s="16"/>
    </row>
    <row r="347" spans="3:3" ht="15.75" customHeight="1">
      <c r="C347" s="16"/>
    </row>
    <row r="348" spans="3:3" ht="15.75" customHeight="1">
      <c r="C348" s="16"/>
    </row>
    <row r="349" spans="3:3" ht="15.75" customHeight="1">
      <c r="C349" s="16"/>
    </row>
    <row r="350" spans="3:3" ht="15.75" customHeight="1">
      <c r="C350" s="16"/>
    </row>
    <row r="351" spans="3:3" ht="15.75" customHeight="1">
      <c r="C351" s="16"/>
    </row>
    <row r="352" spans="3:3" ht="15.75" customHeight="1">
      <c r="C352" s="16"/>
    </row>
    <row r="353" spans="3:3" ht="15.75" customHeight="1">
      <c r="C353" s="16"/>
    </row>
    <row r="354" spans="3:3" ht="15.75" customHeight="1">
      <c r="C354" s="16"/>
    </row>
    <row r="355" spans="3:3" ht="15.75" customHeight="1">
      <c r="C355" s="16"/>
    </row>
    <row r="356" spans="3:3" ht="15.75" customHeight="1">
      <c r="C356" s="16"/>
    </row>
    <row r="357" spans="3:3" ht="15.75" customHeight="1">
      <c r="C357" s="16"/>
    </row>
    <row r="358" spans="3:3" ht="15.75" customHeight="1">
      <c r="C358" s="16"/>
    </row>
    <row r="359" spans="3:3" ht="15.75" customHeight="1">
      <c r="C359" s="16"/>
    </row>
    <row r="360" spans="3:3" ht="15.75" customHeight="1">
      <c r="C360" s="16"/>
    </row>
    <row r="361" spans="3:3" ht="15.75" customHeight="1">
      <c r="C361" s="16"/>
    </row>
    <row r="362" spans="3:3" ht="15.75" customHeight="1">
      <c r="C362" s="16"/>
    </row>
    <row r="363" spans="3:3" ht="15.75" customHeight="1">
      <c r="C363" s="16"/>
    </row>
    <row r="364" spans="3:3" ht="15.75" customHeight="1">
      <c r="C364" s="16"/>
    </row>
    <row r="365" spans="3:3" ht="15.75" customHeight="1">
      <c r="C365" s="16"/>
    </row>
    <row r="366" spans="3:3" ht="15.75" customHeight="1">
      <c r="C366" s="16"/>
    </row>
    <row r="367" spans="3:3" ht="15.75" customHeight="1">
      <c r="C367" s="16"/>
    </row>
    <row r="368" spans="3:3" ht="15.75" customHeight="1">
      <c r="C368" s="16"/>
    </row>
    <row r="369" spans="3:3" ht="15.75" customHeight="1">
      <c r="C369" s="16"/>
    </row>
    <row r="370" spans="3:3" ht="15.75" customHeight="1">
      <c r="C370" s="16"/>
    </row>
    <row r="371" spans="3:3" ht="15.75" customHeight="1">
      <c r="C371" s="16"/>
    </row>
    <row r="372" spans="3:3" ht="15.75" customHeight="1">
      <c r="C372" s="16"/>
    </row>
    <row r="373" spans="3:3" ht="15.75" customHeight="1">
      <c r="C373" s="16"/>
    </row>
    <row r="374" spans="3:3" ht="15.75" customHeight="1">
      <c r="C374" s="16"/>
    </row>
    <row r="375" spans="3:3" ht="15.75" customHeight="1">
      <c r="C375" s="16"/>
    </row>
    <row r="376" spans="3:3" ht="15.75" customHeight="1">
      <c r="C376" s="16"/>
    </row>
    <row r="377" spans="3:3" ht="15.75" customHeight="1">
      <c r="C377" s="16"/>
    </row>
    <row r="378" spans="3:3" ht="15.75" customHeight="1">
      <c r="C378" s="16"/>
    </row>
    <row r="379" spans="3:3" ht="15.75" customHeight="1">
      <c r="C379" s="16"/>
    </row>
    <row r="380" spans="3:3" ht="15.75" customHeight="1">
      <c r="C380" s="16"/>
    </row>
    <row r="381" spans="3:3" ht="15.75" customHeight="1">
      <c r="C381" s="16"/>
    </row>
    <row r="382" spans="3:3" ht="15.75" customHeight="1">
      <c r="C382" s="16"/>
    </row>
    <row r="383" spans="3:3" ht="15.75" customHeight="1">
      <c r="C383" s="16"/>
    </row>
    <row r="384" spans="3:3" ht="15.75" customHeight="1">
      <c r="C384" s="16"/>
    </row>
    <row r="385" spans="3:3" ht="15.75" customHeight="1">
      <c r="C385" s="16"/>
    </row>
    <row r="386" spans="3:3" ht="15.75" customHeight="1">
      <c r="C386" s="16"/>
    </row>
    <row r="387" spans="3:3" ht="15.75" customHeight="1">
      <c r="C387" s="16"/>
    </row>
    <row r="388" spans="3:3" ht="15.75" customHeight="1">
      <c r="C388" s="16"/>
    </row>
    <row r="389" spans="3:3" ht="15.75" customHeight="1">
      <c r="C389" s="16"/>
    </row>
    <row r="390" spans="3:3" ht="15.75" customHeight="1">
      <c r="C390" s="16"/>
    </row>
    <row r="391" spans="3:3" ht="15.75" customHeight="1">
      <c r="C391" s="16"/>
    </row>
    <row r="392" spans="3:3" ht="15.75" customHeight="1">
      <c r="C392" s="16"/>
    </row>
    <row r="393" spans="3:3" ht="15.75" customHeight="1">
      <c r="C393" s="16"/>
    </row>
    <row r="394" spans="3:3" ht="15.75" customHeight="1">
      <c r="C394" s="16"/>
    </row>
    <row r="395" spans="3:3" ht="15.75" customHeight="1">
      <c r="C395" s="16"/>
    </row>
    <row r="396" spans="3:3" ht="15.75" customHeight="1">
      <c r="C396" s="16"/>
    </row>
    <row r="397" spans="3:3" ht="15.75" customHeight="1">
      <c r="C397" s="16"/>
    </row>
    <row r="398" spans="3:3" ht="15.75" customHeight="1">
      <c r="C398" s="16"/>
    </row>
    <row r="399" spans="3:3" ht="15.75" customHeight="1">
      <c r="C399" s="16"/>
    </row>
    <row r="400" spans="3:3" ht="15.75" customHeight="1">
      <c r="C400" s="16"/>
    </row>
    <row r="401" spans="3:3" ht="15.75" customHeight="1">
      <c r="C401" s="16"/>
    </row>
    <row r="402" spans="3:3" ht="15.75" customHeight="1">
      <c r="C402" s="16"/>
    </row>
    <row r="403" spans="3:3" ht="15.75" customHeight="1">
      <c r="C403" s="16"/>
    </row>
    <row r="404" spans="3:3" ht="15.75" customHeight="1">
      <c r="C404" s="16"/>
    </row>
    <row r="405" spans="3:3" ht="15.75" customHeight="1">
      <c r="C405" s="16"/>
    </row>
    <row r="406" spans="3:3" ht="15.75" customHeight="1">
      <c r="C406" s="16"/>
    </row>
    <row r="407" spans="3:3" ht="15.75" customHeight="1">
      <c r="C407" s="16"/>
    </row>
    <row r="408" spans="3:3" ht="15.75" customHeight="1">
      <c r="C408" s="16"/>
    </row>
    <row r="409" spans="3:3" ht="15.75" customHeight="1">
      <c r="C409" s="16"/>
    </row>
    <row r="410" spans="3:3" ht="15.75" customHeight="1">
      <c r="C410" s="16"/>
    </row>
    <row r="411" spans="3:3" ht="15.75" customHeight="1">
      <c r="C411" s="16"/>
    </row>
    <row r="412" spans="3:3" ht="15.75" customHeight="1">
      <c r="C412" s="16"/>
    </row>
    <row r="413" spans="3:3" ht="15.75" customHeight="1">
      <c r="C413" s="16"/>
    </row>
    <row r="414" spans="3:3" ht="15.75" customHeight="1">
      <c r="C414" s="16"/>
    </row>
    <row r="415" spans="3:3" ht="15.75" customHeight="1">
      <c r="C415" s="16"/>
    </row>
    <row r="416" spans="3:3" ht="15.75" customHeight="1">
      <c r="C416" s="16"/>
    </row>
    <row r="417" spans="3:3" ht="15.75" customHeight="1">
      <c r="C417" s="16"/>
    </row>
    <row r="418" spans="3:3" ht="15.75" customHeight="1">
      <c r="C418" s="16"/>
    </row>
    <row r="419" spans="3:3" ht="15.75" customHeight="1">
      <c r="C419" s="16"/>
    </row>
    <row r="420" spans="3:3" ht="15.75" customHeight="1">
      <c r="C420" s="16"/>
    </row>
    <row r="421" spans="3:3" ht="15.75" customHeight="1">
      <c r="C421" s="16"/>
    </row>
    <row r="422" spans="3:3" ht="15.75" customHeight="1">
      <c r="C422" s="16"/>
    </row>
    <row r="423" spans="3:3" ht="15.75" customHeight="1">
      <c r="C423" s="16"/>
    </row>
    <row r="424" spans="3:3" ht="15.75" customHeight="1">
      <c r="C424" s="16"/>
    </row>
    <row r="425" spans="3:3" ht="15.75" customHeight="1">
      <c r="C425" s="16"/>
    </row>
    <row r="426" spans="3:3" ht="15.75" customHeight="1">
      <c r="C426" s="16"/>
    </row>
    <row r="427" spans="3:3" ht="15.75" customHeight="1">
      <c r="C427" s="16"/>
    </row>
    <row r="428" spans="3:3" ht="15.75" customHeight="1">
      <c r="C428" s="16"/>
    </row>
    <row r="429" spans="3:3" ht="15.75" customHeight="1">
      <c r="C429" s="16"/>
    </row>
    <row r="430" spans="3:3" ht="15.75" customHeight="1">
      <c r="C430" s="16"/>
    </row>
    <row r="431" spans="3:3" ht="15.75" customHeight="1">
      <c r="C431" s="16"/>
    </row>
    <row r="432" spans="3:3" ht="15.75" customHeight="1">
      <c r="C432" s="16"/>
    </row>
    <row r="433" spans="3:3" ht="15.75" customHeight="1">
      <c r="C433" s="16"/>
    </row>
    <row r="434" spans="3:3" ht="15.75" customHeight="1">
      <c r="C434" s="16"/>
    </row>
    <row r="435" spans="3:3" ht="15.75" customHeight="1">
      <c r="C435" s="16"/>
    </row>
    <row r="436" spans="3:3" ht="15.75" customHeight="1">
      <c r="C436" s="16"/>
    </row>
    <row r="437" spans="3:3" ht="15.75" customHeight="1">
      <c r="C437" s="16"/>
    </row>
    <row r="438" spans="3:3" ht="15.75" customHeight="1">
      <c r="C438" s="16"/>
    </row>
    <row r="439" spans="3:3" ht="15.75" customHeight="1">
      <c r="C439" s="16"/>
    </row>
    <row r="440" spans="3:3" ht="15.75" customHeight="1">
      <c r="C440" s="16"/>
    </row>
    <row r="441" spans="3:3" ht="15.75" customHeight="1">
      <c r="C441" s="16"/>
    </row>
    <row r="442" spans="3:3" ht="15.75" customHeight="1">
      <c r="C442" s="16"/>
    </row>
    <row r="443" spans="3:3" ht="15.75" customHeight="1">
      <c r="C443" s="16"/>
    </row>
    <row r="444" spans="3:3" ht="15.75" customHeight="1">
      <c r="C444" s="16"/>
    </row>
    <row r="445" spans="3:3" ht="15.75" customHeight="1">
      <c r="C445" s="16"/>
    </row>
    <row r="446" spans="3:3" ht="15.75" customHeight="1">
      <c r="C446" s="16"/>
    </row>
    <row r="447" spans="3:3" ht="15.75" customHeight="1">
      <c r="C447" s="16"/>
    </row>
    <row r="448" spans="3:3" ht="15.75" customHeight="1">
      <c r="C448" s="16"/>
    </row>
    <row r="449" spans="3:3" ht="15.75" customHeight="1">
      <c r="C449" s="16"/>
    </row>
    <row r="450" spans="3:3" ht="15.75" customHeight="1">
      <c r="C450" s="16"/>
    </row>
    <row r="451" spans="3:3" ht="15.75" customHeight="1">
      <c r="C451" s="16"/>
    </row>
    <row r="452" spans="3:3" ht="15.75" customHeight="1">
      <c r="C452" s="16"/>
    </row>
    <row r="453" spans="3:3" ht="15.75" customHeight="1">
      <c r="C453" s="16"/>
    </row>
    <row r="454" spans="3:3" ht="15.75" customHeight="1">
      <c r="C454" s="16"/>
    </row>
    <row r="455" spans="3:3" ht="15.75" customHeight="1">
      <c r="C455" s="16"/>
    </row>
    <row r="456" spans="3:3" ht="15.75" customHeight="1">
      <c r="C456" s="16"/>
    </row>
    <row r="457" spans="3:3" ht="15.75" customHeight="1">
      <c r="C457" s="16"/>
    </row>
    <row r="458" spans="3:3" ht="15.75" customHeight="1">
      <c r="C458" s="16"/>
    </row>
    <row r="459" spans="3:3" ht="15.75" customHeight="1">
      <c r="C459" s="16"/>
    </row>
    <row r="460" spans="3:3" ht="15.75" customHeight="1">
      <c r="C460" s="16"/>
    </row>
    <row r="461" spans="3:3" ht="15.75" customHeight="1">
      <c r="C461" s="16"/>
    </row>
    <row r="462" spans="3:3" ht="15.75" customHeight="1">
      <c r="C462" s="16"/>
    </row>
    <row r="463" spans="3:3" ht="15.75" customHeight="1">
      <c r="C463" s="16"/>
    </row>
    <row r="464" spans="3:3" ht="15.75" customHeight="1">
      <c r="C464" s="16"/>
    </row>
    <row r="465" spans="3:3" ht="15.75" customHeight="1">
      <c r="C465" s="16"/>
    </row>
    <row r="466" spans="3:3" ht="15.75" customHeight="1">
      <c r="C466" s="16"/>
    </row>
    <row r="467" spans="3:3" ht="15.75" customHeight="1">
      <c r="C467" s="16"/>
    </row>
    <row r="468" spans="3:3" ht="15.75" customHeight="1">
      <c r="C468" s="16"/>
    </row>
    <row r="469" spans="3:3" ht="15.75" customHeight="1">
      <c r="C469" s="16"/>
    </row>
    <row r="470" spans="3:3" ht="15.75" customHeight="1">
      <c r="C470" s="16"/>
    </row>
    <row r="471" spans="3:3" ht="15.75" customHeight="1">
      <c r="C471" s="16"/>
    </row>
    <row r="472" spans="3:3" ht="15.75" customHeight="1">
      <c r="C472" s="16"/>
    </row>
    <row r="473" spans="3:3" ht="15.75" customHeight="1">
      <c r="C473" s="16"/>
    </row>
    <row r="474" spans="3:3" ht="15.75" customHeight="1">
      <c r="C474" s="16"/>
    </row>
    <row r="475" spans="3:3" ht="15.75" customHeight="1">
      <c r="C475" s="16"/>
    </row>
    <row r="476" spans="3:3" ht="15.75" customHeight="1">
      <c r="C476" s="16"/>
    </row>
    <row r="477" spans="3:3" ht="15.75" customHeight="1">
      <c r="C477" s="16"/>
    </row>
    <row r="478" spans="3:3" ht="15.75" customHeight="1">
      <c r="C478" s="16"/>
    </row>
    <row r="479" spans="3:3" ht="15.75" customHeight="1">
      <c r="C479" s="16"/>
    </row>
    <row r="480" spans="3:3" ht="15.75" customHeight="1">
      <c r="C480" s="16"/>
    </row>
    <row r="481" spans="3:3" ht="15.75" customHeight="1">
      <c r="C481" s="16"/>
    </row>
    <row r="482" spans="3:3" ht="15.75" customHeight="1">
      <c r="C482" s="16"/>
    </row>
    <row r="483" spans="3:3" ht="15.75" customHeight="1">
      <c r="C483" s="16"/>
    </row>
    <row r="484" spans="3:3" ht="15.75" customHeight="1">
      <c r="C484" s="16"/>
    </row>
    <row r="485" spans="3:3" ht="15.75" customHeight="1">
      <c r="C485" s="16"/>
    </row>
    <row r="486" spans="3:3" ht="15.75" customHeight="1">
      <c r="C486" s="16"/>
    </row>
    <row r="487" spans="3:3" ht="15.75" customHeight="1">
      <c r="C487" s="16"/>
    </row>
    <row r="488" spans="3:3" ht="15.75" customHeight="1">
      <c r="C488" s="16"/>
    </row>
    <row r="489" spans="3:3" ht="15.75" customHeight="1">
      <c r="C489" s="16"/>
    </row>
    <row r="490" spans="3:3" ht="15.75" customHeight="1">
      <c r="C490" s="16"/>
    </row>
    <row r="491" spans="3:3" ht="15.75" customHeight="1">
      <c r="C491" s="16"/>
    </row>
    <row r="492" spans="3:3" ht="15.75" customHeight="1">
      <c r="C492" s="16"/>
    </row>
    <row r="493" spans="3:3" ht="15.75" customHeight="1">
      <c r="C493" s="16"/>
    </row>
    <row r="494" spans="3:3" ht="15.75" customHeight="1">
      <c r="C494" s="16"/>
    </row>
    <row r="495" spans="3:3" ht="15.75" customHeight="1">
      <c r="C495" s="16"/>
    </row>
    <row r="496" spans="3:3" ht="15.75" customHeight="1">
      <c r="C496" s="16"/>
    </row>
    <row r="497" spans="3:3" ht="15.75" customHeight="1">
      <c r="C497" s="16"/>
    </row>
    <row r="498" spans="3:3" ht="15.75" customHeight="1">
      <c r="C498" s="16"/>
    </row>
    <row r="499" spans="3:3" ht="15.75" customHeight="1">
      <c r="C499" s="16"/>
    </row>
    <row r="500" spans="3:3" ht="15.75" customHeight="1">
      <c r="C500" s="16"/>
    </row>
    <row r="501" spans="3:3" ht="15.75" customHeight="1">
      <c r="C501" s="16"/>
    </row>
    <row r="502" spans="3:3" ht="15.75" customHeight="1">
      <c r="C502" s="16"/>
    </row>
    <row r="503" spans="3:3" ht="15.75" customHeight="1">
      <c r="C503" s="16"/>
    </row>
    <row r="504" spans="3:3" ht="15.75" customHeight="1">
      <c r="C504" s="16"/>
    </row>
    <row r="505" spans="3:3" ht="15.75" customHeight="1">
      <c r="C505" s="16"/>
    </row>
    <row r="506" spans="3:3" ht="15.75" customHeight="1">
      <c r="C506" s="16"/>
    </row>
    <row r="507" spans="3:3" ht="15.75" customHeight="1">
      <c r="C507" s="16"/>
    </row>
    <row r="508" spans="3:3" ht="15.75" customHeight="1">
      <c r="C508" s="16"/>
    </row>
    <row r="509" spans="3:3" ht="15.75" customHeight="1">
      <c r="C509" s="16"/>
    </row>
    <row r="510" spans="3:3" ht="15.75" customHeight="1">
      <c r="C510" s="16"/>
    </row>
    <row r="511" spans="3:3" ht="15.75" customHeight="1">
      <c r="C511" s="16"/>
    </row>
    <row r="512" spans="3:3" ht="15.75" customHeight="1">
      <c r="C512" s="16"/>
    </row>
    <row r="513" spans="3:3" ht="15.75" customHeight="1">
      <c r="C513" s="16"/>
    </row>
    <row r="514" spans="3:3" ht="15.75" customHeight="1">
      <c r="C514" s="16"/>
    </row>
    <row r="515" spans="3:3" ht="15.75" customHeight="1">
      <c r="C515" s="16"/>
    </row>
    <row r="516" spans="3:3" ht="15.75" customHeight="1">
      <c r="C516" s="16"/>
    </row>
    <row r="517" spans="3:3" ht="15.75" customHeight="1">
      <c r="C517" s="16"/>
    </row>
    <row r="518" spans="3:3" ht="15.75" customHeight="1">
      <c r="C518" s="16"/>
    </row>
    <row r="519" spans="3:3" ht="15.75" customHeight="1">
      <c r="C519" s="16"/>
    </row>
    <row r="520" spans="3:3" ht="15.75" customHeight="1">
      <c r="C520" s="16"/>
    </row>
    <row r="521" spans="3:3" ht="15.75" customHeight="1">
      <c r="C521" s="16"/>
    </row>
    <row r="522" spans="3:3" ht="15.75" customHeight="1">
      <c r="C522" s="16"/>
    </row>
    <row r="523" spans="3:3" ht="15.75" customHeight="1">
      <c r="C523" s="16"/>
    </row>
    <row r="524" spans="3:3" ht="15.75" customHeight="1">
      <c r="C524" s="16"/>
    </row>
    <row r="525" spans="3:3" ht="15.75" customHeight="1">
      <c r="C525" s="16"/>
    </row>
    <row r="526" spans="3:3" ht="15.75" customHeight="1">
      <c r="C526" s="16"/>
    </row>
    <row r="527" spans="3:3" ht="15.75" customHeight="1">
      <c r="C527" s="16"/>
    </row>
    <row r="528" spans="3:3" ht="15.75" customHeight="1">
      <c r="C528" s="16"/>
    </row>
    <row r="529" spans="3:3" ht="15.75" customHeight="1">
      <c r="C529" s="16"/>
    </row>
    <row r="530" spans="3:3" ht="15.75" customHeight="1">
      <c r="C530" s="16"/>
    </row>
    <row r="531" spans="3:3" ht="15.75" customHeight="1">
      <c r="C531" s="16"/>
    </row>
    <row r="532" spans="3:3" ht="15.75" customHeight="1">
      <c r="C532" s="16"/>
    </row>
    <row r="533" spans="3:3" ht="15.75" customHeight="1">
      <c r="C533" s="16"/>
    </row>
    <row r="534" spans="3:3" ht="15.75" customHeight="1">
      <c r="C534" s="16"/>
    </row>
    <row r="535" spans="3:3" ht="15.75" customHeight="1">
      <c r="C535" s="16"/>
    </row>
    <row r="536" spans="3:3" ht="15.75" customHeight="1">
      <c r="C536" s="16"/>
    </row>
    <row r="537" spans="3:3" ht="15.75" customHeight="1">
      <c r="C537" s="16"/>
    </row>
    <row r="538" spans="3:3" ht="15.75" customHeight="1">
      <c r="C538" s="16"/>
    </row>
    <row r="539" spans="3:3" ht="15.75" customHeight="1">
      <c r="C539" s="16"/>
    </row>
    <row r="540" spans="3:3" ht="15.75" customHeight="1">
      <c r="C540" s="16"/>
    </row>
    <row r="541" spans="3:3" ht="15.75" customHeight="1">
      <c r="C541" s="16"/>
    </row>
    <row r="542" spans="3:3" ht="15.75" customHeight="1">
      <c r="C542" s="16"/>
    </row>
    <row r="543" spans="3:3" ht="15.75" customHeight="1">
      <c r="C543" s="16"/>
    </row>
    <row r="544" spans="3:3" ht="15.75" customHeight="1">
      <c r="C544" s="16"/>
    </row>
    <row r="545" spans="3:3" ht="15.75" customHeight="1">
      <c r="C545" s="16"/>
    </row>
    <row r="546" spans="3:3" ht="15.75" customHeight="1">
      <c r="C546" s="16"/>
    </row>
    <row r="547" spans="3:3" ht="15.75" customHeight="1">
      <c r="C547" s="16"/>
    </row>
    <row r="548" spans="3:3" ht="15.75" customHeight="1">
      <c r="C548" s="16"/>
    </row>
    <row r="549" spans="3:3" ht="15.75" customHeight="1">
      <c r="C549" s="16"/>
    </row>
    <row r="550" spans="3:3" ht="15.75" customHeight="1">
      <c r="C550" s="16"/>
    </row>
    <row r="551" spans="3:3" ht="15.75" customHeight="1">
      <c r="C551" s="16"/>
    </row>
    <row r="552" spans="3:3" ht="15.75" customHeight="1">
      <c r="C552" s="16"/>
    </row>
    <row r="553" spans="3:3" ht="15.75" customHeight="1">
      <c r="C553" s="16"/>
    </row>
    <row r="554" spans="3:3" ht="15.75" customHeight="1">
      <c r="C554" s="16"/>
    </row>
    <row r="555" spans="3:3" ht="15.75" customHeight="1">
      <c r="C555" s="16"/>
    </row>
    <row r="556" spans="3:3" ht="15.75" customHeight="1">
      <c r="C556" s="16"/>
    </row>
    <row r="557" spans="3:3" ht="15.75" customHeight="1">
      <c r="C557" s="16"/>
    </row>
    <row r="558" spans="3:3" ht="15.75" customHeight="1">
      <c r="C558" s="16"/>
    </row>
    <row r="559" spans="3:3" ht="15.75" customHeight="1">
      <c r="C559" s="16"/>
    </row>
    <row r="560" spans="3:3" ht="15.75" customHeight="1">
      <c r="C560" s="16"/>
    </row>
    <row r="561" spans="3:3" ht="15.75" customHeight="1">
      <c r="C561" s="16"/>
    </row>
    <row r="562" spans="3:3" ht="15.75" customHeight="1">
      <c r="C562" s="16"/>
    </row>
    <row r="563" spans="3:3" ht="15.75" customHeight="1">
      <c r="C563" s="16"/>
    </row>
    <row r="564" spans="3:3" ht="15.75" customHeight="1">
      <c r="C564" s="16"/>
    </row>
    <row r="565" spans="3:3" ht="15.75" customHeight="1">
      <c r="C565" s="16"/>
    </row>
    <row r="566" spans="3:3" ht="15.75" customHeight="1">
      <c r="C566" s="16"/>
    </row>
    <row r="567" spans="3:3" ht="15.75" customHeight="1">
      <c r="C567" s="16"/>
    </row>
    <row r="568" spans="3:3" ht="15.75" customHeight="1">
      <c r="C568" s="16"/>
    </row>
    <row r="569" spans="3:3" ht="15.75" customHeight="1">
      <c r="C569" s="16"/>
    </row>
    <row r="570" spans="3:3" ht="15.75" customHeight="1">
      <c r="C570" s="16"/>
    </row>
    <row r="571" spans="3:3" ht="15.75" customHeight="1">
      <c r="C571" s="16"/>
    </row>
    <row r="572" spans="3:3" ht="15.75" customHeight="1">
      <c r="C572" s="16"/>
    </row>
    <row r="573" spans="3:3" ht="15.75" customHeight="1">
      <c r="C573" s="16"/>
    </row>
    <row r="574" spans="3:3" ht="15.75" customHeight="1">
      <c r="C574" s="16"/>
    </row>
    <row r="575" spans="3:3" ht="15.75" customHeight="1">
      <c r="C575" s="16"/>
    </row>
    <row r="576" spans="3:3" ht="15.75" customHeight="1">
      <c r="C576" s="16"/>
    </row>
    <row r="577" spans="3:3" ht="15.75" customHeight="1">
      <c r="C577" s="16"/>
    </row>
    <row r="578" spans="3:3" ht="15.75" customHeight="1">
      <c r="C578" s="16"/>
    </row>
    <row r="579" spans="3:3" ht="15.75" customHeight="1">
      <c r="C579" s="16"/>
    </row>
    <row r="580" spans="3:3" ht="15.75" customHeight="1">
      <c r="C580" s="16"/>
    </row>
    <row r="581" spans="3:3" ht="15.75" customHeight="1">
      <c r="C581" s="16"/>
    </row>
    <row r="582" spans="3:3" ht="15.75" customHeight="1">
      <c r="C582" s="16"/>
    </row>
    <row r="583" spans="3:3" ht="15.75" customHeight="1">
      <c r="C583" s="16"/>
    </row>
    <row r="584" spans="3:3" ht="15.75" customHeight="1">
      <c r="C584" s="16"/>
    </row>
    <row r="585" spans="3:3" ht="15.75" customHeight="1">
      <c r="C585" s="16"/>
    </row>
    <row r="586" spans="3:3" ht="15.75" customHeight="1">
      <c r="C586" s="16"/>
    </row>
    <row r="587" spans="3:3" ht="15.75" customHeight="1">
      <c r="C587" s="16"/>
    </row>
    <row r="588" spans="3:3" ht="15.75" customHeight="1">
      <c r="C588" s="16"/>
    </row>
    <row r="589" spans="3:3" ht="15.75" customHeight="1">
      <c r="C589" s="16"/>
    </row>
    <row r="590" spans="3:3" ht="15.75" customHeight="1">
      <c r="C590" s="16"/>
    </row>
    <row r="591" spans="3:3" ht="15.75" customHeight="1">
      <c r="C591" s="16"/>
    </row>
    <row r="592" spans="3:3" ht="15.75" customHeight="1">
      <c r="C592" s="16"/>
    </row>
    <row r="593" spans="3:3" ht="15.75" customHeight="1">
      <c r="C593" s="16"/>
    </row>
    <row r="594" spans="3:3" ht="15.75" customHeight="1">
      <c r="C594" s="16"/>
    </row>
    <row r="595" spans="3:3" ht="15.75" customHeight="1">
      <c r="C595" s="16"/>
    </row>
    <row r="596" spans="3:3" ht="15.75" customHeight="1">
      <c r="C596" s="16"/>
    </row>
    <row r="597" spans="3:3" ht="15.75" customHeight="1">
      <c r="C597" s="16"/>
    </row>
    <row r="598" spans="3:3" ht="15.75" customHeight="1">
      <c r="C598" s="16"/>
    </row>
    <row r="599" spans="3:3" ht="15.75" customHeight="1">
      <c r="C599" s="16"/>
    </row>
    <row r="600" spans="3:3" ht="15.75" customHeight="1">
      <c r="C600" s="16"/>
    </row>
    <row r="601" spans="3:3" ht="15.75" customHeight="1">
      <c r="C601" s="16"/>
    </row>
    <row r="602" spans="3:3" ht="15.75" customHeight="1">
      <c r="C602" s="16"/>
    </row>
    <row r="603" spans="3:3" ht="15.75" customHeight="1">
      <c r="C603" s="16"/>
    </row>
    <row r="604" spans="3:3" ht="15.75" customHeight="1">
      <c r="C604" s="16"/>
    </row>
    <row r="605" spans="3:3" ht="15.75" customHeight="1">
      <c r="C605" s="16"/>
    </row>
    <row r="606" spans="3:3" ht="15.75" customHeight="1">
      <c r="C606" s="16"/>
    </row>
    <row r="607" spans="3:3" ht="15.75" customHeight="1">
      <c r="C607" s="16"/>
    </row>
    <row r="608" spans="3:3" ht="15.75" customHeight="1">
      <c r="C608" s="16"/>
    </row>
    <row r="609" spans="3:3" ht="15.75" customHeight="1">
      <c r="C609" s="16"/>
    </row>
    <row r="610" spans="3:3" ht="15.75" customHeight="1">
      <c r="C610" s="16"/>
    </row>
    <row r="611" spans="3:3" ht="15.75" customHeight="1">
      <c r="C611" s="16"/>
    </row>
    <row r="612" spans="3:3" ht="15.75" customHeight="1">
      <c r="C612" s="16"/>
    </row>
    <row r="613" spans="3:3" ht="15.75" customHeight="1">
      <c r="C613" s="16"/>
    </row>
    <row r="614" spans="3:3" ht="15.75" customHeight="1">
      <c r="C614" s="16"/>
    </row>
    <row r="615" spans="3:3" ht="15.75" customHeight="1">
      <c r="C615" s="16"/>
    </row>
    <row r="616" spans="3:3" ht="15.75" customHeight="1">
      <c r="C616" s="16"/>
    </row>
    <row r="617" spans="3:3" ht="15.75" customHeight="1">
      <c r="C617" s="16"/>
    </row>
    <row r="618" spans="3:3" ht="15.75" customHeight="1">
      <c r="C618" s="16"/>
    </row>
    <row r="619" spans="3:3" ht="15.75" customHeight="1">
      <c r="C619" s="16"/>
    </row>
    <row r="620" spans="3:3" ht="15.75" customHeight="1">
      <c r="C620" s="16"/>
    </row>
    <row r="621" spans="3:3" ht="15.75" customHeight="1">
      <c r="C621" s="16"/>
    </row>
    <row r="622" spans="3:3" ht="15.75" customHeight="1">
      <c r="C622" s="16"/>
    </row>
    <row r="623" spans="3:3" ht="15.75" customHeight="1">
      <c r="C623" s="16"/>
    </row>
    <row r="624" spans="3:3" ht="15.75" customHeight="1">
      <c r="C624" s="16"/>
    </row>
    <row r="625" spans="3:3" ht="15.75" customHeight="1">
      <c r="C625" s="16"/>
    </row>
    <row r="626" spans="3:3" ht="15.75" customHeight="1">
      <c r="C626" s="16"/>
    </row>
    <row r="627" spans="3:3" ht="15.75" customHeight="1">
      <c r="C627" s="16"/>
    </row>
    <row r="628" spans="3:3" ht="15.75" customHeight="1">
      <c r="C628" s="16"/>
    </row>
    <row r="629" spans="3:3" ht="15.75" customHeight="1">
      <c r="C629" s="16"/>
    </row>
    <row r="630" spans="3:3" ht="15.75" customHeight="1">
      <c r="C630" s="16"/>
    </row>
    <row r="631" spans="3:3" ht="15.75" customHeight="1">
      <c r="C631" s="16"/>
    </row>
    <row r="632" spans="3:3" ht="15.75" customHeight="1">
      <c r="C632" s="16"/>
    </row>
    <row r="633" spans="3:3" ht="15.75" customHeight="1">
      <c r="C633" s="16"/>
    </row>
    <row r="634" spans="3:3" ht="15.75" customHeight="1">
      <c r="C634" s="16"/>
    </row>
    <row r="635" spans="3:3" ht="15.75" customHeight="1">
      <c r="C635" s="16"/>
    </row>
    <row r="636" spans="3:3" ht="15.75" customHeight="1">
      <c r="C636" s="16"/>
    </row>
    <row r="637" spans="3:3" ht="15.75" customHeight="1">
      <c r="C637" s="16"/>
    </row>
    <row r="638" spans="3:3" ht="15.75" customHeight="1">
      <c r="C638" s="16"/>
    </row>
    <row r="639" spans="3:3" ht="15.75" customHeight="1">
      <c r="C639" s="16"/>
    </row>
    <row r="640" spans="3:3" ht="15.75" customHeight="1">
      <c r="C640" s="16"/>
    </row>
    <row r="641" spans="3:3" ht="15.75" customHeight="1">
      <c r="C641" s="16"/>
    </row>
    <row r="642" spans="3:3" ht="15.75" customHeight="1">
      <c r="C642" s="16"/>
    </row>
    <row r="643" spans="3:3" ht="15.75" customHeight="1">
      <c r="C643" s="16"/>
    </row>
    <row r="644" spans="3:3" ht="15.75" customHeight="1">
      <c r="C644" s="16"/>
    </row>
    <row r="645" spans="3:3" ht="15.75" customHeight="1">
      <c r="C645" s="16"/>
    </row>
    <row r="646" spans="3:3" ht="15.75" customHeight="1">
      <c r="C646" s="16"/>
    </row>
    <row r="647" spans="3:3" ht="15.75" customHeight="1">
      <c r="C647" s="16"/>
    </row>
    <row r="648" spans="3:3" ht="15.75" customHeight="1">
      <c r="C648" s="16"/>
    </row>
    <row r="649" spans="3:3" ht="15.75" customHeight="1">
      <c r="C649" s="16"/>
    </row>
    <row r="650" spans="3:3" ht="15.75" customHeight="1">
      <c r="C650" s="16"/>
    </row>
    <row r="651" spans="3:3" ht="15.75" customHeight="1">
      <c r="C651" s="16"/>
    </row>
    <row r="652" spans="3:3" ht="15.75" customHeight="1">
      <c r="C652" s="16"/>
    </row>
    <row r="653" spans="3:3" ht="15.75" customHeight="1">
      <c r="C653" s="16"/>
    </row>
    <row r="654" spans="3:3" ht="15.75" customHeight="1">
      <c r="C654" s="16"/>
    </row>
    <row r="655" spans="3:3" ht="15.75" customHeight="1">
      <c r="C655" s="16"/>
    </row>
    <row r="656" spans="3:3" ht="15.75" customHeight="1">
      <c r="C656" s="16"/>
    </row>
    <row r="657" spans="3:3" ht="15.75" customHeight="1">
      <c r="C657" s="16"/>
    </row>
    <row r="658" spans="3:3" ht="15.75" customHeight="1">
      <c r="C658" s="16"/>
    </row>
    <row r="659" spans="3:3" ht="15.75" customHeight="1">
      <c r="C659" s="16"/>
    </row>
    <row r="660" spans="3:3" ht="15.75" customHeight="1">
      <c r="C660" s="16"/>
    </row>
    <row r="661" spans="3:3" ht="15.75" customHeight="1">
      <c r="C661" s="16"/>
    </row>
    <row r="662" spans="3:3" ht="15.75" customHeight="1">
      <c r="C662" s="16"/>
    </row>
    <row r="663" spans="3:3" ht="15.75" customHeight="1">
      <c r="C663" s="16"/>
    </row>
    <row r="664" spans="3:3" ht="15.75" customHeight="1">
      <c r="C664" s="16"/>
    </row>
    <row r="665" spans="3:3" ht="15.75" customHeight="1">
      <c r="C665" s="16"/>
    </row>
    <row r="666" spans="3:3" ht="15.75" customHeight="1">
      <c r="C666" s="16"/>
    </row>
    <row r="667" spans="3:3" ht="15.75" customHeight="1">
      <c r="C667" s="16"/>
    </row>
    <row r="668" spans="3:3" ht="15.75" customHeight="1">
      <c r="C668" s="16"/>
    </row>
    <row r="669" spans="3:3" ht="15.75" customHeight="1">
      <c r="C669" s="16"/>
    </row>
    <row r="670" spans="3:3" ht="15.75" customHeight="1">
      <c r="C670" s="16"/>
    </row>
    <row r="671" spans="3:3" ht="15.75" customHeight="1">
      <c r="C671" s="16"/>
    </row>
    <row r="672" spans="3:3" ht="15.75" customHeight="1">
      <c r="C672" s="16"/>
    </row>
    <row r="673" spans="3:3" ht="15.75" customHeight="1">
      <c r="C673" s="16"/>
    </row>
    <row r="674" spans="3:3" ht="15.75" customHeight="1">
      <c r="C674" s="16"/>
    </row>
    <row r="675" spans="3:3" ht="15.75" customHeight="1">
      <c r="C675" s="16"/>
    </row>
    <row r="676" spans="3:3" ht="15.75" customHeight="1">
      <c r="C676" s="16"/>
    </row>
    <row r="677" spans="3:3" ht="15.75" customHeight="1">
      <c r="C677" s="16"/>
    </row>
    <row r="678" spans="3:3" ht="15.75" customHeight="1">
      <c r="C678" s="16"/>
    </row>
    <row r="679" spans="3:3" ht="15.75" customHeight="1">
      <c r="C679" s="16"/>
    </row>
    <row r="680" spans="3:3" ht="15.75" customHeight="1">
      <c r="C680" s="16"/>
    </row>
    <row r="681" spans="3:3" ht="15.75" customHeight="1">
      <c r="C681" s="16"/>
    </row>
    <row r="682" spans="3:3" ht="15.75" customHeight="1">
      <c r="C682" s="16"/>
    </row>
    <row r="683" spans="3:3" ht="15.75" customHeight="1">
      <c r="C683" s="16"/>
    </row>
    <row r="684" spans="3:3" ht="15.75" customHeight="1">
      <c r="C684" s="16"/>
    </row>
    <row r="685" spans="3:3" ht="15.75" customHeight="1">
      <c r="C685" s="16"/>
    </row>
    <row r="686" spans="3:3" ht="15.75" customHeight="1">
      <c r="C686" s="16"/>
    </row>
    <row r="687" spans="3:3" ht="15.75" customHeight="1">
      <c r="C687" s="16"/>
    </row>
    <row r="688" spans="3:3" ht="15.75" customHeight="1">
      <c r="C688" s="16"/>
    </row>
    <row r="689" spans="3:3" ht="15.75" customHeight="1">
      <c r="C689" s="16"/>
    </row>
    <row r="690" spans="3:3" ht="15.75" customHeight="1">
      <c r="C690" s="16"/>
    </row>
    <row r="691" spans="3:3" ht="15.75" customHeight="1">
      <c r="C691" s="16"/>
    </row>
    <row r="692" spans="3:3" ht="15.75" customHeight="1">
      <c r="C692" s="16"/>
    </row>
    <row r="693" spans="3:3" ht="15.75" customHeight="1">
      <c r="C693" s="16"/>
    </row>
    <row r="694" spans="3:3" ht="15.75" customHeight="1">
      <c r="C694" s="16"/>
    </row>
    <row r="695" spans="3:3" ht="15.75" customHeight="1">
      <c r="C695" s="16"/>
    </row>
    <row r="696" spans="3:3" ht="15.75" customHeight="1">
      <c r="C696" s="16"/>
    </row>
    <row r="697" spans="3:3" ht="15.75" customHeight="1">
      <c r="C697" s="16"/>
    </row>
    <row r="698" spans="3:3" ht="15.75" customHeight="1">
      <c r="C698" s="16"/>
    </row>
    <row r="699" spans="3:3" ht="15.75" customHeight="1">
      <c r="C699" s="16"/>
    </row>
    <row r="700" spans="3:3" ht="15.75" customHeight="1">
      <c r="C700" s="16"/>
    </row>
    <row r="701" spans="3:3" ht="15.75" customHeight="1">
      <c r="C701" s="16"/>
    </row>
    <row r="702" spans="3:3" ht="15.75" customHeight="1">
      <c r="C702" s="16"/>
    </row>
    <row r="703" spans="3:3" ht="15.75" customHeight="1">
      <c r="C703" s="16"/>
    </row>
    <row r="704" spans="3:3" ht="15.75" customHeight="1">
      <c r="C704" s="16"/>
    </row>
    <row r="705" spans="3:3" ht="15.75" customHeight="1">
      <c r="C705" s="16"/>
    </row>
    <row r="706" spans="3:3" ht="15.75" customHeight="1">
      <c r="C706" s="16"/>
    </row>
    <row r="707" spans="3:3" ht="15.75" customHeight="1">
      <c r="C707" s="16"/>
    </row>
    <row r="708" spans="3:3" ht="15.75" customHeight="1">
      <c r="C708" s="16"/>
    </row>
    <row r="709" spans="3:3" ht="15.75" customHeight="1">
      <c r="C709" s="16"/>
    </row>
    <row r="710" spans="3:3" ht="15.75" customHeight="1">
      <c r="C710" s="16"/>
    </row>
    <row r="711" spans="3:3" ht="15.75" customHeight="1">
      <c r="C711" s="16"/>
    </row>
    <row r="712" spans="3:3" ht="15.75" customHeight="1">
      <c r="C712" s="16"/>
    </row>
    <row r="713" spans="3:3" ht="15.75" customHeight="1">
      <c r="C713" s="16"/>
    </row>
    <row r="714" spans="3:3" ht="15.75" customHeight="1">
      <c r="C714" s="16"/>
    </row>
    <row r="715" spans="3:3" ht="15.75" customHeight="1">
      <c r="C715" s="16"/>
    </row>
    <row r="716" spans="3:3" ht="15.75" customHeight="1">
      <c r="C716" s="16"/>
    </row>
    <row r="717" spans="3:3" ht="15.75" customHeight="1">
      <c r="C717" s="16"/>
    </row>
    <row r="718" spans="3:3" ht="15.75" customHeight="1">
      <c r="C718" s="16"/>
    </row>
    <row r="719" spans="3:3" ht="15.75" customHeight="1">
      <c r="C719" s="16"/>
    </row>
    <row r="720" spans="3:3" ht="15.75" customHeight="1">
      <c r="C720" s="16"/>
    </row>
    <row r="721" spans="3:3" ht="15.75" customHeight="1">
      <c r="C721" s="16"/>
    </row>
    <row r="722" spans="3:3" ht="15.75" customHeight="1">
      <c r="C722" s="16"/>
    </row>
    <row r="723" spans="3:3" ht="15.75" customHeight="1">
      <c r="C723" s="16"/>
    </row>
    <row r="724" spans="3:3" ht="15.75" customHeight="1">
      <c r="C724" s="16"/>
    </row>
    <row r="725" spans="3:3" ht="15.75" customHeight="1">
      <c r="C725" s="16"/>
    </row>
    <row r="726" spans="3:3" ht="15.75" customHeight="1">
      <c r="C726" s="16"/>
    </row>
    <row r="727" spans="3:3" ht="15.75" customHeight="1">
      <c r="C727" s="16"/>
    </row>
    <row r="728" spans="3:3" ht="15.75" customHeight="1">
      <c r="C728" s="16"/>
    </row>
    <row r="729" spans="3:3" ht="15.75" customHeight="1">
      <c r="C729" s="16"/>
    </row>
    <row r="730" spans="3:3" ht="15.75" customHeight="1">
      <c r="C730" s="16"/>
    </row>
    <row r="731" spans="3:3" ht="15.75" customHeight="1">
      <c r="C731" s="16"/>
    </row>
    <row r="732" spans="3:3" ht="15.75" customHeight="1">
      <c r="C732" s="16"/>
    </row>
    <row r="733" spans="3:3" ht="15.75" customHeight="1">
      <c r="C733" s="16"/>
    </row>
    <row r="734" spans="3:3" ht="15.75" customHeight="1">
      <c r="C734" s="16"/>
    </row>
    <row r="735" spans="3:3" ht="15.75" customHeight="1">
      <c r="C735" s="16"/>
    </row>
    <row r="736" spans="3:3" ht="15.75" customHeight="1">
      <c r="C736" s="16"/>
    </row>
    <row r="737" spans="3:3" ht="15.75" customHeight="1">
      <c r="C737" s="16"/>
    </row>
    <row r="738" spans="3:3" ht="15.75" customHeight="1">
      <c r="C738" s="16"/>
    </row>
    <row r="739" spans="3:3" ht="15.75" customHeight="1">
      <c r="C739" s="16"/>
    </row>
    <row r="740" spans="3:3" ht="15.75" customHeight="1">
      <c r="C740" s="16"/>
    </row>
    <row r="741" spans="3:3" ht="15.75" customHeight="1">
      <c r="C741" s="16"/>
    </row>
    <row r="742" spans="3:3" ht="15.75" customHeight="1">
      <c r="C742" s="16"/>
    </row>
    <row r="743" spans="3:3" ht="15.75" customHeight="1">
      <c r="C743" s="16"/>
    </row>
    <row r="744" spans="3:3" ht="15.75" customHeight="1">
      <c r="C744" s="16"/>
    </row>
    <row r="745" spans="3:3" ht="15.75" customHeight="1">
      <c r="C745" s="16"/>
    </row>
    <row r="746" spans="3:3" ht="15.75" customHeight="1">
      <c r="C746" s="16"/>
    </row>
    <row r="747" spans="3:3" ht="15.75" customHeight="1">
      <c r="C747" s="16"/>
    </row>
    <row r="748" spans="3:3" ht="15.75" customHeight="1">
      <c r="C748" s="16"/>
    </row>
    <row r="749" spans="3:3" ht="15.75" customHeight="1">
      <c r="C749" s="16"/>
    </row>
    <row r="750" spans="3:3" ht="15.75" customHeight="1">
      <c r="C750" s="16"/>
    </row>
    <row r="751" spans="3:3" ht="15.75" customHeight="1">
      <c r="C751" s="16"/>
    </row>
    <row r="752" spans="3:3" ht="15.75" customHeight="1">
      <c r="C752" s="16"/>
    </row>
    <row r="753" spans="3:3" ht="15.75" customHeight="1">
      <c r="C753" s="16"/>
    </row>
    <row r="754" spans="3:3" ht="15.75" customHeight="1">
      <c r="C754" s="16"/>
    </row>
    <row r="755" spans="3:3" ht="15.75" customHeight="1">
      <c r="C755" s="16"/>
    </row>
    <row r="756" spans="3:3" ht="15.75" customHeight="1">
      <c r="C756" s="16"/>
    </row>
    <row r="757" spans="3:3" ht="15.75" customHeight="1">
      <c r="C757" s="16"/>
    </row>
    <row r="758" spans="3:3" ht="15.75" customHeight="1">
      <c r="C758" s="16"/>
    </row>
    <row r="759" spans="3:3" ht="15.75" customHeight="1">
      <c r="C759" s="16"/>
    </row>
    <row r="760" spans="3:3" ht="15.75" customHeight="1">
      <c r="C760" s="16"/>
    </row>
    <row r="761" spans="3:3" ht="15.75" customHeight="1">
      <c r="C761" s="16"/>
    </row>
    <row r="762" spans="3:3" ht="15.75" customHeight="1">
      <c r="C762" s="16"/>
    </row>
    <row r="763" spans="3:3" ht="15.75" customHeight="1">
      <c r="C763" s="16"/>
    </row>
    <row r="764" spans="3:3" ht="15.75" customHeight="1">
      <c r="C764" s="16"/>
    </row>
    <row r="765" spans="3:3" ht="15.75" customHeight="1">
      <c r="C765" s="16"/>
    </row>
    <row r="766" spans="3:3" ht="15.75" customHeight="1">
      <c r="C766" s="16"/>
    </row>
    <row r="767" spans="3:3" ht="15.75" customHeight="1">
      <c r="C767" s="16"/>
    </row>
    <row r="768" spans="3:3" ht="15.75" customHeight="1">
      <c r="C768" s="16"/>
    </row>
    <row r="769" spans="3:3" ht="15.75" customHeight="1">
      <c r="C769" s="16"/>
    </row>
    <row r="770" spans="3:3" ht="15.75" customHeight="1">
      <c r="C770" s="16"/>
    </row>
    <row r="771" spans="3:3" ht="15.75" customHeight="1">
      <c r="C771" s="16"/>
    </row>
    <row r="772" spans="3:3" ht="15.75" customHeight="1">
      <c r="C772" s="16"/>
    </row>
    <row r="773" spans="3:3" ht="15.75" customHeight="1">
      <c r="C773" s="16"/>
    </row>
    <row r="774" spans="3:3" ht="15.75" customHeight="1">
      <c r="C774" s="16"/>
    </row>
    <row r="775" spans="3:3" ht="15.75" customHeight="1">
      <c r="C775" s="16"/>
    </row>
    <row r="776" spans="3:3" ht="15.75" customHeight="1">
      <c r="C776" s="16"/>
    </row>
    <row r="777" spans="3:3" ht="15.75" customHeight="1">
      <c r="C777" s="16"/>
    </row>
    <row r="778" spans="3:3" ht="15.75" customHeight="1">
      <c r="C778" s="16"/>
    </row>
    <row r="779" spans="3:3" ht="15.75" customHeight="1">
      <c r="C779" s="16"/>
    </row>
    <row r="780" spans="3:3" ht="15.75" customHeight="1">
      <c r="C780" s="16"/>
    </row>
    <row r="781" spans="3:3" ht="15.75" customHeight="1">
      <c r="C781" s="16"/>
    </row>
    <row r="782" spans="3:3" ht="15.75" customHeight="1">
      <c r="C782" s="16"/>
    </row>
    <row r="783" spans="3:3" ht="15.75" customHeight="1">
      <c r="C783" s="16"/>
    </row>
    <row r="784" spans="3:3" ht="15.75" customHeight="1">
      <c r="C784" s="16"/>
    </row>
    <row r="785" spans="3:3" ht="15.75" customHeight="1">
      <c r="C785" s="16"/>
    </row>
    <row r="786" spans="3:3" ht="15.75" customHeight="1">
      <c r="C786" s="16"/>
    </row>
    <row r="787" spans="3:3" ht="15.75" customHeight="1">
      <c r="C787" s="16"/>
    </row>
    <row r="788" spans="3:3" ht="15.75" customHeight="1">
      <c r="C788" s="16"/>
    </row>
    <row r="789" spans="3:3" ht="15.75" customHeight="1">
      <c r="C789" s="16"/>
    </row>
    <row r="790" spans="3:3" ht="15.75" customHeight="1">
      <c r="C790" s="16"/>
    </row>
    <row r="791" spans="3:3" ht="15.75" customHeight="1">
      <c r="C791" s="16"/>
    </row>
    <row r="792" spans="3:3" ht="15.75" customHeight="1">
      <c r="C792" s="16"/>
    </row>
    <row r="793" spans="3:3" ht="15.75" customHeight="1">
      <c r="C793" s="16"/>
    </row>
    <row r="794" spans="3:3" ht="15.75" customHeight="1">
      <c r="C794" s="16"/>
    </row>
    <row r="795" spans="3:3" ht="15.75" customHeight="1">
      <c r="C795" s="16"/>
    </row>
    <row r="796" spans="3:3" ht="15.75" customHeight="1">
      <c r="C796" s="16"/>
    </row>
    <row r="797" spans="3:3" ht="15.75" customHeight="1">
      <c r="C797" s="16"/>
    </row>
    <row r="798" spans="3:3" ht="15.75" customHeight="1">
      <c r="C798" s="16"/>
    </row>
    <row r="799" spans="3:3" ht="15.75" customHeight="1">
      <c r="C799" s="16"/>
    </row>
    <row r="800" spans="3:3" ht="15.75" customHeight="1">
      <c r="C800" s="16"/>
    </row>
    <row r="801" spans="3:3" ht="15.75" customHeight="1">
      <c r="C801" s="16"/>
    </row>
    <row r="802" spans="3:3" ht="15.75" customHeight="1">
      <c r="C802" s="16"/>
    </row>
    <row r="803" spans="3:3" ht="15.75" customHeight="1">
      <c r="C803" s="16"/>
    </row>
    <row r="804" spans="3:3" ht="15.75" customHeight="1">
      <c r="C804" s="16"/>
    </row>
    <row r="805" spans="3:3" ht="15.75" customHeight="1">
      <c r="C805" s="16"/>
    </row>
    <row r="806" spans="3:3" ht="15.75" customHeight="1">
      <c r="C806" s="16"/>
    </row>
    <row r="807" spans="3:3" ht="15.75" customHeight="1">
      <c r="C807" s="16"/>
    </row>
    <row r="808" spans="3:3" ht="15.75" customHeight="1">
      <c r="C808" s="16"/>
    </row>
    <row r="809" spans="3:3" ht="15.75" customHeight="1">
      <c r="C809" s="16"/>
    </row>
    <row r="810" spans="3:3" ht="15.75" customHeight="1">
      <c r="C810" s="16"/>
    </row>
    <row r="811" spans="3:3" ht="15.75" customHeight="1">
      <c r="C811" s="16"/>
    </row>
    <row r="812" spans="3:3" ht="15.75" customHeight="1">
      <c r="C812" s="16"/>
    </row>
    <row r="813" spans="3:3" ht="15.75" customHeight="1">
      <c r="C813" s="16"/>
    </row>
    <row r="814" spans="3:3" ht="15.75" customHeight="1">
      <c r="C814" s="16"/>
    </row>
    <row r="815" spans="3:3" ht="15.75" customHeight="1">
      <c r="C815" s="16"/>
    </row>
    <row r="816" spans="3:3" ht="15.75" customHeight="1">
      <c r="C816" s="16"/>
    </row>
    <row r="817" spans="3:3" ht="15.75" customHeight="1">
      <c r="C817" s="16"/>
    </row>
    <row r="818" spans="3:3" ht="15.75" customHeight="1">
      <c r="C818" s="16"/>
    </row>
    <row r="819" spans="3:3" ht="15.75" customHeight="1">
      <c r="C819" s="16"/>
    </row>
    <row r="820" spans="3:3" ht="15.75" customHeight="1">
      <c r="C820" s="16"/>
    </row>
    <row r="821" spans="3:3" ht="15.75" customHeight="1">
      <c r="C821" s="16"/>
    </row>
    <row r="822" spans="3:3" ht="15.75" customHeight="1">
      <c r="C822" s="16"/>
    </row>
    <row r="823" spans="3:3" ht="15.75" customHeight="1">
      <c r="C823" s="16"/>
    </row>
    <row r="824" spans="3:3" ht="15.75" customHeight="1">
      <c r="C824" s="16"/>
    </row>
    <row r="825" spans="3:3" ht="15.75" customHeight="1">
      <c r="C825" s="16"/>
    </row>
    <row r="826" spans="3:3" ht="15.75" customHeight="1">
      <c r="C826" s="16"/>
    </row>
    <row r="827" spans="3:3" ht="15.75" customHeight="1">
      <c r="C827" s="16"/>
    </row>
    <row r="828" spans="3:3" ht="15.75" customHeight="1">
      <c r="C828" s="16"/>
    </row>
    <row r="829" spans="3:3" ht="15.75" customHeight="1">
      <c r="C829" s="16"/>
    </row>
    <row r="830" spans="3:3" ht="15.75" customHeight="1">
      <c r="C830" s="16"/>
    </row>
    <row r="831" spans="3:3" ht="15.75" customHeight="1">
      <c r="C831" s="16"/>
    </row>
    <row r="832" spans="3:3" ht="15.75" customHeight="1">
      <c r="C832" s="16"/>
    </row>
    <row r="833" spans="3:3" ht="15.75" customHeight="1">
      <c r="C833" s="16"/>
    </row>
    <row r="834" spans="3:3" ht="15.75" customHeight="1">
      <c r="C834" s="16"/>
    </row>
    <row r="835" spans="3:3" ht="15.75" customHeight="1">
      <c r="C835" s="16"/>
    </row>
    <row r="836" spans="3:3" ht="15.75" customHeight="1">
      <c r="C836" s="16"/>
    </row>
    <row r="837" spans="3:3" ht="15.75" customHeight="1">
      <c r="C837" s="16"/>
    </row>
    <row r="838" spans="3:3" ht="15.75" customHeight="1">
      <c r="C838" s="16"/>
    </row>
    <row r="839" spans="3:3" ht="15.75" customHeight="1">
      <c r="C839" s="16"/>
    </row>
    <row r="840" spans="3:3" ht="15.75" customHeight="1">
      <c r="C840" s="16"/>
    </row>
    <row r="841" spans="3:3" ht="15.75" customHeight="1">
      <c r="C841" s="16"/>
    </row>
    <row r="842" spans="3:3" ht="15.75" customHeight="1">
      <c r="C842" s="16"/>
    </row>
    <row r="843" spans="3:3" ht="15.75" customHeight="1">
      <c r="C843" s="16"/>
    </row>
    <row r="844" spans="3:3" ht="15.75" customHeight="1">
      <c r="C844" s="16"/>
    </row>
    <row r="845" spans="3:3" ht="15.75" customHeight="1">
      <c r="C845" s="16"/>
    </row>
    <row r="846" spans="3:3" ht="15.75" customHeight="1">
      <c r="C846" s="16"/>
    </row>
    <row r="847" spans="3:3" ht="15.75" customHeight="1">
      <c r="C847" s="16"/>
    </row>
    <row r="848" spans="3:3" ht="15.75" customHeight="1">
      <c r="C848" s="16"/>
    </row>
    <row r="849" spans="3:3" ht="15.75" customHeight="1">
      <c r="C849" s="16"/>
    </row>
    <row r="850" spans="3:3" ht="15.75" customHeight="1">
      <c r="C850" s="16"/>
    </row>
    <row r="851" spans="3:3" ht="15.75" customHeight="1">
      <c r="C851" s="16"/>
    </row>
    <row r="852" spans="3:3" ht="15.75" customHeight="1">
      <c r="C852" s="16"/>
    </row>
    <row r="853" spans="3:3" ht="15.75" customHeight="1">
      <c r="C853" s="16"/>
    </row>
    <row r="854" spans="3:3" ht="15.75" customHeight="1">
      <c r="C854" s="16"/>
    </row>
    <row r="855" spans="3:3" ht="15.75" customHeight="1">
      <c r="C855" s="16"/>
    </row>
    <row r="856" spans="3:3" ht="15.75" customHeight="1">
      <c r="C856" s="16"/>
    </row>
    <row r="857" spans="3:3" ht="15.75" customHeight="1">
      <c r="C857" s="16"/>
    </row>
    <row r="858" spans="3:3" ht="15.75" customHeight="1">
      <c r="C858" s="16"/>
    </row>
    <row r="859" spans="3:3" ht="15.75" customHeight="1">
      <c r="C859" s="16"/>
    </row>
    <row r="860" spans="3:3" ht="15.75" customHeight="1">
      <c r="C860" s="16"/>
    </row>
    <row r="861" spans="3:3" ht="15.75" customHeight="1">
      <c r="C861" s="16"/>
    </row>
    <row r="862" spans="3:3" ht="15.75" customHeight="1">
      <c r="C862" s="16"/>
    </row>
    <row r="863" spans="3:3" ht="15.75" customHeight="1">
      <c r="C863" s="16"/>
    </row>
    <row r="864" spans="3:3" ht="15.75" customHeight="1">
      <c r="C864" s="16"/>
    </row>
    <row r="865" spans="3:3" ht="15.75" customHeight="1">
      <c r="C865" s="16"/>
    </row>
    <row r="866" spans="3:3" ht="15.75" customHeight="1">
      <c r="C866" s="16"/>
    </row>
    <row r="867" spans="3:3" ht="15.75" customHeight="1">
      <c r="C867" s="16"/>
    </row>
    <row r="868" spans="3:3" ht="15.75" customHeight="1">
      <c r="C868" s="16"/>
    </row>
    <row r="869" spans="3:3" ht="15.75" customHeight="1">
      <c r="C869" s="16"/>
    </row>
    <row r="870" spans="3:3" ht="15.75" customHeight="1">
      <c r="C870" s="16"/>
    </row>
    <row r="871" spans="3:3" ht="15.75" customHeight="1">
      <c r="C871" s="16"/>
    </row>
    <row r="872" spans="3:3" ht="15.75" customHeight="1">
      <c r="C872" s="16"/>
    </row>
    <row r="873" spans="3:3" ht="15.75" customHeight="1">
      <c r="C873" s="16"/>
    </row>
    <row r="874" spans="3:3" ht="15.75" customHeight="1">
      <c r="C874" s="16"/>
    </row>
    <row r="875" spans="3:3" ht="15.75" customHeight="1">
      <c r="C875" s="16"/>
    </row>
    <row r="876" spans="3:3" ht="15.75" customHeight="1">
      <c r="C876" s="16"/>
    </row>
    <row r="877" spans="3:3" ht="15.75" customHeight="1">
      <c r="C877" s="16"/>
    </row>
    <row r="878" spans="3:3" ht="15.75" customHeight="1">
      <c r="C878" s="16"/>
    </row>
    <row r="879" spans="3:3" ht="15.75" customHeight="1">
      <c r="C879" s="16"/>
    </row>
    <row r="880" spans="3:3" ht="15.75" customHeight="1">
      <c r="C880" s="16"/>
    </row>
    <row r="881" spans="3:3" ht="15.75" customHeight="1">
      <c r="C881" s="16"/>
    </row>
    <row r="882" spans="3:3" ht="15.75" customHeight="1">
      <c r="C882" s="16"/>
    </row>
    <row r="883" spans="3:3" ht="15.75" customHeight="1">
      <c r="C883" s="16"/>
    </row>
    <row r="884" spans="3:3" ht="15.75" customHeight="1">
      <c r="C884" s="16"/>
    </row>
    <row r="885" spans="3:3" ht="15.75" customHeight="1">
      <c r="C885" s="16"/>
    </row>
    <row r="886" spans="3:3" ht="15.75" customHeight="1">
      <c r="C886" s="16"/>
    </row>
    <row r="887" spans="3:3" ht="15.75" customHeight="1">
      <c r="C887" s="16"/>
    </row>
    <row r="888" spans="3:3" ht="15.75" customHeight="1">
      <c r="C888" s="16"/>
    </row>
    <row r="889" spans="3:3" ht="15.75" customHeight="1">
      <c r="C889" s="16"/>
    </row>
    <row r="890" spans="3:3" ht="15.75" customHeight="1">
      <c r="C890" s="16"/>
    </row>
    <row r="891" spans="3:3" ht="15.75" customHeight="1">
      <c r="C891" s="16"/>
    </row>
    <row r="892" spans="3:3" ht="15.75" customHeight="1">
      <c r="C892" s="16"/>
    </row>
    <row r="893" spans="3:3" ht="15.75" customHeight="1">
      <c r="C893" s="16"/>
    </row>
    <row r="894" spans="3:3" ht="15.75" customHeight="1">
      <c r="C894" s="16"/>
    </row>
    <row r="895" spans="3:3" ht="15.75" customHeight="1">
      <c r="C895" s="16"/>
    </row>
    <row r="896" spans="3:3" ht="15.75" customHeight="1">
      <c r="C896" s="16"/>
    </row>
    <row r="897" spans="3:3" ht="15.75" customHeight="1">
      <c r="C897" s="16"/>
    </row>
    <row r="898" spans="3:3" ht="15.75" customHeight="1">
      <c r="C898" s="16"/>
    </row>
    <row r="899" spans="3:3" ht="15.75" customHeight="1">
      <c r="C899" s="16"/>
    </row>
    <row r="900" spans="3:3" ht="15.75" customHeight="1">
      <c r="C900" s="16"/>
    </row>
    <row r="901" spans="3:3" ht="15.75" customHeight="1">
      <c r="C901" s="16"/>
    </row>
    <row r="902" spans="3:3" ht="15.75" customHeight="1">
      <c r="C902" s="16"/>
    </row>
    <row r="903" spans="3:3" ht="15.75" customHeight="1">
      <c r="C903" s="16"/>
    </row>
    <row r="904" spans="3:3" ht="15.75" customHeight="1">
      <c r="C904" s="16"/>
    </row>
    <row r="905" spans="3:3" ht="15.75" customHeight="1">
      <c r="C905" s="16"/>
    </row>
    <row r="906" spans="3:3" ht="15.75" customHeight="1">
      <c r="C906" s="16"/>
    </row>
    <row r="907" spans="3:3" ht="15.75" customHeight="1">
      <c r="C907" s="16"/>
    </row>
    <row r="908" spans="3:3" ht="15.75" customHeight="1">
      <c r="C908" s="16"/>
    </row>
    <row r="909" spans="3:3" ht="15.75" customHeight="1">
      <c r="C909" s="16"/>
    </row>
    <row r="910" spans="3:3" ht="15.75" customHeight="1">
      <c r="C910" s="16"/>
    </row>
    <row r="911" spans="3:3" ht="15.75" customHeight="1">
      <c r="C911" s="16"/>
    </row>
    <row r="912" spans="3:3" ht="15.75" customHeight="1">
      <c r="C912" s="16"/>
    </row>
    <row r="913" spans="3:3" ht="15.75" customHeight="1">
      <c r="C913" s="16"/>
    </row>
    <row r="914" spans="3:3" ht="15.75" customHeight="1">
      <c r="C914" s="16"/>
    </row>
    <row r="915" spans="3:3" ht="15.75" customHeight="1">
      <c r="C915" s="16"/>
    </row>
    <row r="916" spans="3:3" ht="15.75" customHeight="1">
      <c r="C916" s="16"/>
    </row>
    <row r="917" spans="3:3" ht="15.75" customHeight="1">
      <c r="C917" s="16"/>
    </row>
    <row r="918" spans="3:3" ht="15.75" customHeight="1">
      <c r="C918" s="16"/>
    </row>
    <row r="919" spans="3:3" ht="15.75" customHeight="1">
      <c r="C919" s="16"/>
    </row>
    <row r="920" spans="3:3" ht="15.75" customHeight="1">
      <c r="C920" s="16"/>
    </row>
    <row r="921" spans="3:3" ht="15.75" customHeight="1">
      <c r="C921" s="16"/>
    </row>
    <row r="922" spans="3:3" ht="15.75" customHeight="1">
      <c r="C922" s="16"/>
    </row>
    <row r="923" spans="3:3" ht="15.75" customHeight="1">
      <c r="C923" s="16"/>
    </row>
    <row r="924" spans="3:3" ht="15.75" customHeight="1">
      <c r="C924" s="16"/>
    </row>
    <row r="925" spans="3:3" ht="15.75" customHeight="1">
      <c r="C925" s="16"/>
    </row>
    <row r="926" spans="3:3" ht="15.75" customHeight="1">
      <c r="C926" s="16"/>
    </row>
    <row r="927" spans="3:3" ht="15.75" customHeight="1">
      <c r="C927" s="16"/>
    </row>
    <row r="928" spans="3:3" ht="15.75" customHeight="1">
      <c r="C928" s="16"/>
    </row>
    <row r="929" spans="3:3" ht="15.75" customHeight="1">
      <c r="C929" s="16"/>
    </row>
    <row r="930" spans="3:3" ht="15.75" customHeight="1">
      <c r="C930" s="16"/>
    </row>
    <row r="931" spans="3:3" ht="15.75" customHeight="1">
      <c r="C931" s="16"/>
    </row>
    <row r="932" spans="3:3" ht="15.75" customHeight="1">
      <c r="C932" s="16"/>
    </row>
    <row r="933" spans="3:3" ht="15.75" customHeight="1">
      <c r="C933" s="16"/>
    </row>
    <row r="934" spans="3:3" ht="15.75" customHeight="1">
      <c r="C934" s="16"/>
    </row>
    <row r="935" spans="3:3" ht="15.75" customHeight="1">
      <c r="C935" s="16"/>
    </row>
    <row r="936" spans="3:3" ht="15.75" customHeight="1">
      <c r="C936" s="16"/>
    </row>
    <row r="937" spans="3:3" ht="15.75" customHeight="1">
      <c r="C937" s="16"/>
    </row>
    <row r="938" spans="3:3" ht="15.75" customHeight="1">
      <c r="C938" s="16"/>
    </row>
    <row r="939" spans="3:3" ht="15.75" customHeight="1">
      <c r="C939" s="16"/>
    </row>
    <row r="940" spans="3:3" ht="15.75" customHeight="1">
      <c r="C940" s="16"/>
    </row>
    <row r="941" spans="3:3" ht="15.75" customHeight="1">
      <c r="C941" s="16"/>
    </row>
    <row r="942" spans="3:3" ht="15.75" customHeight="1">
      <c r="C942" s="16"/>
    </row>
    <row r="943" spans="3:3" ht="15.75" customHeight="1">
      <c r="C943" s="16"/>
    </row>
    <row r="944" spans="3:3" ht="15.75" customHeight="1">
      <c r="C944" s="16"/>
    </row>
    <row r="945" spans="3:3" ht="15.75" customHeight="1">
      <c r="C945" s="16"/>
    </row>
    <row r="946" spans="3:3" ht="15.75" customHeight="1">
      <c r="C946" s="16"/>
    </row>
    <row r="947" spans="3:3" ht="15.75" customHeight="1">
      <c r="C947" s="16"/>
    </row>
    <row r="948" spans="3:3" ht="15.75" customHeight="1">
      <c r="C948" s="16"/>
    </row>
    <row r="949" spans="3:3" ht="15.75" customHeight="1">
      <c r="C949" s="16"/>
    </row>
    <row r="950" spans="3:3" ht="15.75" customHeight="1">
      <c r="C950" s="16"/>
    </row>
    <row r="951" spans="3:3" ht="15.75" customHeight="1">
      <c r="C951" s="16"/>
    </row>
    <row r="952" spans="3:3" ht="15.75" customHeight="1">
      <c r="C952" s="16"/>
    </row>
    <row r="953" spans="3:3" ht="15.75" customHeight="1">
      <c r="C953" s="16"/>
    </row>
    <row r="954" spans="3:3" ht="15.75" customHeight="1">
      <c r="C954" s="16"/>
    </row>
    <row r="955" spans="3:3" ht="15.75" customHeight="1">
      <c r="C955" s="16"/>
    </row>
    <row r="956" spans="3:3" ht="15.75" customHeight="1">
      <c r="C956" s="16"/>
    </row>
    <row r="957" spans="3:3" ht="15.75" customHeight="1">
      <c r="C957" s="16"/>
    </row>
    <row r="958" spans="3:3" ht="15.75" customHeight="1">
      <c r="C958" s="16"/>
    </row>
    <row r="959" spans="3:3" ht="15.75" customHeight="1">
      <c r="C959" s="16"/>
    </row>
    <row r="960" spans="3:3" ht="15.75" customHeight="1">
      <c r="C960" s="16"/>
    </row>
    <row r="961" spans="3:3" ht="15.75" customHeight="1">
      <c r="C961" s="16"/>
    </row>
    <row r="962" spans="3:3" ht="15.75" customHeight="1">
      <c r="C962" s="16"/>
    </row>
    <row r="963" spans="3:3" ht="15.75" customHeight="1">
      <c r="C963" s="16"/>
    </row>
    <row r="964" spans="3:3" ht="15.75" customHeight="1">
      <c r="C964" s="16"/>
    </row>
    <row r="965" spans="3:3" ht="15.75" customHeight="1">
      <c r="C965" s="16"/>
    </row>
    <row r="966" spans="3:3" ht="15.75" customHeight="1">
      <c r="C966" s="16"/>
    </row>
    <row r="967" spans="3:3" ht="15.75" customHeight="1">
      <c r="C967" s="16"/>
    </row>
    <row r="968" spans="3:3" ht="15.75" customHeight="1">
      <c r="C968" s="16"/>
    </row>
    <row r="969" spans="3:3" ht="15.75" customHeight="1">
      <c r="C969" s="16"/>
    </row>
    <row r="970" spans="3:3" ht="15.75" customHeight="1">
      <c r="C970" s="16"/>
    </row>
    <row r="971" spans="3:3" ht="15.75" customHeight="1">
      <c r="C971" s="16"/>
    </row>
    <row r="972" spans="3:3" ht="15.75" customHeight="1">
      <c r="C972" s="16"/>
    </row>
    <row r="973" spans="3:3" ht="15.75" customHeight="1">
      <c r="C973" s="16"/>
    </row>
    <row r="974" spans="3:3" ht="15.75" customHeight="1">
      <c r="C974" s="16"/>
    </row>
    <row r="975" spans="3:3" ht="15.75" customHeight="1">
      <c r="C975" s="16"/>
    </row>
    <row r="976" spans="3:3" ht="15.75" customHeight="1">
      <c r="C976" s="16"/>
    </row>
    <row r="977" spans="3:3" ht="15.75" customHeight="1">
      <c r="C977" s="16"/>
    </row>
    <row r="978" spans="3:3" ht="15.75" customHeight="1">
      <c r="C978" s="16"/>
    </row>
    <row r="979" spans="3:3" ht="15.75" customHeight="1">
      <c r="C979" s="16"/>
    </row>
    <row r="980" spans="3:3" ht="15.75" customHeight="1">
      <c r="C980" s="16"/>
    </row>
    <row r="981" spans="3:3" ht="15.75" customHeight="1">
      <c r="C981" s="16"/>
    </row>
    <row r="982" spans="3:3" ht="15.75" customHeight="1">
      <c r="C982" s="16"/>
    </row>
    <row r="983" spans="3:3" ht="15.75" customHeight="1">
      <c r="C983" s="16"/>
    </row>
    <row r="984" spans="3:3" ht="15.75" customHeight="1">
      <c r="C984" s="16"/>
    </row>
    <row r="985" spans="3:3" ht="15.75" customHeight="1">
      <c r="C985" s="16"/>
    </row>
    <row r="986" spans="3:3" ht="15.75" customHeight="1">
      <c r="C986" s="16"/>
    </row>
    <row r="987" spans="3:3" ht="15.75" customHeight="1">
      <c r="C987" s="16"/>
    </row>
    <row r="988" spans="3:3" ht="15.75" customHeight="1">
      <c r="C988" s="16"/>
    </row>
    <row r="989" spans="3:3" ht="15.75" customHeight="1">
      <c r="C989" s="16"/>
    </row>
    <row r="990" spans="3:3" ht="15.75" customHeight="1">
      <c r="C990" s="16"/>
    </row>
    <row r="991" spans="3:3" ht="15.75" customHeight="1">
      <c r="C991" s="16"/>
    </row>
    <row r="992" spans="3:3" ht="15.75" customHeight="1">
      <c r="C992" s="16"/>
    </row>
    <row r="993" spans="3:3" ht="15.75" customHeight="1">
      <c r="C993" s="16"/>
    </row>
    <row r="994" spans="3:3" ht="15.75" customHeight="1">
      <c r="C994" s="16"/>
    </row>
    <row r="995" spans="3:3" ht="15.75" customHeight="1">
      <c r="C995" s="16"/>
    </row>
    <row r="996" spans="3:3" ht="15.75" customHeight="1">
      <c r="C996" s="16"/>
    </row>
    <row r="997" spans="3:3" ht="15.75" customHeight="1">
      <c r="C997" s="16"/>
    </row>
    <row r="998" spans="3:3" ht="15.75" customHeight="1">
      <c r="C998" s="16"/>
    </row>
    <row r="999" spans="3:3" ht="15.75" customHeight="1">
      <c r="C999" s="16"/>
    </row>
    <row r="1000" spans="3:3" ht="15.75" customHeight="1">
      <c r="C1000" s="16"/>
    </row>
  </sheetData>
  <autoFilter ref="A2:N200" xr:uid="{E54BA28D-85B4-F045-81EF-E5D98350ABC2}"/>
  <mergeCells count="1">
    <mergeCell ref="B1:D1"/>
  </mergeCells>
  <phoneticPr fontId="3" type="noConversion"/>
  <conditionalFormatting sqref="S12">
    <cfRule type="cellIs" dxfId="22" priority="5" operator="lessThan">
      <formula>0</formula>
    </cfRule>
  </conditionalFormatting>
  <conditionalFormatting sqref="S17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S13:S16">
    <cfRule type="cellIs" dxfId="19" priority="1" operator="equal">
      <formula>TRUE</formula>
    </cfRule>
    <cfRule type="cellIs" dxfId="18" priority="2" operator="equal">
      <formula>FALSE</formula>
    </cfRule>
  </conditionalFormatting>
  <dataValidations count="1">
    <dataValidation type="list" allowBlank="1" showInputMessage="1" showErrorMessage="1" sqref="D1:D1048576" xr:uid="{712C29D3-29AD-4EC3-8226-A64FE2197EEB}">
      <formula1>TxnTypeList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9" sqref="J19"/>
    </sheetView>
  </sheetViews>
  <sheetFormatPr baseColWidth="10" defaultColWidth="14.5" defaultRowHeight="15" customHeight="1"/>
  <cols>
    <col min="1" max="1" width="8.1640625" customWidth="1"/>
    <col min="2" max="2" width="35" customWidth="1"/>
    <col min="3" max="3" width="20.5" customWidth="1"/>
    <col min="4" max="4" width="16.1640625" customWidth="1"/>
    <col min="5" max="5" width="26.5" customWidth="1"/>
    <col min="6" max="6" width="14" bestFit="1" customWidth="1"/>
    <col min="7" max="8" width="12.6640625" style="13" bestFit="1" customWidth="1"/>
    <col min="9" max="9" width="11.33203125" bestFit="1" customWidth="1"/>
    <col min="10" max="11" width="11.1640625" style="13" bestFit="1" customWidth="1"/>
    <col min="12" max="26" width="8.6640625" customWidth="1"/>
  </cols>
  <sheetData>
    <row r="1" spans="1:12" ht="15" customHeight="1">
      <c r="A1" s="73" t="s">
        <v>144</v>
      </c>
      <c r="B1" s="73"/>
      <c r="F1" s="9" t="s">
        <v>143</v>
      </c>
      <c r="G1" s="13">
        <f ca="1">SUM(G3:G1002)</f>
        <v>0</v>
      </c>
      <c r="H1" s="13">
        <f ca="1">SUM(H3:H1002)</f>
        <v>0</v>
      </c>
      <c r="I1" s="6">
        <f ca="1">G1-H1</f>
        <v>0</v>
      </c>
      <c r="J1" s="13">
        <f ca="1">SUM(J3:J1002)</f>
        <v>0</v>
      </c>
      <c r="K1" s="13">
        <f ca="1">SUM(K3:K1002)</f>
        <v>0</v>
      </c>
      <c r="L1" s="6">
        <f ca="1">J1-K1</f>
        <v>0</v>
      </c>
    </row>
    <row r="2" spans="1:12" ht="13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7" t="s">
        <v>53</v>
      </c>
      <c r="H2" s="17" t="s">
        <v>54</v>
      </c>
      <c r="I2" s="2" t="s">
        <v>55</v>
      </c>
      <c r="J2" s="18" t="s">
        <v>146</v>
      </c>
      <c r="K2" s="18" t="s">
        <v>147</v>
      </c>
    </row>
    <row r="3" spans="1:12" ht="13">
      <c r="A3">
        <v>2000</v>
      </c>
      <c r="B3" t="s">
        <v>21</v>
      </c>
      <c r="C3" t="s">
        <v>56</v>
      </c>
      <c r="D3" t="s">
        <v>70</v>
      </c>
      <c r="E3" t="s">
        <v>21</v>
      </c>
      <c r="F3" t="s">
        <v>54</v>
      </c>
      <c r="G3" s="13">
        <f ca="1">SUMIF(Transactions!E:E,$B3,Transactions!C:C)+J3</f>
        <v>0</v>
      </c>
      <c r="H3" s="13">
        <f ca="1">SUMIF(Transactions!F:F,$B3,Transactions!C:C)+K3</f>
        <v>0</v>
      </c>
      <c r="I3" t="b">
        <f t="shared" ref="I3:I35" ca="1" si="0">OR(G3&lt;&gt;0,H3&lt;&gt;0)</f>
        <v>0</v>
      </c>
      <c r="J3" s="13">
        <f t="shared" ref="J3:J37" ca="1" si="1">VLOOKUP(A3,BalanceBF,7,FALSE)</f>
        <v>0</v>
      </c>
      <c r="K3" s="13">
        <f t="shared" ref="K3:K37" ca="1" si="2">VLOOKUP(A3,BalanceBF,8,FALSE)</f>
        <v>0</v>
      </c>
    </row>
    <row r="4" spans="1:12" ht="13">
      <c r="A4">
        <v>1200</v>
      </c>
      <c r="B4" t="s">
        <v>35</v>
      </c>
      <c r="C4" t="s">
        <v>56</v>
      </c>
      <c r="D4" t="s">
        <v>57</v>
      </c>
      <c r="E4" t="s">
        <v>35</v>
      </c>
      <c r="F4" t="s">
        <v>53</v>
      </c>
      <c r="G4" s="13">
        <f ca="1">SUMIF(Transactions!E:E,$B4,Transactions!C:C)+J4</f>
        <v>0</v>
      </c>
      <c r="H4" s="13">
        <f ca="1">SUMIF(Transactions!F:F,$B4,Transactions!C:C)+K4</f>
        <v>0</v>
      </c>
      <c r="I4" s="6" t="b">
        <f t="shared" ca="1" si="0"/>
        <v>0</v>
      </c>
      <c r="J4" s="13">
        <f t="shared" ca="1" si="1"/>
        <v>0</v>
      </c>
      <c r="K4" s="13">
        <f t="shared" ca="1" si="2"/>
        <v>0</v>
      </c>
    </row>
    <row r="5" spans="1:12" ht="13">
      <c r="A5">
        <v>1210</v>
      </c>
      <c r="B5" t="s">
        <v>61</v>
      </c>
      <c r="C5" t="s">
        <v>56</v>
      </c>
      <c r="D5" t="s">
        <v>57</v>
      </c>
      <c r="E5" t="s">
        <v>35</v>
      </c>
      <c r="F5" t="s">
        <v>54</v>
      </c>
      <c r="G5" s="13">
        <f ca="1">SUMIF(Transactions!E:E,$B5,Transactions!C:C)+J5</f>
        <v>0</v>
      </c>
      <c r="H5" s="13">
        <f ca="1">SUMIF(Transactions!F:F,$B5,Transactions!C:C)+K5</f>
        <v>0</v>
      </c>
      <c r="I5" s="6" t="b">
        <f t="shared" ca="1" si="0"/>
        <v>0</v>
      </c>
      <c r="J5" s="13">
        <f t="shared" ca="1" si="1"/>
        <v>0</v>
      </c>
      <c r="K5" s="13">
        <f t="shared" ca="1" si="2"/>
        <v>0</v>
      </c>
    </row>
    <row r="6" spans="1:12" ht="13">
      <c r="A6">
        <v>3000</v>
      </c>
      <c r="B6" t="s">
        <v>25</v>
      </c>
      <c r="C6" t="s">
        <v>56</v>
      </c>
      <c r="D6" t="s">
        <v>84</v>
      </c>
      <c r="E6" t="s">
        <v>1</v>
      </c>
      <c r="F6" t="s">
        <v>54</v>
      </c>
      <c r="G6" s="13">
        <f ca="1">SUMIF(Transactions!E:E,$B6,Transactions!C:C)+J6</f>
        <v>0</v>
      </c>
      <c r="H6" s="13">
        <f ca="1">SUMIF(Transactions!F:F,$B6,Transactions!C:C)+K6</f>
        <v>0</v>
      </c>
      <c r="I6" s="6" t="b">
        <f t="shared" ca="1" si="0"/>
        <v>0</v>
      </c>
      <c r="J6" s="13">
        <f t="shared" ca="1" si="1"/>
        <v>0</v>
      </c>
      <c r="K6" s="13">
        <f t="shared" ca="1" si="2"/>
        <v>0</v>
      </c>
    </row>
    <row r="7" spans="1:12" ht="13">
      <c r="A7">
        <v>3010</v>
      </c>
      <c r="B7" t="s">
        <v>181</v>
      </c>
      <c r="C7" t="s">
        <v>56</v>
      </c>
      <c r="D7" t="s">
        <v>84</v>
      </c>
      <c r="E7" t="s">
        <v>1</v>
      </c>
      <c r="F7" t="s">
        <v>54</v>
      </c>
      <c r="G7" s="13">
        <f ca="1">SUMIF(Transactions!E:E,$B7,Transactions!C:C)+J7</f>
        <v>0</v>
      </c>
      <c r="H7" s="13">
        <f ca="1">SUMIF(Transactions!F:F,$B7,Transactions!C:C)+K7</f>
        <v>0</v>
      </c>
      <c r="I7" s="6" t="b">
        <f t="shared" ca="1" si="0"/>
        <v>0</v>
      </c>
      <c r="J7" s="13">
        <f t="shared" ca="1" si="1"/>
        <v>0</v>
      </c>
      <c r="K7" s="13">
        <f t="shared" ca="1" si="2"/>
        <v>0</v>
      </c>
    </row>
    <row r="8" spans="1:12" ht="13">
      <c r="A8">
        <v>1000</v>
      </c>
      <c r="B8" t="s">
        <v>38</v>
      </c>
      <c r="C8" t="s">
        <v>56</v>
      </c>
      <c r="D8" s="6" t="s">
        <v>57</v>
      </c>
      <c r="E8" t="s">
        <v>58</v>
      </c>
      <c r="F8" t="s">
        <v>53</v>
      </c>
      <c r="G8" s="13">
        <f ca="1">SUMIF(Transactions!E:E,$B8,Transactions!C:C)+J8</f>
        <v>0</v>
      </c>
      <c r="H8" s="13">
        <f ca="1">SUMIF(Transactions!F:F,$B8,Transactions!C:C)+K8</f>
        <v>0</v>
      </c>
      <c r="I8" s="6" t="b">
        <f t="shared" ca="1" si="0"/>
        <v>0</v>
      </c>
      <c r="J8" s="13">
        <f t="shared" ca="1" si="1"/>
        <v>0</v>
      </c>
      <c r="K8" s="13">
        <f t="shared" ca="1" si="2"/>
        <v>0</v>
      </c>
    </row>
    <row r="9" spans="1:12" ht="13">
      <c r="A9">
        <v>1010</v>
      </c>
      <c r="B9" t="s">
        <v>14</v>
      </c>
      <c r="C9" t="s">
        <v>56</v>
      </c>
      <c r="D9" s="6" t="s">
        <v>57</v>
      </c>
      <c r="E9" t="s">
        <v>58</v>
      </c>
      <c r="F9" t="s">
        <v>53</v>
      </c>
      <c r="G9" s="13">
        <f ca="1">SUMIF(Transactions!E:E,$B9,Transactions!C:C)+J9</f>
        <v>0</v>
      </c>
      <c r="H9" s="13">
        <f ca="1">SUMIF(Transactions!F:F,$B9,Transactions!C:C)+K9</f>
        <v>0</v>
      </c>
      <c r="I9" s="6" t="b">
        <f t="shared" ca="1" si="0"/>
        <v>0</v>
      </c>
      <c r="J9" s="13">
        <f t="shared" ca="1" si="1"/>
        <v>0</v>
      </c>
      <c r="K9" s="13">
        <f t="shared" ca="1" si="2"/>
        <v>0</v>
      </c>
    </row>
    <row r="10" spans="1:12" ht="13">
      <c r="A10">
        <v>1020</v>
      </c>
      <c r="B10" t="s">
        <v>59</v>
      </c>
      <c r="C10" t="s">
        <v>56</v>
      </c>
      <c r="D10" s="6" t="s">
        <v>57</v>
      </c>
      <c r="E10" t="s">
        <v>58</v>
      </c>
      <c r="F10" t="s">
        <v>53</v>
      </c>
      <c r="G10" s="13">
        <f ca="1">SUMIF(Transactions!E:E,$B10,Transactions!C:C)+J10</f>
        <v>0</v>
      </c>
      <c r="H10" s="13">
        <f ca="1">SUMIF(Transactions!F:F,$B10,Transactions!C:C)+K10</f>
        <v>0</v>
      </c>
      <c r="I10" s="6" t="b">
        <f t="shared" ca="1" si="0"/>
        <v>0</v>
      </c>
      <c r="J10" s="13">
        <f t="shared" ca="1" si="1"/>
        <v>0</v>
      </c>
      <c r="K10" s="13">
        <f t="shared" ca="1" si="2"/>
        <v>0</v>
      </c>
    </row>
    <row r="11" spans="1:12" ht="13">
      <c r="A11">
        <v>1030</v>
      </c>
      <c r="B11" t="s">
        <v>23</v>
      </c>
      <c r="C11" t="s">
        <v>56</v>
      </c>
      <c r="D11" s="6" t="s">
        <v>57</v>
      </c>
      <c r="E11" t="s">
        <v>58</v>
      </c>
      <c r="F11" t="s">
        <v>53</v>
      </c>
      <c r="G11" s="13">
        <f ca="1">SUMIF(Transactions!E:E,$B11,Transactions!C:C)+J11</f>
        <v>0</v>
      </c>
      <c r="H11" s="13">
        <f ca="1">SUMIF(Transactions!F:F,$B11,Transactions!C:C)+K11</f>
        <v>0</v>
      </c>
      <c r="I11" s="6" t="b">
        <f t="shared" ca="1" si="0"/>
        <v>0</v>
      </c>
      <c r="J11" s="13">
        <f t="shared" ca="1" si="1"/>
        <v>0</v>
      </c>
      <c r="K11" s="13">
        <f t="shared" ca="1" si="2"/>
        <v>0</v>
      </c>
    </row>
    <row r="12" spans="1:12" ht="13">
      <c r="A12">
        <v>1040</v>
      </c>
      <c r="B12" t="s">
        <v>60</v>
      </c>
      <c r="C12" t="s">
        <v>56</v>
      </c>
      <c r="D12" s="6" t="s">
        <v>57</v>
      </c>
      <c r="E12" t="s">
        <v>58</v>
      </c>
      <c r="F12" t="s">
        <v>53</v>
      </c>
      <c r="G12" s="13">
        <f ca="1">SUMIF(Transactions!E:E,$B12,Transactions!C:C)+J12</f>
        <v>0</v>
      </c>
      <c r="H12" s="13">
        <f ca="1">SUMIF(Transactions!F:F,$B12,Transactions!C:C)+K12</f>
        <v>0</v>
      </c>
      <c r="I12" s="6" t="b">
        <f t="shared" ca="1" si="0"/>
        <v>0</v>
      </c>
      <c r="J12" s="13">
        <f t="shared" ca="1" si="1"/>
        <v>0</v>
      </c>
      <c r="K12" s="13">
        <f t="shared" ca="1" si="2"/>
        <v>0</v>
      </c>
    </row>
    <row r="13" spans="1:12" ht="13">
      <c r="A13">
        <v>1400</v>
      </c>
      <c r="B13" t="s">
        <v>20</v>
      </c>
      <c r="C13" t="s">
        <v>56</v>
      </c>
      <c r="D13" t="s">
        <v>57</v>
      </c>
      <c r="E13" t="s">
        <v>20</v>
      </c>
      <c r="F13" t="s">
        <v>53</v>
      </c>
      <c r="G13" s="13">
        <f ca="1">SUMIF(Transactions!E:E,$B13,Transactions!C:C)+J13</f>
        <v>0</v>
      </c>
      <c r="H13" s="13">
        <f ca="1">SUMIF(Transactions!F:F,$B13,Transactions!C:C)+K13</f>
        <v>0</v>
      </c>
      <c r="I13" s="6" t="b">
        <f t="shared" ca="1" si="0"/>
        <v>0</v>
      </c>
      <c r="J13" s="13">
        <f t="shared" ca="1" si="1"/>
        <v>0</v>
      </c>
      <c r="K13" s="13">
        <f t="shared" ca="1" si="2"/>
        <v>0</v>
      </c>
    </row>
    <row r="14" spans="1:12" ht="13">
      <c r="A14">
        <v>2600</v>
      </c>
      <c r="B14" t="s">
        <v>82</v>
      </c>
      <c r="C14" t="s">
        <v>56</v>
      </c>
      <c r="D14" t="s">
        <v>80</v>
      </c>
      <c r="E14" t="s">
        <v>83</v>
      </c>
      <c r="F14" t="s">
        <v>54</v>
      </c>
      <c r="G14" s="13">
        <f ca="1">SUMIF(Transactions!E:E,$B14,Transactions!C:C)+J14</f>
        <v>0</v>
      </c>
      <c r="H14" s="13">
        <f ca="1">SUMIF(Transactions!F:F,$B14,Transactions!C:C)+K14</f>
        <v>0</v>
      </c>
      <c r="I14" s="6" t="b">
        <f t="shared" ca="1" si="0"/>
        <v>0</v>
      </c>
      <c r="J14" s="13">
        <f t="shared" ca="1" si="1"/>
        <v>0</v>
      </c>
      <c r="K14" s="13">
        <f t="shared" ca="1" si="2"/>
        <v>0</v>
      </c>
    </row>
    <row r="15" spans="1:12" ht="13">
      <c r="A15">
        <v>2400</v>
      </c>
      <c r="B15" t="s">
        <v>79</v>
      </c>
      <c r="C15" t="s">
        <v>56</v>
      </c>
      <c r="D15" t="s">
        <v>80</v>
      </c>
      <c r="E15" t="s">
        <v>81</v>
      </c>
      <c r="F15" t="s">
        <v>54</v>
      </c>
      <c r="G15" s="13">
        <f ca="1">SUMIF(Transactions!E:E,$B15,Transactions!C:C)+J15</f>
        <v>0</v>
      </c>
      <c r="H15" s="13">
        <f ca="1">SUMIF(Transactions!F:F,$B15,Transactions!C:C)+K15</f>
        <v>0</v>
      </c>
      <c r="I15" s="6" t="b">
        <f t="shared" ca="1" si="0"/>
        <v>0</v>
      </c>
      <c r="J15" s="13">
        <f t="shared" ca="1" si="1"/>
        <v>0</v>
      </c>
      <c r="K15" s="13">
        <f t="shared" ca="1" si="2"/>
        <v>0</v>
      </c>
    </row>
    <row r="16" spans="1:12" ht="13">
      <c r="A16">
        <v>1600</v>
      </c>
      <c r="B16" t="s">
        <v>62</v>
      </c>
      <c r="C16" t="s">
        <v>56</v>
      </c>
      <c r="D16" s="6" t="s">
        <v>57</v>
      </c>
      <c r="E16" t="s">
        <v>63</v>
      </c>
      <c r="F16" t="s">
        <v>53</v>
      </c>
      <c r="G16" s="13">
        <f ca="1">SUMIF(Transactions!E:E,$B16,Transactions!C:C)+J16</f>
        <v>0</v>
      </c>
      <c r="H16" s="13">
        <f ca="1">SUMIF(Transactions!F:F,$B16,Transactions!C:C)+K16</f>
        <v>0</v>
      </c>
      <c r="I16" s="6" t="b">
        <f t="shared" ca="1" si="0"/>
        <v>0</v>
      </c>
      <c r="J16" s="13">
        <f t="shared" ca="1" si="1"/>
        <v>0</v>
      </c>
      <c r="K16" s="13">
        <f t="shared" ca="1" si="2"/>
        <v>0</v>
      </c>
    </row>
    <row r="17" spans="1:11" ht="13">
      <c r="A17">
        <v>2200</v>
      </c>
      <c r="B17" t="s">
        <v>71</v>
      </c>
      <c r="C17" t="s">
        <v>56</v>
      </c>
      <c r="D17" t="s">
        <v>70</v>
      </c>
      <c r="E17" t="s">
        <v>72</v>
      </c>
      <c r="F17" t="s">
        <v>54</v>
      </c>
      <c r="G17" s="13">
        <f ca="1">SUMIF(Transactions!E:E,$B17,Transactions!C:C)+J17</f>
        <v>0</v>
      </c>
      <c r="H17" s="13">
        <f ca="1">SUMIF(Transactions!F:F,$B17,Transactions!C:C)+K17</f>
        <v>0</v>
      </c>
      <c r="I17" s="6" t="b">
        <f t="shared" ca="1" si="0"/>
        <v>0</v>
      </c>
      <c r="J17" s="13">
        <f t="shared" ca="1" si="1"/>
        <v>0</v>
      </c>
      <c r="K17" s="13">
        <f t="shared" ca="1" si="2"/>
        <v>0</v>
      </c>
    </row>
    <row r="18" spans="1:11" ht="13">
      <c r="A18">
        <v>2210</v>
      </c>
      <c r="B18" t="s">
        <v>73</v>
      </c>
      <c r="C18" t="s">
        <v>56</v>
      </c>
      <c r="D18" t="s">
        <v>70</v>
      </c>
      <c r="E18" t="s">
        <v>72</v>
      </c>
      <c r="F18" t="s">
        <v>54</v>
      </c>
      <c r="G18" s="13">
        <f ca="1">SUMIF(Transactions!E:E,$B18,Transactions!C:C)+J18</f>
        <v>0</v>
      </c>
      <c r="H18" s="13">
        <f ca="1">SUMIF(Transactions!F:F,$B18,Transactions!C:C)+K18</f>
        <v>0</v>
      </c>
      <c r="I18" s="6" t="b">
        <f t="shared" ca="1" si="0"/>
        <v>0</v>
      </c>
      <c r="J18" s="13">
        <f t="shared" ca="1" si="1"/>
        <v>0</v>
      </c>
      <c r="K18" s="13">
        <f t="shared" ca="1" si="2"/>
        <v>0</v>
      </c>
    </row>
    <row r="19" spans="1:11" ht="13">
      <c r="A19">
        <v>2220</v>
      </c>
      <c r="B19" t="s">
        <v>74</v>
      </c>
      <c r="C19" t="s">
        <v>56</v>
      </c>
      <c r="D19" t="s">
        <v>70</v>
      </c>
      <c r="E19" t="s">
        <v>72</v>
      </c>
      <c r="F19" t="s">
        <v>54</v>
      </c>
      <c r="G19" s="13">
        <f ca="1">SUMIF(Transactions!E:E,$B19,Transactions!C:C)+J19</f>
        <v>0</v>
      </c>
      <c r="H19" s="13">
        <f ca="1">SUMIF(Transactions!F:F,$B19,Transactions!C:C)+K19</f>
        <v>0</v>
      </c>
      <c r="I19" s="6" t="b">
        <f t="shared" ca="1" si="0"/>
        <v>0</v>
      </c>
      <c r="J19" s="13">
        <f t="shared" ca="1" si="1"/>
        <v>0</v>
      </c>
      <c r="K19" s="13">
        <f t="shared" ca="1" si="2"/>
        <v>0</v>
      </c>
    </row>
    <row r="20" spans="1:11" ht="13">
      <c r="A20">
        <v>2230</v>
      </c>
      <c r="B20" t="s">
        <v>75</v>
      </c>
      <c r="C20" t="s">
        <v>56</v>
      </c>
      <c r="D20" t="s">
        <v>70</v>
      </c>
      <c r="E20" t="s">
        <v>72</v>
      </c>
      <c r="F20" t="s">
        <v>54</v>
      </c>
      <c r="G20" s="13">
        <f ca="1">SUMIF(Transactions!E:E,$B20,Transactions!C:C)+J20</f>
        <v>0</v>
      </c>
      <c r="H20" s="13">
        <f ca="1">SUMIF(Transactions!F:F,$B20,Transactions!C:C)+K20</f>
        <v>0</v>
      </c>
      <c r="I20" s="6" t="b">
        <f t="shared" ca="1" si="0"/>
        <v>0</v>
      </c>
      <c r="J20" s="13">
        <f t="shared" ca="1" si="1"/>
        <v>0</v>
      </c>
      <c r="K20" s="13">
        <f t="shared" ca="1" si="2"/>
        <v>0</v>
      </c>
    </row>
    <row r="21" spans="1:11" ht="13">
      <c r="A21">
        <v>2240</v>
      </c>
      <c r="B21" t="s">
        <v>76</v>
      </c>
      <c r="C21" t="s">
        <v>56</v>
      </c>
      <c r="D21" t="s">
        <v>70</v>
      </c>
      <c r="E21" t="s">
        <v>72</v>
      </c>
      <c r="F21" t="s">
        <v>54</v>
      </c>
      <c r="G21" s="13">
        <f ca="1">SUMIF(Transactions!E:E,$B21,Transactions!C:C)+J21</f>
        <v>0</v>
      </c>
      <c r="H21" s="13">
        <f ca="1">SUMIF(Transactions!F:F,$B21,Transactions!C:C)+K21</f>
        <v>0</v>
      </c>
      <c r="I21" s="6" t="b">
        <f t="shared" ca="1" si="0"/>
        <v>0</v>
      </c>
      <c r="J21" s="13">
        <f t="shared" ca="1" si="1"/>
        <v>0</v>
      </c>
      <c r="K21" s="13">
        <f t="shared" ca="1" si="2"/>
        <v>0</v>
      </c>
    </row>
    <row r="22" spans="1:11" ht="15.75" customHeight="1">
      <c r="A22">
        <v>2250</v>
      </c>
      <c r="B22" t="s">
        <v>77</v>
      </c>
      <c r="C22" t="s">
        <v>56</v>
      </c>
      <c r="D22" t="s">
        <v>70</v>
      </c>
      <c r="E22" t="s">
        <v>72</v>
      </c>
      <c r="F22" t="s">
        <v>54</v>
      </c>
      <c r="G22" s="13">
        <f ca="1">SUMIF(Transactions!E:E,$B22,Transactions!C:C)+J22</f>
        <v>0</v>
      </c>
      <c r="H22" s="13">
        <f ca="1">SUMIF(Transactions!F:F,$B22,Transactions!C:C)+K22</f>
        <v>0</v>
      </c>
      <c r="I22" s="6" t="b">
        <f t="shared" ca="1" si="0"/>
        <v>0</v>
      </c>
      <c r="J22" s="13">
        <f t="shared" ca="1" si="1"/>
        <v>0</v>
      </c>
      <c r="K22" s="13">
        <f t="shared" ca="1" si="2"/>
        <v>0</v>
      </c>
    </row>
    <row r="23" spans="1:11" ht="15.75" customHeight="1">
      <c r="A23">
        <v>2260</v>
      </c>
      <c r="B23" t="s">
        <v>33</v>
      </c>
      <c r="C23" t="s">
        <v>56</v>
      </c>
      <c r="D23" t="s">
        <v>70</v>
      </c>
      <c r="E23" t="s">
        <v>72</v>
      </c>
      <c r="F23" t="s">
        <v>54</v>
      </c>
      <c r="G23" s="13">
        <f ca="1">SUMIF(Transactions!E:E,$B23,Transactions!C:C)+J23</f>
        <v>0</v>
      </c>
      <c r="H23" s="13">
        <f ca="1">SUMIF(Transactions!F:F,$B23,Transactions!C:C)+K23</f>
        <v>0</v>
      </c>
      <c r="I23" s="6" t="b">
        <f t="shared" ca="1" si="0"/>
        <v>0</v>
      </c>
      <c r="J23" s="13">
        <f t="shared" ca="1" si="1"/>
        <v>0</v>
      </c>
      <c r="K23" s="13">
        <f t="shared" ca="1" si="2"/>
        <v>0</v>
      </c>
    </row>
    <row r="24" spans="1:11" ht="15.75" customHeight="1">
      <c r="A24">
        <v>2270</v>
      </c>
      <c r="B24" t="s">
        <v>78</v>
      </c>
      <c r="C24" t="s">
        <v>56</v>
      </c>
      <c r="D24" t="s">
        <v>70</v>
      </c>
      <c r="E24" t="s">
        <v>72</v>
      </c>
      <c r="F24" t="s">
        <v>54</v>
      </c>
      <c r="G24" s="13">
        <f ca="1">SUMIF(Transactions!E:E,$B24,Transactions!C:C)+J24</f>
        <v>0</v>
      </c>
      <c r="H24" s="13">
        <f ca="1">SUMIF(Transactions!F:F,$B24,Transactions!C:C)+K24</f>
        <v>0</v>
      </c>
      <c r="I24" s="6" t="b">
        <f t="shared" ca="1" si="0"/>
        <v>0</v>
      </c>
      <c r="J24" s="13">
        <f t="shared" ca="1" si="1"/>
        <v>0</v>
      </c>
      <c r="K24" s="13">
        <f t="shared" ca="1" si="2"/>
        <v>0</v>
      </c>
    </row>
    <row r="25" spans="1:11" ht="15.75" customHeight="1">
      <c r="A25">
        <v>2300</v>
      </c>
      <c r="B25" t="s">
        <v>193</v>
      </c>
      <c r="C25" t="s">
        <v>56</v>
      </c>
      <c r="D25" t="s">
        <v>70</v>
      </c>
      <c r="E25" t="s">
        <v>72</v>
      </c>
      <c r="F25" t="s">
        <v>54</v>
      </c>
      <c r="G25" s="13">
        <f ca="1">SUMIF(Transactions!E:E,$B25,Transactions!C:C)+J25</f>
        <v>0</v>
      </c>
      <c r="H25" s="13">
        <f ca="1">SUMIF(Transactions!F:F,$B25,Transactions!C:C)+K25</f>
        <v>0</v>
      </c>
      <c r="I25" s="6" t="b">
        <f ca="1">OR(G25&lt;&gt;0,H25&lt;&gt;0)</f>
        <v>0</v>
      </c>
      <c r="J25" s="13">
        <f ca="1">VLOOKUP(A25,BalanceBF,7,FALSE)</f>
        <v>0</v>
      </c>
      <c r="K25" s="13">
        <f ca="1">VLOOKUP(A25,BalanceBF,8,FALSE)</f>
        <v>0</v>
      </c>
    </row>
    <row r="26" spans="1:11" s="6" customFormat="1" ht="15.75" customHeight="1">
      <c r="A26" s="6">
        <v>2310</v>
      </c>
      <c r="B26" s="6" t="s">
        <v>271</v>
      </c>
      <c r="C26" s="6" t="s">
        <v>56</v>
      </c>
      <c r="D26" s="6" t="s">
        <v>70</v>
      </c>
      <c r="E26" s="6" t="s">
        <v>271</v>
      </c>
      <c r="F26" s="6" t="s">
        <v>54</v>
      </c>
      <c r="G26" s="13">
        <f ca="1">SUMIF(Transactions!E:E,$B26,Transactions!C:C)+J26</f>
        <v>0</v>
      </c>
      <c r="H26" s="13">
        <f ca="1">SUMIF(Transactions!F:F,$B26,Transactions!C:C)+K26</f>
        <v>0</v>
      </c>
      <c r="I26" s="6" t="b">
        <f ca="1">OR(G26&lt;&gt;0,H26&lt;&gt;0)</f>
        <v>0</v>
      </c>
      <c r="J26" s="13">
        <f ca="1">VLOOKUP(A26,BalanceBF,7,FALSE)</f>
        <v>0</v>
      </c>
      <c r="K26" s="13">
        <f ca="1">VLOOKUP(A26,BalanceBF,8,FALSE)</f>
        <v>0</v>
      </c>
    </row>
    <row r="27" spans="1:11" s="6" customFormat="1" ht="15.75" customHeight="1">
      <c r="A27" s="6">
        <v>1790</v>
      </c>
      <c r="B27" s="6" t="s">
        <v>243</v>
      </c>
      <c r="C27" s="6" t="s">
        <v>56</v>
      </c>
      <c r="D27" s="6" t="s">
        <v>65</v>
      </c>
      <c r="E27" s="6" t="s">
        <v>243</v>
      </c>
      <c r="F27" s="6" t="s">
        <v>53</v>
      </c>
      <c r="G27" s="13">
        <f ca="1">SUMIF(Transactions!E:E,$B27,Transactions!C:C)+J27</f>
        <v>0</v>
      </c>
      <c r="H27" s="13">
        <f ca="1">SUMIF(Transactions!F:F,$B27,Transactions!C:C)+K27</f>
        <v>0</v>
      </c>
      <c r="I27" s="6" t="b">
        <f t="shared" ca="1" si="0"/>
        <v>0</v>
      </c>
      <c r="J27" s="13">
        <f t="shared" ref="J27" ca="1" si="3">VLOOKUP(A27,BalanceBF,7,FALSE)</f>
        <v>0</v>
      </c>
      <c r="K27" s="13">
        <f t="shared" ref="K27" ca="1" si="4">VLOOKUP(A27,BalanceBF,8,FALSE)</f>
        <v>0</v>
      </c>
    </row>
    <row r="28" spans="1:11" s="6" customFormat="1" ht="15.75" customHeight="1">
      <c r="A28" s="6">
        <v>1795</v>
      </c>
      <c r="B28" s="6" t="s">
        <v>244</v>
      </c>
      <c r="C28" s="6" t="s">
        <v>56</v>
      </c>
      <c r="D28" s="6" t="s">
        <v>65</v>
      </c>
      <c r="E28" s="6" t="s">
        <v>244</v>
      </c>
      <c r="F28" s="6" t="s">
        <v>53</v>
      </c>
      <c r="G28" s="13">
        <f ca="1">SUMIF(Transactions!E:E,$B28,Transactions!C:C)+J28</f>
        <v>0</v>
      </c>
      <c r="H28" s="13">
        <f ca="1">SUMIF(Transactions!F:F,$B28,Transactions!C:C)+K28</f>
        <v>0</v>
      </c>
      <c r="I28" s="6" t="b">
        <f t="shared" ca="1" si="0"/>
        <v>0</v>
      </c>
      <c r="J28" s="13">
        <f t="shared" ref="J28" ca="1" si="5">VLOOKUP(A28,BalanceBF,7,FALSE)</f>
        <v>0</v>
      </c>
      <c r="K28" s="13">
        <f t="shared" ref="K28" ca="1" si="6">VLOOKUP(A28,BalanceBF,8,FALSE)</f>
        <v>0</v>
      </c>
    </row>
    <row r="29" spans="1:11" ht="15.75" customHeight="1">
      <c r="A29">
        <v>1800</v>
      </c>
      <c r="B29" t="s">
        <v>64</v>
      </c>
      <c r="C29" t="s">
        <v>56</v>
      </c>
      <c r="D29" t="s">
        <v>65</v>
      </c>
      <c r="E29" t="s">
        <v>66</v>
      </c>
      <c r="F29" t="s">
        <v>53</v>
      </c>
      <c r="G29" s="13">
        <f ca="1">SUMIF(Transactions!E:E,$B29,Transactions!C:C)+J29</f>
        <v>0</v>
      </c>
      <c r="H29" s="13">
        <f ca="1">SUMIF(Transactions!F:F,$B29,Transactions!C:C)+K29</f>
        <v>0</v>
      </c>
      <c r="I29" s="6" t="b">
        <f t="shared" ca="1" si="0"/>
        <v>0</v>
      </c>
      <c r="J29" s="13">
        <f t="shared" ca="1" si="1"/>
        <v>0</v>
      </c>
      <c r="K29" s="13">
        <f t="shared" ca="1" si="2"/>
        <v>0</v>
      </c>
    </row>
    <row r="30" spans="1:11" ht="15.75" customHeight="1">
      <c r="A30">
        <v>1810</v>
      </c>
      <c r="B30" t="s">
        <v>67</v>
      </c>
      <c r="C30" t="s">
        <v>56</v>
      </c>
      <c r="D30" t="s">
        <v>65</v>
      </c>
      <c r="E30" t="s">
        <v>66</v>
      </c>
      <c r="F30" t="s">
        <v>54</v>
      </c>
      <c r="G30" s="13">
        <f ca="1">SUMIF(Transactions!E:E,$B30,Transactions!C:C)+J30</f>
        <v>0</v>
      </c>
      <c r="H30" s="13">
        <f ca="1">SUMIF(Transactions!F:F,$B30,Transactions!C:C)+K30</f>
        <v>0</v>
      </c>
      <c r="I30" s="6" t="b">
        <f t="shared" ca="1" si="0"/>
        <v>0</v>
      </c>
      <c r="J30" s="13">
        <f t="shared" ca="1" si="1"/>
        <v>0</v>
      </c>
      <c r="K30" s="13">
        <f t="shared" ca="1" si="2"/>
        <v>0</v>
      </c>
    </row>
    <row r="31" spans="1:11" ht="15.75" customHeight="1">
      <c r="A31">
        <v>1820</v>
      </c>
      <c r="B31" t="s">
        <v>68</v>
      </c>
      <c r="C31" t="s">
        <v>56</v>
      </c>
      <c r="D31" t="s">
        <v>65</v>
      </c>
      <c r="E31" t="s">
        <v>66</v>
      </c>
      <c r="F31" t="s">
        <v>53</v>
      </c>
      <c r="G31" s="13">
        <f ca="1">SUMIF(Transactions!E:E,$B31,Transactions!C:C)+J31</f>
        <v>0</v>
      </c>
      <c r="H31" s="13">
        <f ca="1">SUMIF(Transactions!F:F,$B31,Transactions!C:C)+K31</f>
        <v>0</v>
      </c>
      <c r="I31" s="6" t="b">
        <f t="shared" ca="1" si="0"/>
        <v>0</v>
      </c>
      <c r="J31" s="13">
        <f t="shared" ca="1" si="1"/>
        <v>0</v>
      </c>
      <c r="K31" s="13">
        <f t="shared" ca="1" si="2"/>
        <v>0</v>
      </c>
    </row>
    <row r="32" spans="1:11" ht="15.75" customHeight="1">
      <c r="A32">
        <v>1830</v>
      </c>
      <c r="B32" t="s">
        <v>69</v>
      </c>
      <c r="C32" t="s">
        <v>56</v>
      </c>
      <c r="D32" t="s">
        <v>65</v>
      </c>
      <c r="E32" t="s">
        <v>66</v>
      </c>
      <c r="F32" t="s">
        <v>54</v>
      </c>
      <c r="G32" s="13">
        <f ca="1">SUMIF(Transactions!E:E,$B32,Transactions!C:C)+J32</f>
        <v>0</v>
      </c>
      <c r="H32" s="13">
        <f ca="1">SUMIF(Transactions!F:F,$B32,Transactions!C:C)+K32</f>
        <v>0</v>
      </c>
      <c r="I32" s="6" t="b">
        <f t="shared" ca="1" si="0"/>
        <v>0</v>
      </c>
      <c r="J32" s="13">
        <f t="shared" ca="1" si="1"/>
        <v>0</v>
      </c>
      <c r="K32" s="13">
        <f t="shared" ca="1" si="2"/>
        <v>0</v>
      </c>
    </row>
    <row r="33" spans="1:11" ht="15.75" customHeight="1">
      <c r="A33">
        <v>1840</v>
      </c>
      <c r="B33" t="s">
        <v>13</v>
      </c>
      <c r="C33" t="s">
        <v>56</v>
      </c>
      <c r="D33" s="6" t="s">
        <v>65</v>
      </c>
      <c r="E33" t="s">
        <v>66</v>
      </c>
      <c r="F33" t="s">
        <v>53</v>
      </c>
      <c r="G33" s="13">
        <f ca="1">SUMIF(Transactions!E:E,$B33,Transactions!C:C)+J33</f>
        <v>0</v>
      </c>
      <c r="H33" s="13">
        <f ca="1">SUMIF(Transactions!F:F,$B33,Transactions!C:C)+K33</f>
        <v>0</v>
      </c>
      <c r="I33" s="6" t="b">
        <f t="shared" ca="1" si="0"/>
        <v>0</v>
      </c>
      <c r="J33" s="13">
        <f t="shared" ca="1" si="1"/>
        <v>0</v>
      </c>
      <c r="K33" s="13">
        <f t="shared" ca="1" si="2"/>
        <v>0</v>
      </c>
    </row>
    <row r="34" spans="1:11" ht="15.75" customHeight="1">
      <c r="A34">
        <v>1850</v>
      </c>
      <c r="B34" t="s">
        <v>18</v>
      </c>
      <c r="C34" t="s">
        <v>56</v>
      </c>
      <c r="D34" s="6" t="s">
        <v>65</v>
      </c>
      <c r="E34" t="s">
        <v>66</v>
      </c>
      <c r="F34" t="s">
        <v>54</v>
      </c>
      <c r="G34" s="13">
        <f ca="1">SUMIF(Transactions!E:E,$B34,Transactions!C:C)+J34</f>
        <v>0</v>
      </c>
      <c r="H34" s="13">
        <f ca="1">SUMIF(Transactions!F:F,$B34,Transactions!C:C)+K34</f>
        <v>0</v>
      </c>
      <c r="I34" s="6" t="b">
        <f t="shared" ca="1" si="0"/>
        <v>0</v>
      </c>
      <c r="J34" s="13">
        <f t="shared" ca="1" si="1"/>
        <v>0</v>
      </c>
      <c r="K34" s="13">
        <f t="shared" ca="1" si="2"/>
        <v>0</v>
      </c>
    </row>
    <row r="35" spans="1:11" ht="15.75" customHeight="1">
      <c r="A35">
        <v>3020</v>
      </c>
      <c r="B35" t="s">
        <v>85</v>
      </c>
      <c r="C35" t="s">
        <v>56</v>
      </c>
      <c r="D35" s="6" t="s">
        <v>84</v>
      </c>
      <c r="E35" t="s">
        <v>85</v>
      </c>
      <c r="F35" t="s">
        <v>54</v>
      </c>
      <c r="G35" s="13">
        <f ca="1">SUMIF(Transactions!E:E,$B35,Transactions!C:C)+J35</f>
        <v>0</v>
      </c>
      <c r="H35" s="13">
        <f ca="1">SUMIF(Transactions!F:F,$B35,Transactions!C:C)+K35</f>
        <v>0</v>
      </c>
      <c r="I35" s="6" t="b">
        <f t="shared" ca="1" si="0"/>
        <v>0</v>
      </c>
      <c r="J35" s="13">
        <f t="shared" ca="1" si="1"/>
        <v>0</v>
      </c>
      <c r="K35" s="13">
        <f t="shared" ca="1" si="2"/>
        <v>0</v>
      </c>
    </row>
    <row r="36" spans="1:11" ht="15.75" customHeight="1">
      <c r="A36">
        <v>4400</v>
      </c>
      <c r="B36" t="s">
        <v>90</v>
      </c>
      <c r="C36" t="s">
        <v>86</v>
      </c>
      <c r="D36" s="6" t="s">
        <v>91</v>
      </c>
      <c r="E36" t="s">
        <v>91</v>
      </c>
      <c r="F36" t="s">
        <v>53</v>
      </c>
      <c r="G36" s="13">
        <f ca="1">SUMIF(Transactions!E:E,$B36,Transactions!C:C)+J36</f>
        <v>0</v>
      </c>
      <c r="H36" s="13">
        <f ca="1">SUMIF(Transactions!F:F,$B36,Transactions!C:C)+K36</f>
        <v>0</v>
      </c>
      <c r="I36" s="6" t="b">
        <f t="shared" ref="I36:I67" ca="1" si="7">OR(G36&lt;&gt;0,H36&lt;&gt;0)</f>
        <v>0</v>
      </c>
      <c r="J36" s="13">
        <f t="shared" ca="1" si="1"/>
        <v>0</v>
      </c>
      <c r="K36" s="13">
        <f t="shared" ca="1" si="2"/>
        <v>0</v>
      </c>
    </row>
    <row r="37" spans="1:11" ht="15.75" customHeight="1">
      <c r="A37">
        <v>4410</v>
      </c>
      <c r="B37" t="s">
        <v>92</v>
      </c>
      <c r="C37" t="s">
        <v>86</v>
      </c>
      <c r="D37" s="6" t="s">
        <v>91</v>
      </c>
      <c r="E37" t="s">
        <v>91</v>
      </c>
      <c r="F37" t="s">
        <v>53</v>
      </c>
      <c r="G37" s="13">
        <f ca="1">SUMIF(Transactions!E:E,$B37,Transactions!C:C)+J37</f>
        <v>0</v>
      </c>
      <c r="H37" s="13">
        <f ca="1">SUMIF(Transactions!F:F,$B37,Transactions!C:C)+K37</f>
        <v>0</v>
      </c>
      <c r="I37" s="6" t="b">
        <f t="shared" ca="1" si="7"/>
        <v>0</v>
      </c>
      <c r="J37" s="13">
        <f t="shared" ca="1" si="1"/>
        <v>0</v>
      </c>
      <c r="K37" s="13">
        <f t="shared" ca="1" si="2"/>
        <v>0</v>
      </c>
    </row>
    <row r="38" spans="1:11" ht="15.75" customHeight="1">
      <c r="A38">
        <v>4420</v>
      </c>
      <c r="B38" t="s">
        <v>93</v>
      </c>
      <c r="C38" t="s">
        <v>86</v>
      </c>
      <c r="D38" s="6" t="s">
        <v>91</v>
      </c>
      <c r="E38" t="s">
        <v>91</v>
      </c>
      <c r="F38" t="s">
        <v>53</v>
      </c>
      <c r="G38" s="13">
        <f ca="1">SUMIF(Transactions!E:E,$B38,Transactions!C:C)+J38</f>
        <v>0</v>
      </c>
      <c r="H38" s="13">
        <f ca="1">SUMIF(Transactions!F:F,$B38,Transactions!C:C)+K38</f>
        <v>0</v>
      </c>
      <c r="I38" s="6" t="b">
        <f t="shared" ca="1" si="7"/>
        <v>0</v>
      </c>
      <c r="J38" s="13">
        <f t="shared" ref="J38:J69" ca="1" si="8">VLOOKUP(A38,BalanceBF,7,FALSE)</f>
        <v>0</v>
      </c>
      <c r="K38" s="13">
        <f t="shared" ref="K38:K69" ca="1" si="9">VLOOKUP(A38,BalanceBF,8,FALSE)</f>
        <v>0</v>
      </c>
    </row>
    <row r="39" spans="1:11" ht="15.75" customHeight="1">
      <c r="A39">
        <v>4430</v>
      </c>
      <c r="B39" t="s">
        <v>46</v>
      </c>
      <c r="C39" t="s">
        <v>86</v>
      </c>
      <c r="D39" s="6" t="s">
        <v>91</v>
      </c>
      <c r="E39" t="s">
        <v>91</v>
      </c>
      <c r="F39" t="s">
        <v>53</v>
      </c>
      <c r="G39" s="13">
        <f ca="1">SUMIF(Transactions!E:E,$B39,Transactions!C:C)+J39</f>
        <v>0</v>
      </c>
      <c r="H39" s="13">
        <f ca="1">SUMIF(Transactions!F:F,$B39,Transactions!C:C)+K39</f>
        <v>0</v>
      </c>
      <c r="I39" s="6" t="b">
        <f t="shared" ca="1" si="7"/>
        <v>0</v>
      </c>
      <c r="J39" s="13">
        <f t="shared" ca="1" si="8"/>
        <v>0</v>
      </c>
      <c r="K39" s="13">
        <f t="shared" ca="1" si="9"/>
        <v>0</v>
      </c>
    </row>
    <row r="40" spans="1:11" ht="15.75" customHeight="1">
      <c r="A40">
        <v>4440</v>
      </c>
      <c r="B40" t="s">
        <v>94</v>
      </c>
      <c r="C40" t="s">
        <v>86</v>
      </c>
      <c r="D40" s="6" t="s">
        <v>91</v>
      </c>
      <c r="E40" t="s">
        <v>91</v>
      </c>
      <c r="F40" t="s">
        <v>53</v>
      </c>
      <c r="G40" s="13">
        <f ca="1">SUMIF(Transactions!E:E,$B40,Transactions!C:C)+J40</f>
        <v>0</v>
      </c>
      <c r="H40" s="13">
        <f ca="1">SUMIF(Transactions!F:F,$B40,Transactions!C:C)+K40</f>
        <v>0</v>
      </c>
      <c r="I40" s="6" t="b">
        <f t="shared" ca="1" si="7"/>
        <v>0</v>
      </c>
      <c r="J40" s="13">
        <f t="shared" ca="1" si="8"/>
        <v>0</v>
      </c>
      <c r="K40" s="13">
        <f t="shared" ca="1" si="9"/>
        <v>0</v>
      </c>
    </row>
    <row r="41" spans="1:11" ht="15.75" customHeight="1">
      <c r="A41">
        <v>4450</v>
      </c>
      <c r="B41" t="s">
        <v>24</v>
      </c>
      <c r="C41" t="s">
        <v>86</v>
      </c>
      <c r="D41" t="s">
        <v>91</v>
      </c>
      <c r="E41" t="s">
        <v>91</v>
      </c>
      <c r="F41" t="s">
        <v>53</v>
      </c>
      <c r="G41" s="13">
        <f ca="1">SUMIF(Transactions!E:E,$B41,Transactions!C:C)+J41</f>
        <v>0</v>
      </c>
      <c r="H41" s="13">
        <f ca="1">SUMIF(Transactions!F:F,$B41,Transactions!C:C)+K41</f>
        <v>0</v>
      </c>
      <c r="I41" s="6" t="b">
        <f t="shared" ca="1" si="7"/>
        <v>0</v>
      </c>
      <c r="J41" s="13">
        <f t="shared" ca="1" si="8"/>
        <v>0</v>
      </c>
      <c r="K41" s="13">
        <f t="shared" ca="1" si="9"/>
        <v>0</v>
      </c>
    </row>
    <row r="42" spans="1:11" ht="15.75" customHeight="1">
      <c r="A42">
        <v>4460</v>
      </c>
      <c r="B42" t="s">
        <v>95</v>
      </c>
      <c r="C42" t="s">
        <v>86</v>
      </c>
      <c r="D42" t="s">
        <v>91</v>
      </c>
      <c r="E42" t="s">
        <v>91</v>
      </c>
      <c r="F42" t="s">
        <v>54</v>
      </c>
      <c r="G42" s="13">
        <f ca="1">SUMIF(Transactions!E:E,$B42,Transactions!C:C)+J42</f>
        <v>0</v>
      </c>
      <c r="H42" s="13">
        <f ca="1">SUMIF(Transactions!F:F,$B42,Transactions!C:C)+K42</f>
        <v>0</v>
      </c>
      <c r="I42" s="6" t="b">
        <f t="shared" ca="1" si="7"/>
        <v>0</v>
      </c>
      <c r="J42" s="13">
        <f t="shared" ca="1" si="8"/>
        <v>0</v>
      </c>
      <c r="K42" s="13">
        <f t="shared" ca="1" si="9"/>
        <v>0</v>
      </c>
    </row>
    <row r="43" spans="1:11" ht="15.75" customHeight="1">
      <c r="A43">
        <v>4470</v>
      </c>
      <c r="B43" t="s">
        <v>96</v>
      </c>
      <c r="C43" t="s">
        <v>86</v>
      </c>
      <c r="D43" t="s">
        <v>91</v>
      </c>
      <c r="E43" t="s">
        <v>91</v>
      </c>
      <c r="F43" t="s">
        <v>53</v>
      </c>
      <c r="G43" s="13">
        <f ca="1">SUMIF(Transactions!E:E,$B43,Transactions!C:C)+J43</f>
        <v>0</v>
      </c>
      <c r="H43" s="13">
        <f ca="1">SUMIF(Transactions!F:F,$B43,Transactions!C:C)+K43</f>
        <v>0</v>
      </c>
      <c r="I43" s="6" t="b">
        <f t="shared" ca="1" si="7"/>
        <v>0</v>
      </c>
      <c r="J43" s="13">
        <f t="shared" ca="1" si="8"/>
        <v>0</v>
      </c>
      <c r="K43" s="13">
        <f t="shared" ca="1" si="9"/>
        <v>0</v>
      </c>
    </row>
    <row r="44" spans="1:11" ht="15.75" customHeight="1">
      <c r="A44">
        <v>5600</v>
      </c>
      <c r="B44" t="s">
        <v>17</v>
      </c>
      <c r="C44" t="s">
        <v>86</v>
      </c>
      <c r="D44" t="s">
        <v>258</v>
      </c>
      <c r="E44" t="s">
        <v>17</v>
      </c>
      <c r="F44" t="s">
        <v>53</v>
      </c>
      <c r="G44" s="13">
        <f ca="1">SUMIF(Transactions!E:E,$B44,Transactions!C:C)+J44</f>
        <v>0</v>
      </c>
      <c r="H44" s="13">
        <f ca="1">SUMIF(Transactions!F:F,$B44,Transactions!C:C)+K44</f>
        <v>0</v>
      </c>
      <c r="I44" s="6" t="b">
        <f t="shared" ca="1" si="7"/>
        <v>0</v>
      </c>
      <c r="J44" s="13">
        <f t="shared" ca="1" si="8"/>
        <v>0</v>
      </c>
      <c r="K44" s="13">
        <f t="shared" ca="1" si="9"/>
        <v>0</v>
      </c>
    </row>
    <row r="45" spans="1:11" ht="15.75" customHeight="1">
      <c r="A45">
        <v>5800</v>
      </c>
      <c r="B45" t="s">
        <v>31</v>
      </c>
      <c r="C45" t="s">
        <v>86</v>
      </c>
      <c r="D45" t="s">
        <v>257</v>
      </c>
      <c r="E45" s="6" t="s">
        <v>31</v>
      </c>
      <c r="F45" t="s">
        <v>53</v>
      </c>
      <c r="G45" s="13">
        <f ca="1">SUMIF(Transactions!E:E,$B45,Transactions!C:C)+J45</f>
        <v>0</v>
      </c>
      <c r="H45" s="13">
        <f ca="1">SUMIF(Transactions!F:F,$B45,Transactions!C:C)+K45</f>
        <v>0</v>
      </c>
      <c r="I45" s="6" t="b">
        <f t="shared" ca="1" si="7"/>
        <v>0</v>
      </c>
      <c r="J45" s="13">
        <f t="shared" ca="1" si="8"/>
        <v>0</v>
      </c>
      <c r="K45" s="13">
        <f t="shared" ca="1" si="9"/>
        <v>0</v>
      </c>
    </row>
    <row r="46" spans="1:11" ht="15.75" customHeight="1">
      <c r="A46">
        <v>5810</v>
      </c>
      <c r="B46" t="s">
        <v>129</v>
      </c>
      <c r="C46" t="s">
        <v>86</v>
      </c>
      <c r="D46" s="6" t="s">
        <v>257</v>
      </c>
      <c r="E46" t="s">
        <v>129</v>
      </c>
      <c r="F46" t="s">
        <v>53</v>
      </c>
      <c r="G46" s="13">
        <f ca="1">SUMIF(Transactions!E:E,$B46,Transactions!C:C)+J46</f>
        <v>0</v>
      </c>
      <c r="H46" s="13">
        <f ca="1">SUMIF(Transactions!F:F,$B46,Transactions!C:C)+K46</f>
        <v>0</v>
      </c>
      <c r="I46" s="6" t="b">
        <f t="shared" ca="1" si="7"/>
        <v>0</v>
      </c>
      <c r="J46" s="13">
        <f t="shared" ca="1" si="8"/>
        <v>0</v>
      </c>
      <c r="K46" s="13">
        <f t="shared" ca="1" si="9"/>
        <v>0</v>
      </c>
    </row>
    <row r="47" spans="1:11" ht="15.75" customHeight="1">
      <c r="A47">
        <v>5200</v>
      </c>
      <c r="B47" t="s">
        <v>37</v>
      </c>
      <c r="C47" t="s">
        <v>86</v>
      </c>
      <c r="D47" t="s">
        <v>98</v>
      </c>
      <c r="E47" t="s">
        <v>105</v>
      </c>
      <c r="F47" t="s">
        <v>53</v>
      </c>
      <c r="G47" s="13">
        <f ca="1">SUMIF(Transactions!E:E,$B47,Transactions!C:C)+J47</f>
        <v>0</v>
      </c>
      <c r="H47" s="13">
        <f ca="1">SUMIF(Transactions!F:F,$B47,Transactions!C:C)+K47</f>
        <v>0</v>
      </c>
      <c r="I47" s="6" t="b">
        <f t="shared" ca="1" si="7"/>
        <v>0</v>
      </c>
      <c r="J47" s="13">
        <f t="shared" ca="1" si="8"/>
        <v>0</v>
      </c>
      <c r="K47" s="13">
        <f t="shared" ca="1" si="9"/>
        <v>0</v>
      </c>
    </row>
    <row r="48" spans="1:11" ht="15.75" customHeight="1">
      <c r="A48">
        <v>5210</v>
      </c>
      <c r="B48" t="s">
        <v>106</v>
      </c>
      <c r="C48" t="s">
        <v>86</v>
      </c>
      <c r="D48" t="s">
        <v>98</v>
      </c>
      <c r="E48" t="s">
        <v>105</v>
      </c>
      <c r="F48" t="s">
        <v>53</v>
      </c>
      <c r="G48" s="13">
        <f ca="1">SUMIF(Transactions!E:E,$B48,Transactions!C:C)+J48</f>
        <v>0</v>
      </c>
      <c r="H48" s="13">
        <f ca="1">SUMIF(Transactions!F:F,$B48,Transactions!C:C)+K48</f>
        <v>0</v>
      </c>
      <c r="I48" s="6" t="b">
        <f t="shared" ca="1" si="7"/>
        <v>0</v>
      </c>
      <c r="J48" s="13">
        <f t="shared" ca="1" si="8"/>
        <v>0</v>
      </c>
      <c r="K48" s="13">
        <f t="shared" ca="1" si="9"/>
        <v>0</v>
      </c>
    </row>
    <row r="49" spans="1:11" ht="15.75" customHeight="1">
      <c r="A49">
        <v>5220</v>
      </c>
      <c r="B49" t="s">
        <v>107</v>
      </c>
      <c r="C49" t="s">
        <v>86</v>
      </c>
      <c r="D49" t="s">
        <v>98</v>
      </c>
      <c r="E49" t="s">
        <v>105</v>
      </c>
      <c r="F49" t="s">
        <v>53</v>
      </c>
      <c r="G49" s="13">
        <f ca="1">SUMIF(Transactions!E:E,$B49,Transactions!C:C)+J49</f>
        <v>0</v>
      </c>
      <c r="H49" s="13">
        <f ca="1">SUMIF(Transactions!F:F,$B49,Transactions!C:C)+K49</f>
        <v>0</v>
      </c>
      <c r="I49" s="6" t="b">
        <f t="shared" ca="1" si="7"/>
        <v>0</v>
      </c>
      <c r="J49" s="13">
        <f t="shared" ca="1" si="8"/>
        <v>0</v>
      </c>
      <c r="K49" s="13">
        <f t="shared" ca="1" si="9"/>
        <v>0</v>
      </c>
    </row>
    <row r="50" spans="1:11" ht="15.75" customHeight="1">
      <c r="A50">
        <v>5230</v>
      </c>
      <c r="B50" t="s">
        <v>108</v>
      </c>
      <c r="C50" t="s">
        <v>86</v>
      </c>
      <c r="D50" t="s">
        <v>98</v>
      </c>
      <c r="E50" t="s">
        <v>105</v>
      </c>
      <c r="F50" t="s">
        <v>53</v>
      </c>
      <c r="G50" s="13">
        <f ca="1">SUMIF(Transactions!E:E,$B50,Transactions!C:C)+J50</f>
        <v>0</v>
      </c>
      <c r="H50" s="13">
        <f ca="1">SUMIF(Transactions!F:F,$B50,Transactions!C:C)+K50</f>
        <v>0</v>
      </c>
      <c r="I50" s="6" t="b">
        <f t="shared" ca="1" si="7"/>
        <v>0</v>
      </c>
      <c r="J50" s="13">
        <f t="shared" ca="1" si="8"/>
        <v>0</v>
      </c>
      <c r="K50" s="13">
        <f t="shared" ca="1" si="9"/>
        <v>0</v>
      </c>
    </row>
    <row r="51" spans="1:11" ht="15.75" customHeight="1">
      <c r="A51">
        <v>5250</v>
      </c>
      <c r="B51" t="s">
        <v>27</v>
      </c>
      <c r="C51" t="s">
        <v>86</v>
      </c>
      <c r="D51" t="s">
        <v>98</v>
      </c>
      <c r="E51" t="s">
        <v>105</v>
      </c>
      <c r="F51" t="s">
        <v>53</v>
      </c>
      <c r="G51" s="13">
        <f ca="1">SUMIF(Transactions!E:E,$B51,Transactions!C:C)+J51</f>
        <v>0</v>
      </c>
      <c r="H51" s="13">
        <f ca="1">SUMIF(Transactions!F:F,$B51,Transactions!C:C)+K51</f>
        <v>0</v>
      </c>
      <c r="I51" s="6" t="b">
        <f t="shared" ca="1" si="7"/>
        <v>0</v>
      </c>
      <c r="J51" s="13">
        <f t="shared" ca="1" si="8"/>
        <v>0</v>
      </c>
      <c r="K51" s="13">
        <f t="shared" ca="1" si="9"/>
        <v>0</v>
      </c>
    </row>
    <row r="52" spans="1:11" ht="15.75" customHeight="1">
      <c r="A52">
        <v>5260</v>
      </c>
      <c r="B52" t="s">
        <v>110</v>
      </c>
      <c r="C52" t="s">
        <v>86</v>
      </c>
      <c r="D52" t="s">
        <v>98</v>
      </c>
      <c r="E52" t="s">
        <v>105</v>
      </c>
      <c r="F52" t="s">
        <v>53</v>
      </c>
      <c r="G52" s="13">
        <f ca="1">SUMIF(Transactions!E:E,$B52,Transactions!C:C)+J52</f>
        <v>0</v>
      </c>
      <c r="H52" s="13">
        <f ca="1">SUMIF(Transactions!F:F,$B52,Transactions!C:C)+K52</f>
        <v>0</v>
      </c>
      <c r="I52" s="6" t="b">
        <f t="shared" ca="1" si="7"/>
        <v>0</v>
      </c>
      <c r="J52" s="13">
        <f t="shared" ca="1" si="8"/>
        <v>0</v>
      </c>
      <c r="K52" s="13">
        <f t="shared" ca="1" si="9"/>
        <v>0</v>
      </c>
    </row>
    <row r="53" spans="1:11" ht="15.75" customHeight="1">
      <c r="A53">
        <v>5270</v>
      </c>
      <c r="B53" t="s">
        <v>111</v>
      </c>
      <c r="C53" t="s">
        <v>86</v>
      </c>
      <c r="D53" t="s">
        <v>98</v>
      </c>
      <c r="E53" t="s">
        <v>105</v>
      </c>
      <c r="F53" t="s">
        <v>53</v>
      </c>
      <c r="G53" s="13">
        <f ca="1">SUMIF(Transactions!E:E,$B53,Transactions!C:C)+J53</f>
        <v>0</v>
      </c>
      <c r="H53" s="13">
        <f ca="1">SUMIF(Transactions!F:F,$B53,Transactions!C:C)+K53</f>
        <v>0</v>
      </c>
      <c r="I53" s="6" t="b">
        <f t="shared" ca="1" si="7"/>
        <v>0</v>
      </c>
      <c r="J53" s="13">
        <f t="shared" ca="1" si="8"/>
        <v>0</v>
      </c>
      <c r="K53" s="13">
        <f t="shared" ca="1" si="9"/>
        <v>0</v>
      </c>
    </row>
    <row r="54" spans="1:11" ht="15.75" customHeight="1">
      <c r="A54">
        <v>5280</v>
      </c>
      <c r="B54" t="s">
        <v>34</v>
      </c>
      <c r="C54" t="s">
        <v>86</v>
      </c>
      <c r="D54" t="s">
        <v>98</v>
      </c>
      <c r="E54" s="6" t="s">
        <v>105</v>
      </c>
      <c r="F54" t="s">
        <v>53</v>
      </c>
      <c r="G54" s="13">
        <f ca="1">SUMIF(Transactions!E:E,$B54,Transactions!C:C)+J54</f>
        <v>0</v>
      </c>
      <c r="H54" s="13">
        <f ca="1">SUMIF(Transactions!F:F,$B54,Transactions!C:C)+K54</f>
        <v>0</v>
      </c>
      <c r="I54" s="6" t="b">
        <f t="shared" ca="1" si="7"/>
        <v>0</v>
      </c>
      <c r="J54" s="13">
        <f t="shared" ca="1" si="8"/>
        <v>0</v>
      </c>
      <c r="K54" s="13">
        <f t="shared" ca="1" si="9"/>
        <v>0</v>
      </c>
    </row>
    <row r="55" spans="1:11" ht="15.75" customHeight="1">
      <c r="A55">
        <v>5300</v>
      </c>
      <c r="B55" t="s">
        <v>40</v>
      </c>
      <c r="C55" t="s">
        <v>86</v>
      </c>
      <c r="D55" t="s">
        <v>98</v>
      </c>
      <c r="E55" t="s">
        <v>105</v>
      </c>
      <c r="F55" t="s">
        <v>53</v>
      </c>
      <c r="G55" s="13">
        <f ca="1">SUMIF(Transactions!E:E,$B55,Transactions!C:C)+J55</f>
        <v>0</v>
      </c>
      <c r="H55" s="13">
        <f ca="1">SUMIF(Transactions!F:F,$B55,Transactions!C:C)+K55</f>
        <v>0</v>
      </c>
      <c r="I55" s="6" t="b">
        <f t="shared" ca="1" si="7"/>
        <v>0</v>
      </c>
      <c r="J55" s="13">
        <f t="shared" ca="1" si="8"/>
        <v>0</v>
      </c>
      <c r="K55" s="13">
        <f t="shared" ca="1" si="9"/>
        <v>0</v>
      </c>
    </row>
    <row r="56" spans="1:11" ht="15.75" customHeight="1">
      <c r="A56">
        <v>5310</v>
      </c>
      <c r="B56" t="s">
        <v>113</v>
      </c>
      <c r="C56" t="s">
        <v>86</v>
      </c>
      <c r="D56" t="s">
        <v>98</v>
      </c>
      <c r="E56" t="s">
        <v>105</v>
      </c>
      <c r="F56" t="s">
        <v>53</v>
      </c>
      <c r="G56" s="13">
        <f ca="1">SUMIF(Transactions!E:E,$B56,Transactions!C:C)+J56</f>
        <v>0</v>
      </c>
      <c r="H56" s="13">
        <f ca="1">SUMIF(Transactions!F:F,$B56,Transactions!C:C)+K56</f>
        <v>0</v>
      </c>
      <c r="I56" s="6" t="b">
        <f t="shared" ca="1" si="7"/>
        <v>0</v>
      </c>
      <c r="J56" s="13">
        <f t="shared" ca="1" si="8"/>
        <v>0</v>
      </c>
      <c r="K56" s="13">
        <f t="shared" ca="1" si="9"/>
        <v>0</v>
      </c>
    </row>
    <row r="57" spans="1:11" ht="15.75" customHeight="1">
      <c r="A57">
        <v>5320</v>
      </c>
      <c r="B57" t="s">
        <v>114</v>
      </c>
      <c r="C57" t="s">
        <v>86</v>
      </c>
      <c r="D57" t="s">
        <v>98</v>
      </c>
      <c r="E57" t="s">
        <v>105</v>
      </c>
      <c r="F57" t="s">
        <v>53</v>
      </c>
      <c r="G57" s="13">
        <f ca="1">SUMIF(Transactions!E:E,$B57,Transactions!C:C)+J57</f>
        <v>0</v>
      </c>
      <c r="H57" s="13">
        <f ca="1">SUMIF(Transactions!F:F,$B57,Transactions!C:C)+K57</f>
        <v>0</v>
      </c>
      <c r="I57" s="6" t="b">
        <f t="shared" ca="1" si="7"/>
        <v>0</v>
      </c>
      <c r="J57" s="13">
        <f t="shared" ca="1" si="8"/>
        <v>0</v>
      </c>
      <c r="K57" s="13">
        <f t="shared" ca="1" si="9"/>
        <v>0</v>
      </c>
    </row>
    <row r="58" spans="1:11" ht="15.75" customHeight="1">
      <c r="A58">
        <v>5330</v>
      </c>
      <c r="B58" t="s">
        <v>115</v>
      </c>
      <c r="C58" t="s">
        <v>86</v>
      </c>
      <c r="D58" t="s">
        <v>98</v>
      </c>
      <c r="E58" t="s">
        <v>105</v>
      </c>
      <c r="F58" t="s">
        <v>53</v>
      </c>
      <c r="G58" s="13">
        <f ca="1">SUMIF(Transactions!E:E,$B58,Transactions!C:C)+J58</f>
        <v>0</v>
      </c>
      <c r="H58" s="13">
        <f ca="1">SUMIF(Transactions!F:F,$B58,Transactions!C:C)+K58</f>
        <v>0</v>
      </c>
      <c r="I58" s="6" t="b">
        <f t="shared" ca="1" si="7"/>
        <v>0</v>
      </c>
      <c r="J58" s="13">
        <f t="shared" ca="1" si="8"/>
        <v>0</v>
      </c>
      <c r="K58" s="13">
        <f t="shared" ca="1" si="9"/>
        <v>0</v>
      </c>
    </row>
    <row r="59" spans="1:11" ht="15.75" customHeight="1">
      <c r="A59">
        <v>5340</v>
      </c>
      <c r="B59" t="s">
        <v>116</v>
      </c>
      <c r="C59" t="s">
        <v>86</v>
      </c>
      <c r="D59" t="s">
        <v>98</v>
      </c>
      <c r="E59" s="6" t="s">
        <v>105</v>
      </c>
      <c r="F59" t="s">
        <v>53</v>
      </c>
      <c r="G59" s="13">
        <f ca="1">SUMIF(Transactions!E:E,$B59,Transactions!C:C)+J59</f>
        <v>0</v>
      </c>
      <c r="H59" s="13">
        <f ca="1">SUMIF(Transactions!F:F,$B59,Transactions!C:C)+K59</f>
        <v>0</v>
      </c>
      <c r="I59" s="6" t="b">
        <f t="shared" ca="1" si="7"/>
        <v>0</v>
      </c>
      <c r="J59" s="13">
        <f t="shared" ca="1" si="8"/>
        <v>0</v>
      </c>
      <c r="K59" s="13">
        <f t="shared" ca="1" si="9"/>
        <v>0</v>
      </c>
    </row>
    <row r="60" spans="1:11" ht="15.75" customHeight="1">
      <c r="A60">
        <v>5350</v>
      </c>
      <c r="B60" t="s">
        <v>117</v>
      </c>
      <c r="C60" t="s">
        <v>86</v>
      </c>
      <c r="D60" t="s">
        <v>98</v>
      </c>
      <c r="E60" t="s">
        <v>105</v>
      </c>
      <c r="F60" t="s">
        <v>53</v>
      </c>
      <c r="G60" s="13">
        <f ca="1">SUMIF(Transactions!E:E,$B60,Transactions!C:C)+J60</f>
        <v>0</v>
      </c>
      <c r="H60" s="13">
        <f ca="1">SUMIF(Transactions!F:F,$B60,Transactions!C:C)+K60</f>
        <v>0</v>
      </c>
      <c r="I60" s="6" t="b">
        <f t="shared" ca="1" si="7"/>
        <v>0</v>
      </c>
      <c r="J60" s="13">
        <f t="shared" ca="1" si="8"/>
        <v>0</v>
      </c>
      <c r="K60" s="13">
        <f t="shared" ca="1" si="9"/>
        <v>0</v>
      </c>
    </row>
    <row r="61" spans="1:11" ht="15.75" customHeight="1">
      <c r="A61">
        <v>5360</v>
      </c>
      <c r="B61" t="s">
        <v>118</v>
      </c>
      <c r="C61" t="s">
        <v>86</v>
      </c>
      <c r="D61" t="s">
        <v>98</v>
      </c>
      <c r="E61" t="s">
        <v>105</v>
      </c>
      <c r="F61" t="s">
        <v>53</v>
      </c>
      <c r="G61" s="13">
        <f ca="1">SUMIF(Transactions!E:E,$B61,Transactions!C:C)+J61</f>
        <v>0</v>
      </c>
      <c r="H61" s="13">
        <f ca="1">SUMIF(Transactions!F:F,$B61,Transactions!C:C)+K61</f>
        <v>0</v>
      </c>
      <c r="I61" s="6" t="b">
        <f t="shared" ca="1" si="7"/>
        <v>0</v>
      </c>
      <c r="J61" s="13">
        <f t="shared" ca="1" si="8"/>
        <v>0</v>
      </c>
      <c r="K61" s="13">
        <f t="shared" ca="1" si="9"/>
        <v>0</v>
      </c>
    </row>
    <row r="62" spans="1:11" ht="15.75" customHeight="1">
      <c r="A62">
        <v>5370</v>
      </c>
      <c r="B62" t="s">
        <v>119</v>
      </c>
      <c r="C62" t="s">
        <v>86</v>
      </c>
      <c r="D62" t="s">
        <v>98</v>
      </c>
      <c r="E62" s="6" t="s">
        <v>105</v>
      </c>
      <c r="F62" t="s">
        <v>53</v>
      </c>
      <c r="G62" s="13">
        <f ca="1">SUMIF(Transactions!E:E,$B62,Transactions!C:C)+J62</f>
        <v>0</v>
      </c>
      <c r="H62" s="13">
        <f ca="1">SUMIF(Transactions!F:F,$B62,Transactions!C:C)+K62</f>
        <v>0</v>
      </c>
      <c r="I62" s="6" t="b">
        <f t="shared" ca="1" si="7"/>
        <v>0</v>
      </c>
      <c r="J62" s="13">
        <f t="shared" ca="1" si="8"/>
        <v>0</v>
      </c>
      <c r="K62" s="13">
        <f t="shared" ca="1" si="9"/>
        <v>0</v>
      </c>
    </row>
    <row r="63" spans="1:11" ht="15.75" customHeight="1">
      <c r="A63">
        <v>5380</v>
      </c>
      <c r="B63" t="s">
        <v>43</v>
      </c>
      <c r="C63" t="s">
        <v>86</v>
      </c>
      <c r="D63" t="s">
        <v>98</v>
      </c>
      <c r="E63" t="s">
        <v>105</v>
      </c>
      <c r="F63" t="s">
        <v>53</v>
      </c>
      <c r="G63" s="13">
        <f ca="1">SUMIF(Transactions!E:E,$B63,Transactions!C:C)+J63</f>
        <v>0</v>
      </c>
      <c r="H63" s="13">
        <f ca="1">SUMIF(Transactions!F:F,$B63,Transactions!C:C)+K63</f>
        <v>0</v>
      </c>
      <c r="I63" s="6" t="b">
        <f t="shared" ca="1" si="7"/>
        <v>0</v>
      </c>
      <c r="J63" s="13">
        <f t="shared" ca="1" si="8"/>
        <v>0</v>
      </c>
      <c r="K63" s="13">
        <f t="shared" ca="1" si="9"/>
        <v>0</v>
      </c>
    </row>
    <row r="64" spans="1:11" ht="15.75" customHeight="1">
      <c r="A64">
        <v>5390</v>
      </c>
      <c r="B64" t="s">
        <v>16</v>
      </c>
      <c r="C64" t="s">
        <v>86</v>
      </c>
      <c r="D64" t="s">
        <v>98</v>
      </c>
      <c r="E64" s="6" t="s">
        <v>105</v>
      </c>
      <c r="F64" t="s">
        <v>53</v>
      </c>
      <c r="G64" s="13">
        <f ca="1">SUMIF(Transactions!E:E,$B64,Transactions!C:C)+J64</f>
        <v>0</v>
      </c>
      <c r="H64" s="13">
        <f ca="1">SUMIF(Transactions!F:F,$B64,Transactions!C:C)+K64</f>
        <v>0</v>
      </c>
      <c r="I64" s="6" t="b">
        <f t="shared" ca="1" si="7"/>
        <v>0</v>
      </c>
      <c r="J64" s="13">
        <f t="shared" ca="1" si="8"/>
        <v>0</v>
      </c>
      <c r="K64" s="13">
        <f t="shared" ca="1" si="9"/>
        <v>0</v>
      </c>
    </row>
    <row r="65" spans="1:11" ht="15.75" customHeight="1">
      <c r="A65">
        <v>5400</v>
      </c>
      <c r="B65" t="s">
        <v>120</v>
      </c>
      <c r="C65" t="s">
        <v>86</v>
      </c>
      <c r="D65" t="s">
        <v>98</v>
      </c>
      <c r="E65" s="6" t="s">
        <v>105</v>
      </c>
      <c r="F65" t="s">
        <v>53</v>
      </c>
      <c r="G65" s="13">
        <f ca="1">SUMIF(Transactions!E:E,$B65,Transactions!C:C)+J65</f>
        <v>0</v>
      </c>
      <c r="H65" s="13">
        <f ca="1">SUMIF(Transactions!F:F,$B65,Transactions!C:C)+K65</f>
        <v>0</v>
      </c>
      <c r="I65" s="6" t="b">
        <f t="shared" ca="1" si="7"/>
        <v>0</v>
      </c>
      <c r="J65" s="13">
        <f t="shared" ca="1" si="8"/>
        <v>0</v>
      </c>
      <c r="K65" s="13">
        <f t="shared" ca="1" si="9"/>
        <v>0</v>
      </c>
    </row>
    <row r="66" spans="1:11" ht="15.75" customHeight="1">
      <c r="A66">
        <v>5410</v>
      </c>
      <c r="B66" t="s">
        <v>121</v>
      </c>
      <c r="C66" t="s">
        <v>86</v>
      </c>
      <c r="D66" t="s">
        <v>98</v>
      </c>
      <c r="E66" t="s">
        <v>105</v>
      </c>
      <c r="F66" t="s">
        <v>53</v>
      </c>
      <c r="G66" s="13">
        <f ca="1">SUMIF(Transactions!E:E,$B66,Transactions!C:C)+J66</f>
        <v>0</v>
      </c>
      <c r="H66" s="13">
        <f ca="1">SUMIF(Transactions!F:F,$B66,Transactions!C:C)+K66</f>
        <v>0</v>
      </c>
      <c r="I66" s="6" t="b">
        <f t="shared" ca="1" si="7"/>
        <v>0</v>
      </c>
      <c r="J66" s="13">
        <f t="shared" ca="1" si="8"/>
        <v>0</v>
      </c>
      <c r="K66" s="13">
        <f t="shared" ca="1" si="9"/>
        <v>0</v>
      </c>
    </row>
    <row r="67" spans="1:11" ht="15.75" customHeight="1">
      <c r="A67">
        <v>5420</v>
      </c>
      <c r="B67" t="s">
        <v>122</v>
      </c>
      <c r="C67" t="s">
        <v>86</v>
      </c>
      <c r="D67" s="6" t="s">
        <v>98</v>
      </c>
      <c r="E67" t="s">
        <v>105</v>
      </c>
      <c r="F67" t="s">
        <v>53</v>
      </c>
      <c r="G67" s="13">
        <f ca="1">SUMIF(Transactions!E:E,$B67,Transactions!C:C)+J67</f>
        <v>0</v>
      </c>
      <c r="H67" s="13">
        <f ca="1">SUMIF(Transactions!F:F,$B67,Transactions!C:C)+K67</f>
        <v>0</v>
      </c>
      <c r="I67" s="6" t="b">
        <f t="shared" ca="1" si="7"/>
        <v>0</v>
      </c>
      <c r="J67" s="13">
        <f t="shared" ca="1" si="8"/>
        <v>0</v>
      </c>
      <c r="K67" s="13">
        <f t="shared" ca="1" si="9"/>
        <v>0</v>
      </c>
    </row>
    <row r="68" spans="1:11" ht="15.75" customHeight="1">
      <c r="A68">
        <v>5430</v>
      </c>
      <c r="B68" t="s">
        <v>123</v>
      </c>
      <c r="C68" t="s">
        <v>86</v>
      </c>
      <c r="D68" s="6" t="s">
        <v>98</v>
      </c>
      <c r="E68" t="s">
        <v>105</v>
      </c>
      <c r="F68" t="s">
        <v>53</v>
      </c>
      <c r="G68" s="13">
        <f ca="1">SUMIF(Transactions!E:E,$B68,Transactions!C:C)+J68</f>
        <v>0</v>
      </c>
      <c r="H68" s="13">
        <f ca="1">SUMIF(Transactions!F:F,$B68,Transactions!C:C)+K68</f>
        <v>0</v>
      </c>
      <c r="I68" s="6" t="b">
        <f t="shared" ref="I68:I89" ca="1" si="10">OR(G68&lt;&gt;0,H68&lt;&gt;0)</f>
        <v>0</v>
      </c>
      <c r="J68" s="13">
        <f t="shared" ca="1" si="8"/>
        <v>0</v>
      </c>
      <c r="K68" s="13">
        <f t="shared" ca="1" si="9"/>
        <v>0</v>
      </c>
    </row>
    <row r="69" spans="1:11" ht="15.75" customHeight="1">
      <c r="A69">
        <v>5440</v>
      </c>
      <c r="B69" t="s">
        <v>124</v>
      </c>
      <c r="C69" t="s">
        <v>86</v>
      </c>
      <c r="D69" t="s">
        <v>98</v>
      </c>
      <c r="E69" t="s">
        <v>105</v>
      </c>
      <c r="F69" t="s">
        <v>53</v>
      </c>
      <c r="G69" s="13">
        <f ca="1">SUMIF(Transactions!E:E,$B69,Transactions!C:C)+J69</f>
        <v>0</v>
      </c>
      <c r="H69" s="13">
        <f ca="1">SUMIF(Transactions!F:F,$B69,Transactions!C:C)+K69</f>
        <v>0</v>
      </c>
      <c r="I69" s="6" t="b">
        <f t="shared" ca="1" si="10"/>
        <v>0</v>
      </c>
      <c r="J69" s="13">
        <f t="shared" ca="1" si="8"/>
        <v>0</v>
      </c>
      <c r="K69" s="13">
        <f t="shared" ca="1" si="9"/>
        <v>0</v>
      </c>
    </row>
    <row r="70" spans="1:11" ht="15.75" customHeight="1">
      <c r="A70">
        <v>5450</v>
      </c>
      <c r="B70" t="s">
        <v>125</v>
      </c>
      <c r="C70" t="s">
        <v>86</v>
      </c>
      <c r="D70" s="6" t="s">
        <v>98</v>
      </c>
      <c r="E70" t="s">
        <v>105</v>
      </c>
      <c r="F70" t="s">
        <v>53</v>
      </c>
      <c r="G70" s="13">
        <f ca="1">SUMIF(Transactions!E:E,$B70,Transactions!C:C)+J70</f>
        <v>0</v>
      </c>
      <c r="H70" s="13">
        <f ca="1">SUMIF(Transactions!F:F,$B70,Transactions!C:C)+K70</f>
        <v>0</v>
      </c>
      <c r="I70" s="6" t="b">
        <f t="shared" ca="1" si="10"/>
        <v>0</v>
      </c>
      <c r="J70" s="13">
        <f t="shared" ref="J70:J86" ca="1" si="11">VLOOKUP(A70,BalanceBF,7,FALSE)</f>
        <v>0</v>
      </c>
      <c r="K70" s="13">
        <f t="shared" ref="K70:K86" ca="1" si="12">VLOOKUP(A70,BalanceBF,8,FALSE)</f>
        <v>0</v>
      </c>
    </row>
    <row r="71" spans="1:11" ht="15.75" customHeight="1">
      <c r="A71">
        <v>5460</v>
      </c>
      <c r="B71" t="s">
        <v>29</v>
      </c>
      <c r="C71" t="s">
        <v>86</v>
      </c>
      <c r="D71" t="s">
        <v>98</v>
      </c>
      <c r="E71" t="s">
        <v>105</v>
      </c>
      <c r="F71" t="s">
        <v>53</v>
      </c>
      <c r="G71" s="13">
        <f ca="1">SUMIF(Transactions!E:E,$B71,Transactions!C:C)+J71</f>
        <v>0</v>
      </c>
      <c r="H71" s="13">
        <f ca="1">SUMIF(Transactions!F:F,$B71,Transactions!C:C)+K71</f>
        <v>0</v>
      </c>
      <c r="I71" s="6" t="b">
        <f t="shared" ca="1" si="10"/>
        <v>0</v>
      </c>
      <c r="J71" s="13">
        <f t="shared" ca="1" si="11"/>
        <v>0</v>
      </c>
      <c r="K71" s="13">
        <f t="shared" ca="1" si="12"/>
        <v>0</v>
      </c>
    </row>
    <row r="72" spans="1:11" ht="15.75" customHeight="1">
      <c r="A72">
        <v>5470</v>
      </c>
      <c r="B72" t="s">
        <v>126</v>
      </c>
      <c r="C72" t="s">
        <v>86</v>
      </c>
      <c r="D72" s="6" t="s">
        <v>98</v>
      </c>
      <c r="E72" t="s">
        <v>105</v>
      </c>
      <c r="F72" t="s">
        <v>53</v>
      </c>
      <c r="G72" s="13">
        <f ca="1">SUMIF(Transactions!E:E,$B72,Transactions!C:C)+J72</f>
        <v>0</v>
      </c>
      <c r="H72" s="13">
        <f ca="1">SUMIF(Transactions!F:F,$B72,Transactions!C:C)+K72</f>
        <v>0</v>
      </c>
      <c r="I72" s="6" t="b">
        <f t="shared" ca="1" si="10"/>
        <v>0</v>
      </c>
      <c r="J72" s="13">
        <f t="shared" ca="1" si="11"/>
        <v>0</v>
      </c>
      <c r="K72" s="13">
        <f t="shared" ca="1" si="12"/>
        <v>0</v>
      </c>
    </row>
    <row r="73" spans="1:11" ht="15.75" customHeight="1">
      <c r="A73">
        <v>5480</v>
      </c>
      <c r="B73" t="s">
        <v>127</v>
      </c>
      <c r="C73" t="s">
        <v>86</v>
      </c>
      <c r="D73" s="48" t="s">
        <v>98</v>
      </c>
      <c r="E73" s="6" t="s">
        <v>105</v>
      </c>
      <c r="F73" t="s">
        <v>53</v>
      </c>
      <c r="G73" s="13">
        <f ca="1">SUMIF(Transactions!E:E,$B73,Transactions!C:C)+J73</f>
        <v>0</v>
      </c>
      <c r="H73" s="13">
        <f ca="1">SUMIF(Transactions!F:F,$B73,Transactions!C:C)+K73</f>
        <v>0</v>
      </c>
      <c r="I73" s="6" t="b">
        <f t="shared" ca="1" si="10"/>
        <v>0</v>
      </c>
      <c r="J73" s="13">
        <f t="shared" ca="1" si="11"/>
        <v>0</v>
      </c>
      <c r="K73" s="13">
        <f t="shared" ca="1" si="12"/>
        <v>0</v>
      </c>
    </row>
    <row r="74" spans="1:11" ht="15.75" customHeight="1">
      <c r="A74">
        <v>4200</v>
      </c>
      <c r="B74" t="s">
        <v>130</v>
      </c>
      <c r="C74" t="s">
        <v>86</v>
      </c>
      <c r="D74" s="53" t="s">
        <v>257</v>
      </c>
      <c r="E74" t="s">
        <v>130</v>
      </c>
      <c r="F74" t="s">
        <v>54</v>
      </c>
      <c r="G74" s="13">
        <f ca="1">SUMIF(Transactions!E:E,$B74,Transactions!C:C)+J74</f>
        <v>0</v>
      </c>
      <c r="H74" s="13">
        <f ca="1">SUMIF(Transactions!F:F,$B74,Transactions!C:C)+K74</f>
        <v>0</v>
      </c>
      <c r="I74" s="6" t="b">
        <f t="shared" ca="1" si="10"/>
        <v>0</v>
      </c>
      <c r="J74" s="13">
        <f t="shared" ca="1" si="11"/>
        <v>0</v>
      </c>
      <c r="K74" s="13">
        <f t="shared" ca="1" si="12"/>
        <v>0</v>
      </c>
    </row>
    <row r="75" spans="1:11" ht="15.75" customHeight="1">
      <c r="A75">
        <v>4210</v>
      </c>
      <c r="B75" t="s">
        <v>132</v>
      </c>
      <c r="C75" t="s">
        <v>86</v>
      </c>
      <c r="D75" s="53" t="s">
        <v>87</v>
      </c>
      <c r="E75" t="s">
        <v>131</v>
      </c>
      <c r="F75" t="s">
        <v>54</v>
      </c>
      <c r="G75" s="13">
        <f ca="1">SUMIF(Transactions!E:E,$B75,Transactions!C:C)+J75</f>
        <v>0</v>
      </c>
      <c r="H75" s="13">
        <f ca="1">SUMIF(Transactions!F:F,$B75,Transactions!C:C)+K75</f>
        <v>0</v>
      </c>
      <c r="I75" s="6" t="b">
        <f t="shared" ca="1" si="10"/>
        <v>0</v>
      </c>
      <c r="J75" s="13">
        <f t="shared" ca="1" si="11"/>
        <v>0</v>
      </c>
      <c r="K75" s="13">
        <f t="shared" ca="1" si="12"/>
        <v>0</v>
      </c>
    </row>
    <row r="76" spans="1:11" ht="15.75" customHeight="1">
      <c r="A76">
        <v>4800</v>
      </c>
      <c r="B76" t="s">
        <v>97</v>
      </c>
      <c r="C76" t="s">
        <v>86</v>
      </c>
      <c r="D76" s="48" t="s">
        <v>98</v>
      </c>
      <c r="E76" t="s">
        <v>97</v>
      </c>
      <c r="F76" t="s">
        <v>53</v>
      </c>
      <c r="G76" s="13">
        <f ca="1">SUMIF(Transactions!E:E,$B76,Transactions!C:C)+J76</f>
        <v>0</v>
      </c>
      <c r="H76" s="13">
        <f ca="1">SUMIF(Transactions!F:F,$B76,Transactions!C:C)+K76</f>
        <v>0</v>
      </c>
      <c r="I76" s="6" t="b">
        <f t="shared" ca="1" si="10"/>
        <v>0</v>
      </c>
      <c r="J76" s="13">
        <f t="shared" ca="1" si="11"/>
        <v>0</v>
      </c>
      <c r="K76" s="13">
        <f t="shared" ca="1" si="12"/>
        <v>0</v>
      </c>
    </row>
    <row r="77" spans="1:11" ht="15.75" customHeight="1">
      <c r="A77">
        <v>4000</v>
      </c>
      <c r="B77" t="s">
        <v>2</v>
      </c>
      <c r="C77" t="s">
        <v>86</v>
      </c>
      <c r="D77" s="53" t="s">
        <v>87</v>
      </c>
      <c r="E77" t="s">
        <v>2</v>
      </c>
      <c r="F77" t="s">
        <v>54</v>
      </c>
      <c r="G77" s="13">
        <f ca="1">SUMIF(Transactions!E:E,$B77,Transactions!C:C)+J77</f>
        <v>0</v>
      </c>
      <c r="H77" s="13">
        <f ca="1">SUMIF(Transactions!F:F,$B77,Transactions!C:C)+K77</f>
        <v>0</v>
      </c>
      <c r="I77" s="6" t="b">
        <f t="shared" ca="1" si="10"/>
        <v>0</v>
      </c>
      <c r="J77" s="13">
        <f t="shared" ca="1" si="11"/>
        <v>0</v>
      </c>
      <c r="K77" s="13">
        <f t="shared" ca="1" si="12"/>
        <v>0</v>
      </c>
    </row>
    <row r="78" spans="1:11" ht="15.75" customHeight="1">
      <c r="A78">
        <v>4010</v>
      </c>
      <c r="B78" t="s">
        <v>88</v>
      </c>
      <c r="C78" t="s">
        <v>86</v>
      </c>
      <c r="D78" s="53" t="s">
        <v>87</v>
      </c>
      <c r="E78" t="s">
        <v>2</v>
      </c>
      <c r="F78" t="s">
        <v>54</v>
      </c>
      <c r="G78" s="13">
        <f ca="1">SUMIF(Transactions!E:E,$B78,Transactions!C:C)+J78</f>
        <v>0</v>
      </c>
      <c r="H78" s="13">
        <f ca="1">SUMIF(Transactions!F:F,$B78,Transactions!C:C)+K78</f>
        <v>0</v>
      </c>
      <c r="I78" s="6" t="b">
        <f t="shared" ca="1" si="10"/>
        <v>0</v>
      </c>
      <c r="J78" s="13">
        <f t="shared" ca="1" si="11"/>
        <v>0</v>
      </c>
      <c r="K78" s="13">
        <f t="shared" ca="1" si="12"/>
        <v>0</v>
      </c>
    </row>
    <row r="79" spans="1:11" ht="15.75" customHeight="1">
      <c r="A79">
        <v>4020</v>
      </c>
      <c r="B79" t="s">
        <v>89</v>
      </c>
      <c r="C79" t="s">
        <v>86</v>
      </c>
      <c r="D79" s="53" t="s">
        <v>87</v>
      </c>
      <c r="E79" t="s">
        <v>2</v>
      </c>
      <c r="F79" t="s">
        <v>53</v>
      </c>
      <c r="G79" s="13">
        <f ca="1">SUMIF(Transactions!E:E,$B79,Transactions!C:C)+J79</f>
        <v>0</v>
      </c>
      <c r="H79" s="13">
        <f ca="1">SUMIF(Transactions!F:F,$B79,Transactions!C:C)+K79</f>
        <v>0</v>
      </c>
      <c r="I79" s="6" t="b">
        <f t="shared" ca="1" si="10"/>
        <v>0</v>
      </c>
      <c r="J79" s="13">
        <f t="shared" ca="1" si="11"/>
        <v>0</v>
      </c>
      <c r="K79" s="13">
        <f t="shared" ca="1" si="12"/>
        <v>0</v>
      </c>
    </row>
    <row r="80" spans="1:11" ht="15.75" customHeight="1">
      <c r="A80">
        <v>5000</v>
      </c>
      <c r="B80" t="s">
        <v>99</v>
      </c>
      <c r="C80" t="s">
        <v>86</v>
      </c>
      <c r="D80" s="48" t="s">
        <v>98</v>
      </c>
      <c r="E80" s="6" t="s">
        <v>100</v>
      </c>
      <c r="F80" t="s">
        <v>53</v>
      </c>
      <c r="G80" s="13">
        <f ca="1">SUMIF(Transactions!E:E,$B80,Transactions!C:C)+J80</f>
        <v>0</v>
      </c>
      <c r="H80" s="13">
        <f ca="1">SUMIF(Transactions!F:F,$B80,Transactions!C:C)+K80</f>
        <v>0</v>
      </c>
      <c r="I80" s="6" t="b">
        <f t="shared" ca="1" si="10"/>
        <v>0</v>
      </c>
      <c r="J80" s="13">
        <f t="shared" ca="1" si="11"/>
        <v>0</v>
      </c>
      <c r="K80" s="13">
        <f t="shared" ca="1" si="12"/>
        <v>0</v>
      </c>
    </row>
    <row r="81" spans="1:11" ht="15.75" customHeight="1">
      <c r="A81">
        <v>5010</v>
      </c>
      <c r="B81" t="s">
        <v>101</v>
      </c>
      <c r="C81" t="s">
        <v>86</v>
      </c>
      <c r="D81" s="48" t="s">
        <v>98</v>
      </c>
      <c r="E81" t="s">
        <v>100</v>
      </c>
      <c r="F81" t="s">
        <v>53</v>
      </c>
      <c r="G81" s="13">
        <f ca="1">SUMIF(Transactions!E:E,$B81,Transactions!C:C)+J81</f>
        <v>0</v>
      </c>
      <c r="H81" s="13">
        <f ca="1">SUMIF(Transactions!F:F,$B81,Transactions!C:C)+K81</f>
        <v>0</v>
      </c>
      <c r="I81" s="6" t="b">
        <f t="shared" ca="1" si="10"/>
        <v>0</v>
      </c>
      <c r="J81" s="13">
        <f t="shared" ca="1" si="11"/>
        <v>0</v>
      </c>
      <c r="K81" s="13">
        <f t="shared" ca="1" si="12"/>
        <v>0</v>
      </c>
    </row>
    <row r="82" spans="1:11" ht="15.75" customHeight="1">
      <c r="A82">
        <v>5020</v>
      </c>
      <c r="B82" t="s">
        <v>102</v>
      </c>
      <c r="C82" t="s">
        <v>86</v>
      </c>
      <c r="D82" s="48" t="s">
        <v>98</v>
      </c>
      <c r="E82" t="s">
        <v>100</v>
      </c>
      <c r="F82" t="s">
        <v>53</v>
      </c>
      <c r="G82" s="13">
        <f ca="1">SUMIF(Transactions!E:E,$B82,Transactions!C:C)+J82</f>
        <v>0</v>
      </c>
      <c r="H82" s="13">
        <f ca="1">SUMIF(Transactions!F:F,$B82,Transactions!C:C)+K82</f>
        <v>0</v>
      </c>
      <c r="I82" s="6" t="b">
        <f t="shared" ca="1" si="10"/>
        <v>0</v>
      </c>
      <c r="J82" s="13">
        <f t="shared" ca="1" si="11"/>
        <v>0</v>
      </c>
      <c r="K82" s="13">
        <f t="shared" ca="1" si="12"/>
        <v>0</v>
      </c>
    </row>
    <row r="83" spans="1:11" ht="15.75" customHeight="1">
      <c r="A83">
        <v>5030</v>
      </c>
      <c r="B83" t="s">
        <v>103</v>
      </c>
      <c r="C83" t="s">
        <v>86</v>
      </c>
      <c r="D83" s="48" t="s">
        <v>98</v>
      </c>
      <c r="E83" t="s">
        <v>100</v>
      </c>
      <c r="F83" t="s">
        <v>53</v>
      </c>
      <c r="G83" s="13">
        <f ca="1">SUMIF(Transactions!E:E,$B83,Transactions!C:C)+J83</f>
        <v>0</v>
      </c>
      <c r="H83" s="13">
        <f ca="1">SUMIF(Transactions!F:F,$B83,Transactions!C:C)+K83</f>
        <v>0</v>
      </c>
      <c r="I83" s="6" t="b">
        <f t="shared" ca="1" si="10"/>
        <v>0</v>
      </c>
      <c r="J83" s="13">
        <f t="shared" ca="1" si="11"/>
        <v>0</v>
      </c>
      <c r="K83" s="13">
        <f t="shared" ca="1" si="12"/>
        <v>0</v>
      </c>
    </row>
    <row r="84" spans="1:11" ht="15.75" customHeight="1">
      <c r="A84">
        <v>5040</v>
      </c>
      <c r="B84" t="s">
        <v>104</v>
      </c>
      <c r="C84" t="s">
        <v>86</v>
      </c>
      <c r="D84" s="48" t="s">
        <v>98</v>
      </c>
      <c r="E84" t="s">
        <v>100</v>
      </c>
      <c r="F84" t="s">
        <v>53</v>
      </c>
      <c r="G84" s="13">
        <f ca="1">SUMIF(Transactions!E:E,$B84,Transactions!C:C)+J84</f>
        <v>0</v>
      </c>
      <c r="H84" s="13">
        <f ca="1">SUMIF(Transactions!F:F,$B84,Transactions!C:C)+K84</f>
        <v>0</v>
      </c>
      <c r="I84" s="6" t="b">
        <f t="shared" ca="1" si="10"/>
        <v>0</v>
      </c>
      <c r="J84" s="13">
        <f t="shared" ca="1" si="11"/>
        <v>0</v>
      </c>
      <c r="K84" s="13">
        <f t="shared" ca="1" si="12"/>
        <v>0</v>
      </c>
    </row>
    <row r="85" spans="1:11" ht="15.75" customHeight="1">
      <c r="A85">
        <v>5240</v>
      </c>
      <c r="B85" t="s">
        <v>109</v>
      </c>
      <c r="C85" t="s">
        <v>86</v>
      </c>
      <c r="D85" s="48" t="s">
        <v>192</v>
      </c>
      <c r="E85" t="s">
        <v>109</v>
      </c>
      <c r="F85" t="s">
        <v>53</v>
      </c>
      <c r="G85" s="13">
        <f ca="1">SUMIF(Transactions!E:E,$B85,Transactions!C:C)+J85</f>
        <v>0</v>
      </c>
      <c r="H85" s="13">
        <f ca="1">SUMIF(Transactions!F:F,$B85,Transactions!C:C)+K85</f>
        <v>0</v>
      </c>
      <c r="I85" s="6" t="b">
        <f t="shared" ca="1" si="10"/>
        <v>0</v>
      </c>
      <c r="J85" s="13">
        <f t="shared" ca="1" si="11"/>
        <v>0</v>
      </c>
      <c r="K85" s="13">
        <f t="shared" ca="1" si="12"/>
        <v>0</v>
      </c>
    </row>
    <row r="86" spans="1:11" ht="15.75" customHeight="1">
      <c r="A86">
        <v>5290</v>
      </c>
      <c r="B86" t="s">
        <v>112</v>
      </c>
      <c r="C86" t="s">
        <v>86</v>
      </c>
      <c r="D86" s="6" t="s">
        <v>192</v>
      </c>
      <c r="E86" t="s">
        <v>112</v>
      </c>
      <c r="F86" t="s">
        <v>53</v>
      </c>
      <c r="G86" s="13">
        <f ca="1">SUMIF(Transactions!E:E,$B86,Transactions!C:C)+J86</f>
        <v>0</v>
      </c>
      <c r="H86" s="13">
        <f ca="1">SUMIF(Transactions!F:F,$B86,Transactions!C:C)+K86</f>
        <v>0</v>
      </c>
      <c r="I86" s="6" t="b">
        <f t="shared" ca="1" si="10"/>
        <v>0</v>
      </c>
      <c r="J86" s="13">
        <f t="shared" ca="1" si="11"/>
        <v>0</v>
      </c>
      <c r="K86" s="13">
        <f t="shared" ca="1" si="12"/>
        <v>0</v>
      </c>
    </row>
    <row r="87" spans="1:11" ht="15.75" customHeight="1">
      <c r="A87">
        <v>5900</v>
      </c>
      <c r="B87" s="6" t="s">
        <v>133</v>
      </c>
      <c r="C87" t="s">
        <v>86</v>
      </c>
      <c r="D87" s="6" t="s">
        <v>192</v>
      </c>
      <c r="E87" s="6" t="s">
        <v>133</v>
      </c>
      <c r="F87" s="6" t="s">
        <v>53</v>
      </c>
      <c r="G87" s="13">
        <f ca="1">SUMIF(Transactions!E:E,$B87,Transactions!C:C)+J87</f>
        <v>0</v>
      </c>
      <c r="H87" s="13">
        <f ca="1">SUMIF(Transactions!F:F,$B87,Transactions!C:C)+K87</f>
        <v>0</v>
      </c>
      <c r="I87" s="6" t="b">
        <f t="shared" ca="1" si="10"/>
        <v>0</v>
      </c>
      <c r="J87" s="13">
        <f t="shared" ref="J87:J88" ca="1" si="13">VLOOKUP(A87,BalanceBF,7,FALSE)</f>
        <v>0</v>
      </c>
      <c r="K87" s="13">
        <f t="shared" ref="K87:K88" ca="1" si="14">VLOOKUP(A87,BalanceBF,8,FALSE)</f>
        <v>0</v>
      </c>
    </row>
    <row r="88" spans="1:11" ht="15.75" customHeight="1">
      <c r="A88">
        <v>6000</v>
      </c>
      <c r="B88" t="s">
        <v>188</v>
      </c>
      <c r="C88" t="s">
        <v>86</v>
      </c>
      <c r="D88" s="6" t="s">
        <v>192</v>
      </c>
      <c r="E88" t="s">
        <v>188</v>
      </c>
      <c r="F88" t="s">
        <v>53</v>
      </c>
      <c r="G88" s="13">
        <f ca="1">SUMIF(Transactions!E:E,$B88,Transactions!C:C)+J88</f>
        <v>0</v>
      </c>
      <c r="H88" s="13">
        <f ca="1">SUMIF(Transactions!F:F,$B88,Transactions!C:C)+K88</f>
        <v>0</v>
      </c>
      <c r="I88" t="b">
        <f t="shared" ca="1" si="10"/>
        <v>0</v>
      </c>
      <c r="J88" s="13">
        <f t="shared" ca="1" si="13"/>
        <v>0</v>
      </c>
      <c r="K88" s="13">
        <f t="shared" ca="1" si="14"/>
        <v>0</v>
      </c>
    </row>
    <row r="89" spans="1:11" ht="15.75" customHeight="1">
      <c r="A89">
        <v>6050</v>
      </c>
      <c r="B89" t="s">
        <v>189</v>
      </c>
      <c r="C89" s="6" t="s">
        <v>86</v>
      </c>
      <c r="D89" s="6" t="s">
        <v>192</v>
      </c>
      <c r="E89" s="6" t="s">
        <v>189</v>
      </c>
      <c r="F89" s="6" t="s">
        <v>53</v>
      </c>
      <c r="G89" s="13">
        <f ca="1">SUMIF(Transactions!E:E,$B89,Transactions!C:C)+J89</f>
        <v>0</v>
      </c>
      <c r="H89" s="13">
        <f ca="1">SUMIF(Transactions!F:F,$B89,Transactions!C:C)+K89</f>
        <v>0</v>
      </c>
      <c r="I89" s="6" t="b">
        <f t="shared" ca="1" si="10"/>
        <v>0</v>
      </c>
      <c r="J89" s="13">
        <f t="shared" ref="J89" ca="1" si="15">VLOOKUP(A89,BalanceBF,7,FALSE)</f>
        <v>0</v>
      </c>
      <c r="K89" s="13">
        <f t="shared" ref="K89" ca="1" si="16">VLOOKUP(A89,BalanceBF,8,FALSE)</f>
        <v>0</v>
      </c>
    </row>
    <row r="90" spans="1:11" ht="15.75" customHeight="1">
      <c r="A90" s="6">
        <v>500</v>
      </c>
      <c r="B90" s="6" t="s">
        <v>277</v>
      </c>
      <c r="C90" s="6" t="s">
        <v>86</v>
      </c>
      <c r="D90" s="6" t="s">
        <v>277</v>
      </c>
      <c r="E90" s="6" t="s">
        <v>277</v>
      </c>
      <c r="F90" s="6" t="s">
        <v>54</v>
      </c>
      <c r="G90" s="13">
        <f ca="1">SUMIF(Transactions!E:E,$B90,Transactions!C:C)+J90</f>
        <v>0</v>
      </c>
      <c r="H90" s="13">
        <f ca="1">SUMIF(Transactions!F:F,$B90,Transactions!C:C)+K90</f>
        <v>0</v>
      </c>
      <c r="I90" s="6" t="b">
        <f t="shared" ref="I90" ca="1" si="17">OR(G90&lt;&gt;0,H90&lt;&gt;0)</f>
        <v>0</v>
      </c>
      <c r="J90" s="13">
        <f t="shared" ref="J90" ca="1" si="18">VLOOKUP(A90,BalanceBF,7,FALSE)</f>
        <v>0</v>
      </c>
      <c r="K90" s="13">
        <f t="shared" ref="K90" ca="1" si="19">VLOOKUP(A90,BalanceBF,8,FALSE)</f>
        <v>0</v>
      </c>
    </row>
    <row r="91" spans="1:11" ht="15.75" customHeight="1">
      <c r="C91" s="6"/>
      <c r="D91" s="8"/>
      <c r="E91" s="6"/>
      <c r="F91" s="6"/>
      <c r="I91" s="6"/>
    </row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A2:I91" xr:uid="{00000000-0009-0000-0000-000005000000}">
    <sortState xmlns:xlrd2="http://schemas.microsoft.com/office/spreadsheetml/2017/richdata2" ref="A3:I91">
      <sortCondition ref="C2:C91"/>
    </sortState>
  </autoFilter>
  <mergeCells count="1">
    <mergeCell ref="A1:B1"/>
  </mergeCells>
  <phoneticPr fontId="3" type="noConversion"/>
  <conditionalFormatting sqref="L1">
    <cfRule type="cellIs" dxfId="17" priority="1" operator="greaterThan">
      <formula>0</formula>
    </cfRule>
  </conditionalFormatting>
  <conditionalFormatting sqref="I1">
    <cfRule type="cellIs" dxfId="16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3211-0DB2-4AC8-95BA-D08F9B45FD5A}">
  <dimension ref="A1:P10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baseColWidth="10" defaultColWidth="14.5" defaultRowHeight="15" customHeight="1"/>
  <cols>
    <col min="1" max="1" width="8.1640625" style="6" customWidth="1"/>
    <col min="2" max="2" width="35" style="6" customWidth="1"/>
    <col min="3" max="3" width="20.5" style="6" customWidth="1"/>
    <col min="4" max="4" width="16.1640625" style="6" customWidth="1"/>
    <col min="5" max="5" width="26.5" style="6" customWidth="1"/>
    <col min="6" max="6" width="14" style="6" bestFit="1" customWidth="1"/>
    <col min="7" max="8" width="11.1640625" style="13" bestFit="1" customWidth="1"/>
    <col min="9" max="9" width="11.6640625" style="6" customWidth="1"/>
    <col min="10" max="14" width="8.6640625" style="6" customWidth="1"/>
    <col min="15" max="16" width="11.1640625" style="6" bestFit="1" customWidth="1"/>
    <col min="17" max="24" width="8.6640625" style="6" customWidth="1"/>
    <col min="25" max="16384" width="14.5" style="6"/>
  </cols>
  <sheetData>
    <row r="1" spans="1:16" ht="15" customHeight="1">
      <c r="A1" s="73" t="s">
        <v>286</v>
      </c>
      <c r="B1" s="73"/>
      <c r="F1" s="9" t="s">
        <v>143</v>
      </c>
      <c r="G1" s="13">
        <f>SUM(G3:G10002)</f>
        <v>0</v>
      </c>
      <c r="H1" s="13">
        <f>SUM(H3:H10002)</f>
        <v>0</v>
      </c>
      <c r="I1" s="6">
        <f>G1-H1</f>
        <v>0</v>
      </c>
    </row>
    <row r="2" spans="1:16" ht="13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7" t="s">
        <v>53</v>
      </c>
      <c r="H2" s="17" t="s">
        <v>54</v>
      </c>
      <c r="I2" s="2" t="s">
        <v>55</v>
      </c>
    </row>
    <row r="3" spans="1:16" ht="13">
      <c r="A3" s="6">
        <v>1000</v>
      </c>
      <c r="B3" s="6" t="s">
        <v>38</v>
      </c>
      <c r="C3" s="6" t="s">
        <v>56</v>
      </c>
      <c r="D3" s="6" t="s">
        <v>57</v>
      </c>
      <c r="E3" s="6" t="s">
        <v>58</v>
      </c>
      <c r="F3" s="6" t="s">
        <v>53</v>
      </c>
      <c r="G3" s="13">
        <v>0</v>
      </c>
      <c r="H3" s="13">
        <v>0</v>
      </c>
      <c r="I3" s="6" t="b">
        <v>1</v>
      </c>
      <c r="K3"/>
      <c r="L3"/>
      <c r="M3"/>
      <c r="N3"/>
      <c r="O3"/>
      <c r="P3"/>
    </row>
    <row r="4" spans="1:16" ht="13">
      <c r="A4" s="6">
        <v>1010</v>
      </c>
      <c r="B4" s="6" t="s">
        <v>14</v>
      </c>
      <c r="C4" s="6" t="s">
        <v>56</v>
      </c>
      <c r="D4" s="6" t="s">
        <v>57</v>
      </c>
      <c r="E4" s="6" t="s">
        <v>58</v>
      </c>
      <c r="F4" s="6" t="s">
        <v>53</v>
      </c>
      <c r="G4" s="13">
        <v>0</v>
      </c>
      <c r="H4" s="13">
        <v>0</v>
      </c>
      <c r="I4" s="6" t="b">
        <v>0</v>
      </c>
      <c r="K4"/>
      <c r="L4"/>
      <c r="M4"/>
      <c r="N4"/>
      <c r="O4"/>
      <c r="P4"/>
    </row>
    <row r="5" spans="1:16" ht="13">
      <c r="A5" s="6">
        <v>1020</v>
      </c>
      <c r="B5" s="6" t="s">
        <v>59</v>
      </c>
      <c r="C5" s="6" t="s">
        <v>56</v>
      </c>
      <c r="D5" s="6" t="s">
        <v>57</v>
      </c>
      <c r="E5" s="6" t="s">
        <v>58</v>
      </c>
      <c r="F5" s="6" t="s">
        <v>53</v>
      </c>
      <c r="G5" s="13">
        <v>0</v>
      </c>
      <c r="H5" s="13">
        <v>0</v>
      </c>
      <c r="I5" s="6" t="b">
        <v>0</v>
      </c>
      <c r="K5"/>
      <c r="L5"/>
      <c r="M5"/>
      <c r="N5"/>
      <c r="O5"/>
      <c r="P5"/>
    </row>
    <row r="6" spans="1:16" ht="13">
      <c r="A6" s="6">
        <v>1030</v>
      </c>
      <c r="B6" s="6" t="s">
        <v>23</v>
      </c>
      <c r="C6" s="6" t="s">
        <v>56</v>
      </c>
      <c r="D6" s="6" t="s">
        <v>57</v>
      </c>
      <c r="E6" s="6" t="s">
        <v>58</v>
      </c>
      <c r="F6" s="6" t="s">
        <v>53</v>
      </c>
      <c r="G6" s="13">
        <v>0</v>
      </c>
      <c r="H6" s="13">
        <v>0</v>
      </c>
      <c r="I6" s="6" t="b">
        <v>0</v>
      </c>
      <c r="K6"/>
      <c r="L6"/>
      <c r="M6"/>
      <c r="N6"/>
      <c r="O6"/>
      <c r="P6"/>
    </row>
    <row r="7" spans="1:16" ht="13">
      <c r="A7" s="6">
        <v>1040</v>
      </c>
      <c r="B7" s="6" t="s">
        <v>60</v>
      </c>
      <c r="C7" s="6" t="s">
        <v>56</v>
      </c>
      <c r="D7" s="6" t="s">
        <v>57</v>
      </c>
      <c r="E7" s="6" t="s">
        <v>58</v>
      </c>
      <c r="F7" s="6" t="s">
        <v>53</v>
      </c>
      <c r="G7" s="13">
        <v>0</v>
      </c>
      <c r="H7" s="13">
        <v>0</v>
      </c>
      <c r="I7" s="6" t="b">
        <v>0</v>
      </c>
      <c r="K7"/>
      <c r="L7"/>
      <c r="M7"/>
      <c r="N7"/>
      <c r="O7"/>
      <c r="P7"/>
    </row>
    <row r="8" spans="1:16" ht="13">
      <c r="A8" s="6">
        <v>1200</v>
      </c>
      <c r="B8" s="6" t="s">
        <v>35</v>
      </c>
      <c r="C8" s="6" t="s">
        <v>56</v>
      </c>
      <c r="D8" s="6" t="s">
        <v>57</v>
      </c>
      <c r="E8" s="6" t="s">
        <v>35</v>
      </c>
      <c r="F8" s="6" t="s">
        <v>53</v>
      </c>
      <c r="G8" s="13">
        <v>0</v>
      </c>
      <c r="H8" s="13">
        <v>0</v>
      </c>
      <c r="I8" s="6" t="b">
        <v>0</v>
      </c>
      <c r="K8"/>
      <c r="L8"/>
      <c r="M8"/>
      <c r="N8"/>
      <c r="O8"/>
      <c r="P8"/>
    </row>
    <row r="9" spans="1:16" ht="13">
      <c r="A9" s="6">
        <v>1210</v>
      </c>
      <c r="B9" s="6" t="s">
        <v>61</v>
      </c>
      <c r="C9" s="6" t="s">
        <v>56</v>
      </c>
      <c r="D9" s="6" t="s">
        <v>57</v>
      </c>
      <c r="E9" s="6" t="s">
        <v>35</v>
      </c>
      <c r="F9" s="6" t="s">
        <v>54</v>
      </c>
      <c r="G9" s="13">
        <v>0</v>
      </c>
      <c r="H9" s="13">
        <v>0</v>
      </c>
      <c r="I9" s="6" t="b">
        <v>0</v>
      </c>
      <c r="K9"/>
      <c r="L9"/>
      <c r="M9"/>
      <c r="N9"/>
      <c r="O9"/>
      <c r="P9"/>
    </row>
    <row r="10" spans="1:16" ht="13">
      <c r="A10" s="6">
        <v>1400</v>
      </c>
      <c r="B10" s="6" t="s">
        <v>20</v>
      </c>
      <c r="C10" s="6" t="s">
        <v>56</v>
      </c>
      <c r="D10" s="6" t="s">
        <v>57</v>
      </c>
      <c r="E10" s="6" t="s">
        <v>20</v>
      </c>
      <c r="F10" s="6" t="s">
        <v>53</v>
      </c>
      <c r="G10" s="13">
        <v>0</v>
      </c>
      <c r="H10" s="13">
        <v>0</v>
      </c>
      <c r="I10" s="6" t="b">
        <v>0</v>
      </c>
      <c r="K10"/>
      <c r="L10"/>
      <c r="M10"/>
      <c r="N10"/>
      <c r="O10"/>
      <c r="P10"/>
    </row>
    <row r="11" spans="1:16" ht="13">
      <c r="A11" s="6">
        <v>1600</v>
      </c>
      <c r="B11" s="6" t="s">
        <v>62</v>
      </c>
      <c r="C11" s="6" t="s">
        <v>56</v>
      </c>
      <c r="D11" s="6" t="s">
        <v>57</v>
      </c>
      <c r="E11" s="6" t="s">
        <v>63</v>
      </c>
      <c r="F11" s="6" t="s">
        <v>53</v>
      </c>
      <c r="G11" s="13">
        <v>0</v>
      </c>
      <c r="H11" s="13">
        <v>0</v>
      </c>
      <c r="I11" s="6" t="b">
        <v>0</v>
      </c>
      <c r="K11"/>
      <c r="L11"/>
      <c r="M11"/>
      <c r="N11"/>
      <c r="O11"/>
      <c r="P11"/>
    </row>
    <row r="12" spans="1:16" ht="13">
      <c r="A12" s="6">
        <v>1790</v>
      </c>
      <c r="B12" s="6" t="s">
        <v>243</v>
      </c>
      <c r="C12" s="6" t="s">
        <v>56</v>
      </c>
      <c r="D12" s="6" t="s">
        <v>65</v>
      </c>
      <c r="E12" s="6" t="s">
        <v>243</v>
      </c>
      <c r="F12" s="6" t="s">
        <v>53</v>
      </c>
      <c r="G12" s="13">
        <v>0</v>
      </c>
      <c r="H12" s="13">
        <v>0</v>
      </c>
      <c r="I12" s="6" t="b">
        <v>0</v>
      </c>
      <c r="J12" s="13"/>
      <c r="K12" s="13"/>
    </row>
    <row r="13" spans="1:16" ht="13">
      <c r="A13" s="6">
        <v>1795</v>
      </c>
      <c r="B13" s="6" t="s">
        <v>244</v>
      </c>
      <c r="C13" s="6" t="s">
        <v>56</v>
      </c>
      <c r="D13" s="6" t="s">
        <v>65</v>
      </c>
      <c r="E13" s="6" t="s">
        <v>244</v>
      </c>
      <c r="F13" s="6" t="s">
        <v>53</v>
      </c>
      <c r="G13" s="13">
        <v>0</v>
      </c>
      <c r="H13" s="13">
        <v>0</v>
      </c>
      <c r="I13" s="6" t="b">
        <v>0</v>
      </c>
      <c r="J13" s="13"/>
      <c r="K13" s="13"/>
    </row>
    <row r="14" spans="1:16" ht="13">
      <c r="A14" s="6">
        <v>1800</v>
      </c>
      <c r="B14" s="6" t="s">
        <v>64</v>
      </c>
      <c r="C14" s="6" t="s">
        <v>56</v>
      </c>
      <c r="D14" s="6" t="s">
        <v>65</v>
      </c>
      <c r="E14" s="6" t="s">
        <v>66</v>
      </c>
      <c r="F14" s="6" t="s">
        <v>53</v>
      </c>
      <c r="G14" s="13">
        <v>0</v>
      </c>
      <c r="H14" s="13">
        <v>0</v>
      </c>
      <c r="I14" s="6" t="b">
        <v>0</v>
      </c>
      <c r="K14"/>
      <c r="L14"/>
      <c r="M14"/>
      <c r="N14"/>
      <c r="O14"/>
      <c r="P14"/>
    </row>
    <row r="15" spans="1:16" ht="13">
      <c r="A15" s="6">
        <v>1810</v>
      </c>
      <c r="B15" s="6" t="s">
        <v>67</v>
      </c>
      <c r="C15" s="6" t="s">
        <v>56</v>
      </c>
      <c r="D15" s="6" t="s">
        <v>65</v>
      </c>
      <c r="E15" s="6" t="s">
        <v>66</v>
      </c>
      <c r="F15" s="6" t="s">
        <v>54</v>
      </c>
      <c r="G15" s="13">
        <v>0</v>
      </c>
      <c r="H15" s="13">
        <v>0</v>
      </c>
      <c r="I15" s="6" t="b">
        <v>0</v>
      </c>
      <c r="K15"/>
      <c r="L15"/>
      <c r="M15"/>
      <c r="N15"/>
      <c r="O15"/>
      <c r="P15"/>
    </row>
    <row r="16" spans="1:16" ht="13">
      <c r="A16" s="6">
        <v>1820</v>
      </c>
      <c r="B16" s="6" t="s">
        <v>68</v>
      </c>
      <c r="C16" s="6" t="s">
        <v>56</v>
      </c>
      <c r="D16" s="6" t="s">
        <v>65</v>
      </c>
      <c r="E16" s="6" t="s">
        <v>66</v>
      </c>
      <c r="F16" s="6" t="s">
        <v>53</v>
      </c>
      <c r="G16" s="13">
        <v>0</v>
      </c>
      <c r="H16" s="13">
        <v>0</v>
      </c>
      <c r="I16" s="6" t="b">
        <v>0</v>
      </c>
      <c r="K16"/>
      <c r="L16"/>
      <c r="M16"/>
      <c r="N16"/>
      <c r="O16"/>
      <c r="P16"/>
    </row>
    <row r="17" spans="1:16" ht="13">
      <c r="A17" s="6">
        <v>1830</v>
      </c>
      <c r="B17" s="6" t="s">
        <v>69</v>
      </c>
      <c r="C17" s="6" t="s">
        <v>56</v>
      </c>
      <c r="D17" s="6" t="s">
        <v>65</v>
      </c>
      <c r="E17" s="6" t="s">
        <v>66</v>
      </c>
      <c r="F17" s="6" t="s">
        <v>54</v>
      </c>
      <c r="G17" s="13">
        <v>0</v>
      </c>
      <c r="H17" s="13">
        <v>0</v>
      </c>
      <c r="I17" s="6" t="b">
        <v>0</v>
      </c>
      <c r="K17"/>
      <c r="L17"/>
      <c r="M17"/>
      <c r="N17"/>
      <c r="O17"/>
      <c r="P17"/>
    </row>
    <row r="18" spans="1:16" ht="13">
      <c r="A18" s="6">
        <v>1840</v>
      </c>
      <c r="B18" s="6" t="s">
        <v>13</v>
      </c>
      <c r="C18" s="6" t="s">
        <v>56</v>
      </c>
      <c r="D18" s="6" t="s">
        <v>65</v>
      </c>
      <c r="E18" s="6" t="s">
        <v>66</v>
      </c>
      <c r="F18" s="6" t="s">
        <v>53</v>
      </c>
      <c r="G18" s="13">
        <v>0</v>
      </c>
      <c r="H18" s="13">
        <v>0</v>
      </c>
      <c r="I18" s="6" t="b">
        <v>0</v>
      </c>
      <c r="K18"/>
      <c r="L18"/>
      <c r="M18"/>
      <c r="N18"/>
      <c r="O18"/>
      <c r="P18"/>
    </row>
    <row r="19" spans="1:16" ht="13">
      <c r="A19" s="6">
        <v>1850</v>
      </c>
      <c r="B19" s="6" t="s">
        <v>18</v>
      </c>
      <c r="C19" s="6" t="s">
        <v>56</v>
      </c>
      <c r="D19" s="6" t="s">
        <v>65</v>
      </c>
      <c r="E19" s="6" t="s">
        <v>66</v>
      </c>
      <c r="F19" s="6" t="s">
        <v>54</v>
      </c>
      <c r="G19" s="13">
        <v>0</v>
      </c>
      <c r="H19" s="13">
        <v>0</v>
      </c>
      <c r="I19" s="6" t="b">
        <v>0</v>
      </c>
      <c r="K19"/>
      <c r="L19"/>
      <c r="M19"/>
      <c r="N19"/>
      <c r="O19"/>
      <c r="P19"/>
    </row>
    <row r="20" spans="1:16" ht="13">
      <c r="A20" s="6">
        <v>2000</v>
      </c>
      <c r="B20" s="6" t="s">
        <v>21</v>
      </c>
      <c r="C20" s="6" t="s">
        <v>56</v>
      </c>
      <c r="D20" s="6" t="s">
        <v>70</v>
      </c>
      <c r="E20" s="6" t="s">
        <v>21</v>
      </c>
      <c r="F20" s="6" t="s">
        <v>54</v>
      </c>
      <c r="G20" s="13">
        <v>0</v>
      </c>
      <c r="H20" s="13">
        <v>0</v>
      </c>
      <c r="I20" s="6" t="b">
        <v>0</v>
      </c>
      <c r="K20"/>
      <c r="L20"/>
      <c r="M20"/>
      <c r="N20"/>
      <c r="O20"/>
      <c r="P20"/>
    </row>
    <row r="21" spans="1:16" ht="13">
      <c r="A21" s="6">
        <v>2200</v>
      </c>
      <c r="B21" s="6" t="s">
        <v>71</v>
      </c>
      <c r="C21" s="6" t="s">
        <v>56</v>
      </c>
      <c r="D21" s="6" t="s">
        <v>70</v>
      </c>
      <c r="E21" s="6" t="s">
        <v>72</v>
      </c>
      <c r="F21" s="6" t="s">
        <v>54</v>
      </c>
      <c r="G21" s="13">
        <v>0</v>
      </c>
      <c r="H21" s="13">
        <v>0</v>
      </c>
      <c r="I21" s="6" t="b">
        <v>0</v>
      </c>
      <c r="K21"/>
      <c r="L21"/>
      <c r="M21"/>
      <c r="N21"/>
      <c r="O21"/>
      <c r="P21"/>
    </row>
    <row r="22" spans="1:16" ht="13">
      <c r="A22" s="6">
        <v>2210</v>
      </c>
      <c r="B22" s="6" t="s">
        <v>73</v>
      </c>
      <c r="C22" s="6" t="s">
        <v>56</v>
      </c>
      <c r="D22" s="6" t="s">
        <v>70</v>
      </c>
      <c r="E22" s="6" t="s">
        <v>72</v>
      </c>
      <c r="F22" s="6" t="s">
        <v>54</v>
      </c>
      <c r="G22" s="13">
        <v>0</v>
      </c>
      <c r="H22" s="13">
        <v>0</v>
      </c>
      <c r="I22" s="6" t="b">
        <v>0</v>
      </c>
      <c r="K22"/>
      <c r="L22"/>
      <c r="M22"/>
      <c r="N22"/>
      <c r="O22"/>
      <c r="P22"/>
    </row>
    <row r="23" spans="1:16" ht="13">
      <c r="A23" s="6">
        <v>2220</v>
      </c>
      <c r="B23" s="6" t="s">
        <v>74</v>
      </c>
      <c r="C23" s="6" t="s">
        <v>56</v>
      </c>
      <c r="D23" s="6" t="s">
        <v>70</v>
      </c>
      <c r="E23" s="6" t="s">
        <v>72</v>
      </c>
      <c r="F23" s="6" t="s">
        <v>54</v>
      </c>
      <c r="G23" s="13">
        <v>0</v>
      </c>
      <c r="H23" s="13">
        <v>0</v>
      </c>
      <c r="I23" s="6" t="b">
        <v>0</v>
      </c>
      <c r="K23"/>
      <c r="L23"/>
      <c r="M23"/>
      <c r="N23"/>
      <c r="O23"/>
      <c r="P23"/>
    </row>
    <row r="24" spans="1:16" ht="15.75" customHeight="1">
      <c r="A24" s="6">
        <v>2230</v>
      </c>
      <c r="B24" s="6" t="s">
        <v>75</v>
      </c>
      <c r="C24" s="6" t="s">
        <v>56</v>
      </c>
      <c r="D24" s="6" t="s">
        <v>70</v>
      </c>
      <c r="E24" s="6" t="s">
        <v>72</v>
      </c>
      <c r="F24" s="6" t="s">
        <v>54</v>
      </c>
      <c r="G24" s="13">
        <v>0</v>
      </c>
      <c r="H24" s="13">
        <v>0</v>
      </c>
      <c r="I24" s="6" t="b">
        <v>0</v>
      </c>
      <c r="K24"/>
      <c r="L24"/>
      <c r="M24"/>
      <c r="N24"/>
      <c r="O24"/>
      <c r="P24"/>
    </row>
    <row r="25" spans="1:16" ht="15.75" customHeight="1">
      <c r="A25" s="6">
        <v>2240</v>
      </c>
      <c r="B25" s="6" t="s">
        <v>76</v>
      </c>
      <c r="C25" s="6" t="s">
        <v>56</v>
      </c>
      <c r="D25" s="6" t="s">
        <v>70</v>
      </c>
      <c r="E25" s="6" t="s">
        <v>72</v>
      </c>
      <c r="F25" s="6" t="s">
        <v>54</v>
      </c>
      <c r="G25" s="13">
        <v>0</v>
      </c>
      <c r="H25" s="13">
        <v>0</v>
      </c>
      <c r="I25" s="6" t="b">
        <v>0</v>
      </c>
      <c r="K25"/>
      <c r="L25"/>
      <c r="M25"/>
      <c r="N25"/>
      <c r="O25"/>
      <c r="P25"/>
    </row>
    <row r="26" spans="1:16" ht="15.75" customHeight="1">
      <c r="A26" s="6">
        <v>2250</v>
      </c>
      <c r="B26" s="6" t="s">
        <v>77</v>
      </c>
      <c r="C26" s="6" t="s">
        <v>56</v>
      </c>
      <c r="D26" s="6" t="s">
        <v>70</v>
      </c>
      <c r="E26" s="6" t="s">
        <v>72</v>
      </c>
      <c r="F26" s="6" t="s">
        <v>54</v>
      </c>
      <c r="G26" s="13">
        <v>0</v>
      </c>
      <c r="H26" s="13">
        <v>0</v>
      </c>
      <c r="I26" s="6" t="b">
        <v>0</v>
      </c>
      <c r="K26"/>
      <c r="L26"/>
      <c r="M26"/>
      <c r="N26"/>
      <c r="O26"/>
      <c r="P26"/>
    </row>
    <row r="27" spans="1:16" ht="15.75" customHeight="1">
      <c r="A27" s="6">
        <v>2260</v>
      </c>
      <c r="B27" s="6" t="s">
        <v>33</v>
      </c>
      <c r="C27" s="6" t="s">
        <v>56</v>
      </c>
      <c r="D27" s="6" t="s">
        <v>70</v>
      </c>
      <c r="E27" s="6" t="s">
        <v>72</v>
      </c>
      <c r="F27" s="6" t="s">
        <v>54</v>
      </c>
      <c r="G27" s="13">
        <v>0</v>
      </c>
      <c r="H27" s="13">
        <v>0</v>
      </c>
      <c r="I27" s="6" t="b">
        <v>0</v>
      </c>
      <c r="K27"/>
      <c r="L27"/>
      <c r="M27"/>
      <c r="N27"/>
      <c r="O27"/>
      <c r="P27"/>
    </row>
    <row r="28" spans="1:16" ht="15.75" customHeight="1">
      <c r="A28" s="6">
        <v>2270</v>
      </c>
      <c r="B28" s="6" t="s">
        <v>78</v>
      </c>
      <c r="C28" s="6" t="s">
        <v>56</v>
      </c>
      <c r="D28" s="6" t="s">
        <v>70</v>
      </c>
      <c r="E28" s="6" t="s">
        <v>72</v>
      </c>
      <c r="F28" s="6" t="s">
        <v>54</v>
      </c>
      <c r="G28" s="13">
        <v>0</v>
      </c>
      <c r="H28" s="13">
        <v>0</v>
      </c>
      <c r="I28" s="6" t="b">
        <v>0</v>
      </c>
      <c r="K28"/>
      <c r="L28"/>
      <c r="M28"/>
      <c r="N28"/>
      <c r="O28"/>
      <c r="P28"/>
    </row>
    <row r="29" spans="1:16" ht="15.75" customHeight="1">
      <c r="A29" s="6">
        <v>2300</v>
      </c>
      <c r="B29" s="6" t="s">
        <v>193</v>
      </c>
      <c r="C29" s="6" t="s">
        <v>56</v>
      </c>
      <c r="D29" s="6" t="s">
        <v>70</v>
      </c>
      <c r="E29" s="6" t="s">
        <v>72</v>
      </c>
      <c r="F29" s="6" t="s">
        <v>54</v>
      </c>
      <c r="G29" s="13">
        <v>0</v>
      </c>
      <c r="H29" s="13">
        <v>0</v>
      </c>
      <c r="I29" s="6" t="b">
        <v>0</v>
      </c>
      <c r="K29"/>
      <c r="L29"/>
      <c r="M29"/>
      <c r="N29"/>
      <c r="O29"/>
      <c r="P29"/>
    </row>
    <row r="30" spans="1:16" ht="15.75" customHeight="1">
      <c r="A30" s="6">
        <v>2310</v>
      </c>
      <c r="B30" s="6" t="s">
        <v>271</v>
      </c>
      <c r="C30" s="6" t="s">
        <v>56</v>
      </c>
      <c r="D30" s="6" t="s">
        <v>70</v>
      </c>
      <c r="E30" s="6" t="s">
        <v>271</v>
      </c>
      <c r="F30" s="6" t="s">
        <v>54</v>
      </c>
      <c r="G30" s="13">
        <v>0</v>
      </c>
      <c r="H30" s="13">
        <v>0</v>
      </c>
      <c r="I30" s="6" t="b">
        <v>0</v>
      </c>
    </row>
    <row r="31" spans="1:16" ht="15.75" customHeight="1">
      <c r="A31" s="6">
        <v>2400</v>
      </c>
      <c r="B31" s="6" t="s">
        <v>79</v>
      </c>
      <c r="C31" s="6" t="s">
        <v>56</v>
      </c>
      <c r="D31" s="6" t="s">
        <v>80</v>
      </c>
      <c r="E31" s="6" t="s">
        <v>81</v>
      </c>
      <c r="F31" s="6" t="s">
        <v>54</v>
      </c>
      <c r="G31" s="13">
        <v>0</v>
      </c>
      <c r="H31" s="13">
        <v>0</v>
      </c>
      <c r="I31" s="6" t="b">
        <v>0</v>
      </c>
      <c r="K31"/>
      <c r="L31"/>
      <c r="M31"/>
      <c r="N31"/>
      <c r="O31"/>
      <c r="P31"/>
    </row>
    <row r="32" spans="1:16" ht="15.75" customHeight="1">
      <c r="A32" s="6">
        <v>2600</v>
      </c>
      <c r="B32" s="6" t="s">
        <v>82</v>
      </c>
      <c r="C32" s="6" t="s">
        <v>56</v>
      </c>
      <c r="D32" s="6" t="s">
        <v>80</v>
      </c>
      <c r="E32" s="6" t="s">
        <v>83</v>
      </c>
      <c r="F32" s="6" t="s">
        <v>54</v>
      </c>
      <c r="G32" s="13">
        <v>0</v>
      </c>
      <c r="H32" s="13">
        <v>0</v>
      </c>
      <c r="I32" s="6" t="b">
        <v>0</v>
      </c>
      <c r="K32"/>
      <c r="L32"/>
      <c r="M32"/>
      <c r="N32"/>
      <c r="O32"/>
      <c r="P32"/>
    </row>
    <row r="33" spans="1:16" ht="15.75" customHeight="1">
      <c r="A33" s="6">
        <v>3000</v>
      </c>
      <c r="B33" s="6" t="s">
        <v>25</v>
      </c>
      <c r="C33" s="6" t="s">
        <v>56</v>
      </c>
      <c r="D33" s="6" t="s">
        <v>84</v>
      </c>
      <c r="E33" s="6" t="s">
        <v>1</v>
      </c>
      <c r="F33" s="6" t="s">
        <v>54</v>
      </c>
      <c r="G33" s="13">
        <v>0</v>
      </c>
      <c r="H33" s="13">
        <v>0</v>
      </c>
      <c r="I33" s="6" t="b">
        <v>1</v>
      </c>
      <c r="K33"/>
      <c r="L33"/>
      <c r="M33"/>
      <c r="N33"/>
      <c r="O33"/>
      <c r="P33"/>
    </row>
    <row r="34" spans="1:16" ht="15.75" customHeight="1">
      <c r="A34" s="6">
        <v>3010</v>
      </c>
      <c r="B34" s="6" t="s">
        <v>181</v>
      </c>
      <c r="C34" s="6" t="s">
        <v>56</v>
      </c>
      <c r="D34" s="6" t="s">
        <v>84</v>
      </c>
      <c r="E34" s="6" t="s">
        <v>1</v>
      </c>
      <c r="F34" s="6" t="s">
        <v>54</v>
      </c>
      <c r="G34" s="13">
        <v>0</v>
      </c>
      <c r="H34" s="13">
        <v>0</v>
      </c>
      <c r="I34" s="6" t="b">
        <v>0</v>
      </c>
      <c r="K34"/>
      <c r="L34"/>
      <c r="M34"/>
      <c r="N34"/>
      <c r="O34"/>
      <c r="P34"/>
    </row>
    <row r="35" spans="1:16" ht="15.75" customHeight="1">
      <c r="A35" s="6">
        <v>3020</v>
      </c>
      <c r="B35" s="6" t="s">
        <v>85</v>
      </c>
      <c r="C35" s="6" t="s">
        <v>56</v>
      </c>
      <c r="D35" s="6" t="s">
        <v>84</v>
      </c>
      <c r="E35" s="6" t="s">
        <v>85</v>
      </c>
      <c r="F35" s="6" t="s">
        <v>54</v>
      </c>
      <c r="G35" s="13">
        <v>0</v>
      </c>
      <c r="H35" s="13">
        <v>0</v>
      </c>
      <c r="I35" s="6" t="b">
        <v>0</v>
      </c>
      <c r="K35"/>
      <c r="L35"/>
      <c r="M35"/>
      <c r="N35"/>
      <c r="O35"/>
      <c r="P35"/>
    </row>
    <row r="36" spans="1:16" ht="15.75" customHeight="1">
      <c r="A36" s="6">
        <v>4000</v>
      </c>
      <c r="B36" s="6" t="s">
        <v>22</v>
      </c>
      <c r="C36" s="6" t="s">
        <v>86</v>
      </c>
      <c r="D36" s="6" t="s">
        <v>87</v>
      </c>
      <c r="E36" s="6" t="s">
        <v>2</v>
      </c>
      <c r="F36" s="6" t="s">
        <v>54</v>
      </c>
      <c r="G36" s="13">
        <v>0</v>
      </c>
      <c r="H36" s="13">
        <v>0</v>
      </c>
      <c r="I36" s="6" t="b">
        <v>0</v>
      </c>
      <c r="K36"/>
      <c r="L36"/>
      <c r="M36"/>
      <c r="N36"/>
      <c r="O36"/>
      <c r="P36"/>
    </row>
    <row r="37" spans="1:16" ht="15.75" customHeight="1">
      <c r="A37" s="6">
        <v>4010</v>
      </c>
      <c r="B37" s="6" t="s">
        <v>88</v>
      </c>
      <c r="C37" s="6" t="s">
        <v>86</v>
      </c>
      <c r="D37" s="6" t="s">
        <v>87</v>
      </c>
      <c r="E37" s="6" t="s">
        <v>2</v>
      </c>
      <c r="F37" s="6" t="s">
        <v>54</v>
      </c>
      <c r="G37" s="13">
        <v>0</v>
      </c>
      <c r="H37" s="13">
        <v>0</v>
      </c>
      <c r="I37" s="6" t="b">
        <v>0</v>
      </c>
      <c r="K37"/>
      <c r="L37"/>
      <c r="M37"/>
      <c r="N37"/>
      <c r="O37"/>
      <c r="P37"/>
    </row>
    <row r="38" spans="1:16" ht="15.75" customHeight="1">
      <c r="A38" s="6">
        <v>4020</v>
      </c>
      <c r="B38" s="6" t="s">
        <v>89</v>
      </c>
      <c r="C38" s="6" t="s">
        <v>86</v>
      </c>
      <c r="D38" s="6" t="s">
        <v>87</v>
      </c>
      <c r="E38" s="6" t="s">
        <v>2</v>
      </c>
      <c r="F38" s="6" t="s">
        <v>53</v>
      </c>
      <c r="G38" s="13">
        <v>0</v>
      </c>
      <c r="H38" s="13">
        <v>0</v>
      </c>
      <c r="I38" s="6" t="b">
        <v>0</v>
      </c>
      <c r="K38"/>
      <c r="L38"/>
      <c r="M38"/>
      <c r="N38"/>
      <c r="O38"/>
      <c r="P38"/>
    </row>
    <row r="39" spans="1:16" ht="15.75" customHeight="1">
      <c r="A39" s="6">
        <v>4200</v>
      </c>
      <c r="B39" s="6" t="s">
        <v>130</v>
      </c>
      <c r="C39" s="6" t="s">
        <v>86</v>
      </c>
      <c r="D39" s="6" t="s">
        <v>87</v>
      </c>
      <c r="E39" s="6" t="s">
        <v>131</v>
      </c>
      <c r="F39" s="6" t="s">
        <v>54</v>
      </c>
      <c r="G39" s="13">
        <v>0</v>
      </c>
      <c r="H39" s="13">
        <v>0</v>
      </c>
      <c r="I39" s="6" t="b">
        <v>0</v>
      </c>
      <c r="K39"/>
      <c r="L39"/>
      <c r="M39"/>
      <c r="N39"/>
      <c r="O39"/>
      <c r="P39"/>
    </row>
    <row r="40" spans="1:16" ht="15.75" customHeight="1">
      <c r="A40" s="6">
        <v>4210</v>
      </c>
      <c r="B40" s="6" t="s">
        <v>132</v>
      </c>
      <c r="C40" s="6" t="s">
        <v>86</v>
      </c>
      <c r="D40" s="6" t="s">
        <v>87</v>
      </c>
      <c r="E40" s="6" t="s">
        <v>131</v>
      </c>
      <c r="F40" s="6" t="s">
        <v>54</v>
      </c>
      <c r="G40" s="13">
        <v>0</v>
      </c>
      <c r="H40" s="13">
        <v>0</v>
      </c>
      <c r="I40" s="6" t="b">
        <v>0</v>
      </c>
      <c r="K40"/>
      <c r="L40"/>
      <c r="M40"/>
      <c r="N40"/>
      <c r="O40"/>
      <c r="P40"/>
    </row>
    <row r="41" spans="1:16" ht="15.75" customHeight="1">
      <c r="A41" s="6">
        <v>4400</v>
      </c>
      <c r="B41" s="6" t="s">
        <v>90</v>
      </c>
      <c r="C41" s="6" t="s">
        <v>86</v>
      </c>
      <c r="D41" s="6" t="s">
        <v>91</v>
      </c>
      <c r="E41" s="6" t="s">
        <v>91</v>
      </c>
      <c r="F41" s="6" t="s">
        <v>53</v>
      </c>
      <c r="G41" s="13">
        <v>0</v>
      </c>
      <c r="H41" s="13">
        <v>0</v>
      </c>
      <c r="I41" s="6" t="b">
        <v>0</v>
      </c>
      <c r="K41"/>
      <c r="L41"/>
      <c r="M41"/>
      <c r="N41"/>
      <c r="O41"/>
      <c r="P41"/>
    </row>
    <row r="42" spans="1:16" ht="15.75" customHeight="1">
      <c r="A42" s="6">
        <v>4410</v>
      </c>
      <c r="B42" s="6" t="s">
        <v>92</v>
      </c>
      <c r="C42" s="6" t="s">
        <v>86</v>
      </c>
      <c r="D42" s="6" t="s">
        <v>91</v>
      </c>
      <c r="E42" s="6" t="s">
        <v>91</v>
      </c>
      <c r="F42" s="6" t="s">
        <v>53</v>
      </c>
      <c r="G42" s="13">
        <v>0</v>
      </c>
      <c r="H42" s="13">
        <v>0</v>
      </c>
      <c r="I42" s="6" t="b">
        <v>0</v>
      </c>
      <c r="K42"/>
      <c r="L42"/>
      <c r="M42"/>
      <c r="N42"/>
      <c r="O42"/>
      <c r="P42"/>
    </row>
    <row r="43" spans="1:16" ht="15.75" customHeight="1">
      <c r="A43" s="6">
        <v>4420</v>
      </c>
      <c r="B43" s="6" t="s">
        <v>93</v>
      </c>
      <c r="C43" s="6" t="s">
        <v>86</v>
      </c>
      <c r="D43" s="6" t="s">
        <v>91</v>
      </c>
      <c r="E43" s="6" t="s">
        <v>91</v>
      </c>
      <c r="F43" s="6" t="s">
        <v>53</v>
      </c>
      <c r="G43" s="13">
        <v>0</v>
      </c>
      <c r="H43" s="13">
        <v>0</v>
      </c>
      <c r="I43" s="6" t="b">
        <v>0</v>
      </c>
      <c r="K43"/>
      <c r="L43"/>
      <c r="M43"/>
      <c r="N43"/>
      <c r="O43"/>
      <c r="P43"/>
    </row>
    <row r="44" spans="1:16" ht="15.75" customHeight="1">
      <c r="A44" s="6">
        <v>4430</v>
      </c>
      <c r="B44" s="6" t="s">
        <v>46</v>
      </c>
      <c r="C44" s="6" t="s">
        <v>86</v>
      </c>
      <c r="D44" s="6" t="s">
        <v>91</v>
      </c>
      <c r="E44" s="6" t="s">
        <v>91</v>
      </c>
      <c r="F44" s="6" t="s">
        <v>53</v>
      </c>
      <c r="G44" s="13">
        <v>0</v>
      </c>
      <c r="H44" s="13">
        <v>0</v>
      </c>
      <c r="I44" s="6" t="b">
        <v>0</v>
      </c>
      <c r="K44"/>
      <c r="L44"/>
      <c r="M44"/>
      <c r="N44"/>
      <c r="O44"/>
      <c r="P44"/>
    </row>
    <row r="45" spans="1:16" ht="15.75" customHeight="1">
      <c r="A45" s="6">
        <v>4440</v>
      </c>
      <c r="B45" s="6" t="s">
        <v>94</v>
      </c>
      <c r="C45" s="6" t="s">
        <v>86</v>
      </c>
      <c r="D45" s="6" t="s">
        <v>91</v>
      </c>
      <c r="E45" s="6" t="s">
        <v>91</v>
      </c>
      <c r="F45" s="6" t="s">
        <v>53</v>
      </c>
      <c r="G45" s="13">
        <v>0</v>
      </c>
      <c r="H45" s="13">
        <v>0</v>
      </c>
      <c r="I45" s="6" t="b">
        <v>0</v>
      </c>
      <c r="K45"/>
      <c r="L45"/>
      <c r="M45"/>
      <c r="N45"/>
      <c r="O45"/>
      <c r="P45"/>
    </row>
    <row r="46" spans="1:16" ht="15.75" customHeight="1">
      <c r="A46" s="6">
        <v>4450</v>
      </c>
      <c r="B46" s="6" t="s">
        <v>24</v>
      </c>
      <c r="C46" s="6" t="s">
        <v>86</v>
      </c>
      <c r="D46" s="6" t="s">
        <v>91</v>
      </c>
      <c r="E46" s="6" t="s">
        <v>91</v>
      </c>
      <c r="F46" s="6" t="s">
        <v>53</v>
      </c>
      <c r="G46" s="13">
        <v>0</v>
      </c>
      <c r="H46" s="13">
        <v>0</v>
      </c>
      <c r="I46" s="6" t="b">
        <v>0</v>
      </c>
      <c r="K46"/>
      <c r="L46"/>
      <c r="M46"/>
      <c r="N46"/>
      <c r="O46"/>
      <c r="P46"/>
    </row>
    <row r="47" spans="1:16" ht="15.75" customHeight="1">
      <c r="A47" s="6">
        <v>4460</v>
      </c>
      <c r="B47" s="6" t="s">
        <v>95</v>
      </c>
      <c r="C47" s="6" t="s">
        <v>86</v>
      </c>
      <c r="D47" s="6" t="s">
        <v>91</v>
      </c>
      <c r="E47" s="6" t="s">
        <v>91</v>
      </c>
      <c r="F47" s="6" t="s">
        <v>54</v>
      </c>
      <c r="G47" s="13">
        <v>0</v>
      </c>
      <c r="H47" s="13">
        <v>0</v>
      </c>
      <c r="I47" s="6" t="b">
        <v>0</v>
      </c>
      <c r="K47"/>
      <c r="L47"/>
      <c r="M47"/>
      <c r="N47"/>
      <c r="O47"/>
      <c r="P47"/>
    </row>
    <row r="48" spans="1:16" ht="15.75" customHeight="1">
      <c r="A48" s="6">
        <v>4470</v>
      </c>
      <c r="B48" s="6" t="s">
        <v>96</v>
      </c>
      <c r="C48" s="6" t="s">
        <v>86</v>
      </c>
      <c r="D48" s="6" t="s">
        <v>91</v>
      </c>
      <c r="E48" s="6" t="s">
        <v>91</v>
      </c>
      <c r="F48" s="6" t="s">
        <v>53</v>
      </c>
      <c r="G48" s="13">
        <v>0</v>
      </c>
      <c r="H48" s="13">
        <v>0</v>
      </c>
      <c r="I48" s="6" t="b">
        <v>0</v>
      </c>
      <c r="K48"/>
      <c r="L48"/>
      <c r="M48"/>
      <c r="N48"/>
      <c r="O48"/>
      <c r="P48"/>
    </row>
    <row r="49" spans="1:16" ht="15.75" customHeight="1">
      <c r="A49" s="6">
        <v>4800</v>
      </c>
      <c r="B49" s="6" t="s">
        <v>97</v>
      </c>
      <c r="C49" s="6" t="s">
        <v>86</v>
      </c>
      <c r="D49" s="6" t="s">
        <v>98</v>
      </c>
      <c r="E49" s="6" t="s">
        <v>97</v>
      </c>
      <c r="F49" s="6" t="s">
        <v>53</v>
      </c>
      <c r="G49" s="13">
        <v>0</v>
      </c>
      <c r="H49" s="13">
        <v>0</v>
      </c>
      <c r="I49" s="6" t="b">
        <v>0</v>
      </c>
      <c r="K49"/>
      <c r="L49"/>
      <c r="M49"/>
      <c r="N49"/>
      <c r="O49"/>
      <c r="P49"/>
    </row>
    <row r="50" spans="1:16" ht="15.75" customHeight="1">
      <c r="A50" s="6">
        <v>5000</v>
      </c>
      <c r="B50" s="6" t="s">
        <v>99</v>
      </c>
      <c r="C50" s="6" t="s">
        <v>86</v>
      </c>
      <c r="D50" s="6" t="s">
        <v>98</v>
      </c>
      <c r="E50" s="6" t="s">
        <v>100</v>
      </c>
      <c r="F50" s="6" t="s">
        <v>53</v>
      </c>
      <c r="G50" s="13">
        <v>0</v>
      </c>
      <c r="H50" s="13">
        <v>0</v>
      </c>
      <c r="I50" s="6" t="b">
        <v>0</v>
      </c>
      <c r="K50"/>
      <c r="L50"/>
      <c r="M50"/>
      <c r="N50"/>
      <c r="O50"/>
      <c r="P50"/>
    </row>
    <row r="51" spans="1:16" ht="15.75" customHeight="1">
      <c r="A51" s="6">
        <v>5010</v>
      </c>
      <c r="B51" s="6" t="s">
        <v>101</v>
      </c>
      <c r="C51" s="6" t="s">
        <v>86</v>
      </c>
      <c r="D51" s="6" t="s">
        <v>98</v>
      </c>
      <c r="E51" s="6" t="s">
        <v>100</v>
      </c>
      <c r="F51" s="6" t="s">
        <v>53</v>
      </c>
      <c r="G51" s="13">
        <v>0</v>
      </c>
      <c r="H51" s="13">
        <v>0</v>
      </c>
      <c r="I51" s="6" t="b">
        <v>0</v>
      </c>
      <c r="K51"/>
      <c r="L51"/>
      <c r="M51"/>
      <c r="N51"/>
      <c r="O51"/>
      <c r="P51"/>
    </row>
    <row r="52" spans="1:16" ht="15.75" customHeight="1">
      <c r="A52" s="6">
        <v>5020</v>
      </c>
      <c r="B52" s="6" t="s">
        <v>102</v>
      </c>
      <c r="C52" s="6" t="s">
        <v>86</v>
      </c>
      <c r="D52" s="6" t="s">
        <v>98</v>
      </c>
      <c r="E52" s="6" t="s">
        <v>100</v>
      </c>
      <c r="F52" s="6" t="s">
        <v>53</v>
      </c>
      <c r="G52" s="13">
        <v>0</v>
      </c>
      <c r="H52" s="13">
        <v>0</v>
      </c>
      <c r="I52" s="6" t="b">
        <v>0</v>
      </c>
      <c r="K52"/>
      <c r="L52"/>
      <c r="M52"/>
      <c r="N52"/>
      <c r="O52"/>
      <c r="P52"/>
    </row>
    <row r="53" spans="1:16" ht="15.75" customHeight="1">
      <c r="A53" s="6">
        <v>5030</v>
      </c>
      <c r="B53" s="6" t="s">
        <v>103</v>
      </c>
      <c r="C53" s="6" t="s">
        <v>86</v>
      </c>
      <c r="D53" s="6" t="s">
        <v>98</v>
      </c>
      <c r="E53" s="6" t="s">
        <v>100</v>
      </c>
      <c r="F53" s="6" t="s">
        <v>53</v>
      </c>
      <c r="G53" s="13">
        <v>0</v>
      </c>
      <c r="H53" s="13">
        <v>0</v>
      </c>
      <c r="I53" s="6" t="b">
        <v>0</v>
      </c>
      <c r="K53"/>
      <c r="L53"/>
      <c r="M53"/>
      <c r="N53"/>
      <c r="O53"/>
      <c r="P53"/>
    </row>
    <row r="54" spans="1:16" ht="15.75" customHeight="1">
      <c r="A54" s="6">
        <v>5040</v>
      </c>
      <c r="B54" s="6" t="s">
        <v>104</v>
      </c>
      <c r="C54" s="6" t="s">
        <v>86</v>
      </c>
      <c r="D54" s="6" t="s">
        <v>98</v>
      </c>
      <c r="E54" s="6" t="s">
        <v>100</v>
      </c>
      <c r="F54" s="6" t="s">
        <v>53</v>
      </c>
      <c r="G54" s="13">
        <v>0</v>
      </c>
      <c r="H54" s="13">
        <v>0</v>
      </c>
      <c r="I54" s="6" t="b">
        <v>0</v>
      </c>
      <c r="K54"/>
      <c r="L54"/>
      <c r="M54"/>
      <c r="N54"/>
      <c r="O54"/>
      <c r="P54"/>
    </row>
    <row r="55" spans="1:16" ht="15.75" customHeight="1">
      <c r="A55" s="6">
        <v>5200</v>
      </c>
      <c r="B55" s="6" t="s">
        <v>37</v>
      </c>
      <c r="C55" s="6" t="s">
        <v>86</v>
      </c>
      <c r="D55" s="6" t="s">
        <v>98</v>
      </c>
      <c r="E55" s="6" t="s">
        <v>105</v>
      </c>
      <c r="F55" s="6" t="s">
        <v>53</v>
      </c>
      <c r="G55" s="13">
        <v>0</v>
      </c>
      <c r="H55" s="13">
        <v>0</v>
      </c>
      <c r="I55" s="6" t="b">
        <v>0</v>
      </c>
      <c r="K55"/>
      <c r="L55"/>
      <c r="M55"/>
      <c r="N55"/>
      <c r="O55"/>
      <c r="P55"/>
    </row>
    <row r="56" spans="1:16" ht="15.75" customHeight="1">
      <c r="A56" s="6">
        <v>5210</v>
      </c>
      <c r="B56" s="6" t="s">
        <v>106</v>
      </c>
      <c r="C56" s="6" t="s">
        <v>86</v>
      </c>
      <c r="D56" s="6" t="s">
        <v>98</v>
      </c>
      <c r="E56" s="6" t="s">
        <v>105</v>
      </c>
      <c r="F56" s="6" t="s">
        <v>53</v>
      </c>
      <c r="G56" s="13">
        <v>0</v>
      </c>
      <c r="H56" s="13">
        <v>0</v>
      </c>
      <c r="I56" s="6" t="b">
        <v>0</v>
      </c>
      <c r="K56"/>
      <c r="L56"/>
      <c r="M56"/>
      <c r="N56"/>
      <c r="O56"/>
      <c r="P56"/>
    </row>
    <row r="57" spans="1:16" ht="15.75" customHeight="1">
      <c r="A57" s="6">
        <v>5220</v>
      </c>
      <c r="B57" s="6" t="s">
        <v>107</v>
      </c>
      <c r="C57" s="6" t="s">
        <v>86</v>
      </c>
      <c r="D57" s="6" t="s">
        <v>98</v>
      </c>
      <c r="E57" s="6" t="s">
        <v>105</v>
      </c>
      <c r="F57" s="6" t="s">
        <v>53</v>
      </c>
      <c r="G57" s="13">
        <v>0</v>
      </c>
      <c r="H57" s="13">
        <v>0</v>
      </c>
      <c r="I57" s="6" t="b">
        <v>0</v>
      </c>
      <c r="K57"/>
      <c r="L57"/>
      <c r="M57"/>
      <c r="N57"/>
      <c r="O57"/>
      <c r="P57"/>
    </row>
    <row r="58" spans="1:16" ht="15.75" customHeight="1">
      <c r="A58" s="6">
        <v>5230</v>
      </c>
      <c r="B58" s="6" t="s">
        <v>108</v>
      </c>
      <c r="C58" s="6" t="s">
        <v>86</v>
      </c>
      <c r="D58" s="6" t="s">
        <v>98</v>
      </c>
      <c r="E58" s="6" t="s">
        <v>105</v>
      </c>
      <c r="F58" s="6" t="s">
        <v>53</v>
      </c>
      <c r="G58" s="13">
        <v>0</v>
      </c>
      <c r="H58" s="13">
        <v>0</v>
      </c>
      <c r="I58" s="6" t="b">
        <v>0</v>
      </c>
      <c r="K58"/>
      <c r="L58"/>
      <c r="M58"/>
      <c r="N58"/>
      <c r="O58"/>
      <c r="P58"/>
    </row>
    <row r="59" spans="1:16" ht="15.75" customHeight="1">
      <c r="A59" s="6">
        <v>5240</v>
      </c>
      <c r="B59" s="6" t="s">
        <v>109</v>
      </c>
      <c r="C59" s="6" t="s">
        <v>86</v>
      </c>
      <c r="D59" s="6" t="s">
        <v>192</v>
      </c>
      <c r="E59" s="6" t="s">
        <v>109</v>
      </c>
      <c r="F59" s="6" t="s">
        <v>53</v>
      </c>
      <c r="G59" s="13">
        <v>0</v>
      </c>
      <c r="H59" s="13">
        <v>0</v>
      </c>
      <c r="I59" s="6" t="b">
        <v>0</v>
      </c>
      <c r="K59"/>
      <c r="L59"/>
      <c r="M59"/>
      <c r="N59"/>
      <c r="O59"/>
      <c r="P59"/>
    </row>
    <row r="60" spans="1:16" ht="15.75" customHeight="1">
      <c r="A60" s="6">
        <v>5250</v>
      </c>
      <c r="B60" s="6" t="s">
        <v>27</v>
      </c>
      <c r="C60" s="6" t="s">
        <v>86</v>
      </c>
      <c r="D60" s="6" t="s">
        <v>98</v>
      </c>
      <c r="E60" s="6" t="s">
        <v>105</v>
      </c>
      <c r="F60" s="6" t="s">
        <v>53</v>
      </c>
      <c r="G60" s="13">
        <v>0</v>
      </c>
      <c r="H60" s="13">
        <v>0</v>
      </c>
      <c r="I60" s="6" t="b">
        <v>0</v>
      </c>
      <c r="K60"/>
      <c r="L60"/>
      <c r="M60"/>
      <c r="N60"/>
      <c r="O60"/>
      <c r="P60"/>
    </row>
    <row r="61" spans="1:16" ht="15.75" customHeight="1">
      <c r="A61" s="6">
        <v>5260</v>
      </c>
      <c r="B61" s="6" t="s">
        <v>110</v>
      </c>
      <c r="C61" s="6" t="s">
        <v>86</v>
      </c>
      <c r="D61" s="6" t="s">
        <v>98</v>
      </c>
      <c r="E61" s="6" t="s">
        <v>105</v>
      </c>
      <c r="F61" s="6" t="s">
        <v>53</v>
      </c>
      <c r="G61" s="13">
        <v>0</v>
      </c>
      <c r="H61" s="13">
        <v>0</v>
      </c>
      <c r="I61" s="6" t="b">
        <v>0</v>
      </c>
      <c r="K61"/>
      <c r="L61"/>
      <c r="M61"/>
      <c r="N61"/>
      <c r="O61"/>
      <c r="P61"/>
    </row>
    <row r="62" spans="1:16" ht="15.75" customHeight="1">
      <c r="A62" s="6">
        <v>5270</v>
      </c>
      <c r="B62" s="6" t="s">
        <v>111</v>
      </c>
      <c r="C62" s="6" t="s">
        <v>86</v>
      </c>
      <c r="D62" s="6" t="s">
        <v>98</v>
      </c>
      <c r="E62" s="6" t="s">
        <v>105</v>
      </c>
      <c r="F62" s="6" t="s">
        <v>53</v>
      </c>
      <c r="G62" s="13">
        <v>0</v>
      </c>
      <c r="H62" s="13">
        <v>0</v>
      </c>
      <c r="I62" s="6" t="b">
        <v>0</v>
      </c>
      <c r="K62"/>
      <c r="L62"/>
      <c r="M62"/>
      <c r="N62"/>
      <c r="O62"/>
      <c r="P62"/>
    </row>
    <row r="63" spans="1:16" ht="15.75" customHeight="1">
      <c r="A63" s="6">
        <v>5280</v>
      </c>
      <c r="B63" s="6" t="s">
        <v>34</v>
      </c>
      <c r="C63" s="6" t="s">
        <v>86</v>
      </c>
      <c r="D63" s="6" t="s">
        <v>98</v>
      </c>
      <c r="E63" s="6" t="s">
        <v>105</v>
      </c>
      <c r="F63" s="6" t="s">
        <v>53</v>
      </c>
      <c r="G63" s="13">
        <v>0</v>
      </c>
      <c r="H63" s="13">
        <v>0</v>
      </c>
      <c r="I63" s="6" t="b">
        <v>0</v>
      </c>
      <c r="K63"/>
      <c r="L63"/>
      <c r="M63"/>
      <c r="N63"/>
      <c r="O63"/>
      <c r="P63"/>
    </row>
    <row r="64" spans="1:16" ht="15.75" customHeight="1">
      <c r="A64" s="6">
        <v>5290</v>
      </c>
      <c r="B64" s="6" t="s">
        <v>112</v>
      </c>
      <c r="C64" s="6" t="s">
        <v>86</v>
      </c>
      <c r="D64" s="6" t="s">
        <v>192</v>
      </c>
      <c r="E64" s="6" t="s">
        <v>112</v>
      </c>
      <c r="F64" s="6" t="s">
        <v>53</v>
      </c>
      <c r="G64" s="13">
        <v>0</v>
      </c>
      <c r="H64" s="13">
        <v>0</v>
      </c>
      <c r="I64" s="6" t="b">
        <v>0</v>
      </c>
      <c r="K64"/>
      <c r="L64"/>
      <c r="M64"/>
      <c r="N64"/>
      <c r="O64"/>
      <c r="P64"/>
    </row>
    <row r="65" spans="1:16" ht="15.75" customHeight="1">
      <c r="A65" s="6">
        <v>5300</v>
      </c>
      <c r="B65" s="6" t="s">
        <v>40</v>
      </c>
      <c r="C65" s="6" t="s">
        <v>86</v>
      </c>
      <c r="D65" s="6" t="s">
        <v>98</v>
      </c>
      <c r="E65" s="6" t="s">
        <v>105</v>
      </c>
      <c r="F65" s="6" t="s">
        <v>53</v>
      </c>
      <c r="G65" s="13">
        <v>0</v>
      </c>
      <c r="H65" s="13">
        <v>0</v>
      </c>
      <c r="I65" s="6" t="b">
        <v>0</v>
      </c>
      <c r="K65"/>
      <c r="L65"/>
      <c r="M65"/>
      <c r="N65"/>
      <c r="O65"/>
      <c r="P65"/>
    </row>
    <row r="66" spans="1:16" ht="15.75" customHeight="1">
      <c r="A66" s="6">
        <v>5310</v>
      </c>
      <c r="B66" s="6" t="s">
        <v>113</v>
      </c>
      <c r="C66" s="6" t="s">
        <v>86</v>
      </c>
      <c r="D66" s="6" t="s">
        <v>98</v>
      </c>
      <c r="E66" s="6" t="s">
        <v>105</v>
      </c>
      <c r="F66" s="6" t="s">
        <v>53</v>
      </c>
      <c r="G66" s="13">
        <v>0</v>
      </c>
      <c r="H66" s="13">
        <v>0</v>
      </c>
      <c r="I66" s="6" t="b">
        <v>0</v>
      </c>
      <c r="K66"/>
      <c r="L66"/>
      <c r="M66"/>
      <c r="N66"/>
      <c r="O66"/>
      <c r="P66"/>
    </row>
    <row r="67" spans="1:16" ht="15.75" customHeight="1">
      <c r="A67" s="6">
        <v>5320</v>
      </c>
      <c r="B67" s="6" t="s">
        <v>114</v>
      </c>
      <c r="C67" s="6" t="s">
        <v>86</v>
      </c>
      <c r="D67" s="6" t="s">
        <v>98</v>
      </c>
      <c r="E67" s="6" t="s">
        <v>105</v>
      </c>
      <c r="F67" s="6" t="s">
        <v>53</v>
      </c>
      <c r="G67" s="13">
        <v>0</v>
      </c>
      <c r="H67" s="13">
        <v>0</v>
      </c>
      <c r="I67" s="6" t="b">
        <v>0</v>
      </c>
      <c r="K67"/>
      <c r="L67"/>
      <c r="M67"/>
      <c r="N67"/>
      <c r="O67"/>
      <c r="P67"/>
    </row>
    <row r="68" spans="1:16" ht="15.75" customHeight="1">
      <c r="A68" s="6">
        <v>5330</v>
      </c>
      <c r="B68" s="6" t="s">
        <v>115</v>
      </c>
      <c r="C68" s="6" t="s">
        <v>86</v>
      </c>
      <c r="D68" s="6" t="s">
        <v>98</v>
      </c>
      <c r="E68" s="6" t="s">
        <v>105</v>
      </c>
      <c r="F68" s="6" t="s">
        <v>53</v>
      </c>
      <c r="G68" s="13">
        <v>0</v>
      </c>
      <c r="H68" s="13">
        <v>0</v>
      </c>
      <c r="I68" s="6" t="b">
        <v>0</v>
      </c>
      <c r="K68"/>
      <c r="L68"/>
      <c r="M68"/>
      <c r="N68"/>
      <c r="O68"/>
      <c r="P68"/>
    </row>
    <row r="69" spans="1:16" ht="15.75" customHeight="1">
      <c r="A69" s="6">
        <v>5340</v>
      </c>
      <c r="B69" s="6" t="s">
        <v>116</v>
      </c>
      <c r="C69" s="6" t="s">
        <v>86</v>
      </c>
      <c r="D69" s="6" t="s">
        <v>98</v>
      </c>
      <c r="E69" s="6" t="s">
        <v>105</v>
      </c>
      <c r="F69" s="6" t="s">
        <v>53</v>
      </c>
      <c r="G69" s="13">
        <v>0</v>
      </c>
      <c r="H69" s="13">
        <v>0</v>
      </c>
      <c r="I69" s="6" t="b">
        <v>0</v>
      </c>
      <c r="K69"/>
      <c r="L69"/>
      <c r="M69"/>
      <c r="N69"/>
      <c r="O69"/>
      <c r="P69"/>
    </row>
    <row r="70" spans="1:16" ht="15.75" customHeight="1">
      <c r="A70" s="6">
        <v>5350</v>
      </c>
      <c r="B70" s="6" t="s">
        <v>117</v>
      </c>
      <c r="C70" s="6" t="s">
        <v>86</v>
      </c>
      <c r="D70" s="6" t="s">
        <v>98</v>
      </c>
      <c r="E70" s="6" t="s">
        <v>105</v>
      </c>
      <c r="F70" s="6" t="s">
        <v>53</v>
      </c>
      <c r="G70" s="13">
        <v>0</v>
      </c>
      <c r="H70" s="13">
        <v>0</v>
      </c>
      <c r="I70" s="6" t="b">
        <v>0</v>
      </c>
      <c r="K70"/>
      <c r="L70"/>
      <c r="M70"/>
      <c r="N70"/>
      <c r="O70"/>
      <c r="P70"/>
    </row>
    <row r="71" spans="1:16" ht="15.75" customHeight="1">
      <c r="A71" s="6">
        <v>5360</v>
      </c>
      <c r="B71" s="6" t="s">
        <v>118</v>
      </c>
      <c r="C71" s="6" t="s">
        <v>86</v>
      </c>
      <c r="D71" s="6" t="s">
        <v>98</v>
      </c>
      <c r="E71" s="6" t="s">
        <v>105</v>
      </c>
      <c r="F71" s="6" t="s">
        <v>53</v>
      </c>
      <c r="G71" s="13">
        <v>0</v>
      </c>
      <c r="H71" s="13">
        <v>0</v>
      </c>
      <c r="I71" s="6" t="b">
        <v>0</v>
      </c>
      <c r="K71"/>
      <c r="L71"/>
      <c r="M71"/>
      <c r="N71"/>
      <c r="O71"/>
      <c r="P71"/>
    </row>
    <row r="72" spans="1:16" ht="15.75" customHeight="1">
      <c r="A72" s="6">
        <v>5370</v>
      </c>
      <c r="B72" s="6" t="s">
        <v>119</v>
      </c>
      <c r="C72" s="6" t="s">
        <v>86</v>
      </c>
      <c r="D72" s="6" t="s">
        <v>98</v>
      </c>
      <c r="E72" s="6" t="s">
        <v>105</v>
      </c>
      <c r="F72" s="6" t="s">
        <v>53</v>
      </c>
      <c r="G72" s="13">
        <v>0</v>
      </c>
      <c r="H72" s="13">
        <v>0</v>
      </c>
      <c r="I72" s="6" t="b">
        <v>0</v>
      </c>
      <c r="K72"/>
      <c r="L72"/>
      <c r="M72"/>
      <c r="N72"/>
      <c r="O72"/>
      <c r="P72"/>
    </row>
    <row r="73" spans="1:16" ht="15.75" customHeight="1">
      <c r="A73" s="6">
        <v>5380</v>
      </c>
      <c r="B73" s="6" t="s">
        <v>43</v>
      </c>
      <c r="C73" s="6" t="s">
        <v>86</v>
      </c>
      <c r="D73" s="6" t="s">
        <v>98</v>
      </c>
      <c r="E73" s="6" t="s">
        <v>105</v>
      </c>
      <c r="F73" s="6" t="s">
        <v>53</v>
      </c>
      <c r="G73" s="13">
        <v>0</v>
      </c>
      <c r="H73" s="13">
        <v>0</v>
      </c>
      <c r="I73" s="6" t="b">
        <v>0</v>
      </c>
      <c r="K73"/>
      <c r="L73"/>
      <c r="M73"/>
      <c r="N73"/>
      <c r="O73"/>
      <c r="P73"/>
    </row>
    <row r="74" spans="1:16" ht="15.75" customHeight="1">
      <c r="A74" s="6">
        <v>5390</v>
      </c>
      <c r="B74" s="6" t="s">
        <v>16</v>
      </c>
      <c r="C74" s="6" t="s">
        <v>86</v>
      </c>
      <c r="D74" s="6" t="s">
        <v>98</v>
      </c>
      <c r="E74" s="6" t="s">
        <v>105</v>
      </c>
      <c r="F74" s="6" t="s">
        <v>53</v>
      </c>
      <c r="G74" s="13">
        <v>0</v>
      </c>
      <c r="H74" s="13">
        <v>0</v>
      </c>
      <c r="I74" s="6" t="b">
        <v>0</v>
      </c>
      <c r="K74"/>
      <c r="L74"/>
      <c r="M74"/>
      <c r="N74"/>
      <c r="O74"/>
      <c r="P74"/>
    </row>
    <row r="75" spans="1:16" ht="15.75" customHeight="1">
      <c r="A75" s="6">
        <v>5400</v>
      </c>
      <c r="B75" s="6" t="s">
        <v>120</v>
      </c>
      <c r="C75" s="6" t="s">
        <v>86</v>
      </c>
      <c r="D75" s="6" t="s">
        <v>98</v>
      </c>
      <c r="E75" s="6" t="s">
        <v>105</v>
      </c>
      <c r="F75" s="6" t="s">
        <v>53</v>
      </c>
      <c r="G75" s="13">
        <v>0</v>
      </c>
      <c r="H75" s="13">
        <v>0</v>
      </c>
      <c r="I75" s="6" t="b">
        <v>0</v>
      </c>
      <c r="K75"/>
      <c r="L75"/>
      <c r="M75"/>
      <c r="N75"/>
      <c r="O75"/>
      <c r="P75"/>
    </row>
    <row r="76" spans="1:16" ht="15.75" customHeight="1">
      <c r="A76" s="6">
        <v>5410</v>
      </c>
      <c r="B76" s="6" t="s">
        <v>121</v>
      </c>
      <c r="C76" s="6" t="s">
        <v>86</v>
      </c>
      <c r="D76" s="6" t="s">
        <v>98</v>
      </c>
      <c r="E76" s="6" t="s">
        <v>105</v>
      </c>
      <c r="F76" s="6" t="s">
        <v>53</v>
      </c>
      <c r="G76" s="13">
        <v>0</v>
      </c>
      <c r="H76" s="13">
        <v>0</v>
      </c>
      <c r="I76" s="6" t="b">
        <v>0</v>
      </c>
      <c r="K76"/>
      <c r="L76"/>
      <c r="M76"/>
      <c r="N76"/>
      <c r="O76"/>
      <c r="P76"/>
    </row>
    <row r="77" spans="1:16" ht="15.75" customHeight="1">
      <c r="A77" s="6">
        <v>5420</v>
      </c>
      <c r="B77" s="6" t="s">
        <v>122</v>
      </c>
      <c r="C77" s="6" t="s">
        <v>86</v>
      </c>
      <c r="D77" s="6" t="s">
        <v>98</v>
      </c>
      <c r="E77" s="6" t="s">
        <v>105</v>
      </c>
      <c r="F77" s="6" t="s">
        <v>53</v>
      </c>
      <c r="G77" s="13">
        <v>0</v>
      </c>
      <c r="H77" s="13">
        <v>0</v>
      </c>
      <c r="I77" s="6" t="b">
        <v>0</v>
      </c>
      <c r="K77"/>
      <c r="L77"/>
      <c r="M77"/>
      <c r="N77"/>
      <c r="O77"/>
      <c r="P77"/>
    </row>
    <row r="78" spans="1:16" ht="15.75" customHeight="1">
      <c r="A78" s="6">
        <v>5430</v>
      </c>
      <c r="B78" s="6" t="s">
        <v>123</v>
      </c>
      <c r="C78" s="6" t="s">
        <v>86</v>
      </c>
      <c r="D78" s="6" t="s">
        <v>98</v>
      </c>
      <c r="E78" s="6" t="s">
        <v>105</v>
      </c>
      <c r="F78" s="6" t="s">
        <v>53</v>
      </c>
      <c r="G78" s="13">
        <v>0</v>
      </c>
      <c r="H78" s="13">
        <v>0</v>
      </c>
      <c r="I78" s="6" t="b">
        <v>0</v>
      </c>
      <c r="K78"/>
      <c r="L78"/>
      <c r="M78"/>
      <c r="N78"/>
      <c r="O78"/>
      <c r="P78"/>
    </row>
    <row r="79" spans="1:16" ht="15.75" customHeight="1">
      <c r="A79" s="6">
        <v>5440</v>
      </c>
      <c r="B79" s="6" t="s">
        <v>124</v>
      </c>
      <c r="C79" s="6" t="s">
        <v>86</v>
      </c>
      <c r="D79" s="6" t="s">
        <v>98</v>
      </c>
      <c r="E79" s="6" t="s">
        <v>105</v>
      </c>
      <c r="F79" s="6" t="s">
        <v>53</v>
      </c>
      <c r="G79" s="13">
        <v>0</v>
      </c>
      <c r="H79" s="13">
        <v>0</v>
      </c>
      <c r="I79" s="6" t="b">
        <v>0</v>
      </c>
      <c r="K79"/>
      <c r="L79"/>
      <c r="M79"/>
      <c r="N79"/>
      <c r="O79"/>
      <c r="P79"/>
    </row>
    <row r="80" spans="1:16" ht="15.75" customHeight="1">
      <c r="A80" s="6">
        <v>5450</v>
      </c>
      <c r="B80" s="6" t="s">
        <v>125</v>
      </c>
      <c r="C80" s="6" t="s">
        <v>86</v>
      </c>
      <c r="D80" s="6" t="s">
        <v>98</v>
      </c>
      <c r="E80" s="6" t="s">
        <v>105</v>
      </c>
      <c r="F80" s="6" t="s">
        <v>53</v>
      </c>
      <c r="G80" s="13">
        <v>0</v>
      </c>
      <c r="H80" s="13">
        <v>0</v>
      </c>
      <c r="I80" s="6" t="b">
        <v>0</v>
      </c>
      <c r="K80"/>
      <c r="L80"/>
      <c r="M80"/>
      <c r="N80"/>
      <c r="O80"/>
      <c r="P80"/>
    </row>
    <row r="81" spans="1:16" ht="15.75" customHeight="1">
      <c r="A81" s="6">
        <v>5460</v>
      </c>
      <c r="B81" s="6" t="s">
        <v>29</v>
      </c>
      <c r="C81" s="6" t="s">
        <v>86</v>
      </c>
      <c r="D81" s="6" t="s">
        <v>98</v>
      </c>
      <c r="E81" s="6" t="s">
        <v>105</v>
      </c>
      <c r="F81" s="6" t="s">
        <v>53</v>
      </c>
      <c r="G81" s="13">
        <v>0</v>
      </c>
      <c r="H81" s="13">
        <v>0</v>
      </c>
      <c r="I81" s="6" t="b">
        <v>0</v>
      </c>
      <c r="K81"/>
      <c r="L81"/>
      <c r="M81"/>
      <c r="N81"/>
      <c r="O81"/>
      <c r="P81"/>
    </row>
    <row r="82" spans="1:16" ht="15.75" customHeight="1">
      <c r="A82" s="6">
        <v>5470</v>
      </c>
      <c r="B82" s="6" t="s">
        <v>126</v>
      </c>
      <c r="C82" s="6" t="s">
        <v>86</v>
      </c>
      <c r="D82" s="6" t="s">
        <v>98</v>
      </c>
      <c r="E82" s="6" t="s">
        <v>105</v>
      </c>
      <c r="F82" s="6" t="s">
        <v>53</v>
      </c>
      <c r="G82" s="13">
        <v>0</v>
      </c>
      <c r="H82" s="13">
        <v>0</v>
      </c>
      <c r="I82" s="6" t="b">
        <v>0</v>
      </c>
      <c r="K82"/>
      <c r="L82"/>
      <c r="M82"/>
      <c r="N82"/>
      <c r="O82"/>
      <c r="P82"/>
    </row>
    <row r="83" spans="1:16" ht="15.75" customHeight="1">
      <c r="A83" s="6">
        <v>5480</v>
      </c>
      <c r="B83" s="6" t="s">
        <v>127</v>
      </c>
      <c r="C83" s="6" t="s">
        <v>86</v>
      </c>
      <c r="D83" s="6" t="s">
        <v>98</v>
      </c>
      <c r="E83" s="6" t="s">
        <v>105</v>
      </c>
      <c r="F83" s="6" t="s">
        <v>53</v>
      </c>
      <c r="G83" s="13">
        <v>0</v>
      </c>
      <c r="H83" s="13">
        <v>0</v>
      </c>
      <c r="I83" s="6" t="b">
        <v>0</v>
      </c>
      <c r="K83"/>
      <c r="L83"/>
      <c r="M83"/>
      <c r="N83"/>
      <c r="O83"/>
      <c r="P83"/>
    </row>
    <row r="84" spans="1:16" ht="15.75" customHeight="1">
      <c r="A84" s="6">
        <v>5600</v>
      </c>
      <c r="B84" s="6" t="s">
        <v>17</v>
      </c>
      <c r="C84" s="6" t="s">
        <v>86</v>
      </c>
      <c r="D84" s="6" t="s">
        <v>98</v>
      </c>
      <c r="E84" s="6" t="s">
        <v>17</v>
      </c>
      <c r="F84" s="6" t="s">
        <v>53</v>
      </c>
      <c r="G84" s="13">
        <v>0</v>
      </c>
      <c r="H84" s="13">
        <v>0</v>
      </c>
      <c r="I84" s="6" t="b">
        <v>0</v>
      </c>
      <c r="K84"/>
      <c r="L84"/>
      <c r="M84"/>
      <c r="N84"/>
      <c r="O84"/>
      <c r="P84"/>
    </row>
    <row r="85" spans="1:16" ht="15.75" customHeight="1">
      <c r="A85" s="6">
        <v>5800</v>
      </c>
      <c r="B85" s="6" t="s">
        <v>31</v>
      </c>
      <c r="C85" s="6" t="s">
        <v>86</v>
      </c>
      <c r="D85" s="6" t="s">
        <v>98</v>
      </c>
      <c r="E85" s="6" t="s">
        <v>128</v>
      </c>
      <c r="F85" s="6" t="s">
        <v>53</v>
      </c>
      <c r="G85" s="13">
        <v>0</v>
      </c>
      <c r="H85" s="13">
        <v>0</v>
      </c>
      <c r="I85" s="6" t="b">
        <v>0</v>
      </c>
      <c r="K85"/>
      <c r="L85"/>
      <c r="M85"/>
      <c r="N85"/>
      <c r="O85"/>
      <c r="P85"/>
    </row>
    <row r="86" spans="1:16" ht="15.75" customHeight="1">
      <c r="A86" s="6">
        <v>5810</v>
      </c>
      <c r="B86" s="6" t="s">
        <v>129</v>
      </c>
      <c r="C86" s="6" t="s">
        <v>86</v>
      </c>
      <c r="D86" s="6" t="s">
        <v>98</v>
      </c>
      <c r="E86" s="6" t="s">
        <v>128</v>
      </c>
      <c r="F86" s="6" t="s">
        <v>53</v>
      </c>
      <c r="G86" s="13">
        <v>0</v>
      </c>
      <c r="H86" s="13">
        <v>0</v>
      </c>
      <c r="I86" s="6" t="b">
        <v>0</v>
      </c>
      <c r="K86"/>
      <c r="L86"/>
      <c r="M86"/>
      <c r="N86"/>
      <c r="O86"/>
      <c r="P86"/>
    </row>
    <row r="87" spans="1:16" ht="15.75" customHeight="1">
      <c r="A87" s="6">
        <v>5900</v>
      </c>
      <c r="B87" s="6" t="s">
        <v>133</v>
      </c>
      <c r="C87" s="6" t="s">
        <v>86</v>
      </c>
      <c r="D87" s="6" t="s">
        <v>192</v>
      </c>
      <c r="E87" s="6" t="s">
        <v>133</v>
      </c>
      <c r="F87" s="6" t="s">
        <v>53</v>
      </c>
      <c r="G87" s="13">
        <v>0</v>
      </c>
      <c r="H87" s="13">
        <v>0</v>
      </c>
      <c r="I87" s="6" t="b">
        <v>0</v>
      </c>
      <c r="K87"/>
      <c r="L87"/>
      <c r="M87"/>
      <c r="N87"/>
      <c r="O87"/>
      <c r="P87"/>
    </row>
    <row r="88" spans="1:16" ht="15.75" customHeight="1">
      <c r="A88" s="6">
        <v>6000</v>
      </c>
      <c r="B88" s="6" t="s">
        <v>188</v>
      </c>
      <c r="C88" s="6" t="s">
        <v>86</v>
      </c>
      <c r="D88" s="6" t="s">
        <v>192</v>
      </c>
      <c r="E88" s="6" t="s">
        <v>188</v>
      </c>
      <c r="F88" s="6" t="s">
        <v>53</v>
      </c>
      <c r="G88" s="13">
        <v>0</v>
      </c>
      <c r="H88" s="13">
        <v>0</v>
      </c>
      <c r="I88" s="6" t="b">
        <v>0</v>
      </c>
      <c r="K88"/>
      <c r="L88"/>
      <c r="M88"/>
      <c r="N88"/>
      <c r="O88"/>
      <c r="P88"/>
    </row>
    <row r="89" spans="1:16" ht="15.75" customHeight="1">
      <c r="A89" s="6">
        <v>6050</v>
      </c>
      <c r="B89" s="6" t="s">
        <v>189</v>
      </c>
      <c r="C89" s="6" t="s">
        <v>86</v>
      </c>
      <c r="D89" s="6" t="s">
        <v>192</v>
      </c>
      <c r="E89" s="6" t="s">
        <v>189</v>
      </c>
      <c r="F89" s="6" t="s">
        <v>53</v>
      </c>
      <c r="G89" s="13">
        <v>0</v>
      </c>
      <c r="H89" s="13">
        <v>0</v>
      </c>
      <c r="I89" s="6" t="b">
        <v>0</v>
      </c>
      <c r="K89"/>
      <c r="L89"/>
      <c r="M89"/>
      <c r="N89"/>
      <c r="O89"/>
      <c r="P89"/>
    </row>
    <row r="90" spans="1:16" ht="15.75" customHeight="1">
      <c r="A90" s="6">
        <v>500</v>
      </c>
      <c r="B90" s="6" t="s">
        <v>277</v>
      </c>
      <c r="C90" s="6" t="s">
        <v>86</v>
      </c>
      <c r="D90" s="6" t="s">
        <v>277</v>
      </c>
      <c r="E90" s="6" t="s">
        <v>277</v>
      </c>
      <c r="F90" s="6" t="s">
        <v>54</v>
      </c>
      <c r="G90" s="13">
        <v>0</v>
      </c>
      <c r="H90" s="13">
        <v>0</v>
      </c>
      <c r="I90" s="6" t="b">
        <v>0</v>
      </c>
    </row>
    <row r="91" spans="1:16" ht="15.75" customHeight="1"/>
    <row r="92" spans="1:16" ht="15.75" customHeight="1"/>
    <row r="93" spans="1:16" ht="15.75" customHeight="1"/>
    <row r="94" spans="1:16" ht="15.75" customHeight="1"/>
    <row r="95" spans="1:16" ht="15.75" customHeight="1"/>
    <row r="96" spans="1:1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A2:I88" xr:uid="{00000000-0009-0000-0000-000005000000}">
    <sortState xmlns:xlrd2="http://schemas.microsoft.com/office/spreadsheetml/2017/richdata2" ref="A3:I89">
      <sortCondition ref="A2:A89"/>
    </sortState>
  </autoFilter>
  <mergeCells count="1">
    <mergeCell ref="A1:B1"/>
  </mergeCells>
  <phoneticPr fontId="3" type="noConversion"/>
  <conditionalFormatting sqref="I1">
    <cfRule type="cellIs" dxfId="15" priority="1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topLeftCell="A5" workbookViewId="0">
      <selection activeCell="G35" sqref="G35"/>
    </sheetView>
  </sheetViews>
  <sheetFormatPr baseColWidth="10" defaultColWidth="14.5" defaultRowHeight="15" customHeight="1"/>
  <cols>
    <col min="1" max="1" width="29.5" customWidth="1"/>
    <col min="2" max="2" width="23.5" customWidth="1"/>
    <col min="3" max="3" width="23.1640625" customWidth="1"/>
    <col min="4" max="4" width="6.1640625" customWidth="1"/>
    <col min="5" max="7" width="8.6640625" style="21" customWidth="1"/>
    <col min="8" max="8" width="8.6640625" style="23" customWidth="1"/>
    <col min="9" max="26" width="8.6640625" customWidth="1"/>
  </cols>
  <sheetData>
    <row r="1" spans="1:17" ht="13">
      <c r="A1" s="4" t="s">
        <v>6</v>
      </c>
      <c r="B1" s="44" t="s">
        <v>7</v>
      </c>
      <c r="C1" s="50" t="s">
        <v>8</v>
      </c>
      <c r="E1" s="74" t="s">
        <v>194</v>
      </c>
      <c r="F1" s="75"/>
      <c r="G1" s="75"/>
      <c r="H1" s="75"/>
      <c r="I1" s="75"/>
      <c r="J1" s="75"/>
      <c r="K1" s="76"/>
    </row>
    <row r="2" spans="1:17" ht="13">
      <c r="A2" s="5" t="s">
        <v>160</v>
      </c>
      <c r="B2" s="45" t="s">
        <v>13</v>
      </c>
      <c r="C2" s="51" t="s">
        <v>14</v>
      </c>
      <c r="E2" s="21" t="s">
        <v>160</v>
      </c>
      <c r="F2" s="21" t="s">
        <v>13</v>
      </c>
      <c r="G2" s="21" t="s">
        <v>14</v>
      </c>
      <c r="H2" s="22"/>
      <c r="I2" s="20" t="b">
        <f>+A2=E2</f>
        <v>1</v>
      </c>
      <c r="J2" s="20" t="b">
        <f>+B2=F2</f>
        <v>1</v>
      </c>
      <c r="K2" s="20" t="b">
        <f>+C2=G2</f>
        <v>1</v>
      </c>
      <c r="L2" s="6"/>
      <c r="N2" s="6"/>
    </row>
    <row r="3" spans="1:17" ht="13">
      <c r="A3" s="5" t="s">
        <v>15</v>
      </c>
      <c r="B3" s="45" t="s">
        <v>16</v>
      </c>
      <c r="C3" s="51" t="s">
        <v>14</v>
      </c>
      <c r="E3" s="21" t="s">
        <v>15</v>
      </c>
      <c r="F3" s="21" t="s">
        <v>16</v>
      </c>
      <c r="G3" s="21" t="s">
        <v>14</v>
      </c>
      <c r="H3" s="22"/>
      <c r="I3" s="20" t="b">
        <f t="shared" ref="I3:I36" si="0">+A3=E3</f>
        <v>1</v>
      </c>
      <c r="J3" s="20" t="b">
        <f t="shared" ref="J3:J36" si="1">+B3=F3</f>
        <v>1</v>
      </c>
      <c r="K3" s="20" t="b">
        <f t="shared" ref="K3:K36" si="2">+C3=G3</f>
        <v>1</v>
      </c>
      <c r="L3" s="6"/>
      <c r="M3" s="6"/>
      <c r="N3" s="6"/>
    </row>
    <row r="4" spans="1:17" ht="13">
      <c r="A4" s="5" t="s">
        <v>17</v>
      </c>
      <c r="B4" s="45" t="s">
        <v>18</v>
      </c>
      <c r="C4" s="52" t="s">
        <v>17</v>
      </c>
      <c r="E4" s="21" t="s">
        <v>17</v>
      </c>
      <c r="F4" s="21" t="s">
        <v>18</v>
      </c>
      <c r="G4" s="21" t="s">
        <v>17</v>
      </c>
      <c r="H4" s="22"/>
      <c r="I4" s="20" t="b">
        <f t="shared" si="0"/>
        <v>1</v>
      </c>
      <c r="J4" s="20" t="b">
        <f t="shared" si="1"/>
        <v>1</v>
      </c>
      <c r="K4" s="20" t="b">
        <f t="shared" si="2"/>
        <v>1</v>
      </c>
      <c r="L4" s="6"/>
      <c r="M4" s="6"/>
      <c r="N4" s="6"/>
    </row>
    <row r="5" spans="1:17" ht="13">
      <c r="A5" s="5" t="s">
        <v>19</v>
      </c>
      <c r="B5" s="45" t="s">
        <v>20</v>
      </c>
      <c r="C5" s="51" t="s">
        <v>21</v>
      </c>
      <c r="E5" s="21" t="s">
        <v>19</v>
      </c>
      <c r="F5" s="21" t="s">
        <v>20</v>
      </c>
      <c r="G5" s="21" t="s">
        <v>21</v>
      </c>
      <c r="H5" s="22"/>
      <c r="I5" s="20" t="b">
        <f t="shared" si="0"/>
        <v>1</v>
      </c>
      <c r="J5" s="20" t="b">
        <f t="shared" si="1"/>
        <v>1</v>
      </c>
      <c r="K5" s="20" t="b">
        <f t="shared" si="2"/>
        <v>1</v>
      </c>
      <c r="L5" s="6"/>
      <c r="M5" s="6"/>
      <c r="N5" s="6"/>
    </row>
    <row r="6" spans="1:17" ht="13">
      <c r="A6" s="5" t="s">
        <v>161</v>
      </c>
      <c r="B6" s="45" t="s">
        <v>2</v>
      </c>
      <c r="C6" s="51" t="s">
        <v>14</v>
      </c>
      <c r="E6" s="21" t="s">
        <v>161</v>
      </c>
      <c r="F6" s="21" t="s">
        <v>2</v>
      </c>
      <c r="G6" s="21" t="s">
        <v>14</v>
      </c>
      <c r="H6" s="22"/>
      <c r="I6" s="20" t="b">
        <f t="shared" si="0"/>
        <v>1</v>
      </c>
      <c r="J6" s="20" t="b">
        <f t="shared" si="1"/>
        <v>1</v>
      </c>
      <c r="K6" s="20" t="b">
        <f t="shared" si="2"/>
        <v>1</v>
      </c>
      <c r="L6" s="6"/>
      <c r="M6" s="6"/>
      <c r="N6" s="6"/>
    </row>
    <row r="7" spans="1:17" ht="13">
      <c r="A7" s="5" t="s">
        <v>162</v>
      </c>
      <c r="B7" s="45" t="s">
        <v>23</v>
      </c>
      <c r="C7" s="51" t="s">
        <v>14</v>
      </c>
      <c r="E7" s="21" t="s">
        <v>162</v>
      </c>
      <c r="F7" s="21" t="s">
        <v>23</v>
      </c>
      <c r="G7" s="21" t="s">
        <v>14</v>
      </c>
      <c r="H7" s="22"/>
      <c r="I7" s="20" t="b">
        <f t="shared" si="0"/>
        <v>1</v>
      </c>
      <c r="J7" s="20" t="b">
        <f t="shared" si="1"/>
        <v>1</v>
      </c>
      <c r="K7" s="20" t="b">
        <f t="shared" si="2"/>
        <v>1</v>
      </c>
      <c r="L7" s="6"/>
      <c r="M7" s="6"/>
      <c r="N7" s="6"/>
    </row>
    <row r="8" spans="1:17" ht="13">
      <c r="A8" s="5" t="s">
        <v>163</v>
      </c>
      <c r="B8" s="45" t="s">
        <v>24</v>
      </c>
      <c r="C8" s="51" t="s">
        <v>20</v>
      </c>
      <c r="E8" s="21" t="s">
        <v>163</v>
      </c>
      <c r="F8" s="21" t="s">
        <v>24</v>
      </c>
      <c r="G8" s="21" t="s">
        <v>20</v>
      </c>
      <c r="H8" s="22"/>
      <c r="I8" s="20" t="b">
        <f t="shared" si="0"/>
        <v>1</v>
      </c>
      <c r="J8" s="20" t="b">
        <f t="shared" si="1"/>
        <v>1</v>
      </c>
      <c r="K8" s="20" t="b">
        <f t="shared" si="2"/>
        <v>1</v>
      </c>
      <c r="L8" s="6"/>
      <c r="M8" s="6"/>
      <c r="N8" s="6"/>
      <c r="Q8" s="6"/>
    </row>
    <row r="9" spans="1:17" ht="13">
      <c r="A9" s="5" t="s">
        <v>9</v>
      </c>
      <c r="B9" s="45" t="s">
        <v>14</v>
      </c>
      <c r="C9" s="51" t="s">
        <v>25</v>
      </c>
      <c r="E9" s="21" t="s">
        <v>9</v>
      </c>
      <c r="F9" s="21" t="s">
        <v>14</v>
      </c>
      <c r="G9" s="21" t="s">
        <v>25</v>
      </c>
      <c r="H9" s="22"/>
      <c r="I9" s="20" t="b">
        <f t="shared" si="0"/>
        <v>1</v>
      </c>
      <c r="J9" s="20" t="b">
        <f t="shared" si="1"/>
        <v>1</v>
      </c>
      <c r="K9" s="20" t="b">
        <f t="shared" si="2"/>
        <v>1</v>
      </c>
      <c r="L9" s="6"/>
      <c r="M9" s="6"/>
      <c r="N9" s="6"/>
      <c r="Q9" s="6"/>
    </row>
    <row r="10" spans="1:17" ht="13">
      <c r="A10" s="5" t="s">
        <v>181</v>
      </c>
      <c r="B10" s="45" t="s">
        <v>181</v>
      </c>
      <c r="C10" s="51" t="s">
        <v>14</v>
      </c>
      <c r="E10" s="21" t="s">
        <v>181</v>
      </c>
      <c r="F10" s="21" t="s">
        <v>181</v>
      </c>
      <c r="G10" s="21" t="s">
        <v>14</v>
      </c>
      <c r="H10" s="22"/>
      <c r="I10" s="20" t="b">
        <f t="shared" si="0"/>
        <v>1</v>
      </c>
      <c r="J10" s="20" t="b">
        <f t="shared" si="1"/>
        <v>1</v>
      </c>
      <c r="K10" s="20" t="b">
        <f t="shared" si="2"/>
        <v>1</v>
      </c>
      <c r="L10" s="6"/>
      <c r="M10" s="6"/>
      <c r="N10" s="6"/>
      <c r="Q10" s="6"/>
    </row>
    <row r="11" spans="1:17" ht="13">
      <c r="A11" s="5" t="s">
        <v>26</v>
      </c>
      <c r="B11" s="45" t="s">
        <v>27</v>
      </c>
      <c r="C11" s="51" t="s">
        <v>14</v>
      </c>
      <c r="E11" s="21" t="s">
        <v>26</v>
      </c>
      <c r="F11" s="21" t="s">
        <v>27</v>
      </c>
      <c r="G11" s="21" t="s">
        <v>14</v>
      </c>
      <c r="H11" s="22"/>
      <c r="I11" s="20" t="b">
        <f t="shared" si="0"/>
        <v>1</v>
      </c>
      <c r="J11" s="20" t="b">
        <f t="shared" si="1"/>
        <v>1</v>
      </c>
      <c r="K11" s="20" t="b">
        <f t="shared" si="2"/>
        <v>1</v>
      </c>
      <c r="L11" s="6"/>
      <c r="M11" s="6"/>
      <c r="N11" s="6"/>
      <c r="Q11" s="6"/>
    </row>
    <row r="12" spans="1:17" ht="13">
      <c r="A12" s="5" t="s">
        <v>28</v>
      </c>
      <c r="B12" s="45" t="s">
        <v>29</v>
      </c>
      <c r="C12" s="51" t="s">
        <v>14</v>
      </c>
      <c r="E12" s="21" t="s">
        <v>28</v>
      </c>
      <c r="F12" s="21" t="s">
        <v>29</v>
      </c>
      <c r="G12" s="21" t="s">
        <v>14</v>
      </c>
      <c r="H12" s="22"/>
      <c r="I12" s="20" t="b">
        <f t="shared" si="0"/>
        <v>1</v>
      </c>
      <c r="J12" s="20" t="b">
        <f t="shared" si="1"/>
        <v>1</v>
      </c>
      <c r="K12" s="20" t="b">
        <f t="shared" si="2"/>
        <v>1</v>
      </c>
      <c r="L12" s="6"/>
      <c r="M12" s="6"/>
      <c r="N12" s="6"/>
      <c r="Q12" s="6"/>
    </row>
    <row r="13" spans="1:17" ht="13">
      <c r="A13" s="5" t="s">
        <v>30</v>
      </c>
      <c r="B13" s="45" t="s">
        <v>31</v>
      </c>
      <c r="C13" s="51" t="s">
        <v>14</v>
      </c>
      <c r="E13" s="21" t="s">
        <v>30</v>
      </c>
      <c r="F13" s="21" t="s">
        <v>31</v>
      </c>
      <c r="G13" s="21" t="s">
        <v>14</v>
      </c>
      <c r="H13" s="22"/>
      <c r="I13" s="20" t="b">
        <f t="shared" si="0"/>
        <v>1</v>
      </c>
      <c r="J13" s="20" t="b">
        <f t="shared" si="1"/>
        <v>1</v>
      </c>
      <c r="K13" s="20" t="b">
        <f t="shared" si="2"/>
        <v>1</v>
      </c>
      <c r="L13" s="6"/>
      <c r="M13" s="6"/>
      <c r="N13" s="6"/>
    </row>
    <row r="14" spans="1:17" ht="13">
      <c r="A14" s="5" t="s">
        <v>32</v>
      </c>
      <c r="B14" s="45" t="s">
        <v>33</v>
      </c>
      <c r="C14" s="51" t="s">
        <v>14</v>
      </c>
      <c r="E14" s="21" t="s">
        <v>32</v>
      </c>
      <c r="F14" s="21" t="s">
        <v>33</v>
      </c>
      <c r="G14" s="21" t="s">
        <v>14</v>
      </c>
      <c r="H14" s="22"/>
      <c r="I14" s="20" t="b">
        <f t="shared" si="0"/>
        <v>1</v>
      </c>
      <c r="J14" s="20" t="b">
        <f t="shared" si="1"/>
        <v>1</v>
      </c>
      <c r="K14" s="20" t="b">
        <f t="shared" si="2"/>
        <v>1</v>
      </c>
      <c r="L14" s="6"/>
      <c r="M14" s="6"/>
      <c r="N14" s="6"/>
    </row>
    <row r="15" spans="1:17" ht="13">
      <c r="A15" s="5" t="s">
        <v>10</v>
      </c>
      <c r="B15" s="45" t="s">
        <v>34</v>
      </c>
      <c r="C15" s="51" t="s">
        <v>14</v>
      </c>
      <c r="E15" s="21" t="s">
        <v>10</v>
      </c>
      <c r="F15" s="21" t="s">
        <v>34</v>
      </c>
      <c r="G15" s="21" t="s">
        <v>14</v>
      </c>
      <c r="H15" s="22"/>
      <c r="I15" s="20" t="b">
        <f t="shared" si="0"/>
        <v>1</v>
      </c>
      <c r="J15" s="20" t="b">
        <f t="shared" si="1"/>
        <v>1</v>
      </c>
      <c r="K15" s="20" t="b">
        <f t="shared" si="2"/>
        <v>1</v>
      </c>
      <c r="L15" s="6"/>
      <c r="M15" s="6"/>
      <c r="N15" s="6"/>
    </row>
    <row r="16" spans="1:17" ht="13">
      <c r="A16" s="5" t="s">
        <v>11</v>
      </c>
      <c r="B16" s="45" t="s">
        <v>35</v>
      </c>
      <c r="C16" s="51" t="s">
        <v>14</v>
      </c>
      <c r="E16" s="21" t="s">
        <v>11</v>
      </c>
      <c r="F16" s="21" t="s">
        <v>35</v>
      </c>
      <c r="G16" s="21" t="s">
        <v>14</v>
      </c>
      <c r="H16" s="22"/>
      <c r="I16" s="20" t="b">
        <f t="shared" si="0"/>
        <v>1</v>
      </c>
      <c r="J16" s="20" t="b">
        <f t="shared" si="1"/>
        <v>1</v>
      </c>
      <c r="K16" s="20" t="b">
        <f t="shared" si="2"/>
        <v>1</v>
      </c>
      <c r="L16" s="6"/>
      <c r="M16" s="6"/>
      <c r="N16" s="6"/>
    </row>
    <row r="17" spans="1:14" ht="13">
      <c r="A17" s="5" t="s">
        <v>36</v>
      </c>
      <c r="B17" s="45" t="s">
        <v>37</v>
      </c>
      <c r="C17" s="51" t="s">
        <v>38</v>
      </c>
      <c r="E17" s="21" t="s">
        <v>36</v>
      </c>
      <c r="F17" s="21" t="s">
        <v>37</v>
      </c>
      <c r="G17" s="21" t="s">
        <v>38</v>
      </c>
      <c r="H17" s="22"/>
      <c r="I17" s="20" t="b">
        <f t="shared" si="0"/>
        <v>1</v>
      </c>
      <c r="J17" s="20" t="b">
        <f t="shared" si="1"/>
        <v>1</v>
      </c>
      <c r="K17" s="20" t="b">
        <f t="shared" si="2"/>
        <v>1</v>
      </c>
      <c r="L17" s="6"/>
      <c r="M17" s="6"/>
      <c r="N17" s="6"/>
    </row>
    <row r="18" spans="1:14" ht="13">
      <c r="A18" s="5" t="s">
        <v>39</v>
      </c>
      <c r="B18" s="45" t="s">
        <v>21</v>
      </c>
      <c r="C18" s="51" t="s">
        <v>38</v>
      </c>
      <c r="E18" s="21" t="s">
        <v>39</v>
      </c>
      <c r="F18" s="21" t="s">
        <v>21</v>
      </c>
      <c r="G18" s="21" t="s">
        <v>38</v>
      </c>
      <c r="H18" s="22"/>
      <c r="I18" s="20" t="b">
        <f t="shared" si="0"/>
        <v>1</v>
      </c>
      <c r="J18" s="20" t="b">
        <f t="shared" si="1"/>
        <v>1</v>
      </c>
      <c r="K18" s="20" t="b">
        <f t="shared" si="2"/>
        <v>1</v>
      </c>
      <c r="L18" s="6"/>
      <c r="M18" s="6"/>
      <c r="N18" s="6"/>
    </row>
    <row r="19" spans="1:14" ht="13">
      <c r="A19" s="5" t="s">
        <v>12</v>
      </c>
      <c r="B19" s="45" t="s">
        <v>40</v>
      </c>
      <c r="C19" s="51" t="s">
        <v>14</v>
      </c>
      <c r="E19" s="21" t="s">
        <v>12</v>
      </c>
      <c r="F19" s="21" t="s">
        <v>40</v>
      </c>
      <c r="G19" s="21" t="s">
        <v>14</v>
      </c>
      <c r="H19" s="22"/>
      <c r="I19" s="20" t="b">
        <f t="shared" si="0"/>
        <v>1</v>
      </c>
      <c r="J19" s="20" t="b">
        <f t="shared" si="1"/>
        <v>1</v>
      </c>
      <c r="K19" s="20" t="b">
        <f t="shared" si="2"/>
        <v>1</v>
      </c>
      <c r="L19" s="6"/>
      <c r="M19" s="6"/>
      <c r="N19" s="6"/>
    </row>
    <row r="20" spans="1:14" ht="13">
      <c r="A20" s="5" t="s">
        <v>41</v>
      </c>
      <c r="B20" s="45" t="s">
        <v>21</v>
      </c>
      <c r="C20" s="51" t="s">
        <v>14</v>
      </c>
      <c r="E20" s="21" t="s">
        <v>41</v>
      </c>
      <c r="F20" s="21" t="s">
        <v>21</v>
      </c>
      <c r="G20" s="21" t="s">
        <v>14</v>
      </c>
      <c r="H20" s="22"/>
      <c r="I20" s="20" t="b">
        <f t="shared" si="0"/>
        <v>1</v>
      </c>
      <c r="J20" s="20" t="b">
        <f t="shared" si="1"/>
        <v>1</v>
      </c>
      <c r="K20" s="20" t="b">
        <f t="shared" si="2"/>
        <v>1</v>
      </c>
      <c r="L20" s="6"/>
      <c r="M20" s="6"/>
      <c r="N20" s="6"/>
    </row>
    <row r="21" spans="1:14" ht="15.75" customHeight="1">
      <c r="A21" s="5" t="s">
        <v>42</v>
      </c>
      <c r="B21" s="45" t="s">
        <v>43</v>
      </c>
      <c r="C21" s="51" t="s">
        <v>23</v>
      </c>
      <c r="E21" s="21" t="s">
        <v>42</v>
      </c>
      <c r="F21" s="21" t="s">
        <v>43</v>
      </c>
      <c r="G21" s="21" t="s">
        <v>23</v>
      </c>
      <c r="H21" s="22"/>
      <c r="I21" s="20" t="b">
        <f t="shared" si="0"/>
        <v>1</v>
      </c>
      <c r="J21" s="20" t="b">
        <f t="shared" si="1"/>
        <v>1</v>
      </c>
      <c r="K21" s="20" t="b">
        <f t="shared" si="2"/>
        <v>1</v>
      </c>
      <c r="L21" s="6"/>
      <c r="M21" s="6"/>
      <c r="N21" s="6"/>
    </row>
    <row r="22" spans="1:14" ht="15.75" customHeight="1">
      <c r="A22" s="5" t="s">
        <v>44</v>
      </c>
      <c r="B22" s="45" t="s">
        <v>35</v>
      </c>
      <c r="C22" s="51" t="s">
        <v>59</v>
      </c>
      <c r="E22" s="21" t="s">
        <v>44</v>
      </c>
      <c r="F22" s="21" t="s">
        <v>35</v>
      </c>
      <c r="G22" s="21" t="s">
        <v>59</v>
      </c>
      <c r="H22" s="22"/>
      <c r="I22" s="20" t="b">
        <f t="shared" si="0"/>
        <v>1</v>
      </c>
      <c r="J22" s="20" t="b">
        <f t="shared" si="1"/>
        <v>1</v>
      </c>
      <c r="K22" s="20" t="b">
        <f t="shared" si="2"/>
        <v>1</v>
      </c>
      <c r="L22" s="6"/>
      <c r="M22" s="6"/>
      <c r="N22" s="6"/>
    </row>
    <row r="23" spans="1:14" ht="15.75" customHeight="1">
      <c r="A23" s="5" t="s">
        <v>2</v>
      </c>
      <c r="B23" s="45" t="s">
        <v>14</v>
      </c>
      <c r="C23" s="51" t="s">
        <v>2</v>
      </c>
      <c r="E23" s="21" t="s">
        <v>2</v>
      </c>
      <c r="F23" s="21" t="s">
        <v>14</v>
      </c>
      <c r="G23" s="21" t="s">
        <v>2</v>
      </c>
      <c r="H23" s="22"/>
      <c r="I23" s="20" t="b">
        <f t="shared" si="0"/>
        <v>1</v>
      </c>
      <c r="J23" s="20" t="b">
        <f t="shared" si="1"/>
        <v>1</v>
      </c>
      <c r="K23" s="20" t="b">
        <f t="shared" si="2"/>
        <v>1</v>
      </c>
      <c r="L23" s="6"/>
      <c r="M23" s="6"/>
      <c r="N23" s="6"/>
    </row>
    <row r="24" spans="1:14" ht="15.75" customHeight="1">
      <c r="A24" s="5" t="s">
        <v>45</v>
      </c>
      <c r="B24" s="45" t="s">
        <v>46</v>
      </c>
      <c r="C24" s="51" t="s">
        <v>14</v>
      </c>
      <c r="E24" s="21" t="s">
        <v>45</v>
      </c>
      <c r="F24" s="21" t="s">
        <v>46</v>
      </c>
      <c r="G24" s="21" t="s">
        <v>14</v>
      </c>
      <c r="H24" s="22"/>
      <c r="I24" s="20" t="b">
        <f t="shared" si="0"/>
        <v>1</v>
      </c>
      <c r="J24" s="20" t="b">
        <f t="shared" si="1"/>
        <v>1</v>
      </c>
      <c r="K24" s="20" t="b">
        <f t="shared" si="2"/>
        <v>1</v>
      </c>
      <c r="L24" s="6"/>
      <c r="M24" s="6"/>
      <c r="N24" s="6"/>
    </row>
    <row r="25" spans="1:14" ht="15.75" customHeight="1">
      <c r="A25" s="5" t="s">
        <v>158</v>
      </c>
      <c r="B25" s="45" t="s">
        <v>35</v>
      </c>
      <c r="C25" s="51" t="s">
        <v>38</v>
      </c>
      <c r="E25" s="21" t="s">
        <v>158</v>
      </c>
      <c r="F25" s="21" t="s">
        <v>35</v>
      </c>
      <c r="G25" s="21" t="s">
        <v>38</v>
      </c>
      <c r="H25" s="22"/>
      <c r="I25" s="20" t="b">
        <f t="shared" si="0"/>
        <v>1</v>
      </c>
      <c r="J25" s="20" t="b">
        <f t="shared" si="1"/>
        <v>1</v>
      </c>
      <c r="K25" s="20" t="b">
        <f t="shared" si="2"/>
        <v>1</v>
      </c>
      <c r="L25" s="6"/>
      <c r="M25" s="6"/>
      <c r="N25" s="6"/>
    </row>
    <row r="26" spans="1:14" ht="15.75" customHeight="1">
      <c r="A26" s="5" t="s">
        <v>159</v>
      </c>
      <c r="B26" s="45" t="s">
        <v>14</v>
      </c>
      <c r="C26" s="51" t="s">
        <v>35</v>
      </c>
      <c r="E26" s="21" t="s">
        <v>159</v>
      </c>
      <c r="F26" s="21" t="s">
        <v>14</v>
      </c>
      <c r="G26" s="21" t="s">
        <v>35</v>
      </c>
      <c r="H26" s="22"/>
      <c r="I26" s="20" t="b">
        <f t="shared" si="0"/>
        <v>1</v>
      </c>
      <c r="J26" s="20" t="b">
        <f t="shared" si="1"/>
        <v>1</v>
      </c>
      <c r="K26" s="20" t="b">
        <f t="shared" si="2"/>
        <v>1</v>
      </c>
      <c r="L26" s="6"/>
      <c r="M26" s="6"/>
      <c r="N26" s="6"/>
    </row>
    <row r="27" spans="1:14" ht="15.75" customHeight="1">
      <c r="A27" s="5" t="s">
        <v>182</v>
      </c>
      <c r="B27" s="45" t="s">
        <v>31</v>
      </c>
      <c r="C27" s="51" t="s">
        <v>73</v>
      </c>
      <c r="E27" s="21" t="s">
        <v>182</v>
      </c>
      <c r="F27" s="21" t="s">
        <v>31</v>
      </c>
      <c r="G27" s="21" t="s">
        <v>73</v>
      </c>
      <c r="H27" s="22"/>
      <c r="I27" s="20" t="b">
        <f t="shared" si="0"/>
        <v>1</v>
      </c>
      <c r="J27" s="20" t="b">
        <f t="shared" si="1"/>
        <v>1</v>
      </c>
      <c r="K27" s="20" t="b">
        <f t="shared" si="2"/>
        <v>1</v>
      </c>
      <c r="L27" s="6"/>
      <c r="M27" s="6"/>
      <c r="N27" s="6"/>
    </row>
    <row r="28" spans="1:14" ht="15.75" customHeight="1">
      <c r="A28" s="5" t="s">
        <v>183</v>
      </c>
      <c r="B28" s="45" t="s">
        <v>73</v>
      </c>
      <c r="C28" s="51" t="s">
        <v>38</v>
      </c>
      <c r="E28" s="21" t="s">
        <v>183</v>
      </c>
      <c r="F28" s="21" t="s">
        <v>73</v>
      </c>
      <c r="G28" s="21" t="s">
        <v>38</v>
      </c>
      <c r="H28" s="22"/>
      <c r="I28" s="20" t="b">
        <f t="shared" si="0"/>
        <v>1</v>
      </c>
      <c r="J28" s="20" t="b">
        <f t="shared" si="1"/>
        <v>1</v>
      </c>
      <c r="K28" s="20" t="b">
        <f t="shared" si="2"/>
        <v>1</v>
      </c>
      <c r="L28" s="6"/>
      <c r="M28" s="6"/>
      <c r="N28" s="6"/>
    </row>
    <row r="29" spans="1:14" ht="15.75" customHeight="1">
      <c r="A29" s="5" t="s">
        <v>184</v>
      </c>
      <c r="B29" s="45" t="s">
        <v>76</v>
      </c>
      <c r="C29" s="51" t="s">
        <v>38</v>
      </c>
      <c r="E29" s="21" t="s">
        <v>184</v>
      </c>
      <c r="F29" s="21" t="s">
        <v>76</v>
      </c>
      <c r="G29" s="21" t="s">
        <v>38</v>
      </c>
      <c r="H29" s="22"/>
      <c r="I29" s="20" t="b">
        <f t="shared" si="0"/>
        <v>1</v>
      </c>
      <c r="J29" s="20" t="b">
        <f t="shared" si="1"/>
        <v>1</v>
      </c>
      <c r="K29" s="20" t="b">
        <f t="shared" si="2"/>
        <v>1</v>
      </c>
      <c r="L29" s="6"/>
      <c r="M29" s="6"/>
      <c r="N29" s="6"/>
    </row>
    <row r="30" spans="1:14" ht="15.75" customHeight="1">
      <c r="A30" s="5" t="s">
        <v>185</v>
      </c>
      <c r="B30" s="45" t="s">
        <v>77</v>
      </c>
      <c r="C30" s="51" t="s">
        <v>38</v>
      </c>
      <c r="E30" s="21" t="s">
        <v>185</v>
      </c>
      <c r="F30" s="21" t="s">
        <v>77</v>
      </c>
      <c r="G30" s="21" t="s">
        <v>38</v>
      </c>
      <c r="H30" s="22"/>
      <c r="I30" s="20" t="b">
        <f t="shared" si="0"/>
        <v>1</v>
      </c>
      <c r="J30" s="20" t="b">
        <f t="shared" si="1"/>
        <v>1</v>
      </c>
      <c r="K30" s="20" t="b">
        <f t="shared" si="2"/>
        <v>1</v>
      </c>
      <c r="L30" s="6"/>
      <c r="M30" s="6"/>
      <c r="N30" s="6"/>
    </row>
    <row r="31" spans="1:14" ht="15.75" customHeight="1">
      <c r="A31" s="5" t="s">
        <v>186</v>
      </c>
      <c r="B31" s="45" t="s">
        <v>33</v>
      </c>
      <c r="C31" s="51" t="s">
        <v>38</v>
      </c>
      <c r="E31" s="21" t="s">
        <v>186</v>
      </c>
      <c r="F31" s="21" t="s">
        <v>33</v>
      </c>
      <c r="G31" s="21" t="s">
        <v>38</v>
      </c>
      <c r="H31" s="22"/>
      <c r="I31" s="20" t="b">
        <f t="shared" si="0"/>
        <v>1</v>
      </c>
      <c r="J31" s="20" t="b">
        <f t="shared" si="1"/>
        <v>1</v>
      </c>
      <c r="K31" s="20" t="b">
        <f t="shared" si="2"/>
        <v>1</v>
      </c>
      <c r="L31" s="6"/>
      <c r="M31" s="6"/>
      <c r="N31" s="6"/>
    </row>
    <row r="32" spans="1:14" ht="15.75" customHeight="1">
      <c r="A32" s="5" t="s">
        <v>187</v>
      </c>
      <c r="B32" s="45" t="s">
        <v>193</v>
      </c>
      <c r="C32" s="51" t="s">
        <v>38</v>
      </c>
      <c r="E32" s="21" t="s">
        <v>187</v>
      </c>
      <c r="F32" s="21" t="s">
        <v>193</v>
      </c>
      <c r="G32" s="21" t="s">
        <v>38</v>
      </c>
      <c r="H32" s="22"/>
      <c r="I32" s="20" t="b">
        <f t="shared" si="0"/>
        <v>1</v>
      </c>
      <c r="J32" s="20" t="b">
        <f t="shared" si="1"/>
        <v>1</v>
      </c>
      <c r="K32" s="20" t="b">
        <f t="shared" si="2"/>
        <v>1</v>
      </c>
      <c r="L32" s="6"/>
      <c r="M32" s="6"/>
      <c r="N32" s="6"/>
    </row>
    <row r="33" spans="1:14" ht="15.75" customHeight="1">
      <c r="A33" s="5" t="s">
        <v>188</v>
      </c>
      <c r="B33" s="45" t="s">
        <v>188</v>
      </c>
      <c r="C33" s="51" t="s">
        <v>76</v>
      </c>
      <c r="E33" s="21" t="s">
        <v>188</v>
      </c>
      <c r="F33" s="21" t="s">
        <v>188</v>
      </c>
      <c r="G33" s="21" t="s">
        <v>76</v>
      </c>
      <c r="H33" s="22"/>
      <c r="I33" s="20" t="b">
        <f t="shared" si="0"/>
        <v>1</v>
      </c>
      <c r="J33" s="20" t="b">
        <f t="shared" si="1"/>
        <v>1</v>
      </c>
      <c r="K33" s="20" t="b">
        <f t="shared" si="2"/>
        <v>1</v>
      </c>
      <c r="L33" s="6"/>
      <c r="M33" s="6"/>
      <c r="N33" s="6"/>
    </row>
    <row r="34" spans="1:14" ht="15.75" customHeight="1">
      <c r="A34" s="5" t="s">
        <v>189</v>
      </c>
      <c r="B34" s="45" t="s">
        <v>189</v>
      </c>
      <c r="C34" s="51" t="s">
        <v>77</v>
      </c>
      <c r="E34" s="21" t="s">
        <v>189</v>
      </c>
      <c r="F34" s="21" t="s">
        <v>189</v>
      </c>
      <c r="G34" s="21" t="s">
        <v>77</v>
      </c>
      <c r="H34" s="22"/>
      <c r="I34" s="20" t="b">
        <f t="shared" si="0"/>
        <v>1</v>
      </c>
      <c r="J34" s="20" t="b">
        <f t="shared" si="1"/>
        <v>1</v>
      </c>
      <c r="K34" s="20" t="b">
        <f t="shared" si="2"/>
        <v>1</v>
      </c>
      <c r="L34" s="6"/>
      <c r="M34" s="6"/>
      <c r="N34" s="6"/>
    </row>
    <row r="35" spans="1:14" ht="15.75" customHeight="1">
      <c r="A35" s="5" t="s">
        <v>190</v>
      </c>
      <c r="B35" s="45" t="s">
        <v>109</v>
      </c>
      <c r="C35" s="51" t="s">
        <v>33</v>
      </c>
      <c r="E35" s="21" t="s">
        <v>190</v>
      </c>
      <c r="F35" s="21" t="s">
        <v>109</v>
      </c>
      <c r="G35" s="21" t="s">
        <v>33</v>
      </c>
      <c r="H35" s="22"/>
      <c r="I35" s="20" t="b">
        <f t="shared" si="0"/>
        <v>1</v>
      </c>
      <c r="J35" s="20" t="b">
        <f t="shared" si="1"/>
        <v>1</v>
      </c>
      <c r="K35" s="20" t="b">
        <f t="shared" si="2"/>
        <v>1</v>
      </c>
      <c r="L35" s="6"/>
      <c r="M35" s="6"/>
      <c r="N35" s="6"/>
    </row>
    <row r="36" spans="1:14" ht="15.75" customHeight="1">
      <c r="A36" s="5" t="s">
        <v>191</v>
      </c>
      <c r="B36" s="45" t="s">
        <v>112</v>
      </c>
      <c r="C36" s="51" t="s">
        <v>193</v>
      </c>
      <c r="E36" s="21" t="s">
        <v>191</v>
      </c>
      <c r="F36" s="21" t="s">
        <v>112</v>
      </c>
      <c r="G36" s="21" t="s">
        <v>193</v>
      </c>
      <c r="H36" s="22"/>
      <c r="I36" s="20" t="b">
        <f t="shared" si="0"/>
        <v>1</v>
      </c>
      <c r="J36" s="20" t="b">
        <f t="shared" si="1"/>
        <v>1</v>
      </c>
      <c r="K36" s="20" t="b">
        <f t="shared" si="2"/>
        <v>1</v>
      </c>
      <c r="L36" s="6"/>
      <c r="M36" s="6"/>
      <c r="N36" s="6"/>
    </row>
    <row r="37" spans="1:14" ht="15.75" customHeight="1">
      <c r="A37" s="5" t="s">
        <v>195</v>
      </c>
      <c r="B37" s="45" t="s">
        <v>62</v>
      </c>
      <c r="C37" s="51" t="s">
        <v>21</v>
      </c>
      <c r="E37" s="21" t="s">
        <v>195</v>
      </c>
      <c r="F37" s="21" t="s">
        <v>62</v>
      </c>
      <c r="G37" s="21" t="s">
        <v>21</v>
      </c>
      <c r="I37" s="20" t="b">
        <f t="shared" ref="I37:I47" si="3">+A37=E37</f>
        <v>1</v>
      </c>
      <c r="J37" s="20" t="b">
        <f t="shared" ref="J37:J47" si="4">+B37=F37</f>
        <v>1</v>
      </c>
      <c r="K37" s="20" t="b">
        <f t="shared" ref="K37:K47" si="5">+C37=G37</f>
        <v>1</v>
      </c>
      <c r="L37" s="6"/>
      <c r="M37" s="6"/>
      <c r="N37" s="6"/>
    </row>
    <row r="38" spans="1:14" ht="15.75" customHeight="1">
      <c r="A38" s="5" t="s">
        <v>231</v>
      </c>
      <c r="B38" s="45" t="s">
        <v>21</v>
      </c>
      <c r="C38" s="51" t="s">
        <v>38</v>
      </c>
      <c r="E38" s="21" t="s">
        <v>231</v>
      </c>
      <c r="F38" s="21" t="s">
        <v>21</v>
      </c>
      <c r="G38" s="21" t="s">
        <v>38</v>
      </c>
      <c r="I38" s="20" t="b">
        <f t="shared" si="3"/>
        <v>1</v>
      </c>
      <c r="J38" s="20" t="b">
        <f t="shared" si="4"/>
        <v>1</v>
      </c>
      <c r="K38" s="20" t="b">
        <f t="shared" si="5"/>
        <v>1</v>
      </c>
      <c r="L38" s="6"/>
      <c r="M38" s="6"/>
      <c r="N38" s="6"/>
    </row>
    <row r="39" spans="1:14" ht="15.75" customHeight="1">
      <c r="A39" s="5" t="s">
        <v>197</v>
      </c>
      <c r="B39" s="45" t="s">
        <v>13</v>
      </c>
      <c r="C39" s="51" t="s">
        <v>62</v>
      </c>
      <c r="E39" s="21" t="s">
        <v>197</v>
      </c>
      <c r="F39" s="21" t="s">
        <v>13</v>
      </c>
      <c r="G39" s="21" t="s">
        <v>62</v>
      </c>
      <c r="I39" s="20" t="b">
        <f t="shared" si="3"/>
        <v>1</v>
      </c>
      <c r="J39" s="20" t="b">
        <f t="shared" si="4"/>
        <v>1</v>
      </c>
      <c r="K39" s="20" t="b">
        <f t="shared" si="5"/>
        <v>1</v>
      </c>
      <c r="L39" s="6"/>
      <c r="M39" s="6"/>
      <c r="N39" s="6"/>
    </row>
    <row r="40" spans="1:14" ht="15.75" customHeight="1">
      <c r="A40" s="5" t="s">
        <v>245</v>
      </c>
      <c r="B40" s="45" t="s">
        <v>244</v>
      </c>
      <c r="C40" s="51" t="s">
        <v>38</v>
      </c>
      <c r="E40" s="21" t="s">
        <v>245</v>
      </c>
      <c r="F40" s="21" t="s">
        <v>244</v>
      </c>
      <c r="G40" s="21" t="s">
        <v>38</v>
      </c>
      <c r="I40" s="20" t="b">
        <f t="shared" si="3"/>
        <v>1</v>
      </c>
      <c r="J40" s="20" t="b">
        <f t="shared" si="4"/>
        <v>1</v>
      </c>
      <c r="K40" s="20" t="b">
        <f t="shared" si="5"/>
        <v>1</v>
      </c>
    </row>
    <row r="41" spans="1:14" ht="15.75" customHeight="1">
      <c r="A41" s="5" t="s">
        <v>246</v>
      </c>
      <c r="B41" s="5" t="s">
        <v>243</v>
      </c>
      <c r="C41" s="49" t="s">
        <v>38</v>
      </c>
      <c r="E41" s="21" t="s">
        <v>246</v>
      </c>
      <c r="F41" s="21" t="s">
        <v>243</v>
      </c>
      <c r="G41" s="21" t="s">
        <v>38</v>
      </c>
      <c r="I41" s="20" t="b">
        <f t="shared" si="3"/>
        <v>1</v>
      </c>
      <c r="J41" s="20" t="b">
        <f t="shared" si="4"/>
        <v>1</v>
      </c>
      <c r="K41" s="20" t="b">
        <f t="shared" si="5"/>
        <v>1</v>
      </c>
    </row>
    <row r="42" spans="1:14" ht="15.75" customHeight="1">
      <c r="A42" s="5" t="s">
        <v>251</v>
      </c>
      <c r="B42" s="5" t="s">
        <v>90</v>
      </c>
      <c r="C42" s="5" t="s">
        <v>38</v>
      </c>
      <c r="E42" s="21" t="s">
        <v>251</v>
      </c>
      <c r="F42" s="21" t="s">
        <v>90</v>
      </c>
      <c r="G42" s="21" t="s">
        <v>38</v>
      </c>
      <c r="I42" s="20" t="b">
        <f t="shared" si="3"/>
        <v>1</v>
      </c>
      <c r="J42" s="20" t="b">
        <f t="shared" si="4"/>
        <v>1</v>
      </c>
      <c r="K42" s="20" t="b">
        <f t="shared" si="5"/>
        <v>1</v>
      </c>
    </row>
    <row r="43" spans="1:14" ht="15.75" customHeight="1">
      <c r="A43" s="5" t="s">
        <v>267</v>
      </c>
      <c r="B43" s="5" t="s">
        <v>14</v>
      </c>
      <c r="C43" s="5" t="s">
        <v>13</v>
      </c>
      <c r="E43" s="21" t="s">
        <v>267</v>
      </c>
      <c r="F43" s="21" t="s">
        <v>14</v>
      </c>
      <c r="G43" s="21" t="s">
        <v>13</v>
      </c>
      <c r="I43" s="20" t="b">
        <f t="shared" si="3"/>
        <v>1</v>
      </c>
      <c r="J43" s="20" t="b">
        <f t="shared" si="4"/>
        <v>1</v>
      </c>
      <c r="K43" s="20" t="b">
        <f t="shared" si="5"/>
        <v>1</v>
      </c>
    </row>
    <row r="44" spans="1:14" ht="15.75" customHeight="1">
      <c r="A44" s="5" t="s">
        <v>269</v>
      </c>
      <c r="B44" s="5" t="s">
        <v>35</v>
      </c>
      <c r="C44" s="5" t="s">
        <v>2</v>
      </c>
      <c r="E44" s="21" t="s">
        <v>269</v>
      </c>
      <c r="F44" s="21" t="s">
        <v>35</v>
      </c>
      <c r="G44" s="21" t="s">
        <v>2</v>
      </c>
      <c r="I44" s="20" t="b">
        <f t="shared" si="3"/>
        <v>1</v>
      </c>
      <c r="J44" s="20" t="b">
        <f t="shared" si="4"/>
        <v>1</v>
      </c>
      <c r="K44" s="20" t="b">
        <f t="shared" si="5"/>
        <v>1</v>
      </c>
    </row>
    <row r="45" spans="1:14" ht="15.75" customHeight="1">
      <c r="A45" s="5" t="s">
        <v>270</v>
      </c>
      <c r="B45" s="5" t="s">
        <v>90</v>
      </c>
      <c r="C45" s="5" t="s">
        <v>21</v>
      </c>
      <c r="E45" s="21" t="s">
        <v>270</v>
      </c>
      <c r="F45" s="21" t="s">
        <v>90</v>
      </c>
      <c r="G45" s="21" t="s">
        <v>21</v>
      </c>
      <c r="I45" s="20" t="b">
        <f t="shared" si="3"/>
        <v>1</v>
      </c>
      <c r="J45" s="20" t="b">
        <f t="shared" si="4"/>
        <v>1</v>
      </c>
      <c r="K45" s="20" t="b">
        <f t="shared" si="5"/>
        <v>1</v>
      </c>
    </row>
    <row r="46" spans="1:14" ht="15.75" customHeight="1">
      <c r="A46" s="5" t="s">
        <v>271</v>
      </c>
      <c r="B46" s="5" t="s">
        <v>37</v>
      </c>
      <c r="C46" s="5" t="s">
        <v>271</v>
      </c>
      <c r="E46" s="21" t="s">
        <v>271</v>
      </c>
      <c r="F46" s="21" t="s">
        <v>37</v>
      </c>
      <c r="G46" s="21" t="s">
        <v>271</v>
      </c>
      <c r="I46" s="20" t="b">
        <f t="shared" si="3"/>
        <v>1</v>
      </c>
      <c r="J46" s="20" t="b">
        <f t="shared" si="4"/>
        <v>1</v>
      </c>
      <c r="K46" s="20" t="b">
        <f t="shared" si="5"/>
        <v>1</v>
      </c>
    </row>
    <row r="47" spans="1:14" ht="15.75" customHeight="1">
      <c r="A47" s="5" t="s">
        <v>272</v>
      </c>
      <c r="B47" s="5" t="s">
        <v>271</v>
      </c>
      <c r="C47" s="5" t="s">
        <v>273</v>
      </c>
      <c r="E47" s="21" t="s">
        <v>272</v>
      </c>
      <c r="F47" s="21" t="s">
        <v>271</v>
      </c>
      <c r="G47" s="21" t="s">
        <v>273</v>
      </c>
      <c r="I47" s="20" t="b">
        <f t="shared" si="3"/>
        <v>1</v>
      </c>
      <c r="J47" s="20" t="b">
        <f t="shared" si="4"/>
        <v>1</v>
      </c>
      <c r="K47" s="20" t="b">
        <f t="shared" si="5"/>
        <v>1</v>
      </c>
    </row>
    <row r="48" spans="1:14" ht="15.75" customHeight="1">
      <c r="A48" s="5" t="s">
        <v>274</v>
      </c>
      <c r="B48" s="5" t="s">
        <v>21</v>
      </c>
      <c r="C48" s="5" t="s">
        <v>38</v>
      </c>
      <c r="E48" s="21" t="s">
        <v>274</v>
      </c>
      <c r="F48" s="21" t="s">
        <v>21</v>
      </c>
      <c r="G48" s="21" t="s">
        <v>38</v>
      </c>
      <c r="I48" s="20" t="b">
        <f>+A48=E48</f>
        <v>1</v>
      </c>
      <c r="J48" s="20" t="b">
        <f>+B48=F48</f>
        <v>1</v>
      </c>
      <c r="K48" s="20" t="b">
        <f>+C48=G48</f>
        <v>1</v>
      </c>
    </row>
    <row r="49" spans="1:11" ht="15.75" customHeight="1">
      <c r="A49" s="5" t="s">
        <v>275</v>
      </c>
      <c r="B49" s="5" t="s">
        <v>14</v>
      </c>
      <c r="C49" s="5" t="s">
        <v>35</v>
      </c>
      <c r="E49" s="21" t="s">
        <v>275</v>
      </c>
      <c r="F49" s="21" t="s">
        <v>14</v>
      </c>
      <c r="G49" s="21" t="s">
        <v>35</v>
      </c>
      <c r="I49" s="20" t="b">
        <f t="shared" ref="I49:I55" si="6">+A49=E49</f>
        <v>1</v>
      </c>
      <c r="J49" s="20" t="b">
        <f t="shared" ref="J49:J55" si="7">+B49=F49</f>
        <v>1</v>
      </c>
      <c r="K49" s="20" t="b">
        <f t="shared" ref="K49:K55" si="8">+C49=G49</f>
        <v>1</v>
      </c>
    </row>
    <row r="50" spans="1:11" ht="15.75" customHeight="1">
      <c r="A50" s="5" t="s">
        <v>276</v>
      </c>
      <c r="B50" s="5" t="s">
        <v>277</v>
      </c>
      <c r="C50" s="5" t="s">
        <v>85</v>
      </c>
      <c r="E50" s="21" t="s">
        <v>276</v>
      </c>
      <c r="F50" s="21" t="s">
        <v>277</v>
      </c>
      <c r="G50" s="21" t="s">
        <v>85</v>
      </c>
      <c r="I50" s="20" t="b">
        <f t="shared" si="6"/>
        <v>1</v>
      </c>
      <c r="J50" s="20" t="b">
        <f t="shared" si="7"/>
        <v>1</v>
      </c>
      <c r="K50" s="20" t="b">
        <f t="shared" si="8"/>
        <v>1</v>
      </c>
    </row>
    <row r="51" spans="1:11" ht="15.75" customHeight="1">
      <c r="A51" s="5"/>
      <c r="B51" s="5"/>
      <c r="C51" s="5"/>
      <c r="I51" s="20" t="b">
        <f t="shared" si="6"/>
        <v>1</v>
      </c>
      <c r="J51" s="20" t="b">
        <f t="shared" si="7"/>
        <v>1</v>
      </c>
      <c r="K51" s="20" t="b">
        <f t="shared" si="8"/>
        <v>1</v>
      </c>
    </row>
    <row r="52" spans="1:11" ht="15.75" customHeight="1">
      <c r="A52" s="5"/>
      <c r="B52" s="5"/>
      <c r="C52" s="5"/>
      <c r="I52" s="20" t="b">
        <f t="shared" si="6"/>
        <v>1</v>
      </c>
      <c r="J52" s="20" t="b">
        <f t="shared" si="7"/>
        <v>1</v>
      </c>
      <c r="K52" s="20" t="b">
        <f t="shared" si="8"/>
        <v>1</v>
      </c>
    </row>
    <row r="53" spans="1:11" ht="15.75" customHeight="1">
      <c r="A53" s="5"/>
      <c r="B53" s="5"/>
      <c r="C53" s="5"/>
      <c r="I53" s="20" t="b">
        <f t="shared" si="6"/>
        <v>1</v>
      </c>
      <c r="J53" s="20" t="b">
        <f t="shared" si="7"/>
        <v>1</v>
      </c>
      <c r="K53" s="20" t="b">
        <f t="shared" si="8"/>
        <v>1</v>
      </c>
    </row>
    <row r="54" spans="1:11" ht="15.75" customHeight="1">
      <c r="A54" s="5"/>
      <c r="B54" s="5"/>
      <c r="C54" s="5"/>
      <c r="I54" s="20" t="b">
        <f t="shared" si="6"/>
        <v>1</v>
      </c>
      <c r="J54" s="20" t="b">
        <f t="shared" si="7"/>
        <v>1</v>
      </c>
      <c r="K54" s="20" t="b">
        <f t="shared" si="8"/>
        <v>1</v>
      </c>
    </row>
    <row r="55" spans="1:11" ht="15.75" customHeight="1">
      <c r="A55" s="5"/>
      <c r="B55" s="5"/>
      <c r="C55" s="5"/>
      <c r="I55" s="20" t="b">
        <f t="shared" si="6"/>
        <v>1</v>
      </c>
      <c r="J55" s="20" t="b">
        <f t="shared" si="7"/>
        <v>1</v>
      </c>
      <c r="K55" s="20" t="b">
        <f t="shared" si="8"/>
        <v>1</v>
      </c>
    </row>
    <row r="56" spans="1:11" ht="15.75" customHeight="1">
      <c r="A56" s="5"/>
      <c r="B56" s="5"/>
      <c r="C56" s="5"/>
    </row>
    <row r="57" spans="1:11" ht="15.75" customHeight="1">
      <c r="A57" s="5"/>
      <c r="B57" s="5"/>
      <c r="C57" s="5"/>
    </row>
    <row r="58" spans="1:11" ht="15.75" customHeight="1">
      <c r="A58" s="5"/>
      <c r="B58" s="5"/>
      <c r="C58" s="5"/>
    </row>
    <row r="59" spans="1:11" ht="15.75" customHeight="1">
      <c r="A59" s="5"/>
      <c r="B59" s="5"/>
      <c r="C59" s="5"/>
    </row>
    <row r="60" spans="1:11" ht="15.75" customHeight="1">
      <c r="A60" s="5"/>
      <c r="B60" s="5"/>
      <c r="C60" s="5"/>
    </row>
    <row r="61" spans="1:11" ht="15.75" customHeight="1">
      <c r="A61" s="5"/>
      <c r="B61" s="5"/>
      <c r="C61" s="5"/>
    </row>
    <row r="62" spans="1:11" ht="15.75" customHeight="1">
      <c r="A62" s="5"/>
      <c r="B62" s="5"/>
      <c r="C62" s="5"/>
    </row>
    <row r="63" spans="1:11" ht="15.75" customHeight="1">
      <c r="A63" s="5"/>
      <c r="B63" s="5"/>
      <c r="C63" s="5"/>
    </row>
    <row r="64" spans="1:11" ht="15.75" customHeight="1">
      <c r="A64" s="5"/>
      <c r="B64" s="5"/>
      <c r="C64" s="5"/>
    </row>
    <row r="65" spans="1:3" ht="15.75" customHeight="1">
      <c r="A65" s="5"/>
      <c r="B65" s="5"/>
      <c r="C65" s="5"/>
    </row>
    <row r="66" spans="1:3" ht="15.75" customHeight="1">
      <c r="A66" s="5"/>
      <c r="B66" s="5"/>
      <c r="C66" s="5"/>
    </row>
    <row r="67" spans="1:3" ht="15.75" customHeight="1">
      <c r="A67" s="5"/>
      <c r="B67" s="5"/>
      <c r="C67" s="5"/>
    </row>
    <row r="68" spans="1:3" ht="15.75" customHeight="1">
      <c r="A68" s="5"/>
      <c r="B68" s="5"/>
      <c r="C68" s="5"/>
    </row>
    <row r="69" spans="1:3" ht="15.75" customHeight="1">
      <c r="A69" s="5"/>
      <c r="B69" s="5"/>
      <c r="C69" s="5"/>
    </row>
    <row r="70" spans="1:3" ht="15.75" customHeight="1">
      <c r="A70" s="5"/>
      <c r="B70" s="5"/>
      <c r="C70" s="5"/>
    </row>
    <row r="71" spans="1:3" ht="15.75" customHeight="1">
      <c r="A71" s="5"/>
      <c r="B71" s="5"/>
      <c r="C71" s="5"/>
    </row>
    <row r="72" spans="1:3" ht="15.75" customHeight="1">
      <c r="A72" s="5"/>
      <c r="B72" s="5"/>
      <c r="C72" s="5"/>
    </row>
    <row r="73" spans="1:3" ht="15.75" customHeight="1">
      <c r="A73" s="5"/>
      <c r="B73" s="5"/>
      <c r="C73" s="5"/>
    </row>
    <row r="74" spans="1:3" ht="15.75" customHeight="1">
      <c r="A74" s="5"/>
      <c r="B74" s="5"/>
      <c r="C74" s="5"/>
    </row>
    <row r="75" spans="1:3" ht="15.75" customHeight="1">
      <c r="A75" s="5"/>
      <c r="B75" s="5"/>
      <c r="C75" s="5"/>
    </row>
    <row r="76" spans="1:3" ht="15.75" customHeight="1">
      <c r="A76" s="5"/>
      <c r="B76" s="5"/>
      <c r="C76" s="5"/>
    </row>
    <row r="77" spans="1:3" ht="15.75" customHeight="1">
      <c r="A77" s="5"/>
      <c r="B77" s="5"/>
      <c r="C77" s="5"/>
    </row>
    <row r="78" spans="1:3" ht="15.75" customHeight="1">
      <c r="A78" s="5"/>
      <c r="B78" s="5"/>
      <c r="C78" s="5"/>
    </row>
    <row r="79" spans="1:3" ht="15.75" customHeight="1">
      <c r="A79" s="5"/>
      <c r="B79" s="5"/>
      <c r="C79" s="5"/>
    </row>
    <row r="80" spans="1:3" ht="15.75" customHeight="1">
      <c r="A80" s="5"/>
      <c r="B80" s="5"/>
      <c r="C80" s="5"/>
    </row>
    <row r="81" spans="1:3" ht="15.75" customHeight="1">
      <c r="A81" s="5"/>
      <c r="B81" s="5"/>
      <c r="C81" s="5"/>
    </row>
    <row r="82" spans="1:3" ht="15.75" customHeight="1">
      <c r="A82" s="5"/>
      <c r="B82" s="5"/>
      <c r="C82" s="5"/>
    </row>
    <row r="83" spans="1:3" ht="15.75" customHeight="1">
      <c r="A83" s="5"/>
      <c r="B83" s="5"/>
      <c r="C83" s="5"/>
    </row>
    <row r="84" spans="1:3" ht="15.75" customHeight="1">
      <c r="A84" s="5"/>
      <c r="B84" s="5"/>
      <c r="C84" s="5"/>
    </row>
    <row r="85" spans="1:3" ht="15.75" customHeight="1">
      <c r="A85" s="5"/>
      <c r="B85" s="5"/>
      <c r="C85" s="5"/>
    </row>
    <row r="86" spans="1:3" ht="15.75" customHeight="1">
      <c r="A86" s="5"/>
      <c r="B86" s="5"/>
      <c r="C86" s="5"/>
    </row>
    <row r="87" spans="1:3" ht="15.75" customHeight="1">
      <c r="A87" s="5"/>
      <c r="B87" s="5"/>
      <c r="C87" s="5"/>
    </row>
    <row r="88" spans="1:3" ht="15.75" customHeight="1">
      <c r="A88" s="5"/>
      <c r="B88" s="5"/>
      <c r="C88" s="5"/>
    </row>
    <row r="89" spans="1:3" ht="15.75" customHeight="1">
      <c r="A89" s="5"/>
      <c r="B89" s="5"/>
      <c r="C89" s="5"/>
    </row>
    <row r="90" spans="1:3" ht="15.75" customHeight="1">
      <c r="A90" s="5"/>
      <c r="B90" s="5"/>
      <c r="C90" s="5"/>
    </row>
    <row r="91" spans="1:3" ht="15.75" customHeight="1">
      <c r="A91" s="5"/>
      <c r="B91" s="5"/>
      <c r="C91" s="5"/>
    </row>
    <row r="92" spans="1:3" ht="15.75" customHeight="1">
      <c r="A92" s="5"/>
      <c r="B92" s="5"/>
      <c r="C92" s="5"/>
    </row>
    <row r="93" spans="1:3" ht="15.75" customHeight="1">
      <c r="A93" s="5"/>
      <c r="B93" s="5"/>
      <c r="C93" s="5"/>
    </row>
    <row r="94" spans="1:3" ht="15.75" customHeight="1">
      <c r="A94" s="5"/>
      <c r="B94" s="5"/>
      <c r="C94" s="5"/>
    </row>
    <row r="95" spans="1:3" ht="15.75" customHeight="1">
      <c r="A95" s="5"/>
      <c r="B95" s="5"/>
      <c r="C95" s="5"/>
    </row>
    <row r="96" spans="1:3" ht="15.75" customHeight="1">
      <c r="A96" s="5"/>
      <c r="B96" s="5"/>
      <c r="C96" s="5"/>
    </row>
    <row r="97" spans="1:3" ht="15.75" customHeight="1">
      <c r="A97" s="5"/>
      <c r="B97" s="5"/>
      <c r="C97" s="5"/>
    </row>
    <row r="98" spans="1:3" ht="15.75" customHeight="1">
      <c r="A98" s="5"/>
      <c r="B98" s="5"/>
      <c r="C98" s="5"/>
    </row>
    <row r="99" spans="1:3" ht="15.75" customHeight="1">
      <c r="A99" s="5"/>
      <c r="B99" s="5"/>
      <c r="C99" s="5"/>
    </row>
    <row r="100" spans="1:3" ht="15.75" customHeight="1">
      <c r="A100" s="5"/>
      <c r="B100" s="5"/>
      <c r="C100" s="5"/>
    </row>
    <row r="101" spans="1:3" ht="15.75" customHeight="1">
      <c r="A101" s="5"/>
      <c r="B101" s="5"/>
      <c r="C101" s="5"/>
    </row>
    <row r="102" spans="1:3" ht="15.75" customHeight="1">
      <c r="A102" s="5"/>
      <c r="B102" s="5"/>
      <c r="C102" s="5"/>
    </row>
    <row r="103" spans="1:3" ht="15.75" customHeight="1">
      <c r="A103" s="5"/>
      <c r="B103" s="5"/>
      <c r="C103" s="5"/>
    </row>
    <row r="104" spans="1:3" ht="15.75" customHeight="1">
      <c r="A104" s="5"/>
      <c r="B104" s="5"/>
      <c r="C104" s="5"/>
    </row>
    <row r="105" spans="1:3" ht="15.75" customHeight="1">
      <c r="A105" s="5"/>
      <c r="B105" s="5"/>
      <c r="C105" s="5"/>
    </row>
    <row r="106" spans="1:3" ht="15.75" customHeight="1">
      <c r="A106" s="5"/>
      <c r="B106" s="5"/>
      <c r="C106" s="5"/>
    </row>
    <row r="107" spans="1:3" ht="15.75" customHeight="1">
      <c r="A107" s="5"/>
      <c r="B107" s="5"/>
      <c r="C107" s="5"/>
    </row>
    <row r="108" spans="1:3" ht="15.75" customHeight="1">
      <c r="A108" s="5"/>
      <c r="B108" s="5"/>
      <c r="C108" s="5"/>
    </row>
    <row r="109" spans="1:3" ht="15.75" customHeight="1">
      <c r="A109" s="5"/>
      <c r="B109" s="5"/>
      <c r="C109" s="5"/>
    </row>
    <row r="110" spans="1:3" ht="15.75" customHeight="1">
      <c r="A110" s="5"/>
      <c r="B110" s="5"/>
      <c r="C110" s="5"/>
    </row>
    <row r="111" spans="1:3" ht="15.75" customHeight="1">
      <c r="A111" s="5"/>
      <c r="B111" s="5"/>
      <c r="C111" s="5"/>
    </row>
    <row r="112" spans="1:3" ht="15.75" customHeight="1">
      <c r="A112" s="5"/>
      <c r="B112" s="5"/>
      <c r="C112" s="5"/>
    </row>
    <row r="113" spans="1:3" ht="15.75" customHeight="1">
      <c r="A113" s="5"/>
      <c r="B113" s="5"/>
      <c r="C113" s="5"/>
    </row>
    <row r="114" spans="1:3" ht="15.75" customHeight="1">
      <c r="A114" s="5"/>
      <c r="B114" s="5"/>
      <c r="C114" s="5"/>
    </row>
    <row r="115" spans="1:3" ht="15.75" customHeight="1">
      <c r="A115" s="5"/>
      <c r="B115" s="5"/>
      <c r="C115" s="5"/>
    </row>
    <row r="116" spans="1:3" ht="15.75" customHeight="1">
      <c r="A116" s="5"/>
      <c r="B116" s="5"/>
      <c r="C116" s="5"/>
    </row>
    <row r="117" spans="1:3" ht="15.75" customHeight="1">
      <c r="A117" s="5"/>
      <c r="B117" s="5"/>
      <c r="C117" s="5"/>
    </row>
    <row r="118" spans="1:3" ht="15.75" customHeight="1">
      <c r="A118" s="5"/>
      <c r="B118" s="5"/>
      <c r="C118" s="5"/>
    </row>
    <row r="119" spans="1:3" ht="15.75" customHeight="1">
      <c r="A119" s="5"/>
      <c r="B119" s="5"/>
      <c r="C119" s="5"/>
    </row>
    <row r="120" spans="1:3" ht="15.75" customHeight="1">
      <c r="A120" s="5"/>
      <c r="B120" s="5"/>
      <c r="C120" s="5"/>
    </row>
    <row r="121" spans="1:3" ht="15.75" customHeight="1">
      <c r="A121" s="5"/>
      <c r="B121" s="5"/>
      <c r="C121" s="5"/>
    </row>
    <row r="122" spans="1:3" ht="15.75" customHeight="1">
      <c r="A122" s="5"/>
      <c r="B122" s="5"/>
      <c r="C122" s="5"/>
    </row>
    <row r="123" spans="1:3" ht="15.75" customHeight="1">
      <c r="A123" s="5"/>
      <c r="B123" s="5"/>
      <c r="C123" s="5"/>
    </row>
    <row r="124" spans="1:3" ht="15.75" customHeight="1">
      <c r="A124" s="5"/>
      <c r="B124" s="5"/>
      <c r="C124" s="5"/>
    </row>
    <row r="125" spans="1:3" ht="15.75" customHeight="1">
      <c r="A125" s="5"/>
      <c r="B125" s="5"/>
      <c r="C125" s="5"/>
    </row>
    <row r="126" spans="1:3" ht="15.75" customHeight="1">
      <c r="A126" s="5"/>
      <c r="B126" s="5"/>
      <c r="C126" s="5"/>
    </row>
    <row r="127" spans="1:3" ht="15.75" customHeight="1">
      <c r="A127" s="5"/>
      <c r="B127" s="5"/>
      <c r="C127" s="5"/>
    </row>
    <row r="128" spans="1:3" ht="15.75" customHeight="1">
      <c r="A128" s="5"/>
      <c r="B128" s="5"/>
      <c r="C128" s="5"/>
    </row>
    <row r="129" spans="1:3" ht="15.75" customHeight="1">
      <c r="A129" s="5"/>
      <c r="B129" s="5"/>
      <c r="C129" s="5"/>
    </row>
    <row r="130" spans="1:3" ht="15.75" customHeight="1">
      <c r="A130" s="5"/>
      <c r="B130" s="5"/>
      <c r="C130" s="5"/>
    </row>
    <row r="131" spans="1:3" ht="15.75" customHeight="1">
      <c r="A131" s="5"/>
      <c r="B131" s="5"/>
      <c r="C131" s="5"/>
    </row>
    <row r="132" spans="1:3" ht="15.75" customHeight="1">
      <c r="A132" s="5"/>
      <c r="B132" s="5"/>
      <c r="C132" s="5"/>
    </row>
    <row r="133" spans="1:3" ht="15.75" customHeight="1">
      <c r="A133" s="5"/>
      <c r="B133" s="5"/>
      <c r="C133" s="5"/>
    </row>
    <row r="134" spans="1:3" ht="15.75" customHeight="1">
      <c r="A134" s="5"/>
      <c r="B134" s="5"/>
      <c r="C134" s="5"/>
    </row>
    <row r="135" spans="1:3" ht="15.75" customHeight="1">
      <c r="A135" s="5"/>
      <c r="B135" s="5"/>
      <c r="C135" s="5"/>
    </row>
    <row r="136" spans="1:3" ht="15.75" customHeight="1">
      <c r="A136" s="5"/>
      <c r="B136" s="5"/>
      <c r="C136" s="5"/>
    </row>
    <row r="137" spans="1:3" ht="15.75" customHeight="1">
      <c r="A137" s="5"/>
      <c r="B137" s="5"/>
      <c r="C137" s="5"/>
    </row>
    <row r="138" spans="1:3" ht="15.75" customHeight="1">
      <c r="A138" s="5"/>
      <c r="B138" s="5"/>
      <c r="C138" s="5"/>
    </row>
    <row r="139" spans="1:3" ht="15.75" customHeight="1">
      <c r="A139" s="5"/>
      <c r="B139" s="5"/>
      <c r="C139" s="5"/>
    </row>
    <row r="140" spans="1:3" ht="15.75" customHeight="1">
      <c r="A140" s="5"/>
      <c r="B140" s="5"/>
      <c r="C140" s="5"/>
    </row>
    <row r="141" spans="1:3" ht="15.75" customHeight="1">
      <c r="A141" s="5"/>
      <c r="B141" s="5"/>
      <c r="C141" s="5"/>
    </row>
    <row r="142" spans="1:3" ht="15.75" customHeight="1">
      <c r="A142" s="5"/>
      <c r="B142" s="5"/>
      <c r="C142" s="5"/>
    </row>
    <row r="143" spans="1:3" ht="15.75" customHeight="1">
      <c r="A143" s="5"/>
      <c r="B143" s="5"/>
      <c r="C143" s="5"/>
    </row>
    <row r="144" spans="1:3" ht="15.75" customHeight="1">
      <c r="A144" s="5"/>
      <c r="B144" s="5"/>
      <c r="C144" s="5"/>
    </row>
    <row r="145" spans="1:3" ht="15.75" customHeight="1">
      <c r="A145" s="5"/>
      <c r="B145" s="5"/>
      <c r="C145" s="5"/>
    </row>
    <row r="146" spans="1:3" ht="15.75" customHeight="1">
      <c r="A146" s="5"/>
      <c r="B146" s="5"/>
      <c r="C146" s="5"/>
    </row>
    <row r="147" spans="1:3" ht="15.75" customHeight="1">
      <c r="A147" s="5"/>
      <c r="B147" s="5"/>
      <c r="C147" s="5"/>
    </row>
    <row r="148" spans="1:3" ht="15.75" customHeight="1">
      <c r="A148" s="5"/>
      <c r="B148" s="5"/>
      <c r="C148" s="5"/>
    </row>
    <row r="149" spans="1:3" ht="15.75" customHeight="1">
      <c r="A149" s="5"/>
      <c r="B149" s="5"/>
      <c r="C149" s="5"/>
    </row>
    <row r="150" spans="1:3" ht="15.75" customHeight="1">
      <c r="A150" s="5"/>
      <c r="B150" s="5"/>
      <c r="C150" s="5"/>
    </row>
    <row r="151" spans="1:3" ht="15.75" customHeight="1">
      <c r="A151" s="5"/>
      <c r="B151" s="5"/>
      <c r="C151" s="5"/>
    </row>
    <row r="152" spans="1:3" ht="15.75" customHeight="1">
      <c r="A152" s="5"/>
      <c r="B152" s="5"/>
      <c r="C152" s="5"/>
    </row>
    <row r="153" spans="1:3" ht="15.75" customHeight="1">
      <c r="A153" s="5"/>
      <c r="B153" s="5"/>
      <c r="C153" s="5"/>
    </row>
    <row r="154" spans="1:3" ht="15.75" customHeight="1">
      <c r="A154" s="5"/>
      <c r="B154" s="5"/>
      <c r="C154" s="5"/>
    </row>
    <row r="155" spans="1:3" ht="15.75" customHeight="1">
      <c r="A155" s="5"/>
      <c r="B155" s="5"/>
      <c r="C155" s="5"/>
    </row>
    <row r="156" spans="1:3" ht="15.75" customHeight="1">
      <c r="A156" s="5"/>
      <c r="B156" s="5"/>
      <c r="C156" s="5"/>
    </row>
    <row r="157" spans="1:3" ht="15.75" customHeight="1">
      <c r="A157" s="5"/>
      <c r="B157" s="5"/>
      <c r="C157" s="5"/>
    </row>
    <row r="158" spans="1:3" ht="15.75" customHeight="1">
      <c r="A158" s="5"/>
      <c r="B158" s="5"/>
      <c r="C158" s="5"/>
    </row>
    <row r="159" spans="1:3" ht="15.75" customHeight="1">
      <c r="A159" s="5"/>
      <c r="B159" s="5"/>
      <c r="C159" s="5"/>
    </row>
    <row r="160" spans="1:3" ht="15.75" customHeight="1">
      <c r="A160" s="5"/>
      <c r="B160" s="5"/>
      <c r="C160" s="5"/>
    </row>
    <row r="161" spans="1:3" ht="15.75" customHeight="1">
      <c r="A161" s="5"/>
      <c r="B161" s="5"/>
      <c r="C161" s="5"/>
    </row>
    <row r="162" spans="1:3" ht="15.75" customHeight="1">
      <c r="A162" s="5"/>
      <c r="B162" s="5"/>
      <c r="C162" s="5"/>
    </row>
    <row r="163" spans="1:3" ht="15.75" customHeight="1">
      <c r="A163" s="5"/>
      <c r="B163" s="5"/>
      <c r="C163" s="5"/>
    </row>
    <row r="164" spans="1:3" ht="15.75" customHeight="1">
      <c r="A164" s="5"/>
      <c r="B164" s="5"/>
      <c r="C164" s="5"/>
    </row>
    <row r="165" spans="1:3" ht="15.75" customHeight="1">
      <c r="A165" s="5"/>
      <c r="B165" s="5"/>
      <c r="C165" s="5"/>
    </row>
    <row r="166" spans="1:3" ht="15.75" customHeight="1">
      <c r="A166" s="5"/>
      <c r="B166" s="5"/>
      <c r="C166" s="5"/>
    </row>
    <row r="167" spans="1:3" ht="15.75" customHeight="1">
      <c r="A167" s="5"/>
      <c r="B167" s="5"/>
      <c r="C167" s="5"/>
    </row>
    <row r="168" spans="1:3" ht="15.75" customHeight="1">
      <c r="A168" s="5"/>
      <c r="B168" s="5"/>
      <c r="C168" s="5"/>
    </row>
    <row r="169" spans="1:3" ht="15.75" customHeight="1">
      <c r="A169" s="5"/>
      <c r="B169" s="5"/>
      <c r="C169" s="5"/>
    </row>
    <row r="170" spans="1:3" ht="15.75" customHeight="1">
      <c r="A170" s="5"/>
      <c r="B170" s="5"/>
      <c r="C170" s="5"/>
    </row>
    <row r="171" spans="1:3" ht="15.75" customHeight="1">
      <c r="A171" s="5"/>
      <c r="B171" s="5"/>
      <c r="C171" s="5"/>
    </row>
    <row r="172" spans="1:3" ht="15.75" customHeight="1">
      <c r="A172" s="5"/>
      <c r="B172" s="5"/>
      <c r="C172" s="5"/>
    </row>
    <row r="173" spans="1:3" ht="15.75" customHeight="1">
      <c r="A173" s="5"/>
      <c r="B173" s="5"/>
      <c r="C173" s="5"/>
    </row>
    <row r="174" spans="1:3" ht="15.75" customHeight="1">
      <c r="A174" s="5"/>
      <c r="B174" s="5"/>
      <c r="C174" s="5"/>
    </row>
    <row r="175" spans="1:3" ht="15.75" customHeight="1">
      <c r="A175" s="5"/>
      <c r="B175" s="5"/>
      <c r="C175" s="5"/>
    </row>
    <row r="176" spans="1:3" ht="15.75" customHeight="1">
      <c r="A176" s="5"/>
      <c r="B176" s="5"/>
      <c r="C176" s="5"/>
    </row>
    <row r="177" spans="1:3" ht="15.75" customHeight="1">
      <c r="A177" s="5"/>
      <c r="B177" s="5"/>
      <c r="C177" s="5"/>
    </row>
    <row r="178" spans="1:3" ht="15.75" customHeight="1">
      <c r="A178" s="5"/>
      <c r="B178" s="5"/>
      <c r="C178" s="5"/>
    </row>
    <row r="179" spans="1:3" ht="15.75" customHeight="1">
      <c r="A179" s="5"/>
      <c r="B179" s="5"/>
      <c r="C179" s="5"/>
    </row>
    <row r="180" spans="1:3" ht="15.75" customHeight="1">
      <c r="A180" s="5"/>
      <c r="B180" s="5"/>
      <c r="C180" s="5"/>
    </row>
    <row r="181" spans="1:3" ht="15.75" customHeight="1">
      <c r="A181" s="5"/>
      <c r="B181" s="5"/>
      <c r="C181" s="5"/>
    </row>
    <row r="182" spans="1:3" ht="15.75" customHeight="1">
      <c r="A182" s="5"/>
      <c r="B182" s="5"/>
      <c r="C182" s="5"/>
    </row>
    <row r="183" spans="1:3" ht="15.75" customHeight="1">
      <c r="A183" s="5"/>
      <c r="B183" s="5"/>
      <c r="C183" s="5"/>
    </row>
    <row r="184" spans="1:3" ht="15.75" customHeight="1">
      <c r="A184" s="5"/>
      <c r="B184" s="5"/>
      <c r="C184" s="5"/>
    </row>
    <row r="185" spans="1:3" ht="15.75" customHeight="1">
      <c r="A185" s="5"/>
      <c r="B185" s="5"/>
      <c r="C185" s="5"/>
    </row>
    <row r="186" spans="1:3" ht="15.75" customHeight="1">
      <c r="A186" s="5"/>
      <c r="B186" s="5"/>
      <c r="C186" s="5"/>
    </row>
    <row r="187" spans="1:3" ht="15.75" customHeight="1">
      <c r="A187" s="5"/>
      <c r="B187" s="5"/>
      <c r="C187" s="5"/>
    </row>
    <row r="188" spans="1:3" ht="15.75" customHeight="1">
      <c r="A188" s="5"/>
      <c r="B188" s="5"/>
      <c r="C188" s="5"/>
    </row>
    <row r="189" spans="1:3" ht="15.75" customHeight="1">
      <c r="A189" s="5"/>
      <c r="B189" s="5"/>
      <c r="C189" s="5"/>
    </row>
    <row r="190" spans="1:3" ht="15.75" customHeight="1">
      <c r="A190" s="5"/>
      <c r="B190" s="5"/>
      <c r="C190" s="5"/>
    </row>
    <row r="191" spans="1:3" ht="15.75" customHeight="1">
      <c r="A191" s="5"/>
      <c r="B191" s="5"/>
      <c r="C191" s="5"/>
    </row>
    <row r="192" spans="1:3" ht="15.75" customHeight="1">
      <c r="A192" s="5"/>
      <c r="B192" s="5"/>
      <c r="C192" s="5"/>
    </row>
    <row r="193" spans="1:3" ht="15.75" customHeight="1">
      <c r="A193" s="5"/>
      <c r="B193" s="5"/>
      <c r="C193" s="5"/>
    </row>
    <row r="194" spans="1:3" ht="15.75" customHeight="1">
      <c r="A194" s="5"/>
      <c r="B194" s="5"/>
      <c r="C194" s="5"/>
    </row>
    <row r="195" spans="1:3" ht="15.75" customHeight="1">
      <c r="A195" s="5"/>
      <c r="B195" s="5"/>
      <c r="C195" s="5"/>
    </row>
    <row r="196" spans="1:3" ht="15.75" customHeight="1">
      <c r="A196" s="5"/>
      <c r="B196" s="5"/>
      <c r="C196" s="5"/>
    </row>
    <row r="197" spans="1:3" ht="15.75" customHeight="1">
      <c r="A197" s="5"/>
      <c r="B197" s="5"/>
      <c r="C197" s="5"/>
    </row>
    <row r="198" spans="1:3" ht="15.75" customHeight="1">
      <c r="A198" s="5"/>
      <c r="B198" s="5"/>
      <c r="C198" s="5"/>
    </row>
    <row r="199" spans="1:3" ht="15.75" customHeight="1">
      <c r="A199" s="5"/>
      <c r="B199" s="5"/>
      <c r="C199" s="5"/>
    </row>
    <row r="200" spans="1:3" ht="15.75" customHeight="1">
      <c r="A200" s="5"/>
      <c r="B200" s="5"/>
      <c r="C200" s="5"/>
    </row>
    <row r="201" spans="1:3" ht="15.75" customHeight="1">
      <c r="A201" s="5"/>
      <c r="B201" s="5"/>
      <c r="C201" s="5"/>
    </row>
    <row r="202" spans="1:3" ht="15.75" customHeight="1">
      <c r="A202" s="5"/>
      <c r="B202" s="5"/>
      <c r="C202" s="5"/>
    </row>
    <row r="203" spans="1:3" ht="15.75" customHeight="1">
      <c r="A203" s="5"/>
      <c r="B203" s="5"/>
      <c r="C203" s="5"/>
    </row>
    <row r="204" spans="1:3" ht="15.75" customHeight="1">
      <c r="A204" s="5"/>
      <c r="B204" s="5"/>
      <c r="C204" s="5"/>
    </row>
    <row r="205" spans="1:3" ht="15.75" customHeight="1">
      <c r="A205" s="5"/>
      <c r="B205" s="5"/>
      <c r="C205" s="5"/>
    </row>
    <row r="206" spans="1:3" ht="15.75" customHeight="1">
      <c r="A206" s="5"/>
      <c r="B206" s="5"/>
      <c r="C206" s="5"/>
    </row>
    <row r="207" spans="1:3" ht="15.75" customHeight="1">
      <c r="A207" s="5"/>
      <c r="B207" s="5"/>
      <c r="C207" s="5"/>
    </row>
    <row r="208" spans="1:3" ht="15.75" customHeight="1">
      <c r="A208" s="5"/>
      <c r="B208" s="5"/>
      <c r="C208" s="5"/>
    </row>
    <row r="209" spans="1:3" ht="15.75" customHeight="1">
      <c r="A209" s="5"/>
      <c r="B209" s="5"/>
      <c r="C209" s="5"/>
    </row>
    <row r="210" spans="1:3" ht="15.75" customHeight="1">
      <c r="A210" s="5"/>
      <c r="B210" s="5"/>
      <c r="C210" s="5"/>
    </row>
    <row r="211" spans="1:3" ht="15.75" customHeight="1">
      <c r="A211" s="5"/>
      <c r="B211" s="5"/>
      <c r="C211" s="5"/>
    </row>
    <row r="212" spans="1:3" ht="15.75" customHeight="1">
      <c r="A212" s="5"/>
      <c r="B212" s="5"/>
      <c r="C212" s="5"/>
    </row>
    <row r="213" spans="1:3" ht="15.75" customHeight="1">
      <c r="A213" s="5"/>
      <c r="B213" s="5"/>
      <c r="C213" s="5"/>
    </row>
    <row r="214" spans="1:3" ht="15.75" customHeight="1">
      <c r="A214" s="5"/>
      <c r="B214" s="5"/>
      <c r="C214" s="5"/>
    </row>
    <row r="215" spans="1:3" ht="15.75" customHeight="1">
      <c r="A215" s="5"/>
      <c r="B215" s="5"/>
      <c r="C215" s="5"/>
    </row>
    <row r="216" spans="1:3" ht="15.75" customHeight="1">
      <c r="A216" s="5"/>
      <c r="B216" s="5"/>
      <c r="C216" s="5"/>
    </row>
    <row r="217" spans="1:3" ht="15.75" customHeight="1">
      <c r="A217" s="5"/>
      <c r="B217" s="5"/>
      <c r="C217" s="5"/>
    </row>
    <row r="218" spans="1:3" ht="15.75" customHeight="1">
      <c r="A218" s="5"/>
      <c r="B218" s="5"/>
      <c r="C218" s="5"/>
    </row>
    <row r="219" spans="1:3" ht="15.75" customHeight="1">
      <c r="A219" s="5"/>
      <c r="B219" s="5"/>
      <c r="C219" s="5"/>
    </row>
    <row r="220" spans="1:3" ht="15.75" customHeight="1">
      <c r="A220" s="5"/>
      <c r="B220" s="5"/>
      <c r="C220" s="5"/>
    </row>
    <row r="221" spans="1:3" ht="15.75" customHeight="1">
      <c r="A221" s="5"/>
      <c r="B221" s="5"/>
      <c r="C221" s="5"/>
    </row>
    <row r="222" spans="1:3" ht="15.75" customHeight="1">
      <c r="A222" s="5"/>
      <c r="B222" s="5"/>
      <c r="C222" s="5"/>
    </row>
    <row r="223" spans="1:3" ht="15.75" customHeight="1">
      <c r="A223" s="5"/>
      <c r="B223" s="5"/>
      <c r="C223" s="5"/>
    </row>
    <row r="224" spans="1:3" ht="15.75" customHeight="1">
      <c r="A224" s="5"/>
      <c r="B224" s="5"/>
      <c r="C224" s="5"/>
    </row>
    <row r="225" spans="1:3" ht="15.75" customHeight="1">
      <c r="A225" s="5"/>
      <c r="B225" s="5"/>
      <c r="C225" s="5"/>
    </row>
    <row r="226" spans="1:3" ht="15.75" customHeight="1">
      <c r="A226" s="5"/>
      <c r="B226" s="5"/>
      <c r="C226" s="5"/>
    </row>
    <row r="227" spans="1:3" ht="15.75" customHeight="1">
      <c r="A227" s="5"/>
      <c r="B227" s="5"/>
      <c r="C227" s="5"/>
    </row>
    <row r="228" spans="1:3" ht="15.75" customHeight="1">
      <c r="A228" s="5"/>
      <c r="B228" s="5"/>
      <c r="C228" s="5"/>
    </row>
    <row r="229" spans="1:3" ht="15.75" customHeight="1">
      <c r="A229" s="5"/>
      <c r="B229" s="5"/>
      <c r="C229" s="5"/>
    </row>
    <row r="230" spans="1:3" ht="15.75" customHeight="1">
      <c r="A230" s="5"/>
      <c r="B230" s="5"/>
      <c r="C230" s="5"/>
    </row>
    <row r="231" spans="1:3" ht="15.75" customHeight="1">
      <c r="A231" s="5"/>
      <c r="B231" s="5"/>
      <c r="C231" s="5"/>
    </row>
    <row r="232" spans="1:3" ht="15.75" customHeight="1">
      <c r="A232" s="5"/>
      <c r="B232" s="5"/>
      <c r="C232" s="5"/>
    </row>
    <row r="233" spans="1:3" ht="15.75" customHeight="1">
      <c r="A233" s="5"/>
      <c r="B233" s="5"/>
      <c r="C233" s="5"/>
    </row>
    <row r="234" spans="1:3" ht="15.75" customHeight="1">
      <c r="A234" s="5"/>
      <c r="B234" s="5"/>
      <c r="C234" s="5"/>
    </row>
    <row r="235" spans="1:3" ht="15.75" customHeight="1">
      <c r="A235" s="5"/>
      <c r="B235" s="5"/>
      <c r="C235" s="5"/>
    </row>
    <row r="236" spans="1:3" ht="15.75" customHeight="1">
      <c r="A236" s="5"/>
      <c r="B236" s="5"/>
      <c r="C236" s="5"/>
    </row>
    <row r="237" spans="1:3" ht="15.75" customHeight="1">
      <c r="A237" s="5"/>
      <c r="B237" s="5"/>
      <c r="C237" s="5"/>
    </row>
    <row r="238" spans="1:3" ht="15.75" customHeight="1">
      <c r="A238" s="5"/>
      <c r="B238" s="5"/>
      <c r="C238" s="5"/>
    </row>
    <row r="239" spans="1:3" ht="15.75" customHeight="1">
      <c r="A239" s="5"/>
      <c r="B239" s="5"/>
      <c r="C239" s="5"/>
    </row>
    <row r="240" spans="1:3" ht="15.75" customHeight="1">
      <c r="A240" s="5"/>
      <c r="B240" s="5"/>
      <c r="C240" s="5"/>
    </row>
    <row r="241" spans="1:3" ht="15.75" customHeight="1">
      <c r="A241" s="5"/>
      <c r="B241" s="5"/>
      <c r="C241" s="5"/>
    </row>
    <row r="242" spans="1:3" ht="15.75" customHeight="1">
      <c r="A242" s="5"/>
      <c r="B242" s="5"/>
      <c r="C242" s="5"/>
    </row>
    <row r="243" spans="1:3" ht="15.75" customHeight="1">
      <c r="A243" s="5"/>
      <c r="B243" s="5"/>
      <c r="C243" s="5"/>
    </row>
    <row r="244" spans="1:3" ht="15.75" customHeight="1">
      <c r="A244" s="5"/>
      <c r="B244" s="5"/>
      <c r="C244" s="5"/>
    </row>
    <row r="245" spans="1:3" ht="15.75" customHeight="1">
      <c r="A245" s="5"/>
      <c r="B245" s="5"/>
      <c r="C245" s="5"/>
    </row>
    <row r="246" spans="1:3" ht="15.75" customHeight="1">
      <c r="A246" s="5"/>
      <c r="B246" s="5"/>
      <c r="C246" s="5"/>
    </row>
    <row r="247" spans="1:3" ht="15.75" customHeight="1">
      <c r="A247" s="5"/>
      <c r="B247" s="5"/>
      <c r="C247" s="5"/>
    </row>
    <row r="248" spans="1:3" ht="15.75" customHeight="1">
      <c r="A248" s="5"/>
      <c r="B248" s="5"/>
      <c r="C248" s="5"/>
    </row>
    <row r="249" spans="1:3" ht="15.75" customHeight="1">
      <c r="A249" s="5"/>
      <c r="B249" s="5"/>
      <c r="C249" s="5"/>
    </row>
    <row r="250" spans="1:3" ht="15.75" customHeight="1">
      <c r="A250" s="5"/>
      <c r="B250" s="5"/>
      <c r="C250" s="5"/>
    </row>
    <row r="251" spans="1:3" ht="15.75" customHeight="1">
      <c r="A251" s="5"/>
      <c r="B251" s="5"/>
      <c r="C251" s="5"/>
    </row>
    <row r="252" spans="1:3" ht="15.75" customHeight="1">
      <c r="A252" s="5"/>
      <c r="B252" s="5"/>
      <c r="C252" s="5"/>
    </row>
    <row r="253" spans="1:3" ht="15.75" customHeight="1">
      <c r="A253" s="5"/>
      <c r="B253" s="5"/>
      <c r="C253" s="5"/>
    </row>
    <row r="254" spans="1:3" ht="15.75" customHeight="1">
      <c r="A254" s="5"/>
      <c r="B254" s="5"/>
      <c r="C254" s="5"/>
    </row>
    <row r="255" spans="1:3" ht="15.75" customHeight="1">
      <c r="A255" s="5"/>
      <c r="B255" s="5"/>
      <c r="C255" s="5"/>
    </row>
    <row r="256" spans="1:3" ht="15.75" customHeight="1">
      <c r="A256" s="5"/>
      <c r="B256" s="5"/>
      <c r="C256" s="5"/>
    </row>
    <row r="257" spans="1:3" ht="15.75" customHeight="1">
      <c r="A257" s="5"/>
      <c r="B257" s="5"/>
      <c r="C257" s="5"/>
    </row>
    <row r="258" spans="1:3" ht="15.75" customHeight="1">
      <c r="A258" s="5"/>
      <c r="B258" s="5"/>
      <c r="C258" s="5"/>
    </row>
    <row r="259" spans="1:3" ht="15.75" customHeight="1">
      <c r="A259" s="5"/>
      <c r="B259" s="5"/>
      <c r="C259" s="5"/>
    </row>
    <row r="260" spans="1:3" ht="15.75" customHeight="1">
      <c r="A260" s="5"/>
      <c r="B260" s="5"/>
      <c r="C260" s="5"/>
    </row>
    <row r="261" spans="1:3" ht="15.75" customHeight="1">
      <c r="A261" s="5"/>
      <c r="B261" s="5"/>
      <c r="C261" s="5"/>
    </row>
    <row r="262" spans="1:3" ht="15.75" customHeight="1">
      <c r="A262" s="5"/>
      <c r="B262" s="5"/>
      <c r="C262" s="5"/>
    </row>
    <row r="263" spans="1:3" ht="15.75" customHeight="1">
      <c r="A263" s="5"/>
      <c r="B263" s="5"/>
      <c r="C263" s="5"/>
    </row>
    <row r="264" spans="1:3" ht="15.75" customHeight="1">
      <c r="A264" s="5"/>
      <c r="B264" s="5"/>
      <c r="C264" s="5"/>
    </row>
    <row r="265" spans="1:3" ht="15.75" customHeight="1">
      <c r="A265" s="5"/>
      <c r="B265" s="5"/>
      <c r="C265" s="5"/>
    </row>
    <row r="266" spans="1:3" ht="15.75" customHeight="1">
      <c r="A266" s="5"/>
      <c r="B266" s="5"/>
      <c r="C266" s="5"/>
    </row>
    <row r="267" spans="1:3" ht="15.75" customHeight="1">
      <c r="A267" s="5"/>
      <c r="B267" s="5"/>
      <c r="C267" s="5"/>
    </row>
    <row r="268" spans="1:3" ht="15.75" customHeight="1">
      <c r="A268" s="5"/>
      <c r="B268" s="5"/>
      <c r="C268" s="5"/>
    </row>
    <row r="269" spans="1:3" ht="15.75" customHeight="1">
      <c r="A269" s="5"/>
      <c r="B269" s="5"/>
      <c r="C269" s="5"/>
    </row>
    <row r="270" spans="1:3" ht="15.75" customHeight="1">
      <c r="A270" s="5"/>
      <c r="B270" s="5"/>
      <c r="C270" s="5"/>
    </row>
    <row r="271" spans="1:3" ht="15.75" customHeight="1">
      <c r="A271" s="5"/>
      <c r="B271" s="5"/>
      <c r="C271" s="5"/>
    </row>
    <row r="272" spans="1:3" ht="15.75" customHeight="1">
      <c r="A272" s="5"/>
      <c r="B272" s="5"/>
      <c r="C272" s="5"/>
    </row>
    <row r="273" spans="1:3" ht="15.75" customHeight="1">
      <c r="A273" s="5"/>
      <c r="B273" s="5"/>
      <c r="C273" s="5"/>
    </row>
    <row r="274" spans="1:3" ht="15.75" customHeight="1">
      <c r="A274" s="5"/>
      <c r="B274" s="5"/>
      <c r="C274" s="5"/>
    </row>
    <row r="275" spans="1:3" ht="15.75" customHeight="1">
      <c r="A275" s="5"/>
      <c r="B275" s="5"/>
      <c r="C275" s="5"/>
    </row>
    <row r="276" spans="1:3" ht="15.75" customHeight="1">
      <c r="A276" s="5"/>
      <c r="B276" s="5"/>
      <c r="C276" s="5"/>
    </row>
    <row r="277" spans="1:3" ht="15.75" customHeight="1">
      <c r="A277" s="5"/>
      <c r="B277" s="5"/>
      <c r="C277" s="5"/>
    </row>
    <row r="278" spans="1:3" ht="15.75" customHeight="1">
      <c r="A278" s="5"/>
      <c r="B278" s="5"/>
      <c r="C278" s="5"/>
    </row>
    <row r="279" spans="1:3" ht="15.75" customHeight="1">
      <c r="A279" s="5"/>
      <c r="B279" s="5"/>
      <c r="C279" s="5"/>
    </row>
    <row r="280" spans="1:3" ht="15.75" customHeight="1">
      <c r="A280" s="5"/>
      <c r="B280" s="5"/>
      <c r="C280" s="5"/>
    </row>
    <row r="281" spans="1:3" ht="15.75" customHeight="1">
      <c r="A281" s="5"/>
      <c r="B281" s="5"/>
      <c r="C281" s="5"/>
    </row>
    <row r="282" spans="1:3" ht="15.75" customHeight="1">
      <c r="A282" s="5"/>
      <c r="B282" s="5"/>
      <c r="C282" s="5"/>
    </row>
    <row r="283" spans="1:3" ht="15.75" customHeight="1">
      <c r="A283" s="5"/>
      <c r="B283" s="5"/>
      <c r="C283" s="5"/>
    </row>
    <row r="284" spans="1:3" ht="15.75" customHeight="1">
      <c r="A284" s="5"/>
      <c r="B284" s="5"/>
      <c r="C284" s="5"/>
    </row>
    <row r="285" spans="1:3" ht="15.75" customHeight="1">
      <c r="A285" s="5"/>
      <c r="B285" s="5"/>
      <c r="C285" s="5"/>
    </row>
    <row r="286" spans="1:3" ht="15.75" customHeight="1">
      <c r="A286" s="5"/>
      <c r="B286" s="5"/>
      <c r="C286" s="5"/>
    </row>
    <row r="287" spans="1:3" ht="15.75" customHeight="1">
      <c r="A287" s="5"/>
      <c r="B287" s="5"/>
      <c r="C287" s="5"/>
    </row>
    <row r="288" spans="1:3" ht="15.75" customHeight="1">
      <c r="A288" s="5"/>
      <c r="B288" s="5"/>
      <c r="C288" s="5"/>
    </row>
    <row r="289" spans="1:3" ht="15.75" customHeight="1">
      <c r="A289" s="5"/>
      <c r="B289" s="5"/>
      <c r="C289" s="5"/>
    </row>
    <row r="290" spans="1:3" ht="15.75" customHeight="1">
      <c r="A290" s="5"/>
      <c r="B290" s="5"/>
      <c r="C290" s="5"/>
    </row>
    <row r="291" spans="1:3" ht="15.75" customHeight="1">
      <c r="A291" s="5"/>
      <c r="B291" s="5"/>
      <c r="C291" s="5"/>
    </row>
    <row r="292" spans="1:3" ht="15.75" customHeight="1">
      <c r="A292" s="5"/>
      <c r="B292" s="5"/>
      <c r="C292" s="5"/>
    </row>
    <row r="293" spans="1:3" ht="15.75" customHeight="1">
      <c r="A293" s="5"/>
      <c r="B293" s="5"/>
      <c r="C293" s="5"/>
    </row>
    <row r="294" spans="1:3" ht="15.75" customHeight="1">
      <c r="A294" s="5"/>
      <c r="B294" s="5"/>
      <c r="C294" s="5"/>
    </row>
    <row r="295" spans="1:3" ht="15.75" customHeight="1">
      <c r="A295" s="5"/>
      <c r="B295" s="5"/>
      <c r="C295" s="5"/>
    </row>
    <row r="296" spans="1:3" ht="15.75" customHeight="1">
      <c r="A296" s="5"/>
      <c r="B296" s="5"/>
      <c r="C296" s="5"/>
    </row>
    <row r="297" spans="1:3" ht="15.75" customHeight="1">
      <c r="A297" s="5"/>
      <c r="B297" s="5"/>
      <c r="C297" s="5"/>
    </row>
    <row r="298" spans="1:3" ht="15.75" customHeight="1">
      <c r="A298" s="5"/>
      <c r="B298" s="5"/>
      <c r="C298" s="5"/>
    </row>
    <row r="299" spans="1:3" ht="15.75" customHeight="1">
      <c r="A299" s="5"/>
      <c r="B299" s="5"/>
      <c r="C299" s="5"/>
    </row>
    <row r="300" spans="1:3" ht="15.75" customHeight="1">
      <c r="A300" s="5"/>
      <c r="B300" s="5"/>
      <c r="C300" s="5"/>
    </row>
    <row r="301" spans="1:3" ht="15.75" customHeight="1">
      <c r="A301" s="5"/>
      <c r="B301" s="5"/>
      <c r="C301" s="5"/>
    </row>
    <row r="302" spans="1:3" ht="15.75" customHeight="1">
      <c r="A302" s="5"/>
      <c r="B302" s="5"/>
      <c r="C302" s="5"/>
    </row>
    <row r="303" spans="1:3" ht="15.75" customHeight="1">
      <c r="A303" s="5"/>
      <c r="B303" s="5"/>
      <c r="C303" s="5"/>
    </row>
    <row r="304" spans="1:3" ht="15.75" customHeight="1">
      <c r="A304" s="5"/>
      <c r="B304" s="5"/>
      <c r="C304" s="5"/>
    </row>
    <row r="305" spans="1:3" ht="15.75" customHeight="1">
      <c r="A305" s="5"/>
      <c r="B305" s="5"/>
      <c r="C305" s="5"/>
    </row>
    <row r="306" spans="1:3" ht="15.75" customHeight="1">
      <c r="A306" s="5"/>
      <c r="B306" s="5"/>
      <c r="C306" s="5"/>
    </row>
    <row r="307" spans="1:3" ht="15.75" customHeight="1">
      <c r="A307" s="5"/>
      <c r="B307" s="5"/>
      <c r="C307" s="5"/>
    </row>
    <row r="308" spans="1:3" ht="15.75" customHeight="1">
      <c r="A308" s="5"/>
      <c r="B308" s="5"/>
      <c r="C308" s="5"/>
    </row>
    <row r="309" spans="1:3" ht="15.75" customHeight="1">
      <c r="A309" s="5"/>
      <c r="B309" s="5"/>
      <c r="C309" s="5"/>
    </row>
    <row r="310" spans="1:3" ht="15.75" customHeight="1">
      <c r="A310" s="5"/>
      <c r="B310" s="5"/>
      <c r="C310" s="5"/>
    </row>
    <row r="311" spans="1:3" ht="15.75" customHeight="1">
      <c r="A311" s="5"/>
      <c r="B311" s="5"/>
      <c r="C311" s="5"/>
    </row>
    <row r="312" spans="1:3" ht="15.75" customHeight="1">
      <c r="A312" s="5"/>
      <c r="B312" s="5"/>
      <c r="C312" s="5"/>
    </row>
    <row r="313" spans="1:3" ht="15.75" customHeight="1">
      <c r="A313" s="5"/>
      <c r="B313" s="5"/>
      <c r="C313" s="5"/>
    </row>
    <row r="314" spans="1:3" ht="15.75" customHeight="1">
      <c r="A314" s="5"/>
      <c r="B314" s="5"/>
      <c r="C314" s="5"/>
    </row>
    <row r="315" spans="1:3" ht="15.75" customHeight="1">
      <c r="A315" s="5"/>
      <c r="B315" s="5"/>
      <c r="C315" s="5"/>
    </row>
    <row r="316" spans="1:3" ht="15.75" customHeight="1">
      <c r="A316" s="5"/>
      <c r="B316" s="5"/>
      <c r="C316" s="5"/>
    </row>
    <row r="317" spans="1:3" ht="15.75" customHeight="1">
      <c r="A317" s="5"/>
      <c r="B317" s="5"/>
      <c r="C317" s="5"/>
    </row>
    <row r="318" spans="1:3" ht="15.75" customHeight="1">
      <c r="A318" s="5"/>
      <c r="B318" s="5"/>
      <c r="C318" s="5"/>
    </row>
    <row r="319" spans="1:3" ht="15.75" customHeight="1">
      <c r="A319" s="5"/>
      <c r="B319" s="5"/>
      <c r="C319" s="5"/>
    </row>
    <row r="320" spans="1:3" ht="15.75" customHeight="1">
      <c r="A320" s="5"/>
      <c r="B320" s="5"/>
      <c r="C320" s="5"/>
    </row>
    <row r="321" spans="1:3" ht="15.75" customHeight="1">
      <c r="A321" s="5"/>
      <c r="B321" s="5"/>
      <c r="C321" s="5"/>
    </row>
    <row r="322" spans="1:3" ht="15.75" customHeight="1">
      <c r="A322" s="5"/>
      <c r="B322" s="5"/>
      <c r="C322" s="5"/>
    </row>
    <row r="323" spans="1:3" ht="15.75" customHeight="1">
      <c r="A323" s="5"/>
      <c r="B323" s="5"/>
      <c r="C323" s="5"/>
    </row>
    <row r="324" spans="1:3" ht="15.75" customHeight="1">
      <c r="A324" s="5"/>
      <c r="B324" s="5"/>
      <c r="C324" s="5"/>
    </row>
    <row r="325" spans="1:3" ht="15.75" customHeight="1">
      <c r="A325" s="5"/>
      <c r="B325" s="5"/>
      <c r="C325" s="5"/>
    </row>
    <row r="326" spans="1:3" ht="15.75" customHeight="1">
      <c r="A326" s="5"/>
      <c r="B326" s="5"/>
      <c r="C326" s="5"/>
    </row>
    <row r="327" spans="1:3" ht="15.75" customHeight="1">
      <c r="A327" s="5"/>
      <c r="B327" s="5"/>
      <c r="C327" s="5"/>
    </row>
    <row r="328" spans="1:3" ht="15.75" customHeight="1">
      <c r="A328" s="5"/>
      <c r="B328" s="5"/>
      <c r="C328" s="5"/>
    </row>
    <row r="329" spans="1:3" ht="15.75" customHeight="1">
      <c r="A329" s="5"/>
      <c r="B329" s="5"/>
      <c r="C329" s="5"/>
    </row>
    <row r="330" spans="1:3" ht="15.75" customHeight="1">
      <c r="A330" s="5"/>
      <c r="B330" s="5"/>
      <c r="C330" s="5"/>
    </row>
    <row r="331" spans="1:3" ht="15.75" customHeight="1">
      <c r="A331" s="5"/>
      <c r="B331" s="5"/>
      <c r="C331" s="5"/>
    </row>
    <row r="332" spans="1:3" ht="15.75" customHeight="1">
      <c r="A332" s="5"/>
      <c r="B332" s="5"/>
      <c r="C332" s="5"/>
    </row>
    <row r="333" spans="1:3" ht="15.75" customHeight="1">
      <c r="A333" s="5"/>
      <c r="B333" s="5"/>
      <c r="C333" s="5"/>
    </row>
    <row r="334" spans="1:3" ht="15.75" customHeight="1">
      <c r="A334" s="5"/>
      <c r="B334" s="5"/>
      <c r="C334" s="5"/>
    </row>
    <row r="335" spans="1:3" ht="15.75" customHeight="1">
      <c r="A335" s="5"/>
      <c r="B335" s="5"/>
      <c r="C335" s="5"/>
    </row>
    <row r="336" spans="1:3" ht="15.75" customHeight="1">
      <c r="A336" s="5"/>
      <c r="B336" s="5"/>
      <c r="C336" s="5"/>
    </row>
    <row r="337" spans="1:3" ht="15.75" customHeight="1">
      <c r="A337" s="5"/>
      <c r="B337" s="5"/>
      <c r="C337" s="5"/>
    </row>
    <row r="338" spans="1:3" ht="15.75" customHeight="1">
      <c r="A338" s="5"/>
      <c r="B338" s="5"/>
      <c r="C338" s="5"/>
    </row>
    <row r="339" spans="1:3" ht="15.75" customHeight="1">
      <c r="A339" s="5"/>
      <c r="B339" s="5"/>
      <c r="C339" s="5"/>
    </row>
    <row r="340" spans="1:3" ht="15.75" customHeight="1">
      <c r="A340" s="5"/>
      <c r="B340" s="5"/>
      <c r="C340" s="5"/>
    </row>
    <row r="341" spans="1:3" ht="15.75" customHeight="1">
      <c r="A341" s="5"/>
      <c r="B341" s="5"/>
      <c r="C341" s="5"/>
    </row>
    <row r="342" spans="1:3" ht="15.75" customHeight="1">
      <c r="A342" s="5"/>
      <c r="B342" s="5"/>
      <c r="C342" s="5"/>
    </row>
    <row r="343" spans="1:3" ht="15.75" customHeight="1">
      <c r="A343" s="5"/>
      <c r="B343" s="5"/>
      <c r="C343" s="5"/>
    </row>
    <row r="344" spans="1:3" ht="15.75" customHeight="1">
      <c r="A344" s="5"/>
      <c r="B344" s="5"/>
      <c r="C344" s="5"/>
    </row>
    <row r="345" spans="1:3" ht="15.75" customHeight="1">
      <c r="A345" s="5"/>
      <c r="B345" s="5"/>
      <c r="C345" s="5"/>
    </row>
    <row r="346" spans="1:3" ht="15.75" customHeight="1">
      <c r="A346" s="5"/>
      <c r="B346" s="5"/>
      <c r="C346" s="5"/>
    </row>
    <row r="347" spans="1:3" ht="15.75" customHeight="1">
      <c r="A347" s="5"/>
      <c r="B347" s="5"/>
      <c r="C347" s="5"/>
    </row>
    <row r="348" spans="1:3" ht="15.75" customHeight="1">
      <c r="A348" s="5"/>
      <c r="B348" s="5"/>
      <c r="C348" s="5"/>
    </row>
    <row r="349" spans="1:3" ht="15.75" customHeight="1">
      <c r="A349" s="5"/>
      <c r="B349" s="5"/>
      <c r="C349" s="5"/>
    </row>
    <row r="350" spans="1:3" ht="15.75" customHeight="1">
      <c r="A350" s="5"/>
      <c r="B350" s="5"/>
      <c r="C350" s="5"/>
    </row>
    <row r="351" spans="1:3" ht="15.75" customHeight="1">
      <c r="A351" s="5"/>
      <c r="B351" s="5"/>
      <c r="C351" s="5"/>
    </row>
    <row r="352" spans="1:3" ht="15.75" customHeight="1">
      <c r="A352" s="5"/>
      <c r="B352" s="5"/>
      <c r="C352" s="5"/>
    </row>
    <row r="353" spans="1:3" ht="15.75" customHeight="1">
      <c r="A353" s="5"/>
      <c r="B353" s="5"/>
      <c r="C353" s="5"/>
    </row>
    <row r="354" spans="1:3" ht="15.75" customHeight="1">
      <c r="A354" s="5"/>
      <c r="B354" s="5"/>
      <c r="C354" s="5"/>
    </row>
    <row r="355" spans="1:3" ht="15.75" customHeight="1">
      <c r="A355" s="5"/>
      <c r="B355" s="5"/>
      <c r="C355" s="5"/>
    </row>
    <row r="356" spans="1:3" ht="15.75" customHeight="1">
      <c r="A356" s="5"/>
      <c r="B356" s="5"/>
      <c r="C356" s="5"/>
    </row>
    <row r="357" spans="1:3" ht="15.75" customHeight="1">
      <c r="A357" s="5"/>
      <c r="B357" s="5"/>
      <c r="C357" s="5"/>
    </row>
    <row r="358" spans="1:3" ht="15.75" customHeight="1">
      <c r="A358" s="5"/>
      <c r="B358" s="5"/>
      <c r="C358" s="5"/>
    </row>
    <row r="359" spans="1:3" ht="15.75" customHeight="1">
      <c r="A359" s="5"/>
      <c r="B359" s="5"/>
      <c r="C359" s="5"/>
    </row>
    <row r="360" spans="1:3" ht="15.75" customHeight="1">
      <c r="A360" s="5"/>
      <c r="B360" s="5"/>
      <c r="C360" s="5"/>
    </row>
    <row r="361" spans="1:3" ht="15.75" customHeight="1">
      <c r="A361" s="5"/>
      <c r="B361" s="5"/>
      <c r="C361" s="5"/>
    </row>
    <row r="362" spans="1:3" ht="15.75" customHeight="1">
      <c r="A362" s="5"/>
      <c r="B362" s="5"/>
      <c r="C362" s="5"/>
    </row>
    <row r="363" spans="1:3" ht="15.75" customHeight="1">
      <c r="A363" s="5"/>
      <c r="B363" s="5"/>
      <c r="C363" s="5"/>
    </row>
    <row r="364" spans="1:3" ht="15.75" customHeight="1">
      <c r="A364" s="5"/>
      <c r="B364" s="5"/>
      <c r="C364" s="5"/>
    </row>
    <row r="365" spans="1:3" ht="15.75" customHeight="1">
      <c r="A365" s="5"/>
      <c r="B365" s="5"/>
      <c r="C365" s="5"/>
    </row>
    <row r="366" spans="1:3" ht="15.75" customHeight="1">
      <c r="A366" s="5"/>
      <c r="B366" s="5"/>
      <c r="C366" s="5"/>
    </row>
    <row r="367" spans="1:3" ht="15.75" customHeight="1">
      <c r="A367" s="5"/>
      <c r="B367" s="5"/>
      <c r="C367" s="5"/>
    </row>
    <row r="368" spans="1:3" ht="15.75" customHeight="1">
      <c r="A368" s="5"/>
      <c r="B368" s="5"/>
      <c r="C368" s="5"/>
    </row>
    <row r="369" spans="1:3" ht="15.75" customHeight="1">
      <c r="A369" s="5"/>
      <c r="B369" s="5"/>
      <c r="C369" s="5"/>
    </row>
    <row r="370" spans="1:3" ht="15.75" customHeight="1">
      <c r="A370" s="5"/>
      <c r="B370" s="5"/>
      <c r="C370" s="5"/>
    </row>
    <row r="371" spans="1:3" ht="15.75" customHeight="1">
      <c r="A371" s="5"/>
      <c r="B371" s="5"/>
      <c r="C371" s="5"/>
    </row>
    <row r="372" spans="1:3" ht="15.75" customHeight="1">
      <c r="A372" s="5"/>
      <c r="B372" s="5"/>
      <c r="C372" s="5"/>
    </row>
    <row r="373" spans="1:3" ht="15.75" customHeight="1">
      <c r="A373" s="5"/>
      <c r="B373" s="5"/>
      <c r="C373" s="5"/>
    </row>
    <row r="374" spans="1:3" ht="15.75" customHeight="1">
      <c r="A374" s="5"/>
      <c r="B374" s="5"/>
      <c r="C374" s="5"/>
    </row>
    <row r="375" spans="1:3" ht="15.75" customHeight="1">
      <c r="A375" s="5"/>
      <c r="B375" s="5"/>
      <c r="C375" s="5"/>
    </row>
    <row r="376" spans="1:3" ht="15.75" customHeight="1">
      <c r="A376" s="5"/>
      <c r="B376" s="5"/>
      <c r="C376" s="5"/>
    </row>
    <row r="377" spans="1:3" ht="15.75" customHeight="1">
      <c r="A377" s="5"/>
      <c r="B377" s="5"/>
      <c r="C377" s="5"/>
    </row>
    <row r="378" spans="1:3" ht="15.75" customHeight="1">
      <c r="A378" s="5"/>
      <c r="B378" s="5"/>
      <c r="C378" s="5"/>
    </row>
    <row r="379" spans="1:3" ht="15.75" customHeight="1">
      <c r="A379" s="5"/>
      <c r="B379" s="5"/>
      <c r="C379" s="5"/>
    </row>
    <row r="380" spans="1:3" ht="15.75" customHeight="1">
      <c r="A380" s="5"/>
      <c r="B380" s="5"/>
      <c r="C380" s="5"/>
    </row>
    <row r="381" spans="1:3" ht="15.75" customHeight="1">
      <c r="A381" s="5"/>
      <c r="B381" s="5"/>
      <c r="C381" s="5"/>
    </row>
    <row r="382" spans="1:3" ht="15.75" customHeight="1">
      <c r="A382" s="5"/>
      <c r="B382" s="5"/>
      <c r="C382" s="5"/>
    </row>
    <row r="383" spans="1:3" ht="15.75" customHeight="1">
      <c r="A383" s="5"/>
      <c r="B383" s="5"/>
      <c r="C383" s="5"/>
    </row>
    <row r="384" spans="1:3" ht="15.75" customHeight="1">
      <c r="A384" s="5"/>
      <c r="B384" s="5"/>
      <c r="C384" s="5"/>
    </row>
    <row r="385" spans="1:3" ht="15.75" customHeight="1">
      <c r="A385" s="5"/>
      <c r="B385" s="5"/>
      <c r="C385" s="5"/>
    </row>
    <row r="386" spans="1:3" ht="15.75" customHeight="1">
      <c r="A386" s="5"/>
      <c r="B386" s="5"/>
      <c r="C386" s="5"/>
    </row>
    <row r="387" spans="1:3" ht="15.75" customHeight="1">
      <c r="A387" s="5"/>
      <c r="B387" s="5"/>
      <c r="C387" s="5"/>
    </row>
    <row r="388" spans="1:3" ht="15.75" customHeight="1">
      <c r="A388" s="5"/>
      <c r="B388" s="5"/>
      <c r="C388" s="5"/>
    </row>
    <row r="389" spans="1:3" ht="15.75" customHeight="1">
      <c r="A389" s="5"/>
      <c r="B389" s="5"/>
      <c r="C389" s="5"/>
    </row>
    <row r="390" spans="1:3" ht="15.75" customHeight="1">
      <c r="A390" s="5"/>
      <c r="B390" s="5"/>
      <c r="C390" s="5"/>
    </row>
    <row r="391" spans="1:3" ht="15.75" customHeight="1">
      <c r="A391" s="5"/>
      <c r="B391" s="5"/>
      <c r="C391" s="5"/>
    </row>
    <row r="392" spans="1:3" ht="15.75" customHeight="1">
      <c r="A392" s="5"/>
      <c r="B392" s="5"/>
      <c r="C392" s="5"/>
    </row>
    <row r="393" spans="1:3" ht="15.75" customHeight="1">
      <c r="A393" s="5"/>
      <c r="B393" s="5"/>
      <c r="C393" s="5"/>
    </row>
    <row r="394" spans="1:3" ht="15.75" customHeight="1">
      <c r="A394" s="5"/>
      <c r="B394" s="5"/>
      <c r="C394" s="5"/>
    </row>
    <row r="395" spans="1:3" ht="15.75" customHeight="1">
      <c r="A395" s="5"/>
      <c r="B395" s="5"/>
      <c r="C395" s="5"/>
    </row>
    <row r="396" spans="1:3" ht="15.75" customHeight="1">
      <c r="A396" s="5"/>
      <c r="B396" s="5"/>
      <c r="C396" s="5"/>
    </row>
    <row r="397" spans="1:3" ht="15.75" customHeight="1">
      <c r="A397" s="5"/>
      <c r="B397" s="5"/>
      <c r="C397" s="5"/>
    </row>
    <row r="398" spans="1:3" ht="15.75" customHeight="1">
      <c r="A398" s="5"/>
      <c r="B398" s="5"/>
      <c r="C398" s="5"/>
    </row>
    <row r="399" spans="1:3" ht="15.75" customHeight="1">
      <c r="A399" s="5"/>
      <c r="B399" s="5"/>
      <c r="C399" s="5"/>
    </row>
    <row r="400" spans="1:3" ht="15.75" customHeight="1">
      <c r="A400" s="5"/>
      <c r="B400" s="5"/>
      <c r="C400" s="5"/>
    </row>
    <row r="401" spans="1:3" ht="15.75" customHeight="1">
      <c r="A401" s="5"/>
      <c r="B401" s="5"/>
      <c r="C401" s="5"/>
    </row>
    <row r="402" spans="1:3" ht="15.75" customHeight="1">
      <c r="A402" s="5"/>
      <c r="B402" s="5"/>
      <c r="C402" s="5"/>
    </row>
    <row r="403" spans="1:3" ht="15.75" customHeight="1">
      <c r="A403" s="5"/>
      <c r="B403" s="5"/>
      <c r="C403" s="5"/>
    </row>
    <row r="404" spans="1:3" ht="15.75" customHeight="1">
      <c r="A404" s="5"/>
      <c r="B404" s="5"/>
      <c r="C404" s="5"/>
    </row>
    <row r="405" spans="1:3" ht="15.75" customHeight="1">
      <c r="A405" s="5"/>
      <c r="B405" s="5"/>
      <c r="C405" s="5"/>
    </row>
    <row r="406" spans="1:3" ht="15.75" customHeight="1">
      <c r="A406" s="5"/>
      <c r="B406" s="5"/>
      <c r="C406" s="5"/>
    </row>
    <row r="407" spans="1:3" ht="15.75" customHeight="1">
      <c r="A407" s="5"/>
      <c r="B407" s="5"/>
      <c r="C407" s="5"/>
    </row>
    <row r="408" spans="1:3" ht="15.75" customHeight="1">
      <c r="A408" s="5"/>
      <c r="B408" s="5"/>
      <c r="C408" s="5"/>
    </row>
    <row r="409" spans="1:3" ht="15.75" customHeight="1">
      <c r="A409" s="5"/>
      <c r="B409" s="5"/>
      <c r="C409" s="5"/>
    </row>
    <row r="410" spans="1:3" ht="15.75" customHeight="1">
      <c r="A410" s="5"/>
      <c r="B410" s="5"/>
      <c r="C410" s="5"/>
    </row>
    <row r="411" spans="1:3" ht="15.75" customHeight="1">
      <c r="A411" s="5"/>
      <c r="B411" s="5"/>
      <c r="C411" s="5"/>
    </row>
    <row r="412" spans="1:3" ht="15.75" customHeight="1">
      <c r="A412" s="5"/>
      <c r="B412" s="5"/>
      <c r="C412" s="5"/>
    </row>
    <row r="413" spans="1:3" ht="15.75" customHeight="1">
      <c r="A413" s="5"/>
      <c r="B413" s="5"/>
      <c r="C413" s="5"/>
    </row>
    <row r="414" spans="1:3" ht="15.75" customHeight="1">
      <c r="A414" s="5"/>
      <c r="B414" s="5"/>
      <c r="C414" s="5"/>
    </row>
    <row r="415" spans="1:3" ht="15.75" customHeight="1">
      <c r="A415" s="5"/>
      <c r="B415" s="5"/>
      <c r="C415" s="5"/>
    </row>
    <row r="416" spans="1:3" ht="15.75" customHeight="1">
      <c r="A416" s="5"/>
      <c r="B416" s="5"/>
      <c r="C416" s="5"/>
    </row>
    <row r="417" spans="1:3" ht="15.75" customHeight="1">
      <c r="A417" s="5"/>
      <c r="B417" s="5"/>
      <c r="C417" s="5"/>
    </row>
    <row r="418" spans="1:3" ht="15.75" customHeight="1">
      <c r="A418" s="5"/>
      <c r="B418" s="5"/>
      <c r="C418" s="5"/>
    </row>
    <row r="419" spans="1:3" ht="15.75" customHeight="1">
      <c r="A419" s="5"/>
      <c r="B419" s="5"/>
      <c r="C419" s="5"/>
    </row>
    <row r="420" spans="1:3" ht="15.75" customHeight="1">
      <c r="A420" s="5"/>
      <c r="B420" s="5"/>
      <c r="C420" s="5"/>
    </row>
    <row r="421" spans="1:3" ht="15.75" customHeight="1">
      <c r="A421" s="5"/>
      <c r="B421" s="5"/>
      <c r="C421" s="5"/>
    </row>
    <row r="422" spans="1:3" ht="15.75" customHeight="1">
      <c r="A422" s="5"/>
      <c r="B422" s="5"/>
      <c r="C422" s="5"/>
    </row>
    <row r="423" spans="1:3" ht="15.75" customHeight="1">
      <c r="A423" s="5"/>
      <c r="B423" s="5"/>
      <c r="C423" s="5"/>
    </row>
    <row r="424" spans="1:3" ht="15.75" customHeight="1">
      <c r="A424" s="5"/>
      <c r="B424" s="5"/>
      <c r="C424" s="5"/>
    </row>
    <row r="425" spans="1:3" ht="15.75" customHeight="1">
      <c r="A425" s="5"/>
      <c r="B425" s="5"/>
      <c r="C425" s="5"/>
    </row>
    <row r="426" spans="1:3" ht="15.75" customHeight="1">
      <c r="A426" s="5"/>
      <c r="B426" s="5"/>
      <c r="C426" s="5"/>
    </row>
    <row r="427" spans="1:3" ht="15.75" customHeight="1">
      <c r="A427" s="5"/>
      <c r="B427" s="5"/>
      <c r="C427" s="5"/>
    </row>
    <row r="428" spans="1:3" ht="15.75" customHeight="1">
      <c r="A428" s="5"/>
      <c r="B428" s="5"/>
      <c r="C428" s="5"/>
    </row>
    <row r="429" spans="1:3" ht="15.75" customHeight="1">
      <c r="A429" s="5"/>
      <c r="B429" s="5"/>
      <c r="C429" s="5"/>
    </row>
    <row r="430" spans="1:3" ht="15.75" customHeight="1">
      <c r="A430" s="5"/>
      <c r="B430" s="5"/>
      <c r="C430" s="5"/>
    </row>
    <row r="431" spans="1:3" ht="15.75" customHeight="1">
      <c r="A431" s="5"/>
      <c r="B431" s="5"/>
      <c r="C431" s="5"/>
    </row>
    <row r="432" spans="1:3" ht="15.75" customHeight="1">
      <c r="A432" s="5"/>
      <c r="B432" s="5"/>
      <c r="C432" s="5"/>
    </row>
    <row r="433" spans="1:3" ht="15.75" customHeight="1">
      <c r="A433" s="5"/>
      <c r="B433" s="5"/>
      <c r="C433" s="5"/>
    </row>
    <row r="434" spans="1:3" ht="15.75" customHeight="1">
      <c r="A434" s="5"/>
      <c r="B434" s="5"/>
      <c r="C434" s="5"/>
    </row>
    <row r="435" spans="1:3" ht="15.75" customHeight="1">
      <c r="A435" s="5"/>
      <c r="B435" s="5"/>
      <c r="C435" s="5"/>
    </row>
    <row r="436" spans="1:3" ht="15.75" customHeight="1">
      <c r="A436" s="5"/>
      <c r="B436" s="5"/>
      <c r="C436" s="5"/>
    </row>
    <row r="437" spans="1:3" ht="15.75" customHeight="1">
      <c r="A437" s="5"/>
      <c r="B437" s="5"/>
      <c r="C437" s="5"/>
    </row>
    <row r="438" spans="1:3" ht="15.75" customHeight="1">
      <c r="A438" s="5"/>
      <c r="B438" s="5"/>
      <c r="C438" s="5"/>
    </row>
    <row r="439" spans="1:3" ht="15.75" customHeight="1">
      <c r="A439" s="5"/>
      <c r="B439" s="5"/>
      <c r="C439" s="5"/>
    </row>
    <row r="440" spans="1:3" ht="15.75" customHeight="1">
      <c r="A440" s="5"/>
      <c r="B440" s="5"/>
      <c r="C440" s="5"/>
    </row>
    <row r="441" spans="1:3" ht="15.75" customHeight="1">
      <c r="A441" s="5"/>
      <c r="B441" s="5"/>
      <c r="C441" s="5"/>
    </row>
    <row r="442" spans="1:3" ht="15.75" customHeight="1">
      <c r="A442" s="5"/>
      <c r="B442" s="5"/>
      <c r="C442" s="5"/>
    </row>
    <row r="443" spans="1:3" ht="15.75" customHeight="1">
      <c r="A443" s="5"/>
      <c r="B443" s="5"/>
      <c r="C443" s="5"/>
    </row>
    <row r="444" spans="1:3" ht="15.75" customHeight="1">
      <c r="A444" s="5"/>
      <c r="B444" s="5"/>
      <c r="C444" s="5"/>
    </row>
    <row r="445" spans="1:3" ht="15.75" customHeight="1">
      <c r="A445" s="5"/>
      <c r="B445" s="5"/>
      <c r="C445" s="5"/>
    </row>
    <row r="446" spans="1:3" ht="15.75" customHeight="1">
      <c r="A446" s="5"/>
      <c r="B446" s="5"/>
      <c r="C446" s="5"/>
    </row>
    <row r="447" spans="1:3" ht="15.75" customHeight="1">
      <c r="A447" s="5"/>
      <c r="B447" s="5"/>
      <c r="C447" s="5"/>
    </row>
    <row r="448" spans="1:3" ht="15.75" customHeight="1">
      <c r="A448" s="5"/>
      <c r="B448" s="5"/>
      <c r="C448" s="5"/>
    </row>
    <row r="449" spans="1:3" ht="15.75" customHeight="1">
      <c r="A449" s="5"/>
      <c r="B449" s="5"/>
      <c r="C449" s="5"/>
    </row>
    <row r="450" spans="1:3" ht="15.75" customHeight="1">
      <c r="A450" s="5"/>
      <c r="B450" s="5"/>
      <c r="C450" s="5"/>
    </row>
    <row r="451" spans="1:3" ht="15.75" customHeight="1">
      <c r="A451" s="5"/>
      <c r="B451" s="5"/>
      <c r="C451" s="5"/>
    </row>
    <row r="452" spans="1:3" ht="15.75" customHeight="1">
      <c r="A452" s="5"/>
      <c r="B452" s="5"/>
      <c r="C452" s="5"/>
    </row>
    <row r="453" spans="1:3" ht="15.75" customHeight="1">
      <c r="A453" s="5"/>
      <c r="B453" s="5"/>
      <c r="C453" s="5"/>
    </row>
    <row r="454" spans="1:3" ht="15.75" customHeight="1">
      <c r="A454" s="5"/>
      <c r="B454" s="5"/>
      <c r="C454" s="5"/>
    </row>
    <row r="455" spans="1:3" ht="15.75" customHeight="1">
      <c r="A455" s="5"/>
      <c r="B455" s="5"/>
      <c r="C455" s="5"/>
    </row>
    <row r="456" spans="1:3" ht="15.75" customHeight="1">
      <c r="A456" s="5"/>
      <c r="B456" s="5"/>
      <c r="C456" s="5"/>
    </row>
    <row r="457" spans="1:3" ht="15.75" customHeight="1">
      <c r="A457" s="5"/>
      <c r="B457" s="5"/>
      <c r="C457" s="5"/>
    </row>
    <row r="458" spans="1:3" ht="15.75" customHeight="1">
      <c r="A458" s="5"/>
      <c r="B458" s="5"/>
      <c r="C458" s="5"/>
    </row>
    <row r="459" spans="1:3" ht="15.75" customHeight="1">
      <c r="A459" s="5"/>
      <c r="B459" s="5"/>
      <c r="C459" s="5"/>
    </row>
    <row r="460" spans="1:3" ht="15.75" customHeight="1">
      <c r="A460" s="5"/>
      <c r="B460" s="5"/>
      <c r="C460" s="5"/>
    </row>
    <row r="461" spans="1:3" ht="15.75" customHeight="1">
      <c r="A461" s="5"/>
      <c r="B461" s="5"/>
      <c r="C461" s="5"/>
    </row>
    <row r="462" spans="1:3" ht="15.75" customHeight="1">
      <c r="A462" s="5"/>
      <c r="B462" s="5"/>
      <c r="C462" s="5"/>
    </row>
    <row r="463" spans="1:3" ht="15.75" customHeight="1">
      <c r="A463" s="5"/>
      <c r="B463" s="5"/>
      <c r="C463" s="5"/>
    </row>
    <row r="464" spans="1:3" ht="15.75" customHeight="1">
      <c r="A464" s="5"/>
      <c r="B464" s="5"/>
      <c r="C464" s="5"/>
    </row>
    <row r="465" spans="1:3" ht="15.75" customHeight="1">
      <c r="A465" s="5"/>
      <c r="B465" s="5"/>
      <c r="C465" s="5"/>
    </row>
    <row r="466" spans="1:3" ht="15.75" customHeight="1">
      <c r="A466" s="5"/>
      <c r="B466" s="5"/>
      <c r="C466" s="5"/>
    </row>
    <row r="467" spans="1:3" ht="15.75" customHeight="1">
      <c r="A467" s="5"/>
      <c r="B467" s="5"/>
      <c r="C467" s="5"/>
    </row>
    <row r="468" spans="1:3" ht="15.75" customHeight="1">
      <c r="A468" s="5"/>
      <c r="B468" s="5"/>
      <c r="C468" s="5"/>
    </row>
    <row r="469" spans="1:3" ht="15.75" customHeight="1">
      <c r="A469" s="5"/>
      <c r="B469" s="5"/>
      <c r="C469" s="5"/>
    </row>
    <row r="470" spans="1:3" ht="15.75" customHeight="1">
      <c r="A470" s="5"/>
      <c r="B470" s="5"/>
      <c r="C470" s="5"/>
    </row>
    <row r="471" spans="1:3" ht="15.75" customHeight="1">
      <c r="A471" s="5"/>
      <c r="B471" s="5"/>
      <c r="C471" s="5"/>
    </row>
    <row r="472" spans="1:3" ht="15.75" customHeight="1">
      <c r="A472" s="5"/>
      <c r="B472" s="5"/>
      <c r="C472" s="5"/>
    </row>
    <row r="473" spans="1:3" ht="15.75" customHeight="1">
      <c r="A473" s="5"/>
      <c r="B473" s="5"/>
      <c r="C473" s="5"/>
    </row>
    <row r="474" spans="1:3" ht="15.75" customHeight="1">
      <c r="A474" s="5"/>
      <c r="B474" s="5"/>
      <c r="C474" s="5"/>
    </row>
    <row r="475" spans="1:3" ht="15.75" customHeight="1">
      <c r="A475" s="5"/>
      <c r="B475" s="5"/>
      <c r="C475" s="5"/>
    </row>
    <row r="476" spans="1:3" ht="15.75" customHeight="1">
      <c r="A476" s="5"/>
      <c r="B476" s="5"/>
      <c r="C476" s="5"/>
    </row>
    <row r="477" spans="1:3" ht="15.75" customHeight="1">
      <c r="A477" s="5"/>
      <c r="B477" s="5"/>
      <c r="C477" s="5"/>
    </row>
    <row r="478" spans="1:3" ht="15.75" customHeight="1">
      <c r="A478" s="5"/>
      <c r="B478" s="5"/>
      <c r="C478" s="5"/>
    </row>
    <row r="479" spans="1:3" ht="15.75" customHeight="1">
      <c r="A479" s="5"/>
      <c r="B479" s="5"/>
      <c r="C479" s="5"/>
    </row>
    <row r="480" spans="1:3" ht="15.75" customHeight="1">
      <c r="A480" s="5"/>
      <c r="B480" s="5"/>
      <c r="C480" s="5"/>
    </row>
    <row r="481" spans="1:3" ht="15.75" customHeight="1">
      <c r="A481" s="5"/>
      <c r="B481" s="5"/>
      <c r="C481" s="5"/>
    </row>
    <row r="482" spans="1:3" ht="15.75" customHeight="1">
      <c r="A482" s="5"/>
      <c r="B482" s="5"/>
      <c r="C482" s="5"/>
    </row>
    <row r="483" spans="1:3" ht="15.75" customHeight="1">
      <c r="A483" s="5"/>
      <c r="B483" s="5"/>
      <c r="C483" s="5"/>
    </row>
    <row r="484" spans="1:3" ht="15.75" customHeight="1">
      <c r="A484" s="5"/>
      <c r="B484" s="5"/>
      <c r="C484" s="5"/>
    </row>
    <row r="485" spans="1:3" ht="15.75" customHeight="1">
      <c r="A485" s="5"/>
      <c r="B485" s="5"/>
      <c r="C485" s="5"/>
    </row>
    <row r="486" spans="1:3" ht="15.75" customHeight="1">
      <c r="A486" s="5"/>
      <c r="B486" s="5"/>
      <c r="C486" s="5"/>
    </row>
    <row r="487" spans="1:3" ht="15.75" customHeight="1">
      <c r="A487" s="5"/>
      <c r="B487" s="5"/>
      <c r="C487" s="5"/>
    </row>
    <row r="488" spans="1:3" ht="15.75" customHeight="1">
      <c r="A488" s="5"/>
      <c r="B488" s="5"/>
      <c r="C488" s="5"/>
    </row>
    <row r="489" spans="1:3" ht="15.75" customHeight="1">
      <c r="A489" s="5"/>
      <c r="B489" s="5"/>
      <c r="C489" s="5"/>
    </row>
    <row r="490" spans="1:3" ht="15.75" customHeight="1">
      <c r="A490" s="5"/>
      <c r="B490" s="5"/>
      <c r="C490" s="5"/>
    </row>
    <row r="491" spans="1:3" ht="15.75" customHeight="1">
      <c r="A491" s="5"/>
      <c r="B491" s="5"/>
      <c r="C491" s="5"/>
    </row>
    <row r="492" spans="1:3" ht="15.75" customHeight="1">
      <c r="A492" s="5"/>
      <c r="B492" s="5"/>
      <c r="C492" s="5"/>
    </row>
    <row r="493" spans="1:3" ht="15.75" customHeight="1">
      <c r="A493" s="5"/>
      <c r="B493" s="5"/>
      <c r="C493" s="5"/>
    </row>
    <row r="494" spans="1:3" ht="15.75" customHeight="1">
      <c r="A494" s="5"/>
      <c r="B494" s="5"/>
      <c r="C494" s="5"/>
    </row>
    <row r="495" spans="1:3" ht="15.75" customHeight="1">
      <c r="A495" s="5"/>
      <c r="B495" s="5"/>
      <c r="C495" s="5"/>
    </row>
    <row r="496" spans="1:3" ht="15.75" customHeight="1">
      <c r="A496" s="5"/>
      <c r="B496" s="5"/>
      <c r="C496" s="5"/>
    </row>
    <row r="497" spans="1:3" ht="15.75" customHeight="1">
      <c r="A497" s="5"/>
      <c r="B497" s="5"/>
      <c r="C497" s="5"/>
    </row>
    <row r="498" spans="1:3" ht="15.75" customHeight="1">
      <c r="A498" s="5"/>
      <c r="B498" s="5"/>
      <c r="C498" s="5"/>
    </row>
    <row r="499" spans="1:3" ht="15.75" customHeight="1">
      <c r="A499" s="5"/>
      <c r="B499" s="5"/>
      <c r="C499" s="5"/>
    </row>
    <row r="500" spans="1:3" ht="15.75" customHeight="1">
      <c r="A500" s="5"/>
      <c r="B500" s="5"/>
      <c r="C500" s="5"/>
    </row>
    <row r="501" spans="1:3" ht="15.75" customHeight="1">
      <c r="A501" s="5"/>
      <c r="B501" s="5"/>
      <c r="C501" s="5"/>
    </row>
    <row r="502" spans="1:3" ht="15.75" customHeight="1">
      <c r="A502" s="5"/>
      <c r="B502" s="5"/>
      <c r="C502" s="5"/>
    </row>
    <row r="503" spans="1:3" ht="15.75" customHeight="1">
      <c r="A503" s="5"/>
      <c r="B503" s="5"/>
      <c r="C503" s="5"/>
    </row>
    <row r="504" spans="1:3" ht="15.75" customHeight="1">
      <c r="A504" s="5"/>
      <c r="B504" s="5"/>
      <c r="C504" s="5"/>
    </row>
    <row r="505" spans="1:3" ht="15.75" customHeight="1">
      <c r="A505" s="5"/>
      <c r="B505" s="5"/>
      <c r="C505" s="5"/>
    </row>
    <row r="506" spans="1:3" ht="15.75" customHeight="1">
      <c r="A506" s="5"/>
      <c r="B506" s="5"/>
      <c r="C506" s="5"/>
    </row>
    <row r="507" spans="1:3" ht="15.75" customHeight="1">
      <c r="A507" s="5"/>
      <c r="B507" s="5"/>
      <c r="C507" s="5"/>
    </row>
    <row r="508" spans="1:3" ht="15.75" customHeight="1">
      <c r="A508" s="5"/>
      <c r="B508" s="5"/>
      <c r="C508" s="5"/>
    </row>
    <row r="509" spans="1:3" ht="15.75" customHeight="1">
      <c r="A509" s="5"/>
      <c r="B509" s="5"/>
      <c r="C509" s="5"/>
    </row>
    <row r="510" spans="1:3" ht="15.75" customHeight="1">
      <c r="A510" s="5"/>
      <c r="B510" s="5"/>
      <c r="C510" s="5"/>
    </row>
    <row r="511" spans="1:3" ht="15.75" customHeight="1">
      <c r="A511" s="5"/>
      <c r="B511" s="5"/>
      <c r="C511" s="5"/>
    </row>
    <row r="512" spans="1:3" ht="15.75" customHeight="1">
      <c r="A512" s="5"/>
      <c r="B512" s="5"/>
      <c r="C512" s="5"/>
    </row>
    <row r="513" spans="1:3" ht="15.75" customHeight="1">
      <c r="A513" s="5"/>
      <c r="B513" s="5"/>
      <c r="C513" s="5"/>
    </row>
    <row r="514" spans="1:3" ht="15.75" customHeight="1">
      <c r="A514" s="5"/>
      <c r="B514" s="5"/>
      <c r="C514" s="5"/>
    </row>
    <row r="515" spans="1:3" ht="15.75" customHeight="1">
      <c r="A515" s="5"/>
      <c r="B515" s="5"/>
      <c r="C515" s="5"/>
    </row>
    <row r="516" spans="1:3" ht="15.75" customHeight="1">
      <c r="A516" s="5"/>
      <c r="B516" s="5"/>
      <c r="C516" s="5"/>
    </row>
    <row r="517" spans="1:3" ht="15.75" customHeight="1">
      <c r="A517" s="5"/>
      <c r="B517" s="5"/>
      <c r="C517" s="5"/>
    </row>
    <row r="518" spans="1:3" ht="15.75" customHeight="1">
      <c r="A518" s="5"/>
      <c r="B518" s="5"/>
      <c r="C518" s="5"/>
    </row>
    <row r="519" spans="1:3" ht="15.75" customHeight="1">
      <c r="A519" s="5"/>
      <c r="B519" s="5"/>
      <c r="C519" s="5"/>
    </row>
    <row r="520" spans="1:3" ht="15.75" customHeight="1">
      <c r="A520" s="5"/>
      <c r="B520" s="5"/>
      <c r="C520" s="5"/>
    </row>
    <row r="521" spans="1:3" ht="15.75" customHeight="1">
      <c r="A521" s="5"/>
      <c r="B521" s="5"/>
      <c r="C521" s="5"/>
    </row>
    <row r="522" spans="1:3" ht="15.75" customHeight="1">
      <c r="A522" s="5"/>
      <c r="B522" s="5"/>
      <c r="C522" s="5"/>
    </row>
    <row r="523" spans="1:3" ht="15.75" customHeight="1">
      <c r="A523" s="5"/>
      <c r="B523" s="5"/>
      <c r="C523" s="5"/>
    </row>
    <row r="524" spans="1:3" ht="15.75" customHeight="1">
      <c r="A524" s="5"/>
      <c r="B524" s="5"/>
      <c r="C524" s="5"/>
    </row>
    <row r="525" spans="1:3" ht="15.75" customHeight="1">
      <c r="A525" s="5"/>
      <c r="B525" s="5"/>
      <c r="C525" s="5"/>
    </row>
    <row r="526" spans="1:3" ht="15.75" customHeight="1">
      <c r="A526" s="5"/>
      <c r="B526" s="5"/>
      <c r="C526" s="5"/>
    </row>
    <row r="527" spans="1:3" ht="15.75" customHeight="1">
      <c r="A527" s="5"/>
      <c r="B527" s="5"/>
      <c r="C527" s="5"/>
    </row>
    <row r="528" spans="1:3" ht="15.75" customHeight="1">
      <c r="A528" s="5"/>
      <c r="B528" s="5"/>
      <c r="C528" s="5"/>
    </row>
    <row r="529" spans="1:3" ht="15.75" customHeight="1">
      <c r="A529" s="5"/>
      <c r="B529" s="5"/>
      <c r="C529" s="5"/>
    </row>
    <row r="530" spans="1:3" ht="15.75" customHeight="1">
      <c r="A530" s="5"/>
      <c r="B530" s="5"/>
      <c r="C530" s="5"/>
    </row>
    <row r="531" spans="1:3" ht="15.75" customHeight="1">
      <c r="A531" s="5"/>
      <c r="B531" s="5"/>
      <c r="C531" s="5"/>
    </row>
    <row r="532" spans="1:3" ht="15.75" customHeight="1">
      <c r="A532" s="5"/>
      <c r="B532" s="5"/>
      <c r="C532" s="5"/>
    </row>
    <row r="533" spans="1:3" ht="15.75" customHeight="1">
      <c r="A533" s="5"/>
      <c r="B533" s="5"/>
      <c r="C533" s="5"/>
    </row>
    <row r="534" spans="1:3" ht="15.75" customHeight="1">
      <c r="A534" s="5"/>
      <c r="B534" s="5"/>
      <c r="C534" s="5"/>
    </row>
    <row r="535" spans="1:3" ht="15.75" customHeight="1">
      <c r="A535" s="5"/>
      <c r="B535" s="5"/>
      <c r="C535" s="5"/>
    </row>
    <row r="536" spans="1:3" ht="15.75" customHeight="1">
      <c r="A536" s="5"/>
      <c r="B536" s="5"/>
      <c r="C536" s="5"/>
    </row>
    <row r="537" spans="1:3" ht="15.75" customHeight="1">
      <c r="A537" s="5"/>
      <c r="B537" s="5"/>
      <c r="C537" s="5"/>
    </row>
    <row r="538" spans="1:3" ht="15.75" customHeight="1">
      <c r="A538" s="5"/>
      <c r="B538" s="5"/>
      <c r="C538" s="5"/>
    </row>
    <row r="539" spans="1:3" ht="15.75" customHeight="1">
      <c r="A539" s="5"/>
      <c r="B539" s="5"/>
      <c r="C539" s="5"/>
    </row>
    <row r="540" spans="1:3" ht="15.75" customHeight="1">
      <c r="A540" s="5"/>
      <c r="B540" s="5"/>
      <c r="C540" s="5"/>
    </row>
    <row r="541" spans="1:3" ht="15.75" customHeight="1">
      <c r="A541" s="5"/>
      <c r="B541" s="5"/>
      <c r="C541" s="5"/>
    </row>
    <row r="542" spans="1:3" ht="15.75" customHeight="1">
      <c r="A542" s="5"/>
      <c r="B542" s="5"/>
      <c r="C542" s="5"/>
    </row>
    <row r="543" spans="1:3" ht="15.75" customHeight="1">
      <c r="A543" s="5"/>
      <c r="B543" s="5"/>
      <c r="C543" s="5"/>
    </row>
    <row r="544" spans="1:3" ht="15.75" customHeight="1">
      <c r="A544" s="5"/>
      <c r="B544" s="5"/>
      <c r="C544" s="5"/>
    </row>
    <row r="545" spans="1:3" ht="15.75" customHeight="1">
      <c r="A545" s="5"/>
      <c r="B545" s="5"/>
      <c r="C545" s="5"/>
    </row>
    <row r="546" spans="1:3" ht="15.75" customHeight="1">
      <c r="A546" s="5"/>
      <c r="B546" s="5"/>
      <c r="C546" s="5"/>
    </row>
    <row r="547" spans="1:3" ht="15.75" customHeight="1">
      <c r="A547" s="5"/>
      <c r="B547" s="5"/>
      <c r="C547" s="5"/>
    </row>
    <row r="548" spans="1:3" ht="15.75" customHeight="1">
      <c r="A548" s="5"/>
      <c r="B548" s="5"/>
      <c r="C548" s="5"/>
    </row>
    <row r="549" spans="1:3" ht="15.75" customHeight="1">
      <c r="A549" s="5"/>
      <c r="B549" s="5"/>
      <c r="C549" s="5"/>
    </row>
    <row r="550" spans="1:3" ht="15.75" customHeight="1">
      <c r="A550" s="5"/>
      <c r="B550" s="5"/>
      <c r="C550" s="5"/>
    </row>
    <row r="551" spans="1:3" ht="15.75" customHeight="1">
      <c r="A551" s="5"/>
      <c r="B551" s="5"/>
      <c r="C551" s="5"/>
    </row>
    <row r="552" spans="1:3" ht="15.75" customHeight="1">
      <c r="A552" s="5"/>
      <c r="B552" s="5"/>
      <c r="C552" s="5"/>
    </row>
    <row r="553" spans="1:3" ht="15.75" customHeight="1">
      <c r="A553" s="5"/>
      <c r="B553" s="5"/>
      <c r="C553" s="5"/>
    </row>
    <row r="554" spans="1:3" ht="15.75" customHeight="1">
      <c r="A554" s="5"/>
      <c r="B554" s="5"/>
      <c r="C554" s="5"/>
    </row>
    <row r="555" spans="1:3" ht="15.75" customHeight="1">
      <c r="A555" s="5"/>
      <c r="B555" s="5"/>
      <c r="C555" s="5"/>
    </row>
    <row r="556" spans="1:3" ht="15.75" customHeight="1">
      <c r="A556" s="5"/>
      <c r="B556" s="5"/>
      <c r="C556" s="5"/>
    </row>
    <row r="557" spans="1:3" ht="15.75" customHeight="1">
      <c r="A557" s="5"/>
      <c r="B557" s="5"/>
      <c r="C557" s="5"/>
    </row>
    <row r="558" spans="1:3" ht="15.75" customHeight="1">
      <c r="A558" s="5"/>
      <c r="B558" s="5"/>
      <c r="C558" s="5"/>
    </row>
    <row r="559" spans="1:3" ht="15.75" customHeight="1">
      <c r="A559" s="5"/>
      <c r="B559" s="5"/>
      <c r="C559" s="5"/>
    </row>
    <row r="560" spans="1:3" ht="15.75" customHeight="1">
      <c r="A560" s="5"/>
      <c r="B560" s="5"/>
      <c r="C560" s="5"/>
    </row>
    <row r="561" spans="1:3" ht="15.75" customHeight="1">
      <c r="A561" s="5"/>
      <c r="B561" s="5"/>
      <c r="C561" s="5"/>
    </row>
    <row r="562" spans="1:3" ht="15.75" customHeight="1">
      <c r="A562" s="5"/>
      <c r="B562" s="5"/>
      <c r="C562" s="5"/>
    </row>
    <row r="563" spans="1:3" ht="15.75" customHeight="1">
      <c r="A563" s="5"/>
      <c r="B563" s="5"/>
      <c r="C563" s="5"/>
    </row>
    <row r="564" spans="1:3" ht="15.75" customHeight="1">
      <c r="A564" s="5"/>
      <c r="B564" s="5"/>
      <c r="C564" s="5"/>
    </row>
    <row r="565" spans="1:3" ht="15.75" customHeight="1">
      <c r="A565" s="5"/>
      <c r="B565" s="5"/>
      <c r="C565" s="5"/>
    </row>
    <row r="566" spans="1:3" ht="15.75" customHeight="1">
      <c r="A566" s="5"/>
      <c r="B566" s="5"/>
      <c r="C566" s="5"/>
    </row>
    <row r="567" spans="1:3" ht="15.75" customHeight="1">
      <c r="A567" s="5"/>
      <c r="B567" s="5"/>
      <c r="C567" s="5"/>
    </row>
    <row r="568" spans="1:3" ht="15.75" customHeight="1">
      <c r="A568" s="5"/>
      <c r="B568" s="5"/>
      <c r="C568" s="5"/>
    </row>
    <row r="569" spans="1:3" ht="15.75" customHeight="1">
      <c r="A569" s="5"/>
      <c r="B569" s="5"/>
      <c r="C569" s="5"/>
    </row>
    <row r="570" spans="1:3" ht="15.75" customHeight="1">
      <c r="A570" s="5"/>
      <c r="B570" s="5"/>
      <c r="C570" s="5"/>
    </row>
    <row r="571" spans="1:3" ht="15.75" customHeight="1">
      <c r="A571" s="5"/>
      <c r="B571" s="5"/>
      <c r="C571" s="5"/>
    </row>
    <row r="572" spans="1:3" ht="15.75" customHeight="1">
      <c r="A572" s="5"/>
      <c r="B572" s="5"/>
      <c r="C572" s="5"/>
    </row>
    <row r="573" spans="1:3" ht="15.75" customHeight="1">
      <c r="A573" s="5"/>
      <c r="B573" s="5"/>
      <c r="C573" s="5"/>
    </row>
    <row r="574" spans="1:3" ht="15.75" customHeight="1">
      <c r="A574" s="5"/>
      <c r="B574" s="5"/>
      <c r="C574" s="5"/>
    </row>
    <row r="575" spans="1:3" ht="15.75" customHeight="1">
      <c r="A575" s="5"/>
      <c r="B575" s="5"/>
      <c r="C575" s="5"/>
    </row>
    <row r="576" spans="1:3" ht="15.75" customHeight="1">
      <c r="A576" s="5"/>
      <c r="B576" s="5"/>
      <c r="C576" s="5"/>
    </row>
    <row r="577" spans="1:3" ht="15.75" customHeight="1">
      <c r="A577" s="5"/>
      <c r="B577" s="5"/>
      <c r="C577" s="5"/>
    </row>
    <row r="578" spans="1:3" ht="15.75" customHeight="1">
      <c r="A578" s="5"/>
      <c r="B578" s="5"/>
      <c r="C578" s="5"/>
    </row>
    <row r="579" spans="1:3" ht="15.75" customHeight="1">
      <c r="A579" s="5"/>
      <c r="B579" s="5"/>
      <c r="C579" s="5"/>
    </row>
    <row r="580" spans="1:3" ht="15.75" customHeight="1">
      <c r="A580" s="5"/>
      <c r="B580" s="5"/>
      <c r="C580" s="5"/>
    </row>
    <row r="581" spans="1:3" ht="15.75" customHeight="1">
      <c r="A581" s="5"/>
      <c r="B581" s="5"/>
      <c r="C581" s="5"/>
    </row>
    <row r="582" spans="1:3" ht="15.75" customHeight="1">
      <c r="A582" s="5"/>
      <c r="B582" s="5"/>
      <c r="C582" s="5"/>
    </row>
    <row r="583" spans="1:3" ht="15.75" customHeight="1">
      <c r="A583" s="5"/>
      <c r="B583" s="5"/>
      <c r="C583" s="5"/>
    </row>
    <row r="584" spans="1:3" ht="15.75" customHeight="1">
      <c r="A584" s="5"/>
      <c r="B584" s="5"/>
      <c r="C584" s="5"/>
    </row>
    <row r="585" spans="1:3" ht="15.75" customHeight="1">
      <c r="A585" s="5"/>
      <c r="B585" s="5"/>
      <c r="C585" s="5"/>
    </row>
    <row r="586" spans="1:3" ht="15.75" customHeight="1">
      <c r="A586" s="5"/>
      <c r="B586" s="5"/>
      <c r="C586" s="5"/>
    </row>
    <row r="587" spans="1:3" ht="15.75" customHeight="1">
      <c r="A587" s="5"/>
      <c r="B587" s="5"/>
      <c r="C587" s="5"/>
    </row>
    <row r="588" spans="1:3" ht="15.75" customHeight="1">
      <c r="A588" s="5"/>
      <c r="B588" s="5"/>
      <c r="C588" s="5"/>
    </row>
    <row r="589" spans="1:3" ht="15.75" customHeight="1">
      <c r="A589" s="5"/>
      <c r="B589" s="5"/>
      <c r="C589" s="5"/>
    </row>
    <row r="590" spans="1:3" ht="15.75" customHeight="1">
      <c r="A590" s="5"/>
      <c r="B590" s="5"/>
      <c r="C590" s="5"/>
    </row>
    <row r="591" spans="1:3" ht="15.75" customHeight="1">
      <c r="A591" s="5"/>
      <c r="B591" s="5"/>
      <c r="C591" s="5"/>
    </row>
    <row r="592" spans="1:3" ht="15.75" customHeight="1">
      <c r="A592" s="5"/>
      <c r="B592" s="5"/>
      <c r="C592" s="5"/>
    </row>
    <row r="593" spans="1:3" ht="15.75" customHeight="1">
      <c r="A593" s="5"/>
      <c r="B593" s="5"/>
      <c r="C593" s="5"/>
    </row>
    <row r="594" spans="1:3" ht="15.75" customHeight="1">
      <c r="A594" s="5"/>
      <c r="B594" s="5"/>
      <c r="C594" s="5"/>
    </row>
    <row r="595" spans="1:3" ht="15.75" customHeight="1">
      <c r="A595" s="5"/>
      <c r="B595" s="5"/>
      <c r="C595" s="5"/>
    </row>
    <row r="596" spans="1:3" ht="15.75" customHeight="1">
      <c r="A596" s="5"/>
      <c r="B596" s="5"/>
      <c r="C596" s="5"/>
    </row>
    <row r="597" spans="1:3" ht="15.75" customHeight="1">
      <c r="A597" s="5"/>
      <c r="B597" s="5"/>
      <c r="C597" s="5"/>
    </row>
    <row r="598" spans="1:3" ht="15.75" customHeight="1">
      <c r="A598" s="5"/>
      <c r="B598" s="5"/>
      <c r="C598" s="5"/>
    </row>
    <row r="599" spans="1:3" ht="15.75" customHeight="1">
      <c r="A599" s="5"/>
      <c r="B599" s="5"/>
      <c r="C599" s="5"/>
    </row>
    <row r="600" spans="1:3" ht="15.75" customHeight="1">
      <c r="A600" s="5"/>
      <c r="B600" s="5"/>
      <c r="C600" s="5"/>
    </row>
    <row r="601" spans="1:3" ht="15.75" customHeight="1">
      <c r="A601" s="5"/>
      <c r="B601" s="5"/>
      <c r="C601" s="5"/>
    </row>
    <row r="602" spans="1:3" ht="15.75" customHeight="1">
      <c r="A602" s="5"/>
      <c r="B602" s="5"/>
      <c r="C602" s="5"/>
    </row>
    <row r="603" spans="1:3" ht="15.75" customHeight="1">
      <c r="A603" s="5"/>
      <c r="B603" s="5"/>
      <c r="C603" s="5"/>
    </row>
    <row r="604" spans="1:3" ht="15.75" customHeight="1">
      <c r="A604" s="5"/>
      <c r="B604" s="5"/>
      <c r="C604" s="5"/>
    </row>
    <row r="605" spans="1:3" ht="15.75" customHeight="1">
      <c r="A605" s="5"/>
      <c r="B605" s="5"/>
      <c r="C605" s="5"/>
    </row>
    <row r="606" spans="1:3" ht="15.75" customHeight="1">
      <c r="A606" s="5"/>
      <c r="B606" s="5"/>
      <c r="C606" s="5"/>
    </row>
    <row r="607" spans="1:3" ht="15.75" customHeight="1">
      <c r="A607" s="5"/>
      <c r="B607" s="5"/>
      <c r="C607" s="5"/>
    </row>
    <row r="608" spans="1:3" ht="15.75" customHeight="1">
      <c r="A608" s="5"/>
      <c r="B608" s="5"/>
      <c r="C608" s="5"/>
    </row>
    <row r="609" spans="1:3" ht="15.75" customHeight="1">
      <c r="A609" s="5"/>
      <c r="B609" s="5"/>
      <c r="C609" s="5"/>
    </row>
    <row r="610" spans="1:3" ht="15.75" customHeight="1">
      <c r="A610" s="5"/>
      <c r="B610" s="5"/>
      <c r="C610" s="5"/>
    </row>
    <row r="611" spans="1:3" ht="15.75" customHeight="1">
      <c r="A611" s="5"/>
      <c r="B611" s="5"/>
      <c r="C611" s="5"/>
    </row>
    <row r="612" spans="1:3" ht="15.75" customHeight="1">
      <c r="A612" s="5"/>
      <c r="B612" s="5"/>
      <c r="C612" s="5"/>
    </row>
    <row r="613" spans="1:3" ht="15.75" customHeight="1">
      <c r="A613" s="5"/>
      <c r="B613" s="5"/>
      <c r="C613" s="5"/>
    </row>
    <row r="614" spans="1:3" ht="15.75" customHeight="1">
      <c r="A614" s="5"/>
      <c r="B614" s="5"/>
      <c r="C614" s="5"/>
    </row>
    <row r="615" spans="1:3" ht="15.75" customHeight="1">
      <c r="A615" s="5"/>
      <c r="B615" s="5"/>
      <c r="C615" s="5"/>
    </row>
    <row r="616" spans="1:3" ht="15.75" customHeight="1">
      <c r="A616" s="5"/>
      <c r="B616" s="5"/>
      <c r="C616" s="5"/>
    </row>
    <row r="617" spans="1:3" ht="15.75" customHeight="1">
      <c r="A617" s="5"/>
      <c r="B617" s="5"/>
      <c r="C617" s="5"/>
    </row>
    <row r="618" spans="1:3" ht="15.75" customHeight="1">
      <c r="A618" s="5"/>
      <c r="B618" s="5"/>
      <c r="C618" s="5"/>
    </row>
    <row r="619" spans="1:3" ht="15.75" customHeight="1">
      <c r="A619" s="5"/>
      <c r="B619" s="5"/>
      <c r="C619" s="5"/>
    </row>
    <row r="620" spans="1:3" ht="15.75" customHeight="1">
      <c r="A620" s="5"/>
      <c r="B620" s="5"/>
      <c r="C620" s="5"/>
    </row>
    <row r="621" spans="1:3" ht="15.75" customHeight="1">
      <c r="A621" s="5"/>
      <c r="B621" s="5"/>
      <c r="C621" s="5"/>
    </row>
    <row r="622" spans="1:3" ht="15.75" customHeight="1">
      <c r="A622" s="5"/>
      <c r="B622" s="5"/>
      <c r="C622" s="5"/>
    </row>
    <row r="623" spans="1:3" ht="15.75" customHeight="1">
      <c r="A623" s="5"/>
      <c r="B623" s="5"/>
      <c r="C623" s="5"/>
    </row>
    <row r="624" spans="1:3" ht="15.75" customHeight="1">
      <c r="A624" s="5"/>
      <c r="B624" s="5"/>
      <c r="C624" s="5"/>
    </row>
    <row r="625" spans="1:3" ht="15.75" customHeight="1">
      <c r="A625" s="5"/>
      <c r="B625" s="5"/>
      <c r="C625" s="5"/>
    </row>
    <row r="626" spans="1:3" ht="15.75" customHeight="1">
      <c r="A626" s="5"/>
      <c r="B626" s="5"/>
      <c r="C626" s="5"/>
    </row>
    <row r="627" spans="1:3" ht="15.75" customHeight="1">
      <c r="A627" s="5"/>
      <c r="B627" s="5"/>
      <c r="C627" s="5"/>
    </row>
    <row r="628" spans="1:3" ht="15.75" customHeight="1">
      <c r="A628" s="5"/>
      <c r="B628" s="5"/>
      <c r="C628" s="5"/>
    </row>
    <row r="629" spans="1:3" ht="15.75" customHeight="1">
      <c r="A629" s="5"/>
      <c r="B629" s="5"/>
      <c r="C629" s="5"/>
    </row>
    <row r="630" spans="1:3" ht="15.75" customHeight="1">
      <c r="A630" s="5"/>
      <c r="B630" s="5"/>
      <c r="C630" s="5"/>
    </row>
    <row r="631" spans="1:3" ht="15.75" customHeight="1">
      <c r="A631" s="5"/>
      <c r="B631" s="5"/>
      <c r="C631" s="5"/>
    </row>
    <row r="632" spans="1:3" ht="15.75" customHeight="1">
      <c r="A632" s="5"/>
      <c r="B632" s="5"/>
      <c r="C632" s="5"/>
    </row>
    <row r="633" spans="1:3" ht="15.75" customHeight="1">
      <c r="A633" s="5"/>
      <c r="B633" s="5"/>
      <c r="C633" s="5"/>
    </row>
    <row r="634" spans="1:3" ht="15.75" customHeight="1">
      <c r="A634" s="5"/>
      <c r="B634" s="5"/>
      <c r="C634" s="5"/>
    </row>
    <row r="635" spans="1:3" ht="15.75" customHeight="1">
      <c r="A635" s="5"/>
      <c r="B635" s="5"/>
      <c r="C635" s="5"/>
    </row>
    <row r="636" spans="1:3" ht="15.75" customHeight="1">
      <c r="A636" s="5"/>
      <c r="B636" s="5"/>
      <c r="C636" s="5"/>
    </row>
    <row r="637" spans="1:3" ht="15.75" customHeight="1">
      <c r="A637" s="5"/>
      <c r="B637" s="5"/>
      <c r="C637" s="5"/>
    </row>
    <row r="638" spans="1:3" ht="15.75" customHeight="1">
      <c r="A638" s="5"/>
      <c r="B638" s="5"/>
      <c r="C638" s="5"/>
    </row>
    <row r="639" spans="1:3" ht="15.75" customHeight="1">
      <c r="A639" s="5"/>
      <c r="B639" s="5"/>
      <c r="C639" s="5"/>
    </row>
    <row r="640" spans="1:3" ht="15.75" customHeight="1">
      <c r="A640" s="5"/>
      <c r="B640" s="5"/>
      <c r="C640" s="5"/>
    </row>
    <row r="641" spans="1:3" ht="15.75" customHeight="1">
      <c r="A641" s="5"/>
      <c r="B641" s="5"/>
      <c r="C641" s="5"/>
    </row>
    <row r="642" spans="1:3" ht="15.75" customHeight="1">
      <c r="A642" s="5"/>
      <c r="B642" s="5"/>
      <c r="C642" s="5"/>
    </row>
    <row r="643" spans="1:3" ht="15.75" customHeight="1">
      <c r="A643" s="5"/>
      <c r="B643" s="5"/>
      <c r="C643" s="5"/>
    </row>
    <row r="644" spans="1:3" ht="15.75" customHeight="1">
      <c r="A644" s="5"/>
      <c r="B644" s="5"/>
      <c r="C644" s="5"/>
    </row>
    <row r="645" spans="1:3" ht="15.75" customHeight="1">
      <c r="A645" s="5"/>
      <c r="B645" s="5"/>
      <c r="C645" s="5"/>
    </row>
    <row r="646" spans="1:3" ht="15.75" customHeight="1">
      <c r="A646" s="5"/>
      <c r="B646" s="5"/>
      <c r="C646" s="5"/>
    </row>
    <row r="647" spans="1:3" ht="15.75" customHeight="1">
      <c r="A647" s="5"/>
      <c r="B647" s="5"/>
      <c r="C647" s="5"/>
    </row>
    <row r="648" spans="1:3" ht="15.75" customHeight="1">
      <c r="A648" s="5"/>
      <c r="B648" s="5"/>
      <c r="C648" s="5"/>
    </row>
    <row r="649" spans="1:3" ht="15.75" customHeight="1">
      <c r="A649" s="5"/>
      <c r="B649" s="5"/>
      <c r="C649" s="5"/>
    </row>
    <row r="650" spans="1:3" ht="15.75" customHeight="1">
      <c r="A650" s="5"/>
      <c r="B650" s="5"/>
      <c r="C650" s="5"/>
    </row>
    <row r="651" spans="1:3" ht="15.75" customHeight="1">
      <c r="A651" s="5"/>
      <c r="B651" s="5"/>
      <c r="C651" s="5"/>
    </row>
    <row r="652" spans="1:3" ht="15.75" customHeight="1">
      <c r="A652" s="5"/>
      <c r="B652" s="5"/>
      <c r="C652" s="5"/>
    </row>
    <row r="653" spans="1:3" ht="15.75" customHeight="1">
      <c r="A653" s="5"/>
      <c r="B653" s="5"/>
      <c r="C653" s="5"/>
    </row>
    <row r="654" spans="1:3" ht="15.75" customHeight="1">
      <c r="A654" s="5"/>
      <c r="B654" s="5"/>
      <c r="C654" s="5"/>
    </row>
    <row r="655" spans="1:3" ht="15.75" customHeight="1">
      <c r="A655" s="5"/>
      <c r="B655" s="5"/>
      <c r="C655" s="5"/>
    </row>
    <row r="656" spans="1:3" ht="15.75" customHeight="1">
      <c r="A656" s="5"/>
      <c r="B656" s="5"/>
      <c r="C656" s="5"/>
    </row>
    <row r="657" spans="1:3" ht="15.75" customHeight="1">
      <c r="A657" s="5"/>
      <c r="B657" s="5"/>
      <c r="C657" s="5"/>
    </row>
    <row r="658" spans="1:3" ht="15.75" customHeight="1">
      <c r="A658" s="5"/>
      <c r="B658" s="5"/>
      <c r="C658" s="5"/>
    </row>
    <row r="659" spans="1:3" ht="15.75" customHeight="1">
      <c r="A659" s="5"/>
      <c r="B659" s="5"/>
      <c r="C659" s="5"/>
    </row>
    <row r="660" spans="1:3" ht="15.75" customHeight="1">
      <c r="A660" s="5"/>
      <c r="B660" s="5"/>
      <c r="C660" s="5"/>
    </row>
    <row r="661" spans="1:3" ht="15.75" customHeight="1">
      <c r="A661" s="5"/>
      <c r="B661" s="5"/>
      <c r="C661" s="5"/>
    </row>
    <row r="662" spans="1:3" ht="15.75" customHeight="1">
      <c r="A662" s="5"/>
      <c r="B662" s="5"/>
      <c r="C662" s="5"/>
    </row>
    <row r="663" spans="1:3" ht="15.75" customHeight="1">
      <c r="A663" s="5"/>
      <c r="B663" s="5"/>
      <c r="C663" s="5"/>
    </row>
    <row r="664" spans="1:3" ht="15.75" customHeight="1">
      <c r="A664" s="5"/>
      <c r="B664" s="5"/>
      <c r="C664" s="5"/>
    </row>
    <row r="665" spans="1:3" ht="15.75" customHeight="1">
      <c r="A665" s="5"/>
      <c r="B665" s="5"/>
      <c r="C665" s="5"/>
    </row>
    <row r="666" spans="1:3" ht="15.75" customHeight="1">
      <c r="A666" s="5"/>
      <c r="B666" s="5"/>
      <c r="C666" s="5"/>
    </row>
    <row r="667" spans="1:3" ht="15.75" customHeight="1">
      <c r="A667" s="5"/>
      <c r="B667" s="5"/>
      <c r="C667" s="5"/>
    </row>
    <row r="668" spans="1:3" ht="15.75" customHeight="1">
      <c r="A668" s="5"/>
      <c r="B668" s="5"/>
      <c r="C668" s="5"/>
    </row>
    <row r="669" spans="1:3" ht="15.75" customHeight="1">
      <c r="A669" s="5"/>
      <c r="B669" s="5"/>
      <c r="C669" s="5"/>
    </row>
    <row r="670" spans="1:3" ht="15.75" customHeight="1">
      <c r="A670" s="5"/>
      <c r="B670" s="5"/>
      <c r="C670" s="5"/>
    </row>
    <row r="671" spans="1:3" ht="15.75" customHeight="1">
      <c r="A671" s="5"/>
      <c r="B671" s="5"/>
      <c r="C671" s="5"/>
    </row>
    <row r="672" spans="1:3" ht="15.75" customHeight="1">
      <c r="A672" s="5"/>
      <c r="B672" s="5"/>
      <c r="C672" s="5"/>
    </row>
    <row r="673" spans="1:3" ht="15.75" customHeight="1">
      <c r="A673" s="5"/>
      <c r="B673" s="5"/>
      <c r="C673" s="5"/>
    </row>
    <row r="674" spans="1:3" ht="15.75" customHeight="1">
      <c r="A674" s="5"/>
      <c r="B674" s="5"/>
      <c r="C674" s="5"/>
    </row>
    <row r="675" spans="1:3" ht="15.75" customHeight="1">
      <c r="A675" s="5"/>
      <c r="B675" s="5"/>
      <c r="C675" s="5"/>
    </row>
    <row r="676" spans="1:3" ht="15.75" customHeight="1">
      <c r="A676" s="5"/>
      <c r="B676" s="5"/>
      <c r="C676" s="5"/>
    </row>
    <row r="677" spans="1:3" ht="15.75" customHeight="1">
      <c r="A677" s="5"/>
      <c r="B677" s="5"/>
      <c r="C677" s="5"/>
    </row>
    <row r="678" spans="1:3" ht="15.75" customHeight="1">
      <c r="A678" s="5"/>
      <c r="B678" s="5"/>
      <c r="C678" s="5"/>
    </row>
    <row r="679" spans="1:3" ht="15.75" customHeight="1">
      <c r="A679" s="5"/>
      <c r="B679" s="5"/>
      <c r="C679" s="5"/>
    </row>
    <row r="680" spans="1:3" ht="15.75" customHeight="1">
      <c r="A680" s="5"/>
      <c r="B680" s="5"/>
      <c r="C680" s="5"/>
    </row>
    <row r="681" spans="1:3" ht="15.75" customHeight="1">
      <c r="A681" s="5"/>
      <c r="B681" s="5"/>
      <c r="C681" s="5"/>
    </row>
    <row r="682" spans="1:3" ht="15.75" customHeight="1">
      <c r="A682" s="5"/>
      <c r="B682" s="5"/>
      <c r="C682" s="5"/>
    </row>
    <row r="683" spans="1:3" ht="15.75" customHeight="1">
      <c r="A683" s="5"/>
      <c r="B683" s="5"/>
      <c r="C683" s="5"/>
    </row>
    <row r="684" spans="1:3" ht="15.75" customHeight="1">
      <c r="A684" s="5"/>
      <c r="B684" s="5"/>
      <c r="C684" s="5"/>
    </row>
    <row r="685" spans="1:3" ht="15.75" customHeight="1">
      <c r="A685" s="5"/>
      <c r="B685" s="5"/>
      <c r="C685" s="5"/>
    </row>
    <row r="686" spans="1:3" ht="15.75" customHeight="1">
      <c r="A686" s="5"/>
      <c r="B686" s="5"/>
      <c r="C686" s="5"/>
    </row>
    <row r="687" spans="1:3" ht="15.75" customHeight="1">
      <c r="A687" s="5"/>
      <c r="B687" s="5"/>
      <c r="C687" s="5"/>
    </row>
    <row r="688" spans="1:3" ht="15.75" customHeight="1">
      <c r="A688" s="5"/>
      <c r="B688" s="5"/>
      <c r="C688" s="5"/>
    </row>
    <row r="689" spans="1:3" ht="15.75" customHeight="1">
      <c r="A689" s="5"/>
      <c r="B689" s="5"/>
      <c r="C689" s="5"/>
    </row>
    <row r="690" spans="1:3" ht="15.75" customHeight="1">
      <c r="A690" s="5"/>
      <c r="B690" s="5"/>
      <c r="C690" s="5"/>
    </row>
    <row r="691" spans="1:3" ht="15.75" customHeight="1">
      <c r="A691" s="5"/>
      <c r="B691" s="5"/>
      <c r="C691" s="5"/>
    </row>
    <row r="692" spans="1:3" ht="15.75" customHeight="1">
      <c r="A692" s="5"/>
      <c r="B692" s="5"/>
      <c r="C692" s="5"/>
    </row>
    <row r="693" spans="1:3" ht="15.75" customHeight="1">
      <c r="A693" s="5"/>
      <c r="B693" s="5"/>
      <c r="C693" s="5"/>
    </row>
    <row r="694" spans="1:3" ht="15.75" customHeight="1">
      <c r="A694" s="5"/>
      <c r="B694" s="5"/>
      <c r="C694" s="5"/>
    </row>
    <row r="695" spans="1:3" ht="15.75" customHeight="1">
      <c r="A695" s="5"/>
      <c r="B695" s="5"/>
      <c r="C695" s="5"/>
    </row>
    <row r="696" spans="1:3" ht="15.75" customHeight="1">
      <c r="A696" s="5"/>
      <c r="B696" s="5"/>
      <c r="C696" s="5"/>
    </row>
    <row r="697" spans="1:3" ht="15.75" customHeight="1">
      <c r="A697" s="5"/>
      <c r="B697" s="5"/>
      <c r="C697" s="5"/>
    </row>
    <row r="698" spans="1:3" ht="15.75" customHeight="1">
      <c r="A698" s="5"/>
      <c r="B698" s="5"/>
      <c r="C698" s="5"/>
    </row>
    <row r="699" spans="1:3" ht="15.75" customHeight="1">
      <c r="A699" s="5"/>
      <c r="B699" s="5"/>
      <c r="C699" s="5"/>
    </row>
    <row r="700" spans="1:3" ht="15.75" customHeight="1">
      <c r="A700" s="5"/>
      <c r="B700" s="5"/>
      <c r="C700" s="5"/>
    </row>
    <row r="701" spans="1:3" ht="15.75" customHeight="1">
      <c r="A701" s="5"/>
      <c r="B701" s="5"/>
      <c r="C701" s="5"/>
    </row>
    <row r="702" spans="1:3" ht="15.75" customHeight="1">
      <c r="A702" s="5"/>
      <c r="B702" s="5"/>
      <c r="C702" s="5"/>
    </row>
    <row r="703" spans="1:3" ht="15.75" customHeight="1">
      <c r="A703" s="5"/>
      <c r="B703" s="5"/>
      <c r="C703" s="5"/>
    </row>
    <row r="704" spans="1:3" ht="15.75" customHeight="1">
      <c r="A704" s="5"/>
      <c r="B704" s="5"/>
      <c r="C704" s="5"/>
    </row>
    <row r="705" spans="1:3" ht="15.75" customHeight="1">
      <c r="A705" s="5"/>
      <c r="B705" s="5"/>
      <c r="C705" s="5"/>
    </row>
    <row r="706" spans="1:3" ht="15.75" customHeight="1">
      <c r="A706" s="5"/>
      <c r="B706" s="5"/>
      <c r="C706" s="5"/>
    </row>
    <row r="707" spans="1:3" ht="15.75" customHeight="1">
      <c r="A707" s="5"/>
      <c r="B707" s="5"/>
      <c r="C707" s="5"/>
    </row>
    <row r="708" spans="1:3" ht="15.75" customHeight="1">
      <c r="A708" s="5"/>
      <c r="B708" s="5"/>
      <c r="C708" s="5"/>
    </row>
    <row r="709" spans="1:3" ht="15.75" customHeight="1">
      <c r="A709" s="5"/>
      <c r="B709" s="5"/>
      <c r="C709" s="5"/>
    </row>
    <row r="710" spans="1:3" ht="15.75" customHeight="1">
      <c r="A710" s="5"/>
      <c r="B710" s="5"/>
      <c r="C710" s="5"/>
    </row>
    <row r="711" spans="1:3" ht="15.75" customHeight="1">
      <c r="A711" s="5"/>
      <c r="B711" s="5"/>
      <c r="C711" s="5"/>
    </row>
    <row r="712" spans="1:3" ht="15.75" customHeight="1">
      <c r="A712" s="5"/>
      <c r="B712" s="5"/>
      <c r="C712" s="5"/>
    </row>
    <row r="713" spans="1:3" ht="15.75" customHeight="1">
      <c r="A713" s="5"/>
      <c r="B713" s="5"/>
      <c r="C713" s="5"/>
    </row>
    <row r="714" spans="1:3" ht="15.75" customHeight="1">
      <c r="A714" s="5"/>
      <c r="B714" s="5"/>
      <c r="C714" s="5"/>
    </row>
    <row r="715" spans="1:3" ht="15.75" customHeight="1">
      <c r="A715" s="5"/>
      <c r="B715" s="5"/>
      <c r="C715" s="5"/>
    </row>
    <row r="716" spans="1:3" ht="15.75" customHeight="1">
      <c r="A716" s="5"/>
      <c r="B716" s="5"/>
      <c r="C716" s="5"/>
    </row>
    <row r="717" spans="1:3" ht="15.75" customHeight="1">
      <c r="A717" s="5"/>
      <c r="B717" s="5"/>
      <c r="C717" s="5"/>
    </row>
    <row r="718" spans="1:3" ht="15.75" customHeight="1">
      <c r="A718" s="5"/>
      <c r="B718" s="5"/>
      <c r="C718" s="5"/>
    </row>
    <row r="719" spans="1:3" ht="15.75" customHeight="1">
      <c r="A719" s="5"/>
      <c r="B719" s="5"/>
      <c r="C719" s="5"/>
    </row>
    <row r="720" spans="1:3" ht="15.75" customHeight="1">
      <c r="A720" s="5"/>
      <c r="B720" s="5"/>
      <c r="C720" s="5"/>
    </row>
    <row r="721" spans="1:3" ht="15.75" customHeight="1">
      <c r="A721" s="5"/>
      <c r="B721" s="5"/>
      <c r="C721" s="5"/>
    </row>
    <row r="722" spans="1:3" ht="15.75" customHeight="1">
      <c r="A722" s="5"/>
      <c r="B722" s="5"/>
      <c r="C722" s="5"/>
    </row>
    <row r="723" spans="1:3" ht="15.75" customHeight="1">
      <c r="A723" s="5"/>
      <c r="B723" s="5"/>
      <c r="C723" s="5"/>
    </row>
    <row r="724" spans="1:3" ht="15.75" customHeight="1">
      <c r="A724" s="5"/>
      <c r="B724" s="5"/>
      <c r="C724" s="5"/>
    </row>
    <row r="725" spans="1:3" ht="15.75" customHeight="1">
      <c r="A725" s="5"/>
      <c r="B725" s="5"/>
      <c r="C725" s="5"/>
    </row>
    <row r="726" spans="1:3" ht="15.75" customHeight="1">
      <c r="A726" s="5"/>
      <c r="B726" s="5"/>
      <c r="C726" s="5"/>
    </row>
    <row r="727" spans="1:3" ht="15.75" customHeight="1">
      <c r="A727" s="5"/>
      <c r="B727" s="5"/>
      <c r="C727" s="5"/>
    </row>
    <row r="728" spans="1:3" ht="15.75" customHeight="1">
      <c r="A728" s="5"/>
      <c r="B728" s="5"/>
      <c r="C728" s="5"/>
    </row>
    <row r="729" spans="1:3" ht="15.75" customHeight="1">
      <c r="A729" s="5"/>
      <c r="B729" s="5"/>
      <c r="C729" s="5"/>
    </row>
    <row r="730" spans="1:3" ht="15.75" customHeight="1">
      <c r="A730" s="5"/>
      <c r="B730" s="5"/>
      <c r="C730" s="5"/>
    </row>
    <row r="731" spans="1:3" ht="15.75" customHeight="1">
      <c r="A731" s="5"/>
      <c r="B731" s="5"/>
      <c r="C731" s="5"/>
    </row>
    <row r="732" spans="1:3" ht="15.75" customHeight="1">
      <c r="A732" s="5"/>
      <c r="B732" s="5"/>
      <c r="C732" s="5"/>
    </row>
    <row r="733" spans="1:3" ht="15.75" customHeight="1">
      <c r="A733" s="5"/>
      <c r="B733" s="5"/>
      <c r="C733" s="5"/>
    </row>
    <row r="734" spans="1:3" ht="15.75" customHeight="1">
      <c r="A734" s="5"/>
      <c r="B734" s="5"/>
      <c r="C734" s="5"/>
    </row>
    <row r="735" spans="1:3" ht="15.75" customHeight="1">
      <c r="A735" s="5"/>
      <c r="B735" s="5"/>
      <c r="C735" s="5"/>
    </row>
    <row r="736" spans="1:3" ht="15.75" customHeight="1">
      <c r="A736" s="5"/>
      <c r="B736" s="5"/>
      <c r="C736" s="5"/>
    </row>
    <row r="737" spans="1:3" ht="15.75" customHeight="1">
      <c r="A737" s="5"/>
      <c r="B737" s="5"/>
      <c r="C737" s="5"/>
    </row>
    <row r="738" spans="1:3" ht="15.75" customHeight="1">
      <c r="A738" s="5"/>
      <c r="B738" s="5"/>
      <c r="C738" s="5"/>
    </row>
    <row r="739" spans="1:3" ht="15.75" customHeight="1">
      <c r="A739" s="5"/>
      <c r="B739" s="5"/>
      <c r="C739" s="5"/>
    </row>
    <row r="740" spans="1:3" ht="15.75" customHeight="1">
      <c r="A740" s="5"/>
      <c r="B740" s="5"/>
      <c r="C740" s="5"/>
    </row>
    <row r="741" spans="1:3" ht="15.75" customHeight="1">
      <c r="A741" s="5"/>
      <c r="B741" s="5"/>
      <c r="C741" s="5"/>
    </row>
    <row r="742" spans="1:3" ht="15.75" customHeight="1">
      <c r="A742" s="5"/>
      <c r="B742" s="5"/>
      <c r="C742" s="5"/>
    </row>
    <row r="743" spans="1:3" ht="15.75" customHeight="1">
      <c r="A743" s="5"/>
      <c r="B743" s="5"/>
      <c r="C743" s="5"/>
    </row>
    <row r="744" spans="1:3" ht="15.75" customHeight="1">
      <c r="A744" s="5"/>
      <c r="B744" s="5"/>
      <c r="C744" s="5"/>
    </row>
    <row r="745" spans="1:3" ht="15.75" customHeight="1">
      <c r="A745" s="5"/>
      <c r="B745" s="5"/>
      <c r="C745" s="5"/>
    </row>
    <row r="746" spans="1:3" ht="15.75" customHeight="1">
      <c r="A746" s="5"/>
      <c r="B746" s="5"/>
      <c r="C746" s="5"/>
    </row>
    <row r="747" spans="1:3" ht="15.75" customHeight="1">
      <c r="A747" s="5"/>
      <c r="B747" s="5"/>
      <c r="C747" s="5"/>
    </row>
    <row r="748" spans="1:3" ht="15.75" customHeight="1">
      <c r="A748" s="5"/>
      <c r="B748" s="5"/>
      <c r="C748" s="5"/>
    </row>
    <row r="749" spans="1:3" ht="15.75" customHeight="1">
      <c r="A749" s="5"/>
      <c r="B749" s="5"/>
      <c r="C749" s="5"/>
    </row>
    <row r="750" spans="1:3" ht="15.75" customHeight="1">
      <c r="A750" s="5"/>
      <c r="B750" s="5"/>
      <c r="C750" s="5"/>
    </row>
    <row r="751" spans="1:3" ht="15.75" customHeight="1">
      <c r="A751" s="5"/>
      <c r="B751" s="5"/>
      <c r="C751" s="5"/>
    </row>
    <row r="752" spans="1:3" ht="15.75" customHeight="1">
      <c r="A752" s="5"/>
      <c r="B752" s="5"/>
      <c r="C752" s="5"/>
    </row>
    <row r="753" spans="1:3" ht="15.75" customHeight="1">
      <c r="A753" s="5"/>
      <c r="B753" s="5"/>
      <c r="C753" s="5"/>
    </row>
    <row r="754" spans="1:3" ht="15.75" customHeight="1">
      <c r="A754" s="5"/>
      <c r="B754" s="5"/>
      <c r="C754" s="5"/>
    </row>
    <row r="755" spans="1:3" ht="15.75" customHeight="1">
      <c r="A755" s="5"/>
      <c r="B755" s="5"/>
      <c r="C755" s="5"/>
    </row>
    <row r="756" spans="1:3" ht="15.75" customHeight="1">
      <c r="A756" s="5"/>
      <c r="B756" s="5"/>
      <c r="C756" s="5"/>
    </row>
    <row r="757" spans="1:3" ht="15.75" customHeight="1">
      <c r="A757" s="5"/>
      <c r="B757" s="5"/>
      <c r="C757" s="5"/>
    </row>
    <row r="758" spans="1:3" ht="15.75" customHeight="1">
      <c r="A758" s="5"/>
      <c r="B758" s="5"/>
      <c r="C758" s="5"/>
    </row>
    <row r="759" spans="1:3" ht="15.75" customHeight="1">
      <c r="A759" s="5"/>
      <c r="B759" s="5"/>
      <c r="C759" s="5"/>
    </row>
    <row r="760" spans="1:3" ht="15.75" customHeight="1">
      <c r="A760" s="5"/>
      <c r="B760" s="5"/>
      <c r="C760" s="5"/>
    </row>
    <row r="761" spans="1:3" ht="15.75" customHeight="1">
      <c r="A761" s="5"/>
      <c r="B761" s="5"/>
      <c r="C761" s="5"/>
    </row>
    <row r="762" spans="1:3" ht="15.75" customHeight="1">
      <c r="A762" s="5"/>
      <c r="B762" s="5"/>
      <c r="C762" s="5"/>
    </row>
    <row r="763" spans="1:3" ht="15.75" customHeight="1">
      <c r="A763" s="5"/>
      <c r="B763" s="5"/>
      <c r="C763" s="5"/>
    </row>
    <row r="764" spans="1:3" ht="15.75" customHeight="1">
      <c r="A764" s="5"/>
      <c r="B764" s="5"/>
      <c r="C764" s="5"/>
    </row>
    <row r="765" spans="1:3" ht="15.75" customHeight="1">
      <c r="A765" s="5"/>
      <c r="B765" s="5"/>
      <c r="C765" s="5"/>
    </row>
    <row r="766" spans="1:3" ht="15.75" customHeight="1">
      <c r="A766" s="5"/>
      <c r="B766" s="5"/>
      <c r="C766" s="5"/>
    </row>
    <row r="767" spans="1:3" ht="15.75" customHeight="1">
      <c r="A767" s="5"/>
      <c r="B767" s="5"/>
      <c r="C767" s="5"/>
    </row>
    <row r="768" spans="1:3" ht="15.75" customHeight="1">
      <c r="A768" s="5"/>
      <c r="B768" s="5"/>
      <c r="C768" s="5"/>
    </row>
    <row r="769" spans="1:3" ht="15.75" customHeight="1">
      <c r="A769" s="5"/>
      <c r="B769" s="5"/>
      <c r="C769" s="5"/>
    </row>
    <row r="770" spans="1:3" ht="15.75" customHeight="1">
      <c r="A770" s="5"/>
      <c r="B770" s="5"/>
      <c r="C770" s="5"/>
    </row>
    <row r="771" spans="1:3" ht="15.75" customHeight="1">
      <c r="A771" s="5"/>
      <c r="B771" s="5"/>
      <c r="C771" s="5"/>
    </row>
    <row r="772" spans="1:3" ht="15.75" customHeight="1">
      <c r="A772" s="5"/>
      <c r="B772" s="5"/>
      <c r="C772" s="5"/>
    </row>
    <row r="773" spans="1:3" ht="15.75" customHeight="1">
      <c r="A773" s="5"/>
      <c r="B773" s="5"/>
      <c r="C773" s="5"/>
    </row>
    <row r="774" spans="1:3" ht="15.75" customHeight="1">
      <c r="A774" s="5"/>
      <c r="B774" s="5"/>
      <c r="C774" s="5"/>
    </row>
    <row r="775" spans="1:3" ht="15.75" customHeight="1">
      <c r="A775" s="5"/>
      <c r="B775" s="5"/>
      <c r="C775" s="5"/>
    </row>
    <row r="776" spans="1:3" ht="15.75" customHeight="1">
      <c r="A776" s="5"/>
      <c r="B776" s="5"/>
      <c r="C776" s="5"/>
    </row>
    <row r="777" spans="1:3" ht="15.75" customHeight="1">
      <c r="A777" s="5"/>
      <c r="B777" s="5"/>
      <c r="C777" s="5"/>
    </row>
    <row r="778" spans="1:3" ht="15.75" customHeight="1">
      <c r="A778" s="5"/>
      <c r="B778" s="5"/>
      <c r="C778" s="5"/>
    </row>
    <row r="779" spans="1:3" ht="15.75" customHeight="1">
      <c r="A779" s="5"/>
      <c r="B779" s="5"/>
      <c r="C779" s="5"/>
    </row>
    <row r="780" spans="1:3" ht="15.75" customHeight="1">
      <c r="A780" s="5"/>
      <c r="B780" s="5"/>
      <c r="C780" s="5"/>
    </row>
    <row r="781" spans="1:3" ht="15.75" customHeight="1">
      <c r="A781" s="5"/>
      <c r="B781" s="5"/>
      <c r="C781" s="5"/>
    </row>
    <row r="782" spans="1:3" ht="15.75" customHeight="1">
      <c r="A782" s="5"/>
      <c r="B782" s="5"/>
      <c r="C782" s="5"/>
    </row>
    <row r="783" spans="1:3" ht="15.75" customHeight="1">
      <c r="A783" s="5"/>
      <c r="B783" s="5"/>
      <c r="C783" s="5"/>
    </row>
    <row r="784" spans="1:3" ht="15.75" customHeight="1">
      <c r="A784" s="5"/>
      <c r="B784" s="5"/>
      <c r="C784" s="5"/>
    </row>
    <row r="785" spans="1:3" ht="15.75" customHeight="1">
      <c r="A785" s="5"/>
      <c r="B785" s="5"/>
      <c r="C785" s="5"/>
    </row>
    <row r="786" spans="1:3" ht="15.75" customHeight="1">
      <c r="A786" s="5"/>
      <c r="B786" s="5"/>
      <c r="C786" s="5"/>
    </row>
    <row r="787" spans="1:3" ht="15.75" customHeight="1">
      <c r="A787" s="5"/>
      <c r="B787" s="5"/>
      <c r="C787" s="5"/>
    </row>
    <row r="788" spans="1:3" ht="15.75" customHeight="1">
      <c r="A788" s="5"/>
      <c r="B788" s="5"/>
      <c r="C788" s="5"/>
    </row>
    <row r="789" spans="1:3" ht="15.75" customHeight="1">
      <c r="A789" s="5"/>
      <c r="B789" s="5"/>
      <c r="C789" s="5"/>
    </row>
    <row r="790" spans="1:3" ht="15.75" customHeight="1">
      <c r="A790" s="5"/>
      <c r="B790" s="5"/>
      <c r="C790" s="5"/>
    </row>
    <row r="791" spans="1:3" ht="15.75" customHeight="1">
      <c r="A791" s="5"/>
      <c r="B791" s="5"/>
      <c r="C791" s="5"/>
    </row>
    <row r="792" spans="1:3" ht="15.75" customHeight="1">
      <c r="A792" s="5"/>
      <c r="B792" s="5"/>
      <c r="C792" s="5"/>
    </row>
    <row r="793" spans="1:3" ht="15.75" customHeight="1">
      <c r="A793" s="5"/>
      <c r="B793" s="5"/>
      <c r="C793" s="5"/>
    </row>
    <row r="794" spans="1:3" ht="15.75" customHeight="1">
      <c r="A794" s="5"/>
      <c r="B794" s="5"/>
      <c r="C794" s="5"/>
    </row>
    <row r="795" spans="1:3" ht="15.75" customHeight="1">
      <c r="A795" s="5"/>
      <c r="B795" s="5"/>
      <c r="C795" s="5"/>
    </row>
    <row r="796" spans="1:3" ht="15.75" customHeight="1">
      <c r="A796" s="5"/>
      <c r="B796" s="5"/>
      <c r="C796" s="5"/>
    </row>
    <row r="797" spans="1:3" ht="15.75" customHeight="1">
      <c r="A797" s="5"/>
      <c r="B797" s="5"/>
      <c r="C797" s="5"/>
    </row>
    <row r="798" spans="1:3" ht="15.75" customHeight="1">
      <c r="A798" s="5"/>
      <c r="B798" s="5"/>
      <c r="C798" s="5"/>
    </row>
    <row r="799" spans="1:3" ht="15.75" customHeight="1">
      <c r="A799" s="5"/>
      <c r="B799" s="5"/>
      <c r="C799" s="5"/>
    </row>
    <row r="800" spans="1:3" ht="15.75" customHeight="1">
      <c r="A800" s="5"/>
      <c r="B800" s="5"/>
      <c r="C800" s="5"/>
    </row>
    <row r="801" spans="1:3" ht="15.75" customHeight="1">
      <c r="A801" s="5"/>
      <c r="B801" s="5"/>
      <c r="C801" s="5"/>
    </row>
    <row r="802" spans="1:3" ht="15.75" customHeight="1">
      <c r="A802" s="5"/>
      <c r="B802" s="5"/>
      <c r="C802" s="5"/>
    </row>
    <row r="803" spans="1:3" ht="15.75" customHeight="1">
      <c r="A803" s="5"/>
      <c r="B803" s="5"/>
      <c r="C803" s="5"/>
    </row>
    <row r="804" spans="1:3" ht="15.75" customHeight="1">
      <c r="A804" s="5"/>
      <c r="B804" s="5"/>
      <c r="C804" s="5"/>
    </row>
    <row r="805" spans="1:3" ht="15.75" customHeight="1">
      <c r="A805" s="5"/>
      <c r="B805" s="5"/>
      <c r="C805" s="5"/>
    </row>
    <row r="806" spans="1:3" ht="15.75" customHeight="1">
      <c r="A806" s="5"/>
      <c r="B806" s="5"/>
      <c r="C806" s="5"/>
    </row>
    <row r="807" spans="1:3" ht="15.75" customHeight="1">
      <c r="A807" s="5"/>
      <c r="B807" s="5"/>
      <c r="C807" s="5"/>
    </row>
    <row r="808" spans="1:3" ht="15.75" customHeight="1">
      <c r="A808" s="5"/>
      <c r="B808" s="5"/>
      <c r="C808" s="5"/>
    </row>
    <row r="809" spans="1:3" ht="15.75" customHeight="1">
      <c r="A809" s="5"/>
      <c r="B809" s="5"/>
      <c r="C809" s="5"/>
    </row>
    <row r="810" spans="1:3" ht="15.75" customHeight="1">
      <c r="A810" s="5"/>
      <c r="B810" s="5"/>
      <c r="C810" s="5"/>
    </row>
    <row r="811" spans="1:3" ht="15.75" customHeight="1">
      <c r="A811" s="5"/>
      <c r="B811" s="5"/>
      <c r="C811" s="5"/>
    </row>
    <row r="812" spans="1:3" ht="15.75" customHeight="1">
      <c r="A812" s="5"/>
      <c r="B812" s="5"/>
      <c r="C812" s="5"/>
    </row>
    <row r="813" spans="1:3" ht="15.75" customHeight="1">
      <c r="A813" s="5"/>
      <c r="B813" s="5"/>
      <c r="C813" s="5"/>
    </row>
    <row r="814" spans="1:3" ht="15.75" customHeight="1">
      <c r="A814" s="5"/>
      <c r="B814" s="5"/>
      <c r="C814" s="5"/>
    </row>
    <row r="815" spans="1:3" ht="15.75" customHeight="1">
      <c r="A815" s="5"/>
      <c r="B815" s="5"/>
      <c r="C815" s="5"/>
    </row>
    <row r="816" spans="1:3" ht="15.75" customHeight="1">
      <c r="A816" s="5"/>
      <c r="B816" s="5"/>
      <c r="C816" s="5"/>
    </row>
    <row r="817" spans="1:3" ht="15.75" customHeight="1">
      <c r="A817" s="5"/>
      <c r="B817" s="5"/>
      <c r="C817" s="5"/>
    </row>
    <row r="818" spans="1:3" ht="15.75" customHeight="1">
      <c r="A818" s="5"/>
      <c r="B818" s="5"/>
      <c r="C818" s="5"/>
    </row>
    <row r="819" spans="1:3" ht="15.75" customHeight="1">
      <c r="A819" s="5"/>
      <c r="B819" s="5"/>
      <c r="C819" s="5"/>
    </row>
    <row r="820" spans="1:3" ht="15.75" customHeight="1">
      <c r="A820" s="5"/>
      <c r="B820" s="5"/>
      <c r="C820" s="5"/>
    </row>
    <row r="821" spans="1:3" ht="15.75" customHeight="1">
      <c r="A821" s="5"/>
      <c r="B821" s="5"/>
      <c r="C821" s="5"/>
    </row>
    <row r="822" spans="1:3" ht="15.75" customHeight="1">
      <c r="A822" s="5"/>
      <c r="B822" s="5"/>
      <c r="C822" s="5"/>
    </row>
    <row r="823" spans="1:3" ht="15.75" customHeight="1">
      <c r="A823" s="5"/>
      <c r="B823" s="5"/>
      <c r="C823" s="5"/>
    </row>
    <row r="824" spans="1:3" ht="15.75" customHeight="1">
      <c r="A824" s="5"/>
      <c r="B824" s="5"/>
      <c r="C824" s="5"/>
    </row>
    <row r="825" spans="1:3" ht="15.75" customHeight="1">
      <c r="A825" s="5"/>
      <c r="B825" s="5"/>
      <c r="C825" s="5"/>
    </row>
    <row r="826" spans="1:3" ht="15.75" customHeight="1">
      <c r="A826" s="5"/>
      <c r="B826" s="5"/>
      <c r="C826" s="5"/>
    </row>
    <row r="827" spans="1:3" ht="15.75" customHeight="1">
      <c r="A827" s="5"/>
      <c r="B827" s="5"/>
      <c r="C827" s="5"/>
    </row>
    <row r="828" spans="1:3" ht="15.75" customHeight="1">
      <c r="A828" s="5"/>
      <c r="B828" s="5"/>
      <c r="C828" s="5"/>
    </row>
    <row r="829" spans="1:3" ht="15.75" customHeight="1">
      <c r="A829" s="5"/>
      <c r="B829" s="5"/>
      <c r="C829" s="5"/>
    </row>
    <row r="830" spans="1:3" ht="15.75" customHeight="1">
      <c r="A830" s="5"/>
      <c r="B830" s="5"/>
      <c r="C830" s="5"/>
    </row>
    <row r="831" spans="1:3" ht="15.75" customHeight="1">
      <c r="A831" s="5"/>
      <c r="B831" s="5"/>
      <c r="C831" s="5"/>
    </row>
    <row r="832" spans="1:3" ht="15.75" customHeight="1">
      <c r="A832" s="5"/>
      <c r="B832" s="5"/>
      <c r="C832" s="5"/>
    </row>
    <row r="833" spans="1:3" ht="15.75" customHeight="1">
      <c r="A833" s="5"/>
      <c r="B833" s="5"/>
      <c r="C833" s="5"/>
    </row>
    <row r="834" spans="1:3" ht="15.75" customHeight="1">
      <c r="A834" s="5"/>
      <c r="B834" s="5"/>
      <c r="C834" s="5"/>
    </row>
    <row r="835" spans="1:3" ht="15.75" customHeight="1">
      <c r="A835" s="5"/>
      <c r="B835" s="5"/>
      <c r="C835" s="5"/>
    </row>
    <row r="836" spans="1:3" ht="15.75" customHeight="1">
      <c r="A836" s="5"/>
      <c r="B836" s="5"/>
      <c r="C836" s="5"/>
    </row>
    <row r="837" spans="1:3" ht="15.75" customHeight="1">
      <c r="A837" s="5"/>
      <c r="B837" s="5"/>
      <c r="C837" s="5"/>
    </row>
    <row r="838" spans="1:3" ht="15.75" customHeight="1">
      <c r="A838" s="5"/>
      <c r="B838" s="5"/>
      <c r="C838" s="5"/>
    </row>
    <row r="839" spans="1:3" ht="15.75" customHeight="1">
      <c r="A839" s="5"/>
      <c r="B839" s="5"/>
      <c r="C839" s="5"/>
    </row>
    <row r="840" spans="1:3" ht="15.75" customHeight="1">
      <c r="A840" s="5"/>
      <c r="B840" s="5"/>
      <c r="C840" s="5"/>
    </row>
    <row r="841" spans="1:3" ht="15.75" customHeight="1">
      <c r="A841" s="5"/>
      <c r="B841" s="5"/>
      <c r="C841" s="5"/>
    </row>
    <row r="842" spans="1:3" ht="15.75" customHeight="1">
      <c r="A842" s="5"/>
      <c r="B842" s="5"/>
      <c r="C842" s="5"/>
    </row>
    <row r="843" spans="1:3" ht="15.75" customHeight="1">
      <c r="A843" s="5"/>
      <c r="B843" s="5"/>
      <c r="C843" s="5"/>
    </row>
    <row r="844" spans="1:3" ht="15.75" customHeight="1">
      <c r="A844" s="5"/>
      <c r="B844" s="5"/>
      <c r="C844" s="5"/>
    </row>
    <row r="845" spans="1:3" ht="15.75" customHeight="1">
      <c r="A845" s="5"/>
      <c r="B845" s="5"/>
      <c r="C845" s="5"/>
    </row>
    <row r="846" spans="1:3" ht="15.75" customHeight="1">
      <c r="A846" s="5"/>
      <c r="B846" s="5"/>
      <c r="C846" s="5"/>
    </row>
    <row r="847" spans="1:3" ht="15.75" customHeight="1">
      <c r="A847" s="5"/>
      <c r="B847" s="5"/>
      <c r="C847" s="5"/>
    </row>
    <row r="848" spans="1:3" ht="15.75" customHeight="1">
      <c r="A848" s="5"/>
      <c r="B848" s="5"/>
      <c r="C848" s="5"/>
    </row>
    <row r="849" spans="1:3" ht="15.75" customHeight="1">
      <c r="A849" s="5"/>
      <c r="B849" s="5"/>
      <c r="C849" s="5"/>
    </row>
    <row r="850" spans="1:3" ht="15.75" customHeight="1">
      <c r="A850" s="5"/>
      <c r="B850" s="5"/>
      <c r="C850" s="5"/>
    </row>
    <row r="851" spans="1:3" ht="15.75" customHeight="1">
      <c r="A851" s="5"/>
      <c r="B851" s="5"/>
      <c r="C851" s="5"/>
    </row>
    <row r="852" spans="1:3" ht="15.75" customHeight="1">
      <c r="A852" s="5"/>
      <c r="B852" s="5"/>
      <c r="C852" s="5"/>
    </row>
    <row r="853" spans="1:3" ht="15.75" customHeight="1">
      <c r="A853" s="5"/>
      <c r="B853" s="5"/>
      <c r="C853" s="5"/>
    </row>
    <row r="854" spans="1:3" ht="15.75" customHeight="1">
      <c r="A854" s="5"/>
      <c r="B854" s="5"/>
      <c r="C854" s="5"/>
    </row>
    <row r="855" spans="1:3" ht="15.75" customHeight="1">
      <c r="A855" s="5"/>
      <c r="B855" s="5"/>
      <c r="C855" s="5"/>
    </row>
    <row r="856" spans="1:3" ht="15.75" customHeight="1">
      <c r="A856" s="5"/>
      <c r="B856" s="5"/>
      <c r="C856" s="5"/>
    </row>
    <row r="857" spans="1:3" ht="15.75" customHeight="1">
      <c r="A857" s="5"/>
      <c r="B857" s="5"/>
      <c r="C857" s="5"/>
    </row>
    <row r="858" spans="1:3" ht="15.75" customHeight="1">
      <c r="A858" s="5"/>
      <c r="B858" s="5"/>
      <c r="C858" s="5"/>
    </row>
    <row r="859" spans="1:3" ht="15.75" customHeight="1">
      <c r="A859" s="5"/>
      <c r="B859" s="5"/>
      <c r="C859" s="5"/>
    </row>
    <row r="860" spans="1:3" ht="15.75" customHeight="1">
      <c r="A860" s="5"/>
      <c r="B860" s="5"/>
      <c r="C860" s="5"/>
    </row>
    <row r="861" spans="1:3" ht="15.75" customHeight="1">
      <c r="A861" s="5"/>
      <c r="B861" s="5"/>
      <c r="C861" s="5"/>
    </row>
    <row r="862" spans="1:3" ht="15.75" customHeight="1">
      <c r="A862" s="5"/>
      <c r="B862" s="5"/>
      <c r="C862" s="5"/>
    </row>
    <row r="863" spans="1:3" ht="15.75" customHeight="1">
      <c r="A863" s="5"/>
      <c r="B863" s="5"/>
      <c r="C863" s="5"/>
    </row>
    <row r="864" spans="1:3" ht="15.75" customHeight="1">
      <c r="A864" s="5"/>
      <c r="B864" s="5"/>
      <c r="C864" s="5"/>
    </row>
    <row r="865" spans="1:3" ht="15.75" customHeight="1">
      <c r="A865" s="5"/>
      <c r="B865" s="5"/>
      <c r="C865" s="5"/>
    </row>
    <row r="866" spans="1:3" ht="15.75" customHeight="1">
      <c r="A866" s="5"/>
      <c r="B866" s="5"/>
      <c r="C866" s="5"/>
    </row>
    <row r="867" spans="1:3" ht="15.75" customHeight="1">
      <c r="A867" s="5"/>
      <c r="B867" s="5"/>
      <c r="C867" s="5"/>
    </row>
    <row r="868" spans="1:3" ht="15.75" customHeight="1">
      <c r="A868" s="5"/>
      <c r="B868" s="5"/>
      <c r="C868" s="5"/>
    </row>
    <row r="869" spans="1:3" ht="15.75" customHeight="1">
      <c r="A869" s="5"/>
      <c r="B869" s="5"/>
      <c r="C869" s="5"/>
    </row>
    <row r="870" spans="1:3" ht="15.75" customHeight="1">
      <c r="A870" s="5"/>
      <c r="B870" s="5"/>
      <c r="C870" s="5"/>
    </row>
    <row r="871" spans="1:3" ht="15.75" customHeight="1">
      <c r="A871" s="5"/>
      <c r="B871" s="5"/>
      <c r="C871" s="5"/>
    </row>
    <row r="872" spans="1:3" ht="15.75" customHeight="1">
      <c r="A872" s="5"/>
      <c r="B872" s="5"/>
      <c r="C872" s="5"/>
    </row>
    <row r="873" spans="1:3" ht="15.75" customHeight="1">
      <c r="A873" s="5"/>
      <c r="B873" s="5"/>
      <c r="C873" s="5"/>
    </row>
    <row r="874" spans="1:3" ht="15.75" customHeight="1">
      <c r="A874" s="5"/>
      <c r="B874" s="5"/>
      <c r="C874" s="5"/>
    </row>
    <row r="875" spans="1:3" ht="15.75" customHeight="1">
      <c r="A875" s="5"/>
      <c r="B875" s="5"/>
      <c r="C875" s="5"/>
    </row>
    <row r="876" spans="1:3" ht="15.75" customHeight="1">
      <c r="A876" s="5"/>
      <c r="B876" s="5"/>
      <c r="C876" s="5"/>
    </row>
    <row r="877" spans="1:3" ht="15.75" customHeight="1">
      <c r="A877" s="5"/>
      <c r="B877" s="5"/>
      <c r="C877" s="5"/>
    </row>
    <row r="878" spans="1:3" ht="15.75" customHeight="1">
      <c r="A878" s="5"/>
      <c r="B878" s="5"/>
      <c r="C878" s="5"/>
    </row>
    <row r="879" spans="1:3" ht="15.75" customHeight="1">
      <c r="A879" s="5"/>
      <c r="B879" s="5"/>
      <c r="C879" s="5"/>
    </row>
    <row r="880" spans="1:3" ht="15.75" customHeight="1">
      <c r="A880" s="5"/>
      <c r="B880" s="5"/>
      <c r="C880" s="5"/>
    </row>
    <row r="881" spans="1:3" ht="15.75" customHeight="1">
      <c r="A881" s="5"/>
      <c r="B881" s="5"/>
      <c r="C881" s="5"/>
    </row>
    <row r="882" spans="1:3" ht="15.75" customHeight="1">
      <c r="A882" s="5"/>
      <c r="B882" s="5"/>
      <c r="C882" s="5"/>
    </row>
    <row r="883" spans="1:3" ht="15.75" customHeight="1">
      <c r="A883" s="5"/>
      <c r="B883" s="5"/>
      <c r="C883" s="5"/>
    </row>
    <row r="884" spans="1:3" ht="15.75" customHeight="1">
      <c r="A884" s="5"/>
      <c r="B884" s="5"/>
      <c r="C884" s="5"/>
    </row>
    <row r="885" spans="1:3" ht="15.75" customHeight="1">
      <c r="A885" s="5"/>
      <c r="B885" s="5"/>
      <c r="C885" s="5"/>
    </row>
    <row r="886" spans="1:3" ht="15.75" customHeight="1">
      <c r="A886" s="5"/>
      <c r="B886" s="5"/>
      <c r="C886" s="5"/>
    </row>
    <row r="887" spans="1:3" ht="15.75" customHeight="1">
      <c r="A887" s="5"/>
      <c r="B887" s="5"/>
      <c r="C887" s="5"/>
    </row>
    <row r="888" spans="1:3" ht="15.75" customHeight="1">
      <c r="A888" s="5"/>
      <c r="B888" s="5"/>
      <c r="C888" s="5"/>
    </row>
    <row r="889" spans="1:3" ht="15.75" customHeight="1">
      <c r="A889" s="5"/>
      <c r="B889" s="5"/>
      <c r="C889" s="5"/>
    </row>
    <row r="890" spans="1:3" ht="15.75" customHeight="1">
      <c r="A890" s="5"/>
      <c r="B890" s="5"/>
      <c r="C890" s="5"/>
    </row>
    <row r="891" spans="1:3" ht="15.75" customHeight="1">
      <c r="A891" s="5"/>
      <c r="B891" s="5"/>
      <c r="C891" s="5"/>
    </row>
    <row r="892" spans="1:3" ht="15.75" customHeight="1">
      <c r="A892" s="5"/>
      <c r="B892" s="5"/>
      <c r="C892" s="5"/>
    </row>
    <row r="893" spans="1:3" ht="15.75" customHeight="1">
      <c r="A893" s="5"/>
      <c r="B893" s="5"/>
      <c r="C893" s="5"/>
    </row>
    <row r="894" spans="1:3" ht="15.75" customHeight="1">
      <c r="A894" s="5"/>
      <c r="B894" s="5"/>
      <c r="C894" s="5"/>
    </row>
    <row r="895" spans="1:3" ht="15.75" customHeight="1">
      <c r="A895" s="5"/>
      <c r="B895" s="5"/>
      <c r="C895" s="5"/>
    </row>
    <row r="896" spans="1:3" ht="15.75" customHeight="1">
      <c r="A896" s="5"/>
      <c r="B896" s="5"/>
      <c r="C896" s="5"/>
    </row>
    <row r="897" spans="1:3" ht="15.75" customHeight="1">
      <c r="A897" s="5"/>
      <c r="B897" s="5"/>
      <c r="C897" s="5"/>
    </row>
    <row r="898" spans="1:3" ht="15.75" customHeight="1">
      <c r="A898" s="5"/>
      <c r="B898" s="5"/>
      <c r="C898" s="5"/>
    </row>
    <row r="899" spans="1:3" ht="15.75" customHeight="1">
      <c r="A899" s="5"/>
      <c r="B899" s="5"/>
      <c r="C899" s="5"/>
    </row>
    <row r="900" spans="1:3" ht="15.75" customHeight="1">
      <c r="A900" s="5"/>
      <c r="B900" s="5"/>
      <c r="C900" s="5"/>
    </row>
    <row r="901" spans="1:3" ht="15.75" customHeight="1">
      <c r="A901" s="5"/>
      <c r="B901" s="5"/>
      <c r="C901" s="5"/>
    </row>
    <row r="902" spans="1:3" ht="15.75" customHeight="1">
      <c r="A902" s="5"/>
      <c r="B902" s="5"/>
      <c r="C902" s="5"/>
    </row>
    <row r="903" spans="1:3" ht="15.75" customHeight="1">
      <c r="A903" s="5"/>
      <c r="B903" s="5"/>
      <c r="C903" s="5"/>
    </row>
    <row r="904" spans="1:3" ht="15.75" customHeight="1">
      <c r="A904" s="5"/>
      <c r="B904" s="5"/>
      <c r="C904" s="5"/>
    </row>
    <row r="905" spans="1:3" ht="15.75" customHeight="1">
      <c r="A905" s="5"/>
      <c r="B905" s="5"/>
      <c r="C905" s="5"/>
    </row>
    <row r="906" spans="1:3" ht="15.75" customHeight="1">
      <c r="A906" s="5"/>
      <c r="B906" s="5"/>
      <c r="C906" s="5"/>
    </row>
    <row r="907" spans="1:3" ht="15.75" customHeight="1">
      <c r="A907" s="5"/>
      <c r="B907" s="5"/>
      <c r="C907" s="5"/>
    </row>
    <row r="908" spans="1:3" ht="15.75" customHeight="1">
      <c r="A908" s="5"/>
      <c r="B908" s="5"/>
      <c r="C908" s="5"/>
    </row>
    <row r="909" spans="1:3" ht="15.75" customHeight="1">
      <c r="A909" s="5"/>
      <c r="B909" s="5"/>
      <c r="C909" s="5"/>
    </row>
    <row r="910" spans="1:3" ht="15.75" customHeight="1">
      <c r="A910" s="5"/>
      <c r="B910" s="5"/>
      <c r="C910" s="5"/>
    </row>
    <row r="911" spans="1:3" ht="15.75" customHeight="1">
      <c r="A911" s="5"/>
      <c r="B911" s="5"/>
      <c r="C911" s="5"/>
    </row>
    <row r="912" spans="1:3" ht="15.75" customHeight="1">
      <c r="A912" s="5"/>
      <c r="B912" s="5"/>
      <c r="C912" s="5"/>
    </row>
    <row r="913" spans="1:3" ht="15.75" customHeight="1">
      <c r="A913" s="5"/>
      <c r="B913" s="5"/>
      <c r="C913" s="5"/>
    </row>
    <row r="914" spans="1:3" ht="15.75" customHeight="1">
      <c r="A914" s="5"/>
      <c r="B914" s="5"/>
      <c r="C914" s="5"/>
    </row>
    <row r="915" spans="1:3" ht="15.75" customHeight="1">
      <c r="A915" s="5"/>
      <c r="B915" s="5"/>
      <c r="C915" s="5"/>
    </row>
    <row r="916" spans="1:3" ht="15.75" customHeight="1">
      <c r="A916" s="5"/>
      <c r="B916" s="5"/>
      <c r="C916" s="5"/>
    </row>
    <row r="917" spans="1:3" ht="15.75" customHeight="1">
      <c r="A917" s="5"/>
      <c r="B917" s="5"/>
      <c r="C917" s="5"/>
    </row>
    <row r="918" spans="1:3" ht="15.75" customHeight="1">
      <c r="A918" s="5"/>
      <c r="B918" s="5"/>
      <c r="C918" s="5"/>
    </row>
    <row r="919" spans="1:3" ht="15.75" customHeight="1">
      <c r="A919" s="5"/>
      <c r="B919" s="5"/>
      <c r="C919" s="5"/>
    </row>
    <row r="920" spans="1:3" ht="15.75" customHeight="1">
      <c r="A920" s="5"/>
      <c r="B920" s="5"/>
      <c r="C920" s="5"/>
    </row>
    <row r="921" spans="1:3" ht="15.75" customHeight="1">
      <c r="A921" s="5"/>
      <c r="B921" s="5"/>
      <c r="C921" s="5"/>
    </row>
    <row r="922" spans="1:3" ht="15.75" customHeight="1">
      <c r="A922" s="5"/>
      <c r="B922" s="5"/>
      <c r="C922" s="5"/>
    </row>
    <row r="923" spans="1:3" ht="15.75" customHeight="1">
      <c r="A923" s="5"/>
      <c r="B923" s="5"/>
      <c r="C923" s="5"/>
    </row>
    <row r="924" spans="1:3" ht="15.75" customHeight="1">
      <c r="A924" s="5"/>
      <c r="B924" s="5"/>
      <c r="C924" s="5"/>
    </row>
    <row r="925" spans="1:3" ht="15.75" customHeight="1">
      <c r="A925" s="5"/>
      <c r="B925" s="5"/>
      <c r="C925" s="5"/>
    </row>
    <row r="926" spans="1:3" ht="15.75" customHeight="1">
      <c r="A926" s="5"/>
      <c r="B926" s="5"/>
      <c r="C926" s="5"/>
    </row>
    <row r="927" spans="1:3" ht="15.75" customHeight="1">
      <c r="A927" s="5"/>
      <c r="B927" s="5"/>
      <c r="C927" s="5"/>
    </row>
    <row r="928" spans="1:3" ht="15.75" customHeight="1">
      <c r="A928" s="5"/>
      <c r="B928" s="5"/>
      <c r="C928" s="5"/>
    </row>
    <row r="929" spans="1:3" ht="15.75" customHeight="1">
      <c r="A929" s="5"/>
      <c r="B929" s="5"/>
      <c r="C929" s="5"/>
    </row>
    <row r="930" spans="1:3" ht="15.75" customHeight="1">
      <c r="A930" s="5"/>
      <c r="B930" s="5"/>
      <c r="C930" s="5"/>
    </row>
    <row r="931" spans="1:3" ht="15.75" customHeight="1">
      <c r="A931" s="5"/>
      <c r="B931" s="5"/>
      <c r="C931" s="5"/>
    </row>
    <row r="932" spans="1:3" ht="15.75" customHeight="1">
      <c r="A932" s="5"/>
      <c r="B932" s="5"/>
      <c r="C932" s="5"/>
    </row>
    <row r="933" spans="1:3" ht="15.75" customHeight="1">
      <c r="A933" s="5"/>
      <c r="B933" s="5"/>
      <c r="C933" s="5"/>
    </row>
    <row r="934" spans="1:3" ht="15.75" customHeight="1">
      <c r="A934" s="5"/>
      <c r="B934" s="5"/>
      <c r="C934" s="5"/>
    </row>
    <row r="935" spans="1:3" ht="15.75" customHeight="1">
      <c r="A935" s="5"/>
      <c r="B935" s="5"/>
      <c r="C935" s="5"/>
    </row>
    <row r="936" spans="1:3" ht="15.75" customHeight="1">
      <c r="A936" s="5"/>
      <c r="B936" s="5"/>
      <c r="C936" s="5"/>
    </row>
    <row r="937" spans="1:3" ht="15.75" customHeight="1">
      <c r="A937" s="5"/>
      <c r="B937" s="5"/>
      <c r="C937" s="5"/>
    </row>
    <row r="938" spans="1:3" ht="15.75" customHeight="1">
      <c r="A938" s="5"/>
      <c r="B938" s="5"/>
      <c r="C938" s="5"/>
    </row>
    <row r="939" spans="1:3" ht="15.75" customHeight="1">
      <c r="A939" s="5"/>
      <c r="B939" s="5"/>
      <c r="C939" s="5"/>
    </row>
    <row r="940" spans="1:3" ht="15.75" customHeight="1">
      <c r="A940" s="5"/>
      <c r="B940" s="5"/>
      <c r="C940" s="5"/>
    </row>
    <row r="941" spans="1:3" ht="15.75" customHeight="1">
      <c r="A941" s="5"/>
      <c r="B941" s="5"/>
      <c r="C941" s="5"/>
    </row>
    <row r="942" spans="1:3" ht="15.75" customHeight="1">
      <c r="A942" s="5"/>
      <c r="B942" s="5"/>
      <c r="C942" s="5"/>
    </row>
    <row r="943" spans="1:3" ht="15.75" customHeight="1">
      <c r="A943" s="5"/>
      <c r="B943" s="5"/>
      <c r="C943" s="5"/>
    </row>
    <row r="944" spans="1:3" ht="15.75" customHeight="1">
      <c r="A944" s="5"/>
      <c r="B944" s="5"/>
      <c r="C944" s="5"/>
    </row>
    <row r="945" spans="1:3" ht="15.75" customHeight="1">
      <c r="A945" s="5"/>
      <c r="B945" s="5"/>
      <c r="C945" s="5"/>
    </row>
    <row r="946" spans="1:3" ht="15.75" customHeight="1">
      <c r="A946" s="5"/>
      <c r="B946" s="5"/>
      <c r="C946" s="5"/>
    </row>
    <row r="947" spans="1:3" ht="15.75" customHeight="1">
      <c r="A947" s="5"/>
      <c r="B947" s="5"/>
      <c r="C947" s="5"/>
    </row>
    <row r="948" spans="1:3" ht="15.75" customHeight="1">
      <c r="A948" s="5"/>
      <c r="B948" s="5"/>
      <c r="C948" s="5"/>
    </row>
    <row r="949" spans="1:3" ht="15.75" customHeight="1">
      <c r="A949" s="5"/>
      <c r="B949" s="5"/>
      <c r="C949" s="5"/>
    </row>
    <row r="950" spans="1:3" ht="15.75" customHeight="1">
      <c r="A950" s="5"/>
      <c r="B950" s="5"/>
      <c r="C950" s="5"/>
    </row>
    <row r="951" spans="1:3" ht="15.75" customHeight="1">
      <c r="A951" s="5"/>
      <c r="B951" s="5"/>
      <c r="C951" s="5"/>
    </row>
    <row r="952" spans="1:3" ht="15.75" customHeight="1">
      <c r="A952" s="5"/>
      <c r="B952" s="5"/>
      <c r="C952" s="5"/>
    </row>
    <row r="953" spans="1:3" ht="15.75" customHeight="1">
      <c r="A953" s="5"/>
      <c r="B953" s="5"/>
      <c r="C953" s="5"/>
    </row>
    <row r="954" spans="1:3" ht="15.75" customHeight="1">
      <c r="A954" s="5"/>
      <c r="B954" s="5"/>
      <c r="C954" s="5"/>
    </row>
    <row r="955" spans="1:3" ht="15.75" customHeight="1">
      <c r="A955" s="5"/>
      <c r="B955" s="5"/>
      <c r="C955" s="5"/>
    </row>
    <row r="956" spans="1:3" ht="15.75" customHeight="1">
      <c r="A956" s="5"/>
      <c r="B956" s="5"/>
      <c r="C956" s="5"/>
    </row>
    <row r="957" spans="1:3" ht="15.75" customHeight="1">
      <c r="A957" s="5"/>
      <c r="B957" s="5"/>
      <c r="C957" s="5"/>
    </row>
    <row r="958" spans="1:3" ht="15.75" customHeight="1">
      <c r="A958" s="5"/>
      <c r="B958" s="5"/>
      <c r="C958" s="5"/>
    </row>
    <row r="959" spans="1:3" ht="15.75" customHeight="1">
      <c r="A959" s="5"/>
      <c r="B959" s="5"/>
      <c r="C959" s="5"/>
    </row>
    <row r="960" spans="1:3" ht="15.75" customHeight="1">
      <c r="A960" s="5"/>
      <c r="B960" s="5"/>
      <c r="C960" s="5"/>
    </row>
    <row r="961" spans="1:3" ht="15.75" customHeight="1">
      <c r="A961" s="5"/>
      <c r="B961" s="5"/>
      <c r="C961" s="5"/>
    </row>
    <row r="962" spans="1:3" ht="15.75" customHeight="1">
      <c r="A962" s="5"/>
      <c r="B962" s="5"/>
      <c r="C962" s="5"/>
    </row>
    <row r="963" spans="1:3" ht="15.75" customHeight="1">
      <c r="A963" s="5"/>
      <c r="B963" s="5"/>
      <c r="C963" s="5"/>
    </row>
    <row r="964" spans="1:3" ht="15.75" customHeight="1">
      <c r="A964" s="5"/>
      <c r="B964" s="5"/>
      <c r="C964" s="5"/>
    </row>
    <row r="965" spans="1:3" ht="15.75" customHeight="1">
      <c r="A965" s="5"/>
      <c r="B965" s="5"/>
      <c r="C965" s="5"/>
    </row>
    <row r="966" spans="1:3" ht="15.75" customHeight="1">
      <c r="A966" s="5"/>
      <c r="B966" s="5"/>
      <c r="C966" s="5"/>
    </row>
    <row r="967" spans="1:3" ht="15.75" customHeight="1">
      <c r="A967" s="5"/>
      <c r="B967" s="5"/>
      <c r="C967" s="5"/>
    </row>
    <row r="968" spans="1:3" ht="15.75" customHeight="1">
      <c r="A968" s="5"/>
      <c r="B968" s="5"/>
      <c r="C968" s="5"/>
    </row>
    <row r="969" spans="1:3" ht="15.75" customHeight="1">
      <c r="A969" s="5"/>
      <c r="B969" s="5"/>
      <c r="C969" s="5"/>
    </row>
    <row r="970" spans="1:3" ht="15.75" customHeight="1">
      <c r="A970" s="5"/>
      <c r="B970" s="5"/>
      <c r="C970" s="5"/>
    </row>
    <row r="971" spans="1:3" ht="15.75" customHeight="1">
      <c r="A971" s="5"/>
      <c r="B971" s="5"/>
      <c r="C971" s="5"/>
    </row>
    <row r="972" spans="1:3" ht="15.75" customHeight="1">
      <c r="A972" s="5"/>
      <c r="B972" s="5"/>
      <c r="C972" s="5"/>
    </row>
    <row r="973" spans="1:3" ht="15.75" customHeight="1">
      <c r="A973" s="5"/>
      <c r="B973" s="5"/>
      <c r="C973" s="5"/>
    </row>
    <row r="974" spans="1:3" ht="15.75" customHeight="1">
      <c r="A974" s="5"/>
      <c r="B974" s="5"/>
      <c r="C974" s="5"/>
    </row>
    <row r="975" spans="1:3" ht="15.75" customHeight="1">
      <c r="A975" s="5"/>
      <c r="B975" s="5"/>
      <c r="C975" s="5"/>
    </row>
    <row r="976" spans="1:3" ht="15.75" customHeight="1">
      <c r="A976" s="5"/>
      <c r="B976" s="5"/>
      <c r="C976" s="5"/>
    </row>
    <row r="977" spans="1:3" ht="15.75" customHeight="1">
      <c r="A977" s="5"/>
      <c r="B977" s="5"/>
      <c r="C977" s="5"/>
    </row>
    <row r="978" spans="1:3" ht="15.75" customHeight="1">
      <c r="A978" s="5"/>
      <c r="B978" s="5"/>
      <c r="C978" s="5"/>
    </row>
    <row r="979" spans="1:3" ht="15.75" customHeight="1">
      <c r="A979" s="5"/>
      <c r="B979" s="5"/>
      <c r="C979" s="5"/>
    </row>
    <row r="980" spans="1:3" ht="15.75" customHeight="1">
      <c r="A980" s="5"/>
      <c r="B980" s="5"/>
      <c r="C980" s="5"/>
    </row>
    <row r="981" spans="1:3" ht="15.75" customHeight="1">
      <c r="A981" s="5"/>
      <c r="B981" s="5"/>
      <c r="C981" s="5"/>
    </row>
    <row r="982" spans="1:3" ht="15.75" customHeight="1">
      <c r="A982" s="5"/>
      <c r="B982" s="5"/>
      <c r="C982" s="5"/>
    </row>
    <row r="983" spans="1:3" ht="15.75" customHeight="1">
      <c r="A983" s="5"/>
      <c r="B983" s="5"/>
      <c r="C983" s="5"/>
    </row>
    <row r="984" spans="1:3" ht="15.75" customHeight="1">
      <c r="A984" s="5"/>
      <c r="B984" s="5"/>
      <c r="C984" s="5"/>
    </row>
    <row r="985" spans="1:3" ht="15.75" customHeight="1">
      <c r="A985" s="5"/>
      <c r="B985" s="5"/>
      <c r="C985" s="5"/>
    </row>
    <row r="986" spans="1:3" ht="15.75" customHeight="1">
      <c r="A986" s="5"/>
      <c r="B986" s="5"/>
      <c r="C986" s="5"/>
    </row>
    <row r="987" spans="1:3" ht="15.75" customHeight="1">
      <c r="A987" s="5"/>
      <c r="B987" s="5"/>
      <c r="C987" s="5"/>
    </row>
    <row r="988" spans="1:3" ht="15.75" customHeight="1">
      <c r="A988" s="5"/>
      <c r="B988" s="5"/>
      <c r="C988" s="5"/>
    </row>
    <row r="989" spans="1:3" ht="15.75" customHeight="1">
      <c r="A989" s="5"/>
      <c r="B989" s="5"/>
      <c r="C989" s="5"/>
    </row>
    <row r="990" spans="1:3" ht="15.75" customHeight="1">
      <c r="A990" s="5"/>
      <c r="B990" s="5"/>
      <c r="C990" s="5"/>
    </row>
    <row r="991" spans="1:3" ht="15.75" customHeight="1">
      <c r="A991" s="5"/>
      <c r="B991" s="5"/>
      <c r="C991" s="5"/>
    </row>
    <row r="992" spans="1:3" ht="15.75" customHeight="1">
      <c r="A992" s="5"/>
      <c r="B992" s="5"/>
      <c r="C992" s="5"/>
    </row>
    <row r="993" spans="1:3" ht="15.75" customHeight="1">
      <c r="A993" s="5"/>
      <c r="B993" s="5"/>
      <c r="C993" s="5"/>
    </row>
    <row r="994" spans="1:3" ht="15.75" customHeight="1">
      <c r="A994" s="5"/>
      <c r="B994" s="5"/>
      <c r="C994" s="5"/>
    </row>
    <row r="995" spans="1:3" ht="15.75" customHeight="1">
      <c r="A995" s="5"/>
      <c r="B995" s="5"/>
      <c r="C995" s="5"/>
    </row>
    <row r="996" spans="1:3" ht="15.75" customHeight="1">
      <c r="A996" s="5"/>
      <c r="B996" s="5"/>
      <c r="C996" s="5"/>
    </row>
    <row r="997" spans="1:3" ht="15.75" customHeight="1">
      <c r="A997" s="5"/>
      <c r="B997" s="5"/>
      <c r="C997" s="5"/>
    </row>
    <row r="998" spans="1:3" ht="15.75" customHeight="1">
      <c r="A998" s="5"/>
      <c r="B998" s="5"/>
      <c r="C998" s="5"/>
    </row>
    <row r="999" spans="1:3" ht="15.75" customHeight="1">
      <c r="A999" s="5"/>
      <c r="B999" s="5"/>
      <c r="C999" s="5"/>
    </row>
    <row r="1000" spans="1:3" ht="15.75" customHeight="1">
      <c r="A1000" s="5"/>
      <c r="B1000" s="5"/>
      <c r="C1000" s="5"/>
    </row>
  </sheetData>
  <mergeCells count="1">
    <mergeCell ref="E1:K1"/>
  </mergeCells>
  <phoneticPr fontId="3" type="noConversion"/>
  <conditionalFormatting sqref="I2:K48">
    <cfRule type="cellIs" dxfId="14" priority="2" operator="equal">
      <formula>FALSE</formula>
    </cfRule>
  </conditionalFormatting>
  <conditionalFormatting sqref="I49:K55">
    <cfRule type="cellIs" dxfId="13" priority="1" operator="equal">
      <formula>FALSE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E685A14F-C8D4-7A41-BC20-21AB8E4B8427}">
          <x14:formula1>
            <xm:f>'Chart of Account'!$B$3:$B$1004</xm:f>
          </x14:formula1>
          <xm:sqref>B2:B1000 F38:F42</xm:sqref>
        </x14:dataValidation>
        <x14:dataValidation type="list" allowBlank="1" showErrorMessage="1" xr:uid="{DB0E4C9C-8401-AB4B-980F-BFF3DDADF9C8}">
          <x14:formula1>
            <xm:f>'Chart of Account'!$B$3:$B1004</xm:f>
          </x14:formula1>
          <xm:sqref>C2:C24 C28:C1000 G38:G42</xm:sqref>
        </x14:dataValidation>
        <x14:dataValidation type="list" allowBlank="1" showErrorMessage="1" xr:uid="{C858741A-940C-7548-9612-5861B11A1C23}">
          <x14:formula1>
            <xm:f>'Chart of Account'!$B$3:$B1028</xm:f>
          </x14:formula1>
          <xm:sqref>C25:C27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048576"/>
  <sheetViews>
    <sheetView showGridLines="0" topLeftCell="A36" workbookViewId="0">
      <selection activeCell="H50" sqref="H50"/>
    </sheetView>
  </sheetViews>
  <sheetFormatPr baseColWidth="10" defaultColWidth="14.5" defaultRowHeight="15" customHeight="1"/>
  <cols>
    <col min="1" max="1" width="12.6640625" bestFit="1" customWidth="1"/>
    <col min="2" max="2" width="15.1640625" bestFit="1" customWidth="1"/>
    <col min="3" max="3" width="11.33203125" style="13" bestFit="1" customWidth="1"/>
    <col min="4" max="4" width="11.83203125" style="13" bestFit="1" customWidth="1"/>
    <col min="5" max="5" width="14.5" customWidth="1"/>
    <col min="6" max="6" width="40.6640625" style="6" customWidth="1"/>
    <col min="7" max="7" width="11.6640625" style="13" bestFit="1" customWidth="1"/>
    <col min="8" max="8" width="14.5" style="13"/>
  </cols>
  <sheetData>
    <row r="1" spans="1:7" ht="15" customHeight="1">
      <c r="A1" s="7" t="s">
        <v>49</v>
      </c>
      <c r="B1" s="6" t="s">
        <v>56</v>
      </c>
    </row>
    <row r="3" spans="1:7" ht="15" customHeight="1">
      <c r="C3" s="7" t="s">
        <v>142</v>
      </c>
      <c r="D3"/>
      <c r="F3" s="77" t="s">
        <v>177</v>
      </c>
      <c r="G3" s="77"/>
    </row>
    <row r="4" spans="1:7" ht="15" customHeight="1">
      <c r="A4" s="7" t="s">
        <v>50</v>
      </c>
      <c r="B4" s="7" t="s">
        <v>51</v>
      </c>
      <c r="C4" s="6" t="s">
        <v>134</v>
      </c>
      <c r="D4" s="6" t="s">
        <v>135</v>
      </c>
    </row>
    <row r="5" spans="1:7" ht="15" customHeight="1">
      <c r="A5" s="6" t="s">
        <v>57</v>
      </c>
      <c r="B5" s="6" t="s">
        <v>35</v>
      </c>
      <c r="C5" s="14">
        <v>0</v>
      </c>
      <c r="D5" s="14">
        <v>0</v>
      </c>
      <c r="E5" s="6"/>
      <c r="F5" s="6" t="s">
        <v>166</v>
      </c>
      <c r="G5" s="13">
        <f>+GETPIVOTDATA("SUM of Debit",$A$3,"Group","Current assets","Sub-Group","Cash and cash equivalents")-GETPIVOTDATA("SUM of Credit",$A$3,"Group","Current assets","Sub-Group","Cash and cash equivalents")</f>
        <v>0</v>
      </c>
    </row>
    <row r="6" spans="1:7" ht="15" customHeight="1">
      <c r="B6" s="6" t="s">
        <v>58</v>
      </c>
      <c r="C6" s="14">
        <v>0</v>
      </c>
      <c r="D6" s="14">
        <v>0</v>
      </c>
      <c r="E6" s="6"/>
      <c r="F6" s="6" t="s">
        <v>165</v>
      </c>
      <c r="G6" s="13">
        <f>+GETPIVOTDATA("SUM of Debit",$A$3,"Group","Current assets","Sub-Group","Accounts receivable")-GETPIVOTDATA("SUM of Credit",$A$3,"Group","Current assets","Sub-Group","Accounts receivable")</f>
        <v>0</v>
      </c>
    </row>
    <row r="7" spans="1:7" ht="15" customHeight="1">
      <c r="B7" s="6" t="s">
        <v>20</v>
      </c>
      <c r="C7" s="14">
        <v>0</v>
      </c>
      <c r="D7" s="14">
        <v>0</v>
      </c>
      <c r="E7" s="6"/>
      <c r="F7" s="6" t="s">
        <v>167</v>
      </c>
      <c r="G7" s="13">
        <f>+GETPIVOTDATA("SUM of Debit",$A$3,"Group","Current assets","Sub-Group","Inventory")-GETPIVOTDATA("SUM of Credit",$A$3,"Group","Current assets","Sub-Group","Inventory")</f>
        <v>0</v>
      </c>
    </row>
    <row r="8" spans="1:7" ht="15" customHeight="1">
      <c r="B8" s="6" t="s">
        <v>63</v>
      </c>
      <c r="C8" s="14">
        <v>0</v>
      </c>
      <c r="D8" s="14">
        <v>0</v>
      </c>
      <c r="E8" s="6"/>
      <c r="F8" s="6" t="s">
        <v>168</v>
      </c>
      <c r="G8" s="13">
        <f>+GETPIVOTDATA("SUM of Debit",$A$3,"Group","Current assets","Sub-Group","Other current assets")-GETPIVOTDATA("SUM of Credit",$A$3,"Group","Current assets","Sub-Group","Other current assets")</f>
        <v>0</v>
      </c>
    </row>
    <row r="9" spans="1:7" ht="15" customHeight="1">
      <c r="A9" s="6" t="s">
        <v>136</v>
      </c>
      <c r="B9" s="6"/>
      <c r="C9" s="14">
        <v>0</v>
      </c>
      <c r="D9" s="14">
        <v>0</v>
      </c>
      <c r="F9" s="11" t="s">
        <v>164</v>
      </c>
      <c r="G9" s="19">
        <f>+GETPIVOTDATA("SUM of Debit",$A$3,"Group","Current assets")-GETPIVOTDATA("SUM of Credit",$A$3,"Group","Current assets")</f>
        <v>0</v>
      </c>
    </row>
    <row r="10" spans="1:7" ht="15" customHeight="1">
      <c r="A10" s="6" t="s">
        <v>65</v>
      </c>
      <c r="B10" s="6" t="s">
        <v>243</v>
      </c>
      <c r="C10" s="14">
        <v>0</v>
      </c>
      <c r="D10" s="14">
        <v>0</v>
      </c>
      <c r="F10" s="6" t="s">
        <v>263</v>
      </c>
      <c r="G10" s="13">
        <f>+GETPIVOTDATA("SUM of Debit",$A$3,"Group","Long term assets","Sub-Group","Investments in affiliates")-GETPIVOTDATA("SUM of Credit",$A$3,"Group","Long term assets","Sub-Group","Investments in affiliates")</f>
        <v>0</v>
      </c>
    </row>
    <row r="11" spans="1:7" ht="15" customHeight="1">
      <c r="B11" s="6" t="s">
        <v>244</v>
      </c>
      <c r="C11" s="14">
        <v>0</v>
      </c>
      <c r="D11" s="14">
        <v>0</v>
      </c>
      <c r="F11" s="6" t="s">
        <v>262</v>
      </c>
      <c r="G11" s="13">
        <f>+GETPIVOTDATA("SUM of Debit",$A$3,"Group","Long term assets","Sub-Group","Non-current receivable")-GETPIVOTDATA("SUM of Credit",$A$3,"Group","Long term assets","Sub-Group","Non-current receivable")</f>
        <v>0</v>
      </c>
    </row>
    <row r="12" spans="1:7" ht="15" customHeight="1">
      <c r="B12" s="6" t="s">
        <v>66</v>
      </c>
      <c r="C12" s="14">
        <v>0</v>
      </c>
      <c r="D12" s="14">
        <v>0</v>
      </c>
      <c r="F12" s="14" t="s">
        <v>264</v>
      </c>
      <c r="G12" s="13">
        <f>+GETPIVOTDATA("SUM of Debit",$A$3,"Group","Long term assets","Sub-Group","Property, plant and equipment")-GETPIVOTDATA("SUM of Credit",$A$3,"Group","Long term assets","Sub-Group","Property, plant and equipment")</f>
        <v>0</v>
      </c>
    </row>
    <row r="13" spans="1:7" ht="15" customHeight="1">
      <c r="A13" s="6" t="s">
        <v>139</v>
      </c>
      <c r="B13" s="6"/>
      <c r="C13" s="14">
        <v>0</v>
      </c>
      <c r="D13" s="14">
        <v>0</v>
      </c>
      <c r="F13" s="11" t="s">
        <v>174</v>
      </c>
      <c r="G13" s="19">
        <f>+GETPIVOTDATA("SUM of Debit",$A$3,"Group","Long term assets")-GETPIVOTDATA("SUM of Credit",$A$3,"Group","Long term assets")</f>
        <v>0</v>
      </c>
    </row>
    <row r="14" spans="1:7" ht="15" customHeight="1">
      <c r="A14" s="6" t="s">
        <v>70</v>
      </c>
      <c r="B14" s="6" t="s">
        <v>21</v>
      </c>
      <c r="C14" s="14">
        <v>0</v>
      </c>
      <c r="D14" s="14">
        <v>0</v>
      </c>
      <c r="F14" s="6" t="s">
        <v>169</v>
      </c>
      <c r="G14" s="13">
        <f>+GETPIVOTDATA("SUM of Credit",$A$3,"Group","Current liabilities","Sub-Group","Accounts payable")-GETPIVOTDATA("SUM of Debit",$A$3,"Group","Current liabilities","Sub-Group","Accounts payable")</f>
        <v>0</v>
      </c>
    </row>
    <row r="15" spans="1:7" ht="15" customHeight="1">
      <c r="B15" s="6" t="s">
        <v>72</v>
      </c>
      <c r="C15" s="14">
        <v>0</v>
      </c>
      <c r="D15" s="14">
        <v>0</v>
      </c>
      <c r="F15" s="6" t="s">
        <v>170</v>
      </c>
      <c r="G15" s="13">
        <f>+GETPIVOTDATA("SUM of Credit",$A$3,"Group","Current liabilities","Sub-Group","Other current liabilities")-GETPIVOTDATA("SUM of Debit",$A$3,"Group","Current liabilities","Sub-Group","Other current liabilities")</f>
        <v>0</v>
      </c>
    </row>
    <row r="16" spans="1:7" ht="15" customHeight="1">
      <c r="B16" s="6" t="s">
        <v>271</v>
      </c>
      <c r="C16" s="14">
        <v>0</v>
      </c>
      <c r="D16" s="14">
        <v>0</v>
      </c>
      <c r="E16" s="14"/>
      <c r="F16" s="11" t="s">
        <v>171</v>
      </c>
      <c r="G16" s="19">
        <f>+GETPIVOTDATA("SUM of Credit",$A$3,"Group","Current liabilities")-GETPIVOTDATA("SUM of Debit",$A$3,"Group","Current liabilities")</f>
        <v>0</v>
      </c>
    </row>
    <row r="17" spans="1:10" ht="15" customHeight="1">
      <c r="A17" s="6" t="s">
        <v>137</v>
      </c>
      <c r="B17" s="6"/>
      <c r="C17" s="14">
        <v>0</v>
      </c>
      <c r="D17" s="14">
        <v>0</v>
      </c>
      <c r="F17" s="6" t="s">
        <v>176</v>
      </c>
      <c r="G17" s="13">
        <f>+GETPIVOTDATA("SUM of Credit",$A$3,"Group","Long-term liabilities","Sub-Group","Loans")-GETPIVOTDATA("SUM of Debit",$A$3,"Group","Long-term liabilities","Sub-Group","Loans")</f>
        <v>0</v>
      </c>
    </row>
    <row r="18" spans="1:10" ht="14" customHeight="1">
      <c r="A18" s="6" t="s">
        <v>80</v>
      </c>
      <c r="B18" s="6" t="s">
        <v>83</v>
      </c>
      <c r="C18" s="14">
        <v>0</v>
      </c>
      <c r="D18" s="14">
        <v>0</v>
      </c>
      <c r="F18" s="11" t="s">
        <v>175</v>
      </c>
      <c r="G18" s="13">
        <f>+GETPIVOTDATA("SUM of Credit",$A$3,"Group","Long-term liabilities")-GETPIVOTDATA("SUM of Debit",$A$3,"Group","Long-term liabilities")</f>
        <v>0</v>
      </c>
    </row>
    <row r="19" spans="1:10" ht="15" customHeight="1">
      <c r="B19" s="6" t="s">
        <v>81</v>
      </c>
      <c r="C19" s="14">
        <v>0</v>
      </c>
      <c r="D19" s="14">
        <v>0</v>
      </c>
      <c r="F19" s="6" t="s">
        <v>172</v>
      </c>
      <c r="G19" s="13">
        <f>+GETPIVOTDATA("SUM of Credit",$A$3,"Group","Equity","Sub-Group","Capital")-GETPIVOTDATA("SUM of Debit",$A$3,"Group","Equity","Sub-Group","Capital")</f>
        <v>0</v>
      </c>
    </row>
    <row r="20" spans="1:10" ht="15" customHeight="1">
      <c r="A20" s="6" t="s">
        <v>140</v>
      </c>
      <c r="B20" s="6"/>
      <c r="C20" s="14">
        <v>0</v>
      </c>
      <c r="D20" s="14">
        <v>0</v>
      </c>
      <c r="F20" s="6" t="s">
        <v>173</v>
      </c>
      <c r="G20" s="13">
        <f>+GETPIVOTDATA("SUM of Credit",$A$3,"Group","Equity","Sub-Group","Retained earnings")-GETPIVOTDATA("SUM of Debit",$A$3,"Group","Equity","Sub-Group","Retained earnings")</f>
        <v>0</v>
      </c>
    </row>
    <row r="21" spans="1:10" ht="15" customHeight="1">
      <c r="A21" s="6" t="s">
        <v>84</v>
      </c>
      <c r="B21" s="6" t="s">
        <v>1</v>
      </c>
      <c r="C21" s="14">
        <v>0</v>
      </c>
      <c r="D21" s="14">
        <v>0</v>
      </c>
      <c r="F21" s="11" t="s">
        <v>84</v>
      </c>
      <c r="G21" s="19">
        <f>+GETPIVOTDATA("SUM of Credit",$A$3,"Group","Equity")-GETPIVOTDATA("SUM of Debit",$A$3,"Group","Equity")</f>
        <v>0</v>
      </c>
    </row>
    <row r="22" spans="1:10" ht="15" customHeight="1">
      <c r="B22" s="6" t="s">
        <v>85</v>
      </c>
      <c r="C22" s="14">
        <v>0</v>
      </c>
      <c r="D22" s="14">
        <v>0</v>
      </c>
      <c r="I22" s="13"/>
      <c r="J22" s="14"/>
    </row>
    <row r="23" spans="1:10" ht="15" customHeight="1">
      <c r="A23" s="6" t="s">
        <v>138</v>
      </c>
      <c r="B23" s="6"/>
      <c r="C23" s="14">
        <v>0</v>
      </c>
      <c r="D23" s="14">
        <v>0</v>
      </c>
      <c r="F23" s="6" t="s">
        <v>242</v>
      </c>
      <c r="G23" s="13">
        <f>ROUND(G9+G13-G16-G21-G18,5)</f>
        <v>0</v>
      </c>
    </row>
    <row r="24" spans="1:10" ht="15" customHeight="1">
      <c r="A24" s="6" t="s">
        <v>141</v>
      </c>
      <c r="C24" s="14">
        <v>0</v>
      </c>
      <c r="D24" s="14">
        <v>0</v>
      </c>
    </row>
    <row r="25" spans="1:10" ht="15" customHeight="1">
      <c r="A25" s="7" t="s">
        <v>49</v>
      </c>
      <c r="B25" s="6" t="s">
        <v>86</v>
      </c>
      <c r="F25" s="14"/>
    </row>
    <row r="26" spans="1:10" ht="15" customHeight="1">
      <c r="A26" s="6"/>
      <c r="B26" s="6"/>
    </row>
    <row r="27" spans="1:10" ht="15" customHeight="1">
      <c r="C27" s="7" t="s">
        <v>142</v>
      </c>
      <c r="D27"/>
      <c r="F27" s="77" t="s">
        <v>180</v>
      </c>
      <c r="G27" s="77"/>
    </row>
    <row r="28" spans="1:10" ht="15" customHeight="1">
      <c r="A28" s="7" t="s">
        <v>50</v>
      </c>
      <c r="B28" s="7" t="s">
        <v>51</v>
      </c>
      <c r="C28" s="6" t="s">
        <v>134</v>
      </c>
      <c r="D28" s="6" t="s">
        <v>135</v>
      </c>
    </row>
    <row r="29" spans="1:10" ht="15" customHeight="1">
      <c r="A29" s="6" t="s">
        <v>87</v>
      </c>
      <c r="B29" s="6" t="s">
        <v>2</v>
      </c>
      <c r="C29" s="14">
        <v>0</v>
      </c>
      <c r="D29" s="14">
        <v>0</v>
      </c>
    </row>
    <row r="30" spans="1:10" ht="15" customHeight="1">
      <c r="B30" s="6" t="s">
        <v>131</v>
      </c>
      <c r="C30" s="14">
        <v>0</v>
      </c>
      <c r="D30" s="14">
        <v>0</v>
      </c>
      <c r="F30" s="11" t="s">
        <v>179</v>
      </c>
      <c r="G30" s="19">
        <f>+GETPIVOTDATA("SUM of Credit",$A$27,"Group","Income")-GETPIVOTDATA("SUM of Debit",$A$27,"Group","Income")</f>
        <v>0</v>
      </c>
    </row>
    <row r="31" spans="1:10" ht="13">
      <c r="A31" s="6" t="s">
        <v>260</v>
      </c>
      <c r="B31" s="6"/>
      <c r="C31" s="14">
        <v>0</v>
      </c>
      <c r="D31" s="14">
        <v>0</v>
      </c>
    </row>
    <row r="32" spans="1:10" ht="15" customHeight="1">
      <c r="A32" s="6" t="s">
        <v>91</v>
      </c>
      <c r="B32" s="6" t="s">
        <v>91</v>
      </c>
      <c r="C32" s="14">
        <v>0</v>
      </c>
      <c r="D32" s="14">
        <v>0</v>
      </c>
      <c r="F32" s="11" t="s">
        <v>178</v>
      </c>
      <c r="G32" s="19">
        <f>+GETPIVOTDATA("SUM of Debit",$A$27,"Group","Cost of sales")-GETPIVOTDATA("SUM of Credit",$A$27,"Group","Cost of sales")</f>
        <v>0</v>
      </c>
    </row>
    <row r="33" spans="1:7" ht="15" customHeight="1">
      <c r="A33" s="6" t="s">
        <v>156</v>
      </c>
      <c r="B33" s="6"/>
      <c r="C33" s="14">
        <v>0</v>
      </c>
      <c r="D33" s="14">
        <v>0</v>
      </c>
    </row>
    <row r="34" spans="1:7" ht="15" customHeight="1">
      <c r="A34" s="6" t="s">
        <v>98</v>
      </c>
      <c r="B34" s="6" t="s">
        <v>105</v>
      </c>
      <c r="C34" s="14">
        <v>0</v>
      </c>
      <c r="D34" s="14">
        <v>0</v>
      </c>
      <c r="F34" s="11" t="s">
        <v>254</v>
      </c>
      <c r="G34" s="19">
        <f>+GETPIVOTDATA("SUM of Debit",$A$27,"Group","Expense")-GETPIVOTDATA("SUM of Credit",$A$27,"Group","Expense")</f>
        <v>0</v>
      </c>
    </row>
    <row r="35" spans="1:7" ht="15" customHeight="1">
      <c r="B35" s="6" t="s">
        <v>97</v>
      </c>
      <c r="C35" s="14">
        <v>0</v>
      </c>
      <c r="D35" s="14">
        <v>0</v>
      </c>
    </row>
    <row r="36" spans="1:7" ht="15" customHeight="1">
      <c r="B36" s="6" t="s">
        <v>100</v>
      </c>
      <c r="C36" s="14">
        <v>0</v>
      </c>
      <c r="D36" s="14">
        <v>0</v>
      </c>
      <c r="F36" s="11" t="s">
        <v>265</v>
      </c>
      <c r="G36" s="13">
        <f>+GETPIVOTDATA("SUM of Credit",$A$27,"Group","Interest")-GETPIVOTDATA("SUM of Debit",$A$27,"Group","Interest")</f>
        <v>0</v>
      </c>
    </row>
    <row r="37" spans="1:7" ht="15" customHeight="1">
      <c r="A37" s="6" t="s">
        <v>157</v>
      </c>
      <c r="B37" s="6"/>
      <c r="C37" s="14">
        <v>0</v>
      </c>
      <c r="D37" s="14">
        <v>0</v>
      </c>
    </row>
    <row r="38" spans="1:7" ht="15" customHeight="1">
      <c r="A38" s="6" t="s">
        <v>258</v>
      </c>
      <c r="B38" s="6" t="s">
        <v>17</v>
      </c>
      <c r="C38" s="14">
        <v>0</v>
      </c>
      <c r="D38" s="14">
        <v>0</v>
      </c>
      <c r="F38" s="11" t="s">
        <v>205</v>
      </c>
      <c r="G38" s="19">
        <f>+GETPIVOTDATA("SUM of Debit",$A$27,"Group","Tax expense")-GETPIVOTDATA("SUM of Credit",$A$27,"Group","Tax expense")</f>
        <v>0</v>
      </c>
    </row>
    <row r="39" spans="1:7" ht="15" customHeight="1">
      <c r="A39" s="6" t="s">
        <v>259</v>
      </c>
      <c r="B39" s="6"/>
      <c r="C39" s="14">
        <v>0</v>
      </c>
      <c r="D39" s="14">
        <v>0</v>
      </c>
      <c r="F39" s="11"/>
      <c r="G39" s="19"/>
    </row>
    <row r="40" spans="1:7" ht="15" customHeight="1">
      <c r="A40" s="6" t="s">
        <v>257</v>
      </c>
      <c r="B40" s="6" t="s">
        <v>129</v>
      </c>
      <c r="C40" s="14">
        <v>0</v>
      </c>
      <c r="D40" s="14">
        <v>0</v>
      </c>
      <c r="F40" s="11" t="s">
        <v>277</v>
      </c>
      <c r="G40" s="19">
        <f>+GETPIVOTDATA("SUM of Debit",$A$27,"Group","Net Income","Sub-Group","Net Income")-GETPIVOTDATA("SUM of Credit",$A$27,"Group","Net Income","Sub-Group","Net Income")</f>
        <v>0</v>
      </c>
    </row>
    <row r="41" spans="1:7" ht="15" customHeight="1">
      <c r="B41" s="6" t="s">
        <v>31</v>
      </c>
      <c r="C41" s="14">
        <v>0</v>
      </c>
      <c r="D41" s="14">
        <v>0</v>
      </c>
    </row>
    <row r="42" spans="1:7" ht="15" customHeight="1">
      <c r="B42" s="6" t="s">
        <v>130</v>
      </c>
      <c r="C42" s="14">
        <v>0</v>
      </c>
      <c r="D42" s="14">
        <v>0</v>
      </c>
      <c r="F42" s="11" t="s">
        <v>253</v>
      </c>
      <c r="G42" s="19">
        <f>+G30-G32-G34-G36-G38-G40</f>
        <v>0</v>
      </c>
    </row>
    <row r="43" spans="1:7" ht="15" customHeight="1">
      <c r="A43" s="6" t="s">
        <v>261</v>
      </c>
      <c r="B43" s="6"/>
      <c r="C43" s="14">
        <v>0</v>
      </c>
      <c r="D43" s="14">
        <v>0</v>
      </c>
      <c r="F43" s="54" t="s">
        <v>266</v>
      </c>
      <c r="G43" s="6" t="b">
        <f>ROUND(G42,1)=ROUND(G23,1)</f>
        <v>1</v>
      </c>
    </row>
    <row r="44" spans="1:7" ht="15" customHeight="1">
      <c r="A44" s="6" t="s">
        <v>192</v>
      </c>
      <c r="B44" s="6" t="s">
        <v>133</v>
      </c>
      <c r="C44" s="14">
        <v>0</v>
      </c>
      <c r="D44" s="14">
        <v>0</v>
      </c>
    </row>
    <row r="45" spans="1:7" ht="15" customHeight="1">
      <c r="B45" s="6" t="s">
        <v>109</v>
      </c>
      <c r="C45" s="14">
        <v>0</v>
      </c>
      <c r="D45" s="14">
        <v>0</v>
      </c>
    </row>
    <row r="46" spans="1:7" ht="15" customHeight="1">
      <c r="B46" s="6" t="s">
        <v>112</v>
      </c>
      <c r="C46" s="14">
        <v>0</v>
      </c>
      <c r="D46" s="14">
        <v>0</v>
      </c>
      <c r="F46" s="77" t="s">
        <v>252</v>
      </c>
      <c r="G46" s="77"/>
    </row>
    <row r="47" spans="1:7" ht="15" customHeight="1">
      <c r="B47" s="6" t="s">
        <v>188</v>
      </c>
      <c r="C47" s="14">
        <v>0</v>
      </c>
      <c r="D47" s="14">
        <v>0</v>
      </c>
      <c r="F47"/>
      <c r="G47"/>
    </row>
    <row r="48" spans="1:7" ht="15" customHeight="1">
      <c r="B48" s="6" t="s">
        <v>189</v>
      </c>
      <c r="C48" s="14">
        <v>0</v>
      </c>
      <c r="D48" s="14">
        <v>0</v>
      </c>
      <c r="F48" s="54" t="s">
        <v>268</v>
      </c>
      <c r="G48" s="6" t="b">
        <f>+GETPIVOTDATA("Amount",$A$59)-GETPIVOTDATA("Amount",$A$70)=G54</f>
        <v>1</v>
      </c>
    </row>
    <row r="49" spans="1:7" ht="15" customHeight="1">
      <c r="A49" s="6" t="s">
        <v>255</v>
      </c>
      <c r="B49" s="6"/>
      <c r="C49" s="14">
        <v>0</v>
      </c>
      <c r="D49" s="14">
        <v>0</v>
      </c>
    </row>
    <row r="50" spans="1:7" ht="15" customHeight="1">
      <c r="A50" s="6" t="s">
        <v>277</v>
      </c>
      <c r="B50" s="6" t="s">
        <v>277</v>
      </c>
      <c r="C50" s="14">
        <v>0</v>
      </c>
      <c r="D50" s="14">
        <v>0</v>
      </c>
      <c r="F50" t="s">
        <v>249</v>
      </c>
      <c r="G50" s="13">
        <f>+SUMIF($A$59:$A$64,"O",$B$59:$B$64)-+SUMIF($A$71:$A$76,"O",$B$71:$B$76)</f>
        <v>0</v>
      </c>
    </row>
    <row r="51" spans="1:7" ht="15" customHeight="1">
      <c r="A51" s="6" t="s">
        <v>278</v>
      </c>
      <c r="B51" s="6"/>
      <c r="C51" s="14">
        <v>0</v>
      </c>
      <c r="D51" s="14">
        <v>0</v>
      </c>
      <c r="F51" t="s">
        <v>248</v>
      </c>
      <c r="G51" s="13">
        <f>+SUMIF($A$59:$A$64,"i",$B$59:$B$64)-+SUMIF($A$71:$A$76,"i",$B$71:$B$76)</f>
        <v>0</v>
      </c>
    </row>
    <row r="52" spans="1:7" ht="15" customHeight="1">
      <c r="A52" s="6" t="s">
        <v>141</v>
      </c>
      <c r="C52" s="14">
        <v>0</v>
      </c>
      <c r="D52" s="14">
        <v>0</v>
      </c>
      <c r="E52" s="13"/>
      <c r="F52" t="s">
        <v>247</v>
      </c>
      <c r="G52" s="13">
        <f>+SUMIF($A$59:$A$64,"f",$B$59:$B$64)-+SUMIF($A$71:$A$76,"f",$B$71:$B$76)</f>
        <v>0</v>
      </c>
    </row>
    <row r="53" spans="1:7" ht="15" customHeight="1">
      <c r="F53"/>
    </row>
    <row r="54" spans="1:7" ht="15" customHeight="1">
      <c r="F54" t="s">
        <v>250</v>
      </c>
      <c r="G54" s="13">
        <f>+G50+G51+G52</f>
        <v>0</v>
      </c>
    </row>
    <row r="55" spans="1:7" ht="15" customHeight="1">
      <c r="F55"/>
    </row>
    <row r="56" spans="1:7" ht="15" customHeight="1">
      <c r="F56"/>
      <c r="G56"/>
    </row>
    <row r="57" spans="1:7" ht="15" customHeight="1">
      <c r="A57" s="7" t="s">
        <v>7</v>
      </c>
      <c r="B57" s="6" t="s">
        <v>285</v>
      </c>
      <c r="E57" s="13"/>
      <c r="F57"/>
      <c r="G57"/>
    </row>
    <row r="58" spans="1:7" ht="15" customHeight="1">
      <c r="D58"/>
      <c r="F58"/>
      <c r="G58"/>
    </row>
    <row r="59" spans="1:7" ht="15" customHeight="1">
      <c r="A59" s="7" t="s">
        <v>241</v>
      </c>
      <c r="B59" t="s">
        <v>240</v>
      </c>
      <c r="C59"/>
      <c r="D59"/>
      <c r="F59"/>
      <c r="G59"/>
    </row>
    <row r="60" spans="1:7" ht="15" customHeight="1">
      <c r="A60" s="47" t="s">
        <v>141</v>
      </c>
      <c r="B60" s="14"/>
      <c r="C60"/>
      <c r="D60"/>
      <c r="E60" s="13"/>
      <c r="F60" s="13"/>
      <c r="G60"/>
    </row>
    <row r="61" spans="1:7" ht="15" customHeight="1">
      <c r="C61"/>
      <c r="D61"/>
      <c r="F61" s="14"/>
      <c r="G61"/>
    </row>
    <row r="62" spans="1:7" ht="15" customHeight="1">
      <c r="C62"/>
      <c r="D62"/>
      <c r="F62" s="13"/>
      <c r="G62"/>
    </row>
    <row r="63" spans="1:7" ht="15" customHeight="1">
      <c r="C63"/>
      <c r="D63"/>
      <c r="F63" s="14"/>
      <c r="G63"/>
    </row>
    <row r="64" spans="1:7" ht="15" customHeight="1">
      <c r="C64" s="6"/>
      <c r="D64"/>
      <c r="F64" s="54"/>
      <c r="G64" s="54"/>
    </row>
    <row r="65" spans="1:7" ht="15" customHeight="1">
      <c r="C65" s="6"/>
      <c r="D65"/>
      <c r="F65"/>
      <c r="G65"/>
    </row>
    <row r="66" spans="1:7" ht="15" customHeight="1">
      <c r="C66"/>
      <c r="D66"/>
      <c r="F66"/>
      <c r="G66"/>
    </row>
    <row r="67" spans="1:7" ht="15" customHeight="1">
      <c r="C67"/>
      <c r="D67"/>
      <c r="F67"/>
      <c r="G67"/>
    </row>
    <row r="68" spans="1:7" ht="15" customHeight="1">
      <c r="A68" s="7" t="s">
        <v>8</v>
      </c>
      <c r="B68" s="6" t="s">
        <v>285</v>
      </c>
      <c r="C68"/>
      <c r="D68"/>
      <c r="F68" s="13"/>
      <c r="G68"/>
    </row>
    <row r="69" spans="1:7" ht="15" customHeight="1">
      <c r="A69" s="6"/>
      <c r="B69" s="6"/>
      <c r="C69"/>
      <c r="D69"/>
      <c r="F69" s="13"/>
      <c r="G69"/>
    </row>
    <row r="70" spans="1:7" ht="15" customHeight="1">
      <c r="A70" s="7" t="s">
        <v>241</v>
      </c>
      <c r="B70" t="s">
        <v>240</v>
      </c>
      <c r="C70"/>
      <c r="D70"/>
      <c r="F70"/>
      <c r="G70"/>
    </row>
    <row r="71" spans="1:7" ht="15" customHeight="1">
      <c r="A71" s="47" t="s">
        <v>141</v>
      </c>
      <c r="B71" s="14"/>
      <c r="C71"/>
      <c r="D71"/>
      <c r="F71"/>
      <c r="G71"/>
    </row>
    <row r="72" spans="1:7" ht="15" customHeight="1">
      <c r="C72"/>
      <c r="D72"/>
      <c r="F72"/>
      <c r="G72"/>
    </row>
    <row r="73" spans="1:7" ht="15" customHeight="1">
      <c r="F73"/>
      <c r="G73"/>
    </row>
    <row r="74" spans="1:7" ht="15" customHeight="1">
      <c r="F74"/>
      <c r="G74"/>
    </row>
    <row r="75" spans="1:7" ht="15" customHeight="1">
      <c r="D75"/>
      <c r="F75"/>
      <c r="G75"/>
    </row>
    <row r="76" spans="1:7" ht="15" customHeight="1">
      <c r="C76"/>
      <c r="D76"/>
      <c r="F76"/>
      <c r="G76"/>
    </row>
    <row r="77" spans="1:7" ht="15" customHeight="1">
      <c r="C77"/>
      <c r="D77"/>
      <c r="F77"/>
      <c r="G77"/>
    </row>
    <row r="78" spans="1:7" ht="15" customHeight="1">
      <c r="C78"/>
      <c r="D78"/>
      <c r="F78"/>
      <c r="G78"/>
    </row>
    <row r="79" spans="1:7" ht="15" customHeight="1">
      <c r="C79"/>
      <c r="D79"/>
      <c r="F79"/>
      <c r="G79"/>
    </row>
    <row r="80" spans="1:7" ht="15" customHeight="1">
      <c r="C80"/>
      <c r="D80"/>
      <c r="F80"/>
      <c r="G80"/>
    </row>
    <row r="81" spans="3:7" ht="15" customHeight="1">
      <c r="C81"/>
      <c r="D81"/>
      <c r="F81"/>
      <c r="G81"/>
    </row>
    <row r="82" spans="3:7" ht="15" customHeight="1">
      <c r="C82"/>
      <c r="D82"/>
      <c r="F82"/>
      <c r="G82"/>
    </row>
    <row r="83" spans="3:7" ht="15" customHeight="1">
      <c r="C83"/>
      <c r="D83"/>
      <c r="F83"/>
      <c r="G83"/>
    </row>
    <row r="84" spans="3:7" ht="15" customHeight="1">
      <c r="C84"/>
      <c r="D84"/>
      <c r="F84"/>
      <c r="G84"/>
    </row>
    <row r="85" spans="3:7" ht="15" customHeight="1">
      <c r="C85"/>
      <c r="D85"/>
      <c r="F85"/>
      <c r="G85"/>
    </row>
    <row r="86" spans="3:7" ht="15" customHeight="1">
      <c r="C86"/>
      <c r="D86"/>
      <c r="F86"/>
      <c r="G86"/>
    </row>
    <row r="87" spans="3:7" ht="15" customHeight="1">
      <c r="C87"/>
      <c r="D87"/>
      <c r="F87"/>
      <c r="G87"/>
    </row>
    <row r="88" spans="3:7" ht="15" customHeight="1">
      <c r="C88"/>
      <c r="D88"/>
      <c r="F88"/>
      <c r="G88"/>
    </row>
    <row r="89" spans="3:7" ht="15" customHeight="1">
      <c r="C89"/>
      <c r="D89"/>
      <c r="F89"/>
      <c r="G89"/>
    </row>
    <row r="90" spans="3:7" ht="15" customHeight="1">
      <c r="C90"/>
      <c r="D90"/>
      <c r="F90"/>
      <c r="G90"/>
    </row>
    <row r="91" spans="3:7" ht="15" customHeight="1">
      <c r="C91"/>
      <c r="D91"/>
      <c r="F91"/>
      <c r="G91"/>
    </row>
    <row r="92" spans="3:7" ht="15" customHeight="1">
      <c r="C92"/>
      <c r="D92"/>
      <c r="F92"/>
      <c r="G92"/>
    </row>
    <row r="93" spans="3:7" ht="15" customHeight="1">
      <c r="C93"/>
      <c r="D93"/>
      <c r="F93"/>
      <c r="G93"/>
    </row>
    <row r="94" spans="3:7" ht="15" customHeight="1">
      <c r="C94"/>
      <c r="D94"/>
      <c r="F94"/>
      <c r="G94"/>
    </row>
    <row r="95" spans="3:7" ht="15" customHeight="1">
      <c r="C95"/>
      <c r="D95"/>
      <c r="F95"/>
      <c r="G95"/>
    </row>
    <row r="96" spans="3:7" ht="15" customHeight="1">
      <c r="C96"/>
      <c r="D96"/>
      <c r="F96"/>
      <c r="G96"/>
    </row>
    <row r="97" spans="3:7" ht="15" customHeight="1">
      <c r="C97"/>
      <c r="D97"/>
      <c r="F97"/>
      <c r="G97"/>
    </row>
    <row r="98" spans="3:7" ht="15" customHeight="1">
      <c r="C98"/>
      <c r="D98"/>
      <c r="F98"/>
      <c r="G98"/>
    </row>
    <row r="99" spans="3:7" ht="15" customHeight="1">
      <c r="C99"/>
      <c r="D99"/>
      <c r="F99"/>
      <c r="G99"/>
    </row>
    <row r="100" spans="3:7" ht="15" customHeight="1">
      <c r="C100"/>
      <c r="D100"/>
      <c r="F100"/>
      <c r="G100"/>
    </row>
    <row r="101" spans="3:7" ht="15" customHeight="1">
      <c r="C101"/>
      <c r="D101"/>
      <c r="F101"/>
      <c r="G101"/>
    </row>
    <row r="102" spans="3:7" ht="15" customHeight="1">
      <c r="C102"/>
      <c r="D102"/>
      <c r="F102"/>
      <c r="G102"/>
    </row>
    <row r="103" spans="3:7" ht="15" customHeight="1">
      <c r="C103"/>
      <c r="D103"/>
      <c r="F103"/>
      <c r="G103"/>
    </row>
    <row r="104" spans="3:7" ht="15" customHeight="1">
      <c r="C104"/>
      <c r="D104"/>
      <c r="F104"/>
      <c r="G104"/>
    </row>
    <row r="105" spans="3:7" ht="15" customHeight="1">
      <c r="C105"/>
      <c r="D105"/>
      <c r="F105"/>
      <c r="G105"/>
    </row>
    <row r="106" spans="3:7" ht="15" customHeight="1">
      <c r="C106"/>
      <c r="D106"/>
      <c r="F106"/>
      <c r="G106"/>
    </row>
    <row r="107" spans="3:7" ht="15" customHeight="1">
      <c r="C107"/>
      <c r="D107"/>
      <c r="F107"/>
      <c r="G107"/>
    </row>
    <row r="1048576" spans="3:3" ht="15" customHeight="1">
      <c r="C1048576" s="6"/>
    </row>
  </sheetData>
  <mergeCells count="3">
    <mergeCell ref="F3:G3"/>
    <mergeCell ref="F27:G27"/>
    <mergeCell ref="F46:G46"/>
  </mergeCells>
  <phoneticPr fontId="3" type="noConversion"/>
  <conditionalFormatting sqref="G23">
    <cfRule type="cellIs" dxfId="12" priority="3" operator="notEqual">
      <formula>0</formula>
    </cfRule>
  </conditionalFormatting>
  <conditionalFormatting sqref="G48 G43">
    <cfRule type="cellIs" dxfId="11" priority="1" operator="equal">
      <formula>TRUE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0D78-90B4-4240-8985-FA6246796AFB}">
  <dimension ref="A1:O47"/>
  <sheetViews>
    <sheetView workbookViewId="0">
      <selection activeCell="D6" sqref="D6"/>
    </sheetView>
  </sheetViews>
  <sheetFormatPr baseColWidth="10" defaultRowHeight="13"/>
  <cols>
    <col min="1" max="1" width="13.1640625" customWidth="1"/>
    <col min="2" max="14" width="11.6640625" customWidth="1"/>
    <col min="18" max="18" width="12.6640625" bestFit="1" customWidth="1"/>
  </cols>
  <sheetData>
    <row r="1" spans="1:14">
      <c r="A1" s="11" t="s">
        <v>198</v>
      </c>
    </row>
    <row r="2" spans="1:14">
      <c r="A2" s="78" t="s">
        <v>280</v>
      </c>
      <c r="B2" s="11" t="s">
        <v>199</v>
      </c>
    </row>
    <row r="3" spans="1:14">
      <c r="A3" s="78"/>
      <c r="B3" s="70">
        <v>2019</v>
      </c>
      <c r="C3">
        <f>+B3+1</f>
        <v>2020</v>
      </c>
      <c r="D3" s="6">
        <f t="shared" ref="D3:M3" si="0">+C3+1</f>
        <v>2021</v>
      </c>
      <c r="E3" s="6">
        <f t="shared" si="0"/>
        <v>2022</v>
      </c>
      <c r="F3" s="6">
        <f t="shared" si="0"/>
        <v>2023</v>
      </c>
      <c r="G3" s="6">
        <f t="shared" si="0"/>
        <v>2024</v>
      </c>
      <c r="H3" s="6">
        <f t="shared" si="0"/>
        <v>2025</v>
      </c>
      <c r="I3" s="6">
        <f t="shared" si="0"/>
        <v>2026</v>
      </c>
      <c r="J3" s="6">
        <f t="shared" si="0"/>
        <v>2027</v>
      </c>
      <c r="K3" s="6">
        <f t="shared" si="0"/>
        <v>2028</v>
      </c>
      <c r="L3" s="6">
        <f t="shared" si="0"/>
        <v>2029</v>
      </c>
      <c r="M3" s="6">
        <f t="shared" si="0"/>
        <v>2030</v>
      </c>
      <c r="N3" s="12" t="s">
        <v>281</v>
      </c>
    </row>
    <row r="4" spans="1:14">
      <c r="A4" s="71"/>
      <c r="B4">
        <f>+B3+1</f>
        <v>2020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67" t="b">
        <f>+SUM(C4:M4)&gt;=(SUM(C19:M19)+SUM(C34:M34))</f>
        <v>1</v>
      </c>
    </row>
    <row r="5" spans="1:14">
      <c r="A5" s="71"/>
      <c r="B5" s="6">
        <f t="shared" ref="B5:B14" si="1">+B4+1</f>
        <v>2021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68" t="b">
        <f t="shared" ref="N5:N14" si="2">+SUM(C5:M5)&gt;=(SUM(C20:M20)+SUM(C35:M35))</f>
        <v>1</v>
      </c>
    </row>
    <row r="6" spans="1:14">
      <c r="A6" s="71"/>
      <c r="B6" s="6">
        <f t="shared" si="1"/>
        <v>2022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8" t="b">
        <f t="shared" si="2"/>
        <v>1</v>
      </c>
    </row>
    <row r="7" spans="1:14">
      <c r="A7" s="71"/>
      <c r="B7" s="6">
        <f t="shared" si="1"/>
        <v>2023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68" t="b">
        <f t="shared" si="2"/>
        <v>1</v>
      </c>
    </row>
    <row r="8" spans="1:14">
      <c r="A8" s="71"/>
      <c r="B8" s="6">
        <f t="shared" si="1"/>
        <v>2024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68" t="b">
        <f t="shared" si="2"/>
        <v>1</v>
      </c>
    </row>
    <row r="9" spans="1:14">
      <c r="A9" s="71"/>
      <c r="B9" s="6">
        <f t="shared" si="1"/>
        <v>2025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68" t="b">
        <f t="shared" si="2"/>
        <v>1</v>
      </c>
    </row>
    <row r="10" spans="1:14">
      <c r="A10" s="71"/>
      <c r="B10" s="6">
        <f t="shared" si="1"/>
        <v>2026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68" t="b">
        <f t="shared" si="2"/>
        <v>1</v>
      </c>
    </row>
    <row r="11" spans="1:14">
      <c r="A11" s="71"/>
      <c r="B11" s="6">
        <f t="shared" si="1"/>
        <v>2027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68" t="b">
        <f t="shared" si="2"/>
        <v>1</v>
      </c>
    </row>
    <row r="12" spans="1:14">
      <c r="A12" s="71"/>
      <c r="B12" s="6">
        <f t="shared" si="1"/>
        <v>2028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68" t="b">
        <f t="shared" si="2"/>
        <v>1</v>
      </c>
    </row>
    <row r="13" spans="1:14">
      <c r="A13" s="71"/>
      <c r="B13" s="6">
        <f t="shared" si="1"/>
        <v>2029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68" t="b">
        <f t="shared" si="2"/>
        <v>1</v>
      </c>
    </row>
    <row r="14" spans="1:14">
      <c r="A14" s="71"/>
      <c r="B14" s="6">
        <f t="shared" si="1"/>
        <v>2030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68" t="b">
        <f t="shared" si="2"/>
        <v>1</v>
      </c>
    </row>
    <row r="15" spans="1:14">
      <c r="B15" s="64" t="s">
        <v>283</v>
      </c>
      <c r="C15" s="39">
        <f>+SUM(C4:C14)</f>
        <v>0</v>
      </c>
      <c r="D15" s="39">
        <f>+SUM(D4:D14)+C15</f>
        <v>0</v>
      </c>
      <c r="E15" s="39">
        <f t="shared" ref="E15:M15" si="3">+SUM(E4:E14)+D15</f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52" t="b">
        <f>+MAX(C15:M15)=SUM(C4:M14)</f>
        <v>1</v>
      </c>
    </row>
    <row r="16" spans="1:14">
      <c r="C16" s="6"/>
    </row>
    <row r="17" spans="1:14">
      <c r="B17" s="11" t="s">
        <v>200</v>
      </c>
    </row>
    <row r="18" spans="1:14">
      <c r="B18" s="6"/>
      <c r="C18" s="6">
        <f>+C3</f>
        <v>2020</v>
      </c>
      <c r="D18" s="6">
        <f t="shared" ref="D18:M18" si="4">+D3</f>
        <v>2021</v>
      </c>
      <c r="E18" s="6">
        <f t="shared" si="4"/>
        <v>2022</v>
      </c>
      <c r="F18" s="6">
        <f t="shared" si="4"/>
        <v>2023</v>
      </c>
      <c r="G18" s="6">
        <f t="shared" si="4"/>
        <v>2024</v>
      </c>
      <c r="H18" s="6">
        <f t="shared" si="4"/>
        <v>2025</v>
      </c>
      <c r="I18" s="6">
        <f t="shared" si="4"/>
        <v>2026</v>
      </c>
      <c r="J18" s="6">
        <f t="shared" si="4"/>
        <v>2027</v>
      </c>
      <c r="K18" s="6">
        <f t="shared" si="4"/>
        <v>2028</v>
      </c>
      <c r="L18" s="6">
        <f t="shared" si="4"/>
        <v>2029</v>
      </c>
      <c r="M18" s="6">
        <f t="shared" si="4"/>
        <v>2030</v>
      </c>
    </row>
    <row r="19" spans="1:14">
      <c r="A19">
        <f>+A4</f>
        <v>0</v>
      </c>
      <c r="B19" s="6">
        <f>+B4</f>
        <v>2020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65">
        <f>+SUM(C19:M19)</f>
        <v>0</v>
      </c>
    </row>
    <row r="20" spans="1:14">
      <c r="A20" s="6">
        <f t="shared" ref="A20:B29" si="5">+A5</f>
        <v>0</v>
      </c>
      <c r="B20" s="6">
        <f t="shared" si="5"/>
        <v>2021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66">
        <f t="shared" ref="N20:N29" si="6">+SUM(C20:M20)</f>
        <v>0</v>
      </c>
    </row>
    <row r="21" spans="1:14">
      <c r="A21" s="6">
        <f t="shared" si="5"/>
        <v>0</v>
      </c>
      <c r="B21" s="6">
        <f t="shared" si="5"/>
        <v>2022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66">
        <f t="shared" si="6"/>
        <v>0</v>
      </c>
    </row>
    <row r="22" spans="1:14">
      <c r="A22" s="6">
        <f t="shared" si="5"/>
        <v>0</v>
      </c>
      <c r="B22" s="6">
        <f t="shared" si="5"/>
        <v>2023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66">
        <f t="shared" si="6"/>
        <v>0</v>
      </c>
    </row>
    <row r="23" spans="1:14">
      <c r="A23" s="6">
        <f t="shared" si="5"/>
        <v>0</v>
      </c>
      <c r="B23" s="6">
        <f t="shared" si="5"/>
        <v>2024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66">
        <f t="shared" si="6"/>
        <v>0</v>
      </c>
    </row>
    <row r="24" spans="1:14">
      <c r="A24" s="6">
        <f t="shared" si="5"/>
        <v>0</v>
      </c>
      <c r="B24" s="6">
        <f t="shared" si="5"/>
        <v>2025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66">
        <f t="shared" si="6"/>
        <v>0</v>
      </c>
    </row>
    <row r="25" spans="1:14">
      <c r="A25" s="6">
        <f t="shared" si="5"/>
        <v>0</v>
      </c>
      <c r="B25" s="6">
        <f t="shared" si="5"/>
        <v>2026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66">
        <f t="shared" si="6"/>
        <v>0</v>
      </c>
    </row>
    <row r="26" spans="1:14">
      <c r="A26" s="6">
        <f t="shared" si="5"/>
        <v>0</v>
      </c>
      <c r="B26" s="6">
        <f t="shared" si="5"/>
        <v>2027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66">
        <f t="shared" si="6"/>
        <v>0</v>
      </c>
    </row>
    <row r="27" spans="1:14">
      <c r="A27" s="6">
        <f t="shared" si="5"/>
        <v>0</v>
      </c>
      <c r="B27" s="6">
        <f t="shared" si="5"/>
        <v>2028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66">
        <f t="shared" si="6"/>
        <v>0</v>
      </c>
    </row>
    <row r="28" spans="1:14">
      <c r="A28" s="6">
        <f t="shared" si="5"/>
        <v>0</v>
      </c>
      <c r="B28" s="6">
        <f t="shared" si="5"/>
        <v>2029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66">
        <f t="shared" si="6"/>
        <v>0</v>
      </c>
    </row>
    <row r="29" spans="1:14">
      <c r="A29" s="6">
        <f t="shared" si="5"/>
        <v>0</v>
      </c>
      <c r="B29" s="6">
        <f t="shared" si="5"/>
        <v>2030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66">
        <f t="shared" si="6"/>
        <v>0</v>
      </c>
    </row>
    <row r="30" spans="1:14">
      <c r="B30" s="64" t="s">
        <v>282</v>
      </c>
      <c r="C30" s="39">
        <f>+SUM(C19:C29)</f>
        <v>0</v>
      </c>
      <c r="D30" s="39">
        <f t="shared" ref="D30" si="7">+SUM(D19:D29)</f>
        <v>0</v>
      </c>
      <c r="E30" s="39">
        <f t="shared" ref="E30" si="8">+SUM(E19:E29)</f>
        <v>0</v>
      </c>
      <c r="F30" s="39">
        <f t="shared" ref="F30" si="9">+SUM(F19:F29)</f>
        <v>0</v>
      </c>
      <c r="G30" s="39">
        <f t="shared" ref="G30" si="10">+SUM(G19:G29)</f>
        <v>0</v>
      </c>
      <c r="H30" s="39">
        <f t="shared" ref="H30" si="11">+SUM(H19:H29)</f>
        <v>0</v>
      </c>
      <c r="I30" s="39">
        <f t="shared" ref="I30" si="12">+SUM(I19:I29)</f>
        <v>0</v>
      </c>
      <c r="J30" s="39">
        <f t="shared" ref="J30" si="13">+SUM(J19:J29)</f>
        <v>0</v>
      </c>
      <c r="K30" s="39">
        <f t="shared" ref="K30" si="14">+SUM(K19:K29)</f>
        <v>0</v>
      </c>
      <c r="L30" s="39">
        <f t="shared" ref="L30" si="15">+SUM(L19:L29)</f>
        <v>0</v>
      </c>
      <c r="M30" s="39">
        <f t="shared" ref="M30" si="16">+SUM(M19:M29)</f>
        <v>0</v>
      </c>
      <c r="N30" s="52" t="b">
        <f>+SUM(C30:M30)=SUM(N19:N29)</f>
        <v>1</v>
      </c>
    </row>
    <row r="32" spans="1:14">
      <c r="B32" s="11" t="s">
        <v>201</v>
      </c>
      <c r="N32" s="58" t="s">
        <v>202</v>
      </c>
    </row>
    <row r="33" spans="1:15">
      <c r="B33" s="6"/>
      <c r="C33" s="6">
        <f>+C3</f>
        <v>2020</v>
      </c>
      <c r="D33" s="6">
        <f t="shared" ref="D33:M33" si="17">+D3</f>
        <v>2021</v>
      </c>
      <c r="E33" s="6">
        <f t="shared" si="17"/>
        <v>2022</v>
      </c>
      <c r="F33" s="6">
        <f t="shared" si="17"/>
        <v>2023</v>
      </c>
      <c r="G33" s="6">
        <f t="shared" si="17"/>
        <v>2024</v>
      </c>
      <c r="H33" s="6">
        <f t="shared" si="17"/>
        <v>2025</v>
      </c>
      <c r="I33" s="6">
        <f t="shared" si="17"/>
        <v>2026</v>
      </c>
      <c r="J33" s="6">
        <f t="shared" si="17"/>
        <v>2027</v>
      </c>
      <c r="K33" s="6">
        <f t="shared" si="17"/>
        <v>2028</v>
      </c>
      <c r="L33" s="6">
        <f t="shared" si="17"/>
        <v>2029</v>
      </c>
      <c r="M33" s="6">
        <f t="shared" si="17"/>
        <v>2030</v>
      </c>
      <c r="N33" s="59"/>
    </row>
    <row r="34" spans="1:15">
      <c r="A34">
        <f>+A4</f>
        <v>0</v>
      </c>
      <c r="B34" s="6">
        <f>+B4</f>
        <v>2020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60">
        <f>+SUM(C4:M4)-SUM(C19:M19)-SUM(C34:M34)</f>
        <v>0</v>
      </c>
    </row>
    <row r="35" spans="1:15">
      <c r="A35" s="6">
        <f t="shared" ref="A35:B44" si="18">+A5</f>
        <v>0</v>
      </c>
      <c r="B35" s="6">
        <f t="shared" si="18"/>
        <v>2021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60">
        <f t="shared" ref="N35:N44" si="19">+SUM(C5:M5)-SUM(C20:M20)-SUM(C35:M35)</f>
        <v>0</v>
      </c>
    </row>
    <row r="36" spans="1:15">
      <c r="A36" s="6">
        <f t="shared" si="18"/>
        <v>0</v>
      </c>
      <c r="B36" s="6">
        <f t="shared" si="18"/>
        <v>2022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60">
        <f t="shared" si="19"/>
        <v>0</v>
      </c>
    </row>
    <row r="37" spans="1:15">
      <c r="A37" s="6">
        <f t="shared" si="18"/>
        <v>0</v>
      </c>
      <c r="B37" s="6">
        <f t="shared" si="18"/>
        <v>2023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60">
        <f t="shared" si="19"/>
        <v>0</v>
      </c>
    </row>
    <row r="38" spans="1:15">
      <c r="A38" s="6">
        <f t="shared" si="18"/>
        <v>0</v>
      </c>
      <c r="B38" s="6">
        <f t="shared" si="18"/>
        <v>2024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60">
        <f t="shared" si="19"/>
        <v>0</v>
      </c>
    </row>
    <row r="39" spans="1:15">
      <c r="A39" s="6">
        <f t="shared" si="18"/>
        <v>0</v>
      </c>
      <c r="B39" s="6">
        <f t="shared" si="18"/>
        <v>2025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60">
        <f t="shared" si="19"/>
        <v>0</v>
      </c>
    </row>
    <row r="40" spans="1:15">
      <c r="A40" s="6">
        <f t="shared" si="18"/>
        <v>0</v>
      </c>
      <c r="B40" s="6">
        <f t="shared" si="18"/>
        <v>2026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60">
        <f t="shared" si="19"/>
        <v>0</v>
      </c>
    </row>
    <row r="41" spans="1:15">
      <c r="A41" s="6">
        <f t="shared" si="18"/>
        <v>0</v>
      </c>
      <c r="B41" s="6">
        <f t="shared" si="18"/>
        <v>2027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60">
        <f t="shared" si="19"/>
        <v>0</v>
      </c>
    </row>
    <row r="42" spans="1:15">
      <c r="A42" s="6">
        <f t="shared" si="18"/>
        <v>0</v>
      </c>
      <c r="B42" s="6">
        <f t="shared" si="18"/>
        <v>2028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60">
        <f t="shared" si="19"/>
        <v>0</v>
      </c>
    </row>
    <row r="43" spans="1:15">
      <c r="A43" s="6">
        <f t="shared" si="18"/>
        <v>0</v>
      </c>
      <c r="B43" s="6">
        <f t="shared" si="18"/>
        <v>2029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60">
        <f t="shared" si="19"/>
        <v>0</v>
      </c>
    </row>
    <row r="44" spans="1:15">
      <c r="A44" s="6">
        <f t="shared" si="18"/>
        <v>0</v>
      </c>
      <c r="B44" s="6">
        <f t="shared" si="18"/>
        <v>2030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60">
        <f t="shared" si="19"/>
        <v>0</v>
      </c>
    </row>
    <row r="45" spans="1:15">
      <c r="B45" s="64" t="s">
        <v>284</v>
      </c>
      <c r="C45" s="39">
        <f>+SUM(C34:C44)</f>
        <v>0</v>
      </c>
      <c r="D45" s="39">
        <f t="shared" ref="D45" si="20">+SUM(D34:D44)</f>
        <v>0</v>
      </c>
      <c r="E45" s="39">
        <f t="shared" ref="E45" si="21">+SUM(E34:E44)</f>
        <v>0</v>
      </c>
      <c r="F45" s="39">
        <f t="shared" ref="F45" si="22">+SUM(F34:F44)</f>
        <v>0</v>
      </c>
      <c r="G45" s="39">
        <f t="shared" ref="G45" si="23">+SUM(G34:G44)</f>
        <v>0</v>
      </c>
      <c r="H45" s="39">
        <f t="shared" ref="H45" si="24">+SUM(H34:H44)</f>
        <v>0</v>
      </c>
      <c r="I45" s="39">
        <f t="shared" ref="I45" si="25">+SUM(I34:I44)</f>
        <v>0</v>
      </c>
      <c r="J45" s="39">
        <f t="shared" ref="J45" si="26">+SUM(J34:J44)</f>
        <v>0</v>
      </c>
      <c r="K45" s="39">
        <f t="shared" ref="K45" si="27">+SUM(K34:K44)</f>
        <v>0</v>
      </c>
      <c r="L45" s="39">
        <f t="shared" ref="L45" si="28">+SUM(L34:L44)</f>
        <v>0</v>
      </c>
      <c r="M45" s="39">
        <f t="shared" ref="M45" si="29">+SUM(M34:M44)</f>
        <v>0</v>
      </c>
      <c r="N45" s="52"/>
    </row>
    <row r="46" spans="1:15">
      <c r="M46" s="23"/>
      <c r="N46" s="69"/>
      <c r="O46" s="23"/>
    </row>
    <row r="47" spans="1:15">
      <c r="B47" s="61" t="s">
        <v>202</v>
      </c>
      <c r="C47" s="62">
        <f>+C15-C30-C45</f>
        <v>0</v>
      </c>
      <c r="D47" s="62">
        <f>+D15-SUM($C$30:D30)-SUM($C$45:D45)</f>
        <v>0</v>
      </c>
      <c r="E47" s="62">
        <f>+E15-SUM($C$30:E30)-SUM($C$45:E45)</f>
        <v>0</v>
      </c>
      <c r="F47" s="62">
        <f>+F15-SUM($C$30:F30)-SUM($C$45:F45)</f>
        <v>0</v>
      </c>
      <c r="G47" s="62">
        <f>+G15-SUM($C$30:G30)-SUM($C$45:G45)</f>
        <v>0</v>
      </c>
      <c r="H47" s="62">
        <f>+H15-SUM($C$30:H30)-SUM($C$45:H45)</f>
        <v>0</v>
      </c>
      <c r="I47" s="62">
        <f>+I15-SUM($C$30:I30)-SUM($C$45:I45)</f>
        <v>0</v>
      </c>
      <c r="J47" s="62">
        <f>+J15-SUM($C$30:J30)-SUM($C$45:J45)</f>
        <v>0</v>
      </c>
      <c r="K47" s="62">
        <f>+K15-SUM($C$30:K30)-SUM($C$45:K45)</f>
        <v>0</v>
      </c>
      <c r="L47" s="62">
        <f>+L15-SUM($C$30:L30)-SUM($C$45:L45)</f>
        <v>0</v>
      </c>
      <c r="M47" s="62">
        <f>+M15-SUM($C$30:M30)-SUM($C$45:M45)</f>
        <v>0</v>
      </c>
      <c r="N47" s="63" t="b">
        <f>M47=SUM(N34:N44)</f>
        <v>1</v>
      </c>
    </row>
  </sheetData>
  <mergeCells count="1">
    <mergeCell ref="A2:A3"/>
  </mergeCells>
  <conditionalFormatting sqref="N4:N14"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N47 N30 N15">
    <cfRule type="cellIs" dxfId="5" priority="3" operator="equal">
      <formula>TRUE</formula>
    </cfRule>
    <cfRule type="cellIs" dxfId="4" priority="4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45F6-3E86-3344-8754-B14FB5B5FCF2}">
  <dimension ref="A2:I29"/>
  <sheetViews>
    <sheetView workbookViewId="0">
      <selection activeCell="D4" sqref="D4"/>
    </sheetView>
  </sheetViews>
  <sheetFormatPr baseColWidth="10" defaultRowHeight="13"/>
  <cols>
    <col min="2" max="2" width="19" customWidth="1"/>
    <col min="3" max="3" width="16.33203125" bestFit="1" customWidth="1"/>
    <col min="4" max="4" width="12.6640625" bestFit="1" customWidth="1"/>
    <col min="5" max="5" width="11.5" bestFit="1" customWidth="1"/>
    <col min="6" max="9" width="11.6640625" bestFit="1" customWidth="1"/>
  </cols>
  <sheetData>
    <row r="2" spans="1:9" s="29" customFormat="1">
      <c r="A2"/>
      <c r="B2" s="11" t="s">
        <v>218</v>
      </c>
      <c r="D2" s="31">
        <v>0.1</v>
      </c>
    </row>
    <row r="3" spans="1:9">
      <c r="B3" s="11" t="s">
        <v>217</v>
      </c>
      <c r="D3" s="31">
        <v>0.1</v>
      </c>
    </row>
    <row r="4" spans="1:9">
      <c r="B4" s="11" t="s">
        <v>216</v>
      </c>
      <c r="D4" s="30"/>
      <c r="E4" s="30"/>
      <c r="F4" s="30"/>
      <c r="G4" s="30"/>
      <c r="H4" s="30"/>
      <c r="I4" s="30"/>
    </row>
    <row r="5" spans="1:9">
      <c r="B5" s="11" t="s">
        <v>215</v>
      </c>
      <c r="D5" s="31">
        <v>0.8</v>
      </c>
      <c r="E5" s="31">
        <v>0.6</v>
      </c>
      <c r="F5" s="31">
        <v>0.4</v>
      </c>
      <c r="G5" s="31">
        <v>0.2</v>
      </c>
      <c r="H5" s="31">
        <v>0.1</v>
      </c>
      <c r="I5" s="31">
        <v>0.05</v>
      </c>
    </row>
    <row r="6" spans="1:9" ht="16">
      <c r="B6" s="24" t="s">
        <v>203</v>
      </c>
      <c r="C6" s="25"/>
      <c r="D6" s="25"/>
      <c r="E6" s="25"/>
      <c r="F6" s="25"/>
      <c r="G6" s="25"/>
      <c r="H6" s="25"/>
      <c r="I6" s="25"/>
    </row>
    <row r="7" spans="1:9">
      <c r="B7" s="16"/>
      <c r="C7" s="16" t="s">
        <v>204</v>
      </c>
      <c r="D7" s="16">
        <f>+D4*D5</f>
        <v>0</v>
      </c>
      <c r="E7" s="16">
        <f t="shared" ref="E7:I7" si="0">+E4*E5</f>
        <v>0</v>
      </c>
      <c r="F7" s="16">
        <f t="shared" si="0"/>
        <v>0</v>
      </c>
      <c r="G7" s="16">
        <f t="shared" si="0"/>
        <v>0</v>
      </c>
      <c r="H7" s="16">
        <f t="shared" si="0"/>
        <v>0</v>
      </c>
      <c r="I7" s="16">
        <f t="shared" si="0"/>
        <v>0</v>
      </c>
    </row>
    <row r="8" spans="1:9">
      <c r="B8" s="16"/>
      <c r="C8" s="16" t="s">
        <v>205</v>
      </c>
      <c r="D8" s="16">
        <f>+D7*$D$2*-1</f>
        <v>0</v>
      </c>
      <c r="E8" s="16">
        <f t="shared" ref="E8:I8" si="1">+E7*$D$2*-1</f>
        <v>0</v>
      </c>
      <c r="F8" s="16">
        <f t="shared" si="1"/>
        <v>0</v>
      </c>
      <c r="G8" s="16">
        <f t="shared" si="1"/>
        <v>0</v>
      </c>
      <c r="H8" s="16">
        <f t="shared" si="1"/>
        <v>0</v>
      </c>
      <c r="I8" s="16">
        <f t="shared" si="1"/>
        <v>0</v>
      </c>
    </row>
    <row r="9" spans="1:9">
      <c r="B9" s="16"/>
      <c r="C9" s="16"/>
      <c r="D9" s="16"/>
      <c r="E9" s="16"/>
      <c r="F9" s="16"/>
      <c r="G9" s="16"/>
      <c r="H9" s="16"/>
      <c r="I9" s="16"/>
    </row>
    <row r="10" spans="1:9">
      <c r="B10" s="16"/>
      <c r="C10" s="16" t="s">
        <v>206</v>
      </c>
      <c r="D10" s="30"/>
      <c r="E10" s="30"/>
      <c r="F10" s="30"/>
      <c r="G10" s="30"/>
      <c r="H10" s="30"/>
      <c r="I10" s="30"/>
    </row>
    <row r="11" spans="1:9">
      <c r="B11" s="16"/>
      <c r="C11" s="16"/>
      <c r="D11" s="16"/>
      <c r="E11" s="16"/>
      <c r="F11" s="16"/>
      <c r="G11" s="16"/>
      <c r="H11" s="16"/>
      <c r="I11" s="16"/>
    </row>
    <row r="12" spans="1:9">
      <c r="B12" s="16"/>
      <c r="C12" s="16" t="s">
        <v>207</v>
      </c>
      <c r="D12" s="16">
        <f t="shared" ref="D12:I12" si="2">+SUM(D7:D8)</f>
        <v>0</v>
      </c>
      <c r="E12" s="16">
        <f t="shared" si="2"/>
        <v>0</v>
      </c>
      <c r="F12" s="16">
        <f t="shared" si="2"/>
        <v>0</v>
      </c>
      <c r="G12" s="16">
        <f t="shared" si="2"/>
        <v>0</v>
      </c>
      <c r="H12" s="16">
        <f t="shared" si="2"/>
        <v>0</v>
      </c>
      <c r="I12" s="16">
        <f t="shared" si="2"/>
        <v>0</v>
      </c>
    </row>
    <row r="13" spans="1:9">
      <c r="B13" s="16"/>
      <c r="C13" s="16" t="s">
        <v>208</v>
      </c>
      <c r="D13" s="30"/>
      <c r="E13" s="30"/>
      <c r="F13" s="30"/>
      <c r="G13" s="30"/>
      <c r="H13" s="30"/>
      <c r="I13" s="30"/>
    </row>
    <row r="14" spans="1:9">
      <c r="B14" s="16"/>
      <c r="C14" s="16" t="s">
        <v>209</v>
      </c>
      <c r="D14" s="30"/>
      <c r="E14" s="30"/>
      <c r="F14" s="30"/>
      <c r="G14" s="30"/>
      <c r="H14" s="30"/>
      <c r="I14" s="30"/>
    </row>
    <row r="15" spans="1:9">
      <c r="B15" s="16"/>
      <c r="C15" s="16" t="s">
        <v>210</v>
      </c>
      <c r="D15" s="16">
        <f>-D10</f>
        <v>0</v>
      </c>
      <c r="E15" s="16">
        <f>-E10+D10</f>
        <v>0</v>
      </c>
      <c r="F15" s="16">
        <f t="shared" ref="F15:I15" si="3">-F10+E10</f>
        <v>0</v>
      </c>
      <c r="G15" s="16">
        <f t="shared" si="3"/>
        <v>0</v>
      </c>
      <c r="H15" s="16">
        <f t="shared" si="3"/>
        <v>0</v>
      </c>
      <c r="I15" s="16">
        <f t="shared" si="3"/>
        <v>0</v>
      </c>
    </row>
    <row r="16" spans="1:9" ht="16">
      <c r="B16" s="16"/>
      <c r="C16" s="26" t="s">
        <v>211</v>
      </c>
      <c r="D16" s="26">
        <f>+SUM(D12:D15)</f>
        <v>0</v>
      </c>
      <c r="E16" s="26">
        <f t="shared" ref="E16:I16" si="4">+SUM(E12:E15)</f>
        <v>0</v>
      </c>
      <c r="F16" s="26">
        <f t="shared" si="4"/>
        <v>0</v>
      </c>
      <c r="G16" s="26">
        <f t="shared" si="4"/>
        <v>0</v>
      </c>
      <c r="H16" s="26">
        <f t="shared" si="4"/>
        <v>0</v>
      </c>
      <c r="I16" s="26">
        <f t="shared" si="4"/>
        <v>0</v>
      </c>
    </row>
    <row r="17" spans="2:9">
      <c r="B17" s="16"/>
      <c r="C17" s="16"/>
      <c r="D17" s="16"/>
      <c r="E17" s="16"/>
      <c r="F17" s="16"/>
      <c r="G17" s="16"/>
      <c r="H17" s="16"/>
      <c r="I17" s="16"/>
    </row>
    <row r="18" spans="2:9">
      <c r="B18" s="16"/>
      <c r="C18" s="16" t="s">
        <v>212</v>
      </c>
      <c r="D18" s="16">
        <v>1</v>
      </c>
      <c r="E18" s="16">
        <f>+D18+1</f>
        <v>2</v>
      </c>
      <c r="F18" s="16">
        <f t="shared" ref="F18:I18" si="5">+E18+1</f>
        <v>3</v>
      </c>
      <c r="G18" s="16">
        <f t="shared" si="5"/>
        <v>4</v>
      </c>
      <c r="H18" s="16">
        <f t="shared" si="5"/>
        <v>5</v>
      </c>
      <c r="I18" s="16">
        <f t="shared" si="5"/>
        <v>6</v>
      </c>
    </row>
    <row r="19" spans="2:9">
      <c r="B19" s="16"/>
      <c r="C19" s="16" t="s">
        <v>213</v>
      </c>
      <c r="D19" s="16">
        <f>1/(1+$D$3)^D18</f>
        <v>0.90909090909090906</v>
      </c>
      <c r="E19" s="16">
        <f t="shared" ref="E19:I19" si="6">1/(1+$D$3)^E18</f>
        <v>0.82644628099173545</v>
      </c>
      <c r="F19" s="16">
        <f t="shared" si="6"/>
        <v>0.75131480090157754</v>
      </c>
      <c r="G19" s="16">
        <f t="shared" si="6"/>
        <v>0.68301345536507052</v>
      </c>
      <c r="H19" s="16">
        <f t="shared" si="6"/>
        <v>0.62092132305915493</v>
      </c>
      <c r="I19" s="16">
        <f t="shared" si="6"/>
        <v>0.56447393005377722</v>
      </c>
    </row>
    <row r="20" spans="2:9">
      <c r="B20" s="16"/>
      <c r="C20" s="16"/>
      <c r="D20" s="16"/>
      <c r="E20" s="16"/>
      <c r="F20" s="16"/>
      <c r="G20" s="16"/>
      <c r="H20" s="16"/>
      <c r="I20" s="16"/>
    </row>
    <row r="21" spans="2:9">
      <c r="B21" s="16"/>
      <c r="C21" s="16" t="s">
        <v>214</v>
      </c>
      <c r="D21" s="16">
        <f>+D19*D16</f>
        <v>0</v>
      </c>
      <c r="E21" s="16">
        <f t="shared" ref="E21:I21" si="7">+E19*E16</f>
        <v>0</v>
      </c>
      <c r="F21" s="16">
        <f t="shared" si="7"/>
        <v>0</v>
      </c>
      <c r="G21" s="16">
        <f t="shared" si="7"/>
        <v>0</v>
      </c>
      <c r="H21" s="16">
        <f t="shared" si="7"/>
        <v>0</v>
      </c>
      <c r="I21" s="16">
        <f t="shared" si="7"/>
        <v>0</v>
      </c>
    </row>
    <row r="22" spans="2:9">
      <c r="B22" s="16"/>
      <c r="C22" s="16"/>
      <c r="D22" s="16"/>
      <c r="E22" s="16"/>
      <c r="F22" s="16"/>
      <c r="G22" s="16"/>
      <c r="H22" s="16"/>
      <c r="I22" s="16"/>
    </row>
    <row r="23" spans="2:9">
      <c r="B23" s="16"/>
      <c r="C23" s="33" t="s">
        <v>219</v>
      </c>
      <c r="D23" s="32">
        <f>+SUM(D21:I21)</f>
        <v>0</v>
      </c>
      <c r="E23" s="16"/>
      <c r="F23" s="16"/>
      <c r="G23" s="16"/>
      <c r="H23" s="16"/>
      <c r="I23" s="16"/>
    </row>
    <row r="24" spans="2:9">
      <c r="B24" s="16"/>
      <c r="C24" s="16"/>
      <c r="D24" s="16"/>
      <c r="E24" s="16"/>
      <c r="F24" s="16"/>
      <c r="G24" s="16"/>
      <c r="H24" s="16"/>
      <c r="I24" s="16"/>
    </row>
    <row r="25" spans="2:9">
      <c r="B25" s="16"/>
      <c r="C25" s="16"/>
      <c r="D25" s="16"/>
      <c r="E25" s="16"/>
      <c r="F25" s="16"/>
      <c r="G25" s="16"/>
      <c r="H25" s="16"/>
      <c r="I25" s="16"/>
    </row>
    <row r="26" spans="2:9">
      <c r="B26" s="16"/>
      <c r="E26" s="27"/>
      <c r="F26" s="16"/>
      <c r="G26" s="16"/>
      <c r="H26" s="16"/>
      <c r="I26" s="16"/>
    </row>
    <row r="27" spans="2:9">
      <c r="B27" s="16"/>
      <c r="C27" s="16"/>
      <c r="D27" s="16"/>
      <c r="E27" s="27"/>
      <c r="F27" s="16"/>
      <c r="G27" s="16"/>
      <c r="H27" s="16"/>
      <c r="I27" s="16"/>
    </row>
    <row r="28" spans="2:9" ht="16">
      <c r="B28" s="16"/>
      <c r="C28" s="26"/>
      <c r="D28" s="26"/>
      <c r="E28" s="28"/>
      <c r="F28" s="16"/>
      <c r="G28" s="16"/>
      <c r="H28" s="16"/>
      <c r="I28" s="16"/>
    </row>
    <row r="29" spans="2:9" ht="16">
      <c r="B29" s="16"/>
      <c r="C29" s="26"/>
      <c r="D29" s="26"/>
      <c r="E29" s="16"/>
      <c r="F29" s="16"/>
      <c r="G29" s="16"/>
      <c r="H29" s="16"/>
      <c r="I2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4B41-8325-6943-A8EF-C4AF1936FCB0}">
  <dimension ref="A1:AH39"/>
  <sheetViews>
    <sheetView tabSelected="1" workbookViewId="0">
      <selection activeCell="L24" sqref="L24"/>
    </sheetView>
  </sheetViews>
  <sheetFormatPr baseColWidth="10" defaultRowHeight="13"/>
  <cols>
    <col min="2" max="2" width="13" bestFit="1" customWidth="1"/>
    <col min="3" max="3" width="11.6640625" bestFit="1" customWidth="1"/>
    <col min="4" max="4" width="13.6640625" bestFit="1" customWidth="1"/>
    <col min="5" max="5" width="14.33203125" bestFit="1" customWidth="1"/>
    <col min="6" max="6" width="11.1640625" bestFit="1" customWidth="1"/>
    <col min="7" max="7" width="3.83203125" customWidth="1"/>
    <col min="8" max="8" width="11.33203125" bestFit="1" customWidth="1"/>
    <col min="9" max="9" width="13" bestFit="1" customWidth="1"/>
    <col min="10" max="10" width="14.33203125" bestFit="1" customWidth="1"/>
    <col min="11" max="11" width="11.1640625" bestFit="1" customWidth="1"/>
  </cols>
  <sheetData>
    <row r="1" spans="1:34">
      <c r="B1" t="s">
        <v>224</v>
      </c>
      <c r="C1" s="30">
        <v>100000</v>
      </c>
    </row>
    <row r="2" spans="1:34">
      <c r="B2" t="s">
        <v>223</v>
      </c>
      <c r="C2" s="30">
        <v>5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14"/>
    </row>
    <row r="3" spans="1:34">
      <c r="B3" t="s">
        <v>222</v>
      </c>
      <c r="C3" s="35">
        <v>0.05</v>
      </c>
      <c r="D3" s="55"/>
      <c r="E3" s="14"/>
    </row>
    <row r="4" spans="1:34">
      <c r="C4" s="79" t="s">
        <v>220</v>
      </c>
      <c r="D4" s="79"/>
      <c r="E4" s="79"/>
      <c r="F4" s="79"/>
      <c r="H4" s="79" t="s">
        <v>221</v>
      </c>
      <c r="I4" s="79"/>
      <c r="J4" s="79"/>
      <c r="K4" s="79"/>
    </row>
    <row r="5" spans="1:34">
      <c r="B5" s="34" t="s">
        <v>230</v>
      </c>
      <c r="C5" s="37" t="s">
        <v>225</v>
      </c>
      <c r="D5" s="37" t="s">
        <v>226</v>
      </c>
      <c r="E5" s="37" t="s">
        <v>227</v>
      </c>
      <c r="F5" s="37" t="s">
        <v>228</v>
      </c>
      <c r="H5" s="37" t="s">
        <v>229</v>
      </c>
      <c r="I5" s="37" t="s">
        <v>226</v>
      </c>
      <c r="J5" s="37" t="s">
        <v>227</v>
      </c>
      <c r="K5" s="37" t="s">
        <v>228</v>
      </c>
    </row>
    <row r="6" spans="1:34">
      <c r="A6" s="14"/>
      <c r="B6" s="13">
        <f>+C2</f>
        <v>5</v>
      </c>
      <c r="C6" s="38">
        <f t="shared" ref="C6:C16" si="0">IF(B6=0,0,+$C$1/(1+$C$3)^B6)</f>
        <v>78352.616646845898</v>
      </c>
      <c r="D6" s="40">
        <f>IF(B6&gt;0,+$C$1-C6,0)</f>
        <v>21647.383353154102</v>
      </c>
      <c r="E6" s="39">
        <f>+C6*$C$3</f>
        <v>3917.630832342295</v>
      </c>
      <c r="F6" s="41">
        <f>+IF(B6=1,$C$1,0)</f>
        <v>0</v>
      </c>
      <c r="H6" s="38">
        <f>+C6</f>
        <v>78352.616646845898</v>
      </c>
      <c r="I6" s="40">
        <f>+D6</f>
        <v>21647.383353154102</v>
      </c>
      <c r="J6" s="40">
        <f>+E6</f>
        <v>3917.630832342295</v>
      </c>
      <c r="K6" s="43">
        <f>+F6</f>
        <v>0</v>
      </c>
    </row>
    <row r="7" spans="1:34">
      <c r="A7" s="14"/>
      <c r="B7" s="13">
        <f>+IF(B6&gt;0,B6-1,0)</f>
        <v>4</v>
      </c>
      <c r="C7" s="13">
        <f t="shared" si="0"/>
        <v>82270.247479188198</v>
      </c>
      <c r="D7" s="13">
        <f t="shared" ref="D7:D35" si="1">IF(B7&gt;0,+$C$1-C7,0)</f>
        <v>17729.752520811802</v>
      </c>
      <c r="E7" s="13">
        <f>+C7*$C$3</f>
        <v>4113.5123739594101</v>
      </c>
      <c r="F7" s="13">
        <f t="shared" ref="F7:F35" si="2">+IF(B7=1,$C$1,0)</f>
        <v>0</v>
      </c>
      <c r="H7" s="42">
        <f t="shared" ref="H7:H35" si="3">+C7</f>
        <v>82270.247479188198</v>
      </c>
      <c r="I7" s="14">
        <f t="shared" ref="I7:I35" si="4">+D7</f>
        <v>17729.752520811802</v>
      </c>
      <c r="J7" s="14">
        <f t="shared" ref="J7:J35" si="5">+E7</f>
        <v>4113.5123739594101</v>
      </c>
      <c r="K7" s="14">
        <f t="shared" ref="K7:K35" si="6">+F7</f>
        <v>0</v>
      </c>
      <c r="L7" s="14"/>
      <c r="M7" s="14"/>
    </row>
    <row r="8" spans="1:34">
      <c r="A8" s="14"/>
      <c r="B8" s="13">
        <f t="shared" ref="B8:B35" si="7">+IF(B7&gt;0,B7-1,0)</f>
        <v>3</v>
      </c>
      <c r="C8" s="13">
        <f t="shared" si="0"/>
        <v>86383.759853147596</v>
      </c>
      <c r="D8" s="13">
        <f t="shared" si="1"/>
        <v>13616.240146852404</v>
      </c>
      <c r="E8" s="13">
        <f t="shared" ref="E8:E35" si="8">+C8*$C$3</f>
        <v>4319.1879926573802</v>
      </c>
      <c r="F8" s="13">
        <f t="shared" si="2"/>
        <v>0</v>
      </c>
      <c r="H8" s="42">
        <f t="shared" si="3"/>
        <v>86383.759853147596</v>
      </c>
      <c r="I8" s="14">
        <f t="shared" si="4"/>
        <v>13616.240146852404</v>
      </c>
      <c r="J8" s="14">
        <f t="shared" si="5"/>
        <v>4319.1879926573802</v>
      </c>
      <c r="K8" s="14">
        <f t="shared" si="6"/>
        <v>0</v>
      </c>
      <c r="L8" s="14"/>
    </row>
    <row r="9" spans="1:34">
      <c r="A9" s="14"/>
      <c r="B9" s="13">
        <f t="shared" si="7"/>
        <v>2</v>
      </c>
      <c r="C9" s="13">
        <f t="shared" si="0"/>
        <v>90702.947845804985</v>
      </c>
      <c r="D9" s="13">
        <f t="shared" si="1"/>
        <v>9297.0521541950147</v>
      </c>
      <c r="E9" s="13">
        <f t="shared" si="8"/>
        <v>4535.1473922902496</v>
      </c>
      <c r="F9" s="13">
        <f t="shared" si="2"/>
        <v>0</v>
      </c>
      <c r="H9" s="42">
        <f t="shared" si="3"/>
        <v>90702.947845804985</v>
      </c>
      <c r="I9" s="14">
        <f t="shared" si="4"/>
        <v>9297.0521541950147</v>
      </c>
      <c r="J9" s="14">
        <f t="shared" si="5"/>
        <v>4535.1473922902496</v>
      </c>
      <c r="K9" s="14">
        <f t="shared" si="6"/>
        <v>0</v>
      </c>
      <c r="L9" s="14"/>
    </row>
    <row r="10" spans="1:34">
      <c r="A10" s="14"/>
      <c r="B10" s="13">
        <f t="shared" si="7"/>
        <v>1</v>
      </c>
      <c r="C10" s="13">
        <f t="shared" si="0"/>
        <v>95238.095238095237</v>
      </c>
      <c r="D10" s="13">
        <f t="shared" si="1"/>
        <v>4761.9047619047633</v>
      </c>
      <c r="E10" s="13">
        <f t="shared" si="8"/>
        <v>4761.9047619047624</v>
      </c>
      <c r="F10" s="13">
        <f t="shared" si="2"/>
        <v>100000</v>
      </c>
      <c r="G10" s="13"/>
      <c r="H10" s="42">
        <f t="shared" si="3"/>
        <v>95238.095238095237</v>
      </c>
      <c r="I10" s="14">
        <f t="shared" si="4"/>
        <v>4761.9047619047633</v>
      </c>
      <c r="J10" s="14">
        <f t="shared" si="5"/>
        <v>4761.9047619047624</v>
      </c>
      <c r="K10" s="14">
        <f t="shared" si="6"/>
        <v>100000</v>
      </c>
      <c r="L10" s="14"/>
    </row>
    <row r="11" spans="1:34">
      <c r="A11" s="14"/>
      <c r="B11" s="13">
        <f t="shared" si="7"/>
        <v>0</v>
      </c>
      <c r="C11" s="13">
        <f t="shared" si="0"/>
        <v>0</v>
      </c>
      <c r="D11" s="13">
        <f t="shared" si="1"/>
        <v>0</v>
      </c>
      <c r="E11" s="13">
        <f t="shared" si="8"/>
        <v>0</v>
      </c>
      <c r="F11" s="13">
        <f t="shared" si="2"/>
        <v>0</v>
      </c>
      <c r="G11" s="13"/>
      <c r="H11" s="42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6"/>
        <v>0</v>
      </c>
      <c r="L11" s="14"/>
    </row>
    <row r="12" spans="1:34">
      <c r="A12" s="14"/>
      <c r="B12" s="13">
        <f t="shared" si="7"/>
        <v>0</v>
      </c>
      <c r="C12" s="13">
        <f t="shared" si="0"/>
        <v>0</v>
      </c>
      <c r="D12" s="13">
        <f t="shared" si="1"/>
        <v>0</v>
      </c>
      <c r="E12" s="13">
        <f t="shared" si="8"/>
        <v>0</v>
      </c>
      <c r="F12" s="13">
        <f t="shared" si="2"/>
        <v>0</v>
      </c>
      <c r="G12" s="13"/>
      <c r="H12" s="42">
        <f t="shared" si="3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/>
    </row>
    <row r="13" spans="1:34">
      <c r="A13" s="14"/>
      <c r="B13" s="13">
        <f t="shared" si="7"/>
        <v>0</v>
      </c>
      <c r="C13" s="13">
        <f t="shared" si="0"/>
        <v>0</v>
      </c>
      <c r="D13" s="13">
        <f t="shared" si="1"/>
        <v>0</v>
      </c>
      <c r="E13" s="13">
        <f t="shared" si="8"/>
        <v>0</v>
      </c>
      <c r="F13" s="13">
        <f t="shared" si="2"/>
        <v>0</v>
      </c>
      <c r="G13" s="13"/>
      <c r="H13" s="42">
        <f t="shared" si="3"/>
        <v>0</v>
      </c>
      <c r="I13" s="14">
        <f t="shared" si="4"/>
        <v>0</v>
      </c>
      <c r="J13" s="14">
        <f t="shared" si="5"/>
        <v>0</v>
      </c>
      <c r="K13" s="14">
        <f t="shared" si="6"/>
        <v>0</v>
      </c>
      <c r="L13" s="14"/>
    </row>
    <row r="14" spans="1:34">
      <c r="A14" s="14"/>
      <c r="B14" s="13">
        <f t="shared" si="7"/>
        <v>0</v>
      </c>
      <c r="C14" s="13">
        <f t="shared" si="0"/>
        <v>0</v>
      </c>
      <c r="D14" s="13">
        <f t="shared" si="1"/>
        <v>0</v>
      </c>
      <c r="E14" s="13">
        <f t="shared" si="8"/>
        <v>0</v>
      </c>
      <c r="F14" s="13">
        <f t="shared" si="2"/>
        <v>0</v>
      </c>
      <c r="G14" s="13"/>
      <c r="H14" s="42">
        <f t="shared" si="3"/>
        <v>0</v>
      </c>
      <c r="I14" s="14">
        <f t="shared" si="4"/>
        <v>0</v>
      </c>
      <c r="J14" s="14">
        <f t="shared" si="5"/>
        <v>0</v>
      </c>
      <c r="K14" s="14">
        <f t="shared" si="6"/>
        <v>0</v>
      </c>
      <c r="L14" s="14"/>
    </row>
    <row r="15" spans="1:34">
      <c r="A15" s="14"/>
      <c r="B15" s="13">
        <f t="shared" si="7"/>
        <v>0</v>
      </c>
      <c r="C15" s="13">
        <f t="shared" si="0"/>
        <v>0</v>
      </c>
      <c r="D15" s="13">
        <f t="shared" si="1"/>
        <v>0</v>
      </c>
      <c r="E15" s="13">
        <f t="shared" si="8"/>
        <v>0</v>
      </c>
      <c r="F15" s="13">
        <f t="shared" si="2"/>
        <v>0</v>
      </c>
      <c r="G15" s="13"/>
      <c r="H15" s="42">
        <f t="shared" si="3"/>
        <v>0</v>
      </c>
      <c r="I15" s="14">
        <f t="shared" si="4"/>
        <v>0</v>
      </c>
      <c r="J15" s="14">
        <f t="shared" si="5"/>
        <v>0</v>
      </c>
      <c r="K15" s="14">
        <f t="shared" si="6"/>
        <v>0</v>
      </c>
      <c r="L15" s="14"/>
    </row>
    <row r="16" spans="1:34">
      <c r="A16" s="14"/>
      <c r="B16" s="13">
        <f t="shared" si="7"/>
        <v>0</v>
      </c>
      <c r="C16" s="13">
        <f t="shared" si="0"/>
        <v>0</v>
      </c>
      <c r="D16" s="13">
        <f t="shared" si="1"/>
        <v>0</v>
      </c>
      <c r="E16" s="13">
        <f t="shared" si="8"/>
        <v>0</v>
      </c>
      <c r="F16" s="13">
        <f t="shared" si="2"/>
        <v>0</v>
      </c>
      <c r="G16" s="13"/>
      <c r="H16" s="42">
        <f t="shared" si="3"/>
        <v>0</v>
      </c>
      <c r="I16" s="14">
        <f t="shared" si="4"/>
        <v>0</v>
      </c>
      <c r="J16" s="14">
        <f t="shared" si="5"/>
        <v>0</v>
      </c>
      <c r="K16" s="14">
        <f t="shared" si="6"/>
        <v>0</v>
      </c>
      <c r="L16" s="14"/>
    </row>
    <row r="17" spans="1:12">
      <c r="A17" s="14"/>
      <c r="B17" s="13">
        <f t="shared" si="7"/>
        <v>0</v>
      </c>
      <c r="C17" s="13">
        <f t="shared" ref="C17:C35" si="9">IF(B17=0,0,+$C$1/(1+$C$3)^B17)</f>
        <v>0</v>
      </c>
      <c r="D17" s="13">
        <f t="shared" si="1"/>
        <v>0</v>
      </c>
      <c r="E17" s="13">
        <f t="shared" si="8"/>
        <v>0</v>
      </c>
      <c r="F17" s="13">
        <f t="shared" si="2"/>
        <v>0</v>
      </c>
      <c r="G17" s="13"/>
      <c r="H17" s="42">
        <f t="shared" si="3"/>
        <v>0</v>
      </c>
      <c r="I17" s="14">
        <f t="shared" si="4"/>
        <v>0</v>
      </c>
      <c r="J17" s="14">
        <f t="shared" si="5"/>
        <v>0</v>
      </c>
      <c r="K17" s="14">
        <f t="shared" si="6"/>
        <v>0</v>
      </c>
      <c r="L17" s="14"/>
    </row>
    <row r="18" spans="1:12">
      <c r="A18" s="14"/>
      <c r="B18" s="13">
        <f t="shared" si="7"/>
        <v>0</v>
      </c>
      <c r="C18" s="13">
        <f t="shared" si="9"/>
        <v>0</v>
      </c>
      <c r="D18" s="13">
        <f t="shared" si="1"/>
        <v>0</v>
      </c>
      <c r="E18" s="13">
        <f t="shared" si="8"/>
        <v>0</v>
      </c>
      <c r="F18" s="13">
        <f t="shared" si="2"/>
        <v>0</v>
      </c>
      <c r="G18" s="13"/>
      <c r="H18" s="42">
        <f t="shared" si="3"/>
        <v>0</v>
      </c>
      <c r="I18" s="14">
        <f t="shared" si="4"/>
        <v>0</v>
      </c>
      <c r="J18" s="14">
        <f t="shared" si="5"/>
        <v>0</v>
      </c>
      <c r="K18" s="14">
        <f t="shared" si="6"/>
        <v>0</v>
      </c>
      <c r="L18" s="14"/>
    </row>
    <row r="19" spans="1:12">
      <c r="A19" s="14"/>
      <c r="B19" s="13">
        <f t="shared" si="7"/>
        <v>0</v>
      </c>
      <c r="C19" s="13">
        <f t="shared" si="9"/>
        <v>0</v>
      </c>
      <c r="D19" s="13">
        <f t="shared" si="1"/>
        <v>0</v>
      </c>
      <c r="E19" s="13">
        <f t="shared" si="8"/>
        <v>0</v>
      </c>
      <c r="F19" s="13">
        <f t="shared" si="2"/>
        <v>0</v>
      </c>
      <c r="G19" s="13"/>
      <c r="H19" s="42">
        <f t="shared" si="3"/>
        <v>0</v>
      </c>
      <c r="I19" s="14">
        <f t="shared" si="4"/>
        <v>0</v>
      </c>
      <c r="J19" s="14">
        <f t="shared" si="5"/>
        <v>0</v>
      </c>
      <c r="K19" s="14">
        <f t="shared" si="6"/>
        <v>0</v>
      </c>
      <c r="L19" s="14"/>
    </row>
    <row r="20" spans="1:12">
      <c r="A20" s="14"/>
      <c r="B20" s="13">
        <f t="shared" si="7"/>
        <v>0</v>
      </c>
      <c r="C20" s="13">
        <f t="shared" si="9"/>
        <v>0</v>
      </c>
      <c r="D20" s="13">
        <f t="shared" si="1"/>
        <v>0</v>
      </c>
      <c r="E20" s="13">
        <f t="shared" si="8"/>
        <v>0</v>
      </c>
      <c r="F20" s="13">
        <f t="shared" si="2"/>
        <v>0</v>
      </c>
      <c r="G20" s="13"/>
      <c r="H20" s="42">
        <f t="shared" si="3"/>
        <v>0</v>
      </c>
      <c r="I20" s="14">
        <f t="shared" si="4"/>
        <v>0</v>
      </c>
      <c r="J20" s="14">
        <f t="shared" si="5"/>
        <v>0</v>
      </c>
      <c r="K20" s="14">
        <f t="shared" si="6"/>
        <v>0</v>
      </c>
      <c r="L20" s="14"/>
    </row>
    <row r="21" spans="1:12">
      <c r="A21" s="14"/>
      <c r="B21" s="13">
        <f t="shared" si="7"/>
        <v>0</v>
      </c>
      <c r="C21" s="13">
        <f t="shared" si="9"/>
        <v>0</v>
      </c>
      <c r="D21" s="13">
        <f t="shared" si="1"/>
        <v>0</v>
      </c>
      <c r="E21" s="13">
        <f t="shared" si="8"/>
        <v>0</v>
      </c>
      <c r="F21" s="13">
        <f t="shared" si="2"/>
        <v>0</v>
      </c>
      <c r="G21" s="13"/>
      <c r="H21" s="42">
        <f t="shared" si="3"/>
        <v>0</v>
      </c>
      <c r="I21" s="14">
        <f t="shared" si="4"/>
        <v>0</v>
      </c>
      <c r="J21" s="14">
        <f t="shared" si="5"/>
        <v>0</v>
      </c>
      <c r="K21" s="14">
        <f t="shared" si="6"/>
        <v>0</v>
      </c>
      <c r="L21" s="14"/>
    </row>
    <row r="22" spans="1:12">
      <c r="A22" s="14"/>
      <c r="B22" s="13">
        <f t="shared" si="7"/>
        <v>0</v>
      </c>
      <c r="C22" s="13">
        <f t="shared" si="9"/>
        <v>0</v>
      </c>
      <c r="D22" s="13">
        <f t="shared" si="1"/>
        <v>0</v>
      </c>
      <c r="E22" s="13">
        <f t="shared" si="8"/>
        <v>0</v>
      </c>
      <c r="F22" s="13">
        <f t="shared" si="2"/>
        <v>0</v>
      </c>
      <c r="G22" s="13"/>
      <c r="H22" s="42">
        <f t="shared" si="3"/>
        <v>0</v>
      </c>
      <c r="I22" s="14">
        <f t="shared" si="4"/>
        <v>0</v>
      </c>
      <c r="J22" s="14">
        <f t="shared" si="5"/>
        <v>0</v>
      </c>
      <c r="K22" s="14">
        <f t="shared" si="6"/>
        <v>0</v>
      </c>
      <c r="L22" s="14"/>
    </row>
    <row r="23" spans="1:12">
      <c r="A23" s="14"/>
      <c r="B23" s="13">
        <f t="shared" si="7"/>
        <v>0</v>
      </c>
      <c r="C23" s="13">
        <f t="shared" si="9"/>
        <v>0</v>
      </c>
      <c r="D23" s="13">
        <f t="shared" si="1"/>
        <v>0</v>
      </c>
      <c r="E23" s="13">
        <f t="shared" si="8"/>
        <v>0</v>
      </c>
      <c r="F23" s="13">
        <f t="shared" si="2"/>
        <v>0</v>
      </c>
      <c r="G23" s="13"/>
      <c r="H23" s="42">
        <f t="shared" si="3"/>
        <v>0</v>
      </c>
      <c r="I23" s="14">
        <f t="shared" si="4"/>
        <v>0</v>
      </c>
      <c r="J23" s="14">
        <f t="shared" si="5"/>
        <v>0</v>
      </c>
      <c r="K23" s="14">
        <f t="shared" si="6"/>
        <v>0</v>
      </c>
      <c r="L23" s="14"/>
    </row>
    <row r="24" spans="1:12">
      <c r="A24" s="14"/>
      <c r="B24" s="13">
        <f t="shared" si="7"/>
        <v>0</v>
      </c>
      <c r="C24" s="13">
        <f t="shared" si="9"/>
        <v>0</v>
      </c>
      <c r="D24" s="13">
        <f t="shared" si="1"/>
        <v>0</v>
      </c>
      <c r="E24" s="13">
        <f t="shared" si="8"/>
        <v>0</v>
      </c>
      <c r="F24" s="13">
        <f t="shared" si="2"/>
        <v>0</v>
      </c>
      <c r="G24" s="13"/>
      <c r="H24" s="42">
        <f t="shared" si="3"/>
        <v>0</v>
      </c>
      <c r="I24" s="14">
        <f t="shared" si="4"/>
        <v>0</v>
      </c>
      <c r="J24" s="14">
        <f t="shared" si="5"/>
        <v>0</v>
      </c>
      <c r="K24" s="14">
        <f t="shared" si="6"/>
        <v>0</v>
      </c>
      <c r="L24" s="14"/>
    </row>
    <row r="25" spans="1:12">
      <c r="A25" s="14"/>
      <c r="B25" s="13">
        <f t="shared" si="7"/>
        <v>0</v>
      </c>
      <c r="C25" s="13">
        <f t="shared" si="9"/>
        <v>0</v>
      </c>
      <c r="D25" s="13">
        <f t="shared" si="1"/>
        <v>0</v>
      </c>
      <c r="E25" s="13">
        <f t="shared" si="8"/>
        <v>0</v>
      </c>
      <c r="F25" s="13">
        <f t="shared" si="2"/>
        <v>0</v>
      </c>
      <c r="G25" s="13"/>
      <c r="H25" s="42">
        <f t="shared" si="3"/>
        <v>0</v>
      </c>
      <c r="I25" s="14">
        <f t="shared" si="4"/>
        <v>0</v>
      </c>
      <c r="J25" s="14">
        <f t="shared" si="5"/>
        <v>0</v>
      </c>
      <c r="K25" s="14">
        <f t="shared" si="6"/>
        <v>0</v>
      </c>
      <c r="L25" s="14"/>
    </row>
    <row r="26" spans="1:12">
      <c r="A26" s="14"/>
      <c r="B26" s="13">
        <f t="shared" si="7"/>
        <v>0</v>
      </c>
      <c r="C26" s="13">
        <f t="shared" si="9"/>
        <v>0</v>
      </c>
      <c r="D26" s="13">
        <f t="shared" si="1"/>
        <v>0</v>
      </c>
      <c r="E26" s="13">
        <f t="shared" si="8"/>
        <v>0</v>
      </c>
      <c r="F26" s="13">
        <f t="shared" si="2"/>
        <v>0</v>
      </c>
      <c r="G26" s="13"/>
      <c r="H26" s="42">
        <f t="shared" si="3"/>
        <v>0</v>
      </c>
      <c r="I26" s="14">
        <f t="shared" si="4"/>
        <v>0</v>
      </c>
      <c r="J26" s="14">
        <f t="shared" si="5"/>
        <v>0</v>
      </c>
      <c r="K26" s="14">
        <f t="shared" si="6"/>
        <v>0</v>
      </c>
      <c r="L26" s="14"/>
    </row>
    <row r="27" spans="1:12">
      <c r="A27" s="14"/>
      <c r="B27" s="13">
        <f t="shared" si="7"/>
        <v>0</v>
      </c>
      <c r="C27" s="13">
        <f t="shared" si="9"/>
        <v>0</v>
      </c>
      <c r="D27" s="13">
        <f t="shared" si="1"/>
        <v>0</v>
      </c>
      <c r="E27" s="13">
        <f t="shared" si="8"/>
        <v>0</v>
      </c>
      <c r="F27" s="13">
        <f t="shared" si="2"/>
        <v>0</v>
      </c>
      <c r="G27" s="13"/>
      <c r="H27" s="42">
        <f t="shared" si="3"/>
        <v>0</v>
      </c>
      <c r="I27" s="14">
        <f t="shared" si="4"/>
        <v>0</v>
      </c>
      <c r="J27" s="14">
        <f t="shared" si="5"/>
        <v>0</v>
      </c>
      <c r="K27" s="14">
        <f t="shared" si="6"/>
        <v>0</v>
      </c>
      <c r="L27" s="14"/>
    </row>
    <row r="28" spans="1:12">
      <c r="A28" s="14"/>
      <c r="B28" s="13">
        <f t="shared" si="7"/>
        <v>0</v>
      </c>
      <c r="C28" s="13">
        <f t="shared" si="9"/>
        <v>0</v>
      </c>
      <c r="D28" s="13">
        <f t="shared" si="1"/>
        <v>0</v>
      </c>
      <c r="E28" s="13">
        <f t="shared" si="8"/>
        <v>0</v>
      </c>
      <c r="F28" s="13">
        <f t="shared" si="2"/>
        <v>0</v>
      </c>
      <c r="G28" s="13"/>
      <c r="H28" s="42">
        <f t="shared" si="3"/>
        <v>0</v>
      </c>
      <c r="I28" s="14">
        <f t="shared" si="4"/>
        <v>0</v>
      </c>
      <c r="J28" s="14">
        <f t="shared" si="5"/>
        <v>0</v>
      </c>
      <c r="K28" s="14">
        <f t="shared" si="6"/>
        <v>0</v>
      </c>
      <c r="L28" s="14"/>
    </row>
    <row r="29" spans="1:12">
      <c r="A29" s="14"/>
      <c r="B29" s="13">
        <f t="shared" si="7"/>
        <v>0</v>
      </c>
      <c r="C29" s="13">
        <f t="shared" si="9"/>
        <v>0</v>
      </c>
      <c r="D29" s="13">
        <f t="shared" si="1"/>
        <v>0</v>
      </c>
      <c r="E29" s="13">
        <f t="shared" si="8"/>
        <v>0</v>
      </c>
      <c r="F29" s="13">
        <f t="shared" si="2"/>
        <v>0</v>
      </c>
      <c r="G29" s="13"/>
      <c r="H29" s="42">
        <f t="shared" si="3"/>
        <v>0</v>
      </c>
      <c r="I29" s="14">
        <f t="shared" si="4"/>
        <v>0</v>
      </c>
      <c r="J29" s="14">
        <f t="shared" si="5"/>
        <v>0</v>
      </c>
      <c r="K29" s="14">
        <f t="shared" si="6"/>
        <v>0</v>
      </c>
      <c r="L29" s="14"/>
    </row>
    <row r="30" spans="1:12">
      <c r="A30" s="14"/>
      <c r="B30" s="13">
        <f t="shared" si="7"/>
        <v>0</v>
      </c>
      <c r="C30" s="13">
        <f t="shared" si="9"/>
        <v>0</v>
      </c>
      <c r="D30" s="13">
        <f t="shared" si="1"/>
        <v>0</v>
      </c>
      <c r="E30" s="13">
        <f t="shared" si="8"/>
        <v>0</v>
      </c>
      <c r="F30" s="13">
        <f t="shared" si="2"/>
        <v>0</v>
      </c>
      <c r="G30" s="13"/>
      <c r="H30" s="42">
        <f t="shared" si="3"/>
        <v>0</v>
      </c>
      <c r="I30" s="14">
        <f t="shared" si="4"/>
        <v>0</v>
      </c>
      <c r="J30" s="14">
        <f t="shared" si="5"/>
        <v>0</v>
      </c>
      <c r="K30" s="14">
        <f t="shared" si="6"/>
        <v>0</v>
      </c>
      <c r="L30" s="14"/>
    </row>
    <row r="31" spans="1:12">
      <c r="A31" s="14"/>
      <c r="B31" s="13">
        <f t="shared" si="7"/>
        <v>0</v>
      </c>
      <c r="C31" s="13">
        <f t="shared" si="9"/>
        <v>0</v>
      </c>
      <c r="D31" s="13">
        <f t="shared" si="1"/>
        <v>0</v>
      </c>
      <c r="E31" s="13">
        <f t="shared" si="8"/>
        <v>0</v>
      </c>
      <c r="F31" s="13">
        <f t="shared" si="2"/>
        <v>0</v>
      </c>
      <c r="G31" s="13"/>
      <c r="H31" s="42">
        <f t="shared" si="3"/>
        <v>0</v>
      </c>
      <c r="I31" s="14">
        <f t="shared" si="4"/>
        <v>0</v>
      </c>
      <c r="J31" s="14">
        <f t="shared" si="5"/>
        <v>0</v>
      </c>
      <c r="K31" s="14">
        <f t="shared" si="6"/>
        <v>0</v>
      </c>
      <c r="L31" s="14"/>
    </row>
    <row r="32" spans="1:12">
      <c r="A32" s="14"/>
      <c r="B32" s="13">
        <f t="shared" si="7"/>
        <v>0</v>
      </c>
      <c r="C32" s="13">
        <f t="shared" si="9"/>
        <v>0</v>
      </c>
      <c r="D32" s="13">
        <f t="shared" si="1"/>
        <v>0</v>
      </c>
      <c r="E32" s="13">
        <f t="shared" si="8"/>
        <v>0</v>
      </c>
      <c r="F32" s="13">
        <f t="shared" si="2"/>
        <v>0</v>
      </c>
      <c r="G32" s="13"/>
      <c r="H32" s="42">
        <f t="shared" si="3"/>
        <v>0</v>
      </c>
      <c r="I32" s="14">
        <f t="shared" si="4"/>
        <v>0</v>
      </c>
      <c r="J32" s="14">
        <f t="shared" si="5"/>
        <v>0</v>
      </c>
      <c r="K32" s="14">
        <f t="shared" si="6"/>
        <v>0</v>
      </c>
      <c r="L32" s="14"/>
    </row>
    <row r="33" spans="1:12">
      <c r="A33" s="14"/>
      <c r="B33" s="13">
        <f t="shared" si="7"/>
        <v>0</v>
      </c>
      <c r="C33" s="13">
        <f t="shared" si="9"/>
        <v>0</v>
      </c>
      <c r="D33" s="13">
        <f t="shared" si="1"/>
        <v>0</v>
      </c>
      <c r="E33" s="13">
        <f t="shared" si="8"/>
        <v>0</v>
      </c>
      <c r="F33" s="13">
        <f t="shared" si="2"/>
        <v>0</v>
      </c>
      <c r="G33" s="13"/>
      <c r="H33" s="42">
        <f t="shared" si="3"/>
        <v>0</v>
      </c>
      <c r="I33" s="14">
        <f t="shared" si="4"/>
        <v>0</v>
      </c>
      <c r="J33" s="14">
        <f t="shared" si="5"/>
        <v>0</v>
      </c>
      <c r="K33" s="14">
        <f t="shared" si="6"/>
        <v>0</v>
      </c>
      <c r="L33" s="14"/>
    </row>
    <row r="34" spans="1:12">
      <c r="A34" s="14"/>
      <c r="B34" s="13">
        <f t="shared" si="7"/>
        <v>0</v>
      </c>
      <c r="C34" s="13">
        <f t="shared" si="9"/>
        <v>0</v>
      </c>
      <c r="D34" s="13">
        <f t="shared" si="1"/>
        <v>0</v>
      </c>
      <c r="E34" s="13">
        <f t="shared" si="8"/>
        <v>0</v>
      </c>
      <c r="F34" s="13">
        <f t="shared" si="2"/>
        <v>0</v>
      </c>
      <c r="G34" s="13"/>
      <c r="H34" s="42">
        <f t="shared" si="3"/>
        <v>0</v>
      </c>
      <c r="I34" s="14">
        <f t="shared" si="4"/>
        <v>0</v>
      </c>
      <c r="J34" s="14">
        <f t="shared" si="5"/>
        <v>0</v>
      </c>
      <c r="K34" s="14">
        <f t="shared" si="6"/>
        <v>0</v>
      </c>
      <c r="L34" s="14"/>
    </row>
    <row r="35" spans="1:12">
      <c r="A35" s="14"/>
      <c r="B35" s="13">
        <f t="shared" si="7"/>
        <v>0</v>
      </c>
      <c r="C35" s="13">
        <f t="shared" si="9"/>
        <v>0</v>
      </c>
      <c r="D35" s="13">
        <f t="shared" si="1"/>
        <v>0</v>
      </c>
      <c r="E35" s="13">
        <f t="shared" si="8"/>
        <v>0</v>
      </c>
      <c r="F35" s="13">
        <f t="shared" si="2"/>
        <v>0</v>
      </c>
      <c r="G35" s="13"/>
      <c r="H35" s="42">
        <f t="shared" si="3"/>
        <v>0</v>
      </c>
      <c r="I35" s="14">
        <f t="shared" si="4"/>
        <v>0</v>
      </c>
      <c r="J35" s="14">
        <f t="shared" si="5"/>
        <v>0</v>
      </c>
      <c r="K35" s="14">
        <f t="shared" si="6"/>
        <v>0</v>
      </c>
      <c r="L35" s="14"/>
    </row>
    <row r="36" spans="1:12">
      <c r="B36" s="6"/>
      <c r="C36" s="13"/>
      <c r="E36" s="6"/>
    </row>
    <row r="37" spans="1:12">
      <c r="C37" s="6"/>
      <c r="D37" s="6"/>
      <c r="E37" s="6"/>
    </row>
    <row r="38" spans="1:12">
      <c r="A38" s="6"/>
      <c r="B38" s="6"/>
      <c r="C38" s="6"/>
      <c r="D38" s="6"/>
      <c r="E38" s="6"/>
      <c r="F38" s="6"/>
    </row>
    <row r="39" spans="1:12">
      <c r="C39" s="6"/>
      <c r="D39" s="6"/>
      <c r="E39" s="6"/>
    </row>
  </sheetData>
  <mergeCells count="2">
    <mergeCell ref="C4:F4"/>
    <mergeCell ref="H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L 2 Y n T v t I L C e p A A A A + A A A A B I A H A B D b 2 5 m a W c v U G F j a 2 F n Z S 5 4 b W w g o h g A K K A U A A A A A A A A A A A A A A A A A A A A A A A A A A A A h Y / R C o I w G I V f R X b v p i t D 5 H d e d B O U E A T R 7 Z h L R z r D z S a 9 W h c 9 U q + Q U F Z 3 X Z 7 D d + A 7 j 9 s d s q G p v Y v s j G p 1 i k I c I E 9 q 0 R Z K l y n q 7 d G P U c Z g y 8 W J l 9 I b Y W 2 S w a g U V d a e E 0 K c c 9 j N c N u V h A Z B S A 7 5 Z i c q 2 X B f a W O 5 F h J 9 V s X / F W K w f 8 k w i h d z H N E 4 w l F M g U w 1 5 E p / E T o a 4 w D I T w n L v r Z 9 J 9 m 1 8 l d r I F M E 8 n 7 B n l B L A w Q U A A I A C A A v Z i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2 Y n T i i K R 7 g O A A A A E Q A A A B M A H A B G b 3 J t d W x h c y 9 T Z W N 0 a W 9 u M S 5 t I K I Y A C i g F A A A A A A A A A A A A A A A A A A A A A A A A A A A A C t O T S 7 J z M 9 T C I b Q h t Y A U E s B A i 0 A F A A C A A g A L 2 Y n T v t I L C e p A A A A + A A A A B I A A A A A A A A A A A A A A A A A A A A A A E N v b m Z p Z y 9 Q Y W N r Y W d l L n h t b F B L A Q I t A B Q A A g A I A C 9 m J 0 4 P y u m r p A A A A O k A A A A T A A A A A A A A A A A A A A A A A P U A A A B b Q 2 9 u d G V u d F 9 U e X B l c 1 0 u e G 1 s U E s B A i 0 A F A A C A A g A L 2 Y n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7 O k l 0 J j i 1 B k K y m U 1 8 M P 1 M A A A A A A g A A A A A A E G Y A A A A B A A A g A A A A G n r N L N / K 4 p R q A z B v J 8 2 A / m R / i D a 7 h u C h a e D S L r s D u 9 w A A A A A D o A A A A A C A A A g A A A A d X q e G u x C R 4 Y i E 9 F 0 s s 0 K j a j L 2 I I u s 1 Q Z 0 a B Z O v 9 4 7 V t Q A A A A M 4 w P e C 3 5 C r 3 9 Q 8 + E r R C k c Y S P / K d 8 0 v O Q C N q 4 j N N C f H 9 X 6 q n u O c + L V o l K Z W 8 Y + 2 O m N x F o Y 3 z w c X f s C R m 8 9 5 J s 8 n l H A o 1 A D C 5 Q c b X g m f k 3 x u t A A A A A f n M o E H I Y s C 7 S D 7 O t j r y l s 9 S w I E c o S G C Y d a G R 7 + q f F Z x L X X p r d y K o K Y K q H d e u v x K e + 6 1 y c 5 i 3 f 0 Z Z v i F z X S T E Y w = = < / D a t a M a s h u p > 
</file>

<file path=customXml/itemProps1.xml><?xml version="1.0" encoding="utf-8"?>
<ds:datastoreItem xmlns:ds="http://schemas.openxmlformats.org/officeDocument/2006/customXml" ds:itemID="{DF616E19-F826-4780-A99F-48C8E2F0F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Transactions</vt:lpstr>
      <vt:lpstr>Chart of Account</vt:lpstr>
      <vt:lpstr>LastPeriod</vt:lpstr>
      <vt:lpstr>Transaction Type</vt:lpstr>
      <vt:lpstr>Statements</vt:lpstr>
      <vt:lpstr>Amortisation</vt:lpstr>
      <vt:lpstr>DCF CGU</vt:lpstr>
      <vt:lpstr>Intercompany Lending</vt:lpstr>
      <vt:lpstr>Date</vt:lpstr>
      <vt:lpstr>TxnTypeList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Daniel Dunai</cp:lastModifiedBy>
  <dcterms:created xsi:type="dcterms:W3CDTF">2019-01-06T05:50:24Z</dcterms:created>
  <dcterms:modified xsi:type="dcterms:W3CDTF">2020-11-22T20:56:56Z</dcterms:modified>
</cp:coreProperties>
</file>