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ndre\OneDrive\Área de Trabalho\FIAP\Global_Solution\"/>
    </mc:Choice>
  </mc:AlternateContent>
  <xr:revisionPtr revIDLastSave="0" documentId="13_ncr:1_{FBAFCF5E-235E-43DC-889E-BA8FB9A6536C}" xr6:coauthVersionLast="45" xr6:coauthVersionMax="45" xr10:uidLastSave="{00000000-0000-0000-0000-000000000000}"/>
  <bookViews>
    <workbookView xWindow="-108" yWindow="-108" windowWidth="23256" windowHeight="12576" xr2:uid="{00000000-000D-0000-FFFF-FFFF00000000}"/>
  </bookViews>
  <sheets>
    <sheet name="DASH" sheetId="3" r:id="rId1"/>
    <sheet name="DINAMICAS" sheetId="2" r:id="rId2"/>
    <sheet name="CUBO1" sheetId="1" r:id="rId3"/>
    <sheet name="CUBO2" sheetId="5" r:id="rId4"/>
    <sheet name="CALCULO" sheetId="4" r:id="rId5"/>
  </sheets>
  <definedNames>
    <definedName name="_xlnm._FilterDatabase" localSheetId="2" hidden="1">CUBO1!$A$1:$F$465</definedName>
    <definedName name="Slicer_ANOMES_REF">#N/A</definedName>
    <definedName name="Slicer_ATRIBUTO">#N/A</definedName>
    <definedName name="Slicer_ATRIBUTO1">#N/A</definedName>
    <definedName name="Slicer_ATRIBUTO2">#N/A</definedName>
  </definedNames>
  <calcPr calcId="18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8" i="3" l="1"/>
  <c r="F58" i="3" s="1"/>
  <c r="G58" i="3" s="1"/>
  <c r="H58" i="3" s="1"/>
  <c r="I58" i="3" s="1"/>
  <c r="J58" i="3" s="1"/>
  <c r="K58" i="3" s="1"/>
  <c r="L58" i="3" s="1"/>
  <c r="M58" i="3" s="1"/>
  <c r="N58" i="3" s="1"/>
  <c r="O58" i="3" s="1"/>
  <c r="P58" i="3" s="1"/>
  <c r="H59" i="3"/>
  <c r="I59" i="3"/>
  <c r="J59" i="3"/>
  <c r="K59" i="3"/>
  <c r="L59" i="3"/>
  <c r="M59" i="3"/>
  <c r="N59" i="3"/>
  <c r="O59" i="3"/>
  <c r="H60" i="3"/>
  <c r="I60" i="3"/>
  <c r="J60" i="3"/>
  <c r="K60" i="3"/>
  <c r="L60" i="3"/>
  <c r="M60" i="3"/>
  <c r="N60" i="3"/>
  <c r="O60" i="3"/>
  <c r="H61" i="3"/>
  <c r="I61" i="3"/>
  <c r="J61" i="3"/>
  <c r="K61" i="3"/>
  <c r="L61" i="3"/>
  <c r="M61" i="3"/>
  <c r="N61" i="3"/>
  <c r="O61" i="3"/>
  <c r="H62" i="3"/>
  <c r="I62" i="3"/>
  <c r="J62" i="3"/>
  <c r="K62" i="3"/>
  <c r="L62" i="3"/>
  <c r="M62" i="3"/>
  <c r="N62" i="3"/>
  <c r="O62" i="3"/>
  <c r="H63" i="3"/>
  <c r="I63" i="3"/>
  <c r="J63" i="3"/>
  <c r="K63" i="3"/>
  <c r="L63" i="3"/>
  <c r="M63" i="3"/>
  <c r="N63" i="3"/>
  <c r="O63" i="3"/>
  <c r="H64" i="3"/>
  <c r="I64" i="3"/>
  <c r="J64" i="3"/>
  <c r="K64" i="3"/>
  <c r="L64" i="3"/>
  <c r="M64" i="3"/>
  <c r="N64" i="3"/>
  <c r="O64" i="3"/>
  <c r="AC10" i="4"/>
  <c r="AC9" i="4"/>
  <c r="AG10" i="4"/>
  <c r="AF10" i="4"/>
  <c r="AE10" i="4"/>
  <c r="AD10" i="4"/>
  <c r="AG9" i="4"/>
  <c r="AF9" i="4"/>
  <c r="AE9" i="4"/>
  <c r="AD9" i="4"/>
  <c r="AG8" i="4"/>
  <c r="AF8" i="4"/>
  <c r="AE8" i="4"/>
  <c r="AD8" i="4"/>
  <c r="AC8" i="4"/>
  <c r="AB8" i="4"/>
  <c r="AB9" i="4" s="1"/>
  <c r="AB10" i="4" s="1"/>
  <c r="E52" i="3"/>
  <c r="F52" i="3"/>
  <c r="G52" i="3"/>
  <c r="H52" i="3"/>
  <c r="I52" i="3"/>
  <c r="E53" i="3"/>
  <c r="F53" i="3"/>
  <c r="G53" i="3"/>
  <c r="H53" i="3"/>
  <c r="I53" i="3"/>
  <c r="F51" i="3"/>
  <c r="G51" i="3"/>
  <c r="H51" i="3"/>
  <c r="I51" i="3"/>
  <c r="E51" i="3"/>
  <c r="O52" i="3"/>
  <c r="P52" i="3"/>
  <c r="Q52" i="3"/>
  <c r="R52" i="3"/>
  <c r="O53" i="3"/>
  <c r="P53" i="3"/>
  <c r="Q53" i="3"/>
  <c r="R53" i="3"/>
  <c r="P51" i="3"/>
  <c r="Q51" i="3"/>
  <c r="R51" i="3"/>
  <c r="O51" i="3"/>
  <c r="N52" i="3"/>
  <c r="N53" i="3"/>
  <c r="N51" i="3"/>
  <c r="V9" i="4"/>
  <c r="W9" i="4"/>
  <c r="X9" i="4"/>
  <c r="Y9" i="4"/>
  <c r="Z9" i="4"/>
  <c r="V10" i="4"/>
  <c r="W10" i="4"/>
  <c r="X10" i="4"/>
  <c r="Y10" i="4"/>
  <c r="Z10" i="4"/>
  <c r="Z8" i="4"/>
  <c r="Y8" i="4"/>
  <c r="X8" i="4"/>
  <c r="W8" i="4"/>
  <c r="V8" i="4"/>
  <c r="U8" i="4"/>
  <c r="U9" i="4" s="1"/>
  <c r="U10" i="4" s="1"/>
  <c r="P8" i="4"/>
  <c r="P9" i="4" s="1"/>
  <c r="P10" i="4" s="1"/>
  <c r="H8" i="4"/>
  <c r="H9" i="4" s="1"/>
  <c r="C7" i="4"/>
  <c r="C8" i="4" s="1"/>
  <c r="S9" i="4" l="1"/>
  <c r="N9" i="4"/>
  <c r="F64" i="3" s="1"/>
  <c r="R9" i="4"/>
  <c r="M9" i="4"/>
  <c r="F63" i="3" s="1"/>
  <c r="Q9" i="4"/>
  <c r="L9" i="4"/>
  <c r="F62" i="3" s="1"/>
  <c r="K9" i="4"/>
  <c r="F61" i="3" s="1"/>
  <c r="J9" i="4"/>
  <c r="F60" i="3" s="1"/>
  <c r="I9" i="4"/>
  <c r="F59" i="3" s="1"/>
  <c r="H10" i="4"/>
  <c r="M8" i="4"/>
  <c r="E63" i="3" s="1"/>
  <c r="N8" i="4"/>
  <c r="E64" i="3" s="1"/>
  <c r="I8" i="4"/>
  <c r="E59" i="3" s="1"/>
  <c r="J8" i="4"/>
  <c r="E60" i="3" s="1"/>
  <c r="K8" i="4"/>
  <c r="E61" i="3" s="1"/>
  <c r="L8" i="4"/>
  <c r="E62" i="3" s="1"/>
  <c r="R8" i="4"/>
  <c r="Q8" i="4"/>
  <c r="S8" i="4"/>
  <c r="C9" i="4"/>
  <c r="C10" i="4" s="1"/>
  <c r="D7" i="4"/>
  <c r="S10" i="4" l="1"/>
  <c r="M10" i="4"/>
  <c r="G63" i="3" s="1"/>
  <c r="R10" i="4"/>
  <c r="N10" i="4"/>
  <c r="G64" i="3" s="1"/>
  <c r="L10" i="4"/>
  <c r="G62" i="3" s="1"/>
  <c r="K10" i="4"/>
  <c r="G61" i="3" s="1"/>
  <c r="J10" i="4"/>
  <c r="G60" i="3" s="1"/>
  <c r="Q10" i="4"/>
  <c r="I10" i="4"/>
  <c r="G59" i="3" s="1"/>
  <c r="E7" i="4"/>
  <c r="D8" i="4"/>
  <c r="D9" i="4"/>
  <c r="D10" i="4" l="1"/>
  <c r="E9" i="4"/>
  <c r="E8" i="4"/>
  <c r="F7" i="4"/>
  <c r="E10" i="4" l="1"/>
  <c r="F8" i="4"/>
  <c r="F9" i="4"/>
  <c r="F10" i="4" l="1"/>
  <c r="P59" i="3"/>
  <c r="P60" i="3"/>
  <c r="P61" i="3"/>
  <c r="P62" i="3"/>
  <c r="P63" i="3"/>
  <c r="P64" i="3"/>
  <c r="Q64" i="3" l="1"/>
  <c r="R64" i="3"/>
  <c r="Q63" i="3"/>
  <c r="R63" i="3"/>
  <c r="Q62" i="3"/>
  <c r="R62" i="3"/>
  <c r="Q60" i="3"/>
  <c r="R60" i="3"/>
  <c r="Q61" i="3"/>
  <c r="R61" i="3"/>
  <c r="Q59" i="3"/>
  <c r="R59" i="3"/>
</calcChain>
</file>

<file path=xl/sharedStrings.xml><?xml version="1.0" encoding="utf-8"?>
<sst xmlns="http://schemas.openxmlformats.org/spreadsheetml/2006/main" count="2194" uniqueCount="72">
  <si>
    <t>ANOMES_REF</t>
  </si>
  <si>
    <t>ATRIBUTO2</t>
  </si>
  <si>
    <t>ATRIBUTO</t>
  </si>
  <si>
    <t>CHAMADO</t>
  </si>
  <si>
    <t>INDICADOR</t>
  </si>
  <si>
    <t>SENIORIDADE</t>
  </si>
  <si>
    <t>202209</t>
  </si>
  <si>
    <t>Jr</t>
  </si>
  <si>
    <t>Infra</t>
  </si>
  <si>
    <t>ABERTURAS</t>
  </si>
  <si>
    <t>Sr</t>
  </si>
  <si>
    <t>202304</t>
  </si>
  <si>
    <t>Bg</t>
  </si>
  <si>
    <t>Compras</t>
  </si>
  <si>
    <t>202306</t>
  </si>
  <si>
    <t>Pr</t>
  </si>
  <si>
    <t>Vendas</t>
  </si>
  <si>
    <t>202307</t>
  </si>
  <si>
    <t>Dev</t>
  </si>
  <si>
    <t>Financeiro</t>
  </si>
  <si>
    <t>Fluxo Aprovação</t>
  </si>
  <si>
    <t>202308</t>
  </si>
  <si>
    <t>Ex</t>
  </si>
  <si>
    <t>Custos</t>
  </si>
  <si>
    <t>202309</t>
  </si>
  <si>
    <t>202310</t>
  </si>
  <si>
    <t>Produção</t>
  </si>
  <si>
    <t>Qualidade</t>
  </si>
  <si>
    <t>202311</t>
  </si>
  <si>
    <t>202312</t>
  </si>
  <si>
    <t>BI</t>
  </si>
  <si>
    <t>202401</t>
  </si>
  <si>
    <t>Depósito</t>
  </si>
  <si>
    <t>FIscal</t>
  </si>
  <si>
    <t>Manutenção</t>
  </si>
  <si>
    <t>202402</t>
  </si>
  <si>
    <t>202403</t>
  </si>
  <si>
    <t>202404</t>
  </si>
  <si>
    <t>ENCERRAMENTO</t>
  </si>
  <si>
    <t>D0</t>
  </si>
  <si>
    <t>LEADTIME</t>
  </si>
  <si>
    <t>D1</t>
  </si>
  <si>
    <t>D2</t>
  </si>
  <si>
    <t>D3</t>
  </si>
  <si>
    <t>D4</t>
  </si>
  <si>
    <t>D5+</t>
  </si>
  <si>
    <t>N2</t>
  </si>
  <si>
    <t>PENDENTE</t>
  </si>
  <si>
    <t>N3</t>
  </si>
  <si>
    <t>N1</t>
  </si>
  <si>
    <t>COMPLEXIDADE_VOL</t>
  </si>
  <si>
    <t>VOLUMETRIA CARGO</t>
  </si>
  <si>
    <t>(All)</t>
  </si>
  <si>
    <t>Row Labels</t>
  </si>
  <si>
    <t>Grand Total</t>
  </si>
  <si>
    <t>Sum of CHAMADO</t>
  </si>
  <si>
    <t>Column Labels</t>
  </si>
  <si>
    <t>Aberturas</t>
  </si>
  <si>
    <t>anomes</t>
  </si>
  <si>
    <t>Encerramentos</t>
  </si>
  <si>
    <t>ANOMES_STATUS</t>
  </si>
  <si>
    <t>COMPLEXIDADE</t>
  </si>
  <si>
    <t>HORAS</t>
  </si>
  <si>
    <t>VALOR_AT</t>
  </si>
  <si>
    <t>Average of HORAS</t>
  </si>
  <si>
    <t>TMA x CARGO/COMPLEXIDADE</t>
  </si>
  <si>
    <t>% Aderência</t>
  </si>
  <si>
    <t>VOL x CARGO/COMPLEXIDADE</t>
  </si>
  <si>
    <t>Average of VALOR_AT</t>
  </si>
  <si>
    <t>Total</t>
  </si>
  <si>
    <t>Med.</t>
  </si>
  <si>
    <t>DASHBOARD DE DEMANDAS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</si>
</sst>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b/>
      <sz val="11"/>
      <name val="Calibri"/>
    </font>
    <font>
      <sz val="11"/>
      <color theme="1"/>
      <name val="Calibri"/>
      <family val="2"/>
      <scheme val="minor"/>
    </font>
    <font>
      <b/>
      <sz val="11"/>
      <color theme="0"/>
      <name val="Calibri"/>
      <family val="2"/>
      <scheme val="minor"/>
    </font>
    <font>
      <sz val="8"/>
      <name val="Calibri"/>
      <family val="2"/>
      <scheme val="minor"/>
    </font>
    <font>
      <b/>
      <sz val="16"/>
      <color theme="1"/>
      <name val="Segoe UI"/>
      <family val="2"/>
    </font>
    <font>
      <b/>
      <sz val="11"/>
      <name val="Calibri"/>
      <family val="2"/>
    </font>
    <font>
      <b/>
      <sz val="14"/>
      <color rgb="FF7F7F7F"/>
      <name val="Calibri"/>
      <family val="2"/>
      <scheme val="minor"/>
    </font>
  </fonts>
  <fills count="6">
    <fill>
      <patternFill patternType="none"/>
    </fill>
    <fill>
      <patternFill patternType="gray125"/>
    </fill>
    <fill>
      <patternFill patternType="solid">
        <fgColor rgb="FF002060"/>
        <bgColor indexed="64"/>
      </patternFill>
    </fill>
    <fill>
      <patternFill patternType="solid">
        <fgColor rgb="FF002060"/>
        <bgColor theme="4" tint="0.79998168889431442"/>
      </patternFill>
    </fill>
    <fill>
      <patternFill patternType="solid">
        <fgColor theme="1" tint="0.49998474074526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0" fillId="0" borderId="0" xfId="0" applyAlignment="1">
      <alignment horizontal="center"/>
    </xf>
    <xf numFmtId="0" fontId="6" fillId="0" borderId="1" xfId="0" applyFont="1" applyBorder="1" applyAlignment="1">
      <alignment horizontal="center" vertical="top"/>
    </xf>
    <xf numFmtId="164" fontId="0" fillId="0" borderId="1" xfId="0" applyNumberFormat="1" applyBorder="1" applyAlignment="1">
      <alignment horizontal="center"/>
    </xf>
    <xf numFmtId="0" fontId="3" fillId="3" borderId="0" xfId="0" applyFont="1" applyFill="1" applyBorder="1" applyAlignment="1">
      <alignment horizontal="center"/>
    </xf>
    <xf numFmtId="0" fontId="7" fillId="0" borderId="0" xfId="0" applyFont="1" applyAlignment="1">
      <alignment horizontal="center" vertical="center" readingOrder="1"/>
    </xf>
    <xf numFmtId="165" fontId="0" fillId="0" borderId="0" xfId="1" applyNumberFormat="1" applyFont="1"/>
    <xf numFmtId="164" fontId="0" fillId="0" borderId="0" xfId="0" applyNumberFormat="1" applyAlignment="1">
      <alignment horizontal="center"/>
    </xf>
    <xf numFmtId="0" fontId="0" fillId="0" borderId="1" xfId="0" applyBorder="1" applyAlignment="1">
      <alignment horizontal="center"/>
    </xf>
    <xf numFmtId="0" fontId="0" fillId="5" borderId="1" xfId="0" applyFill="1" applyBorder="1" applyAlignment="1">
      <alignment horizontal="center"/>
    </xf>
    <xf numFmtId="164" fontId="0" fillId="0" borderId="0" xfId="0" applyNumberFormat="1" applyBorder="1" applyAlignment="1">
      <alignment horizontal="center"/>
    </xf>
    <xf numFmtId="0" fontId="3" fillId="0" borderId="0" xfId="0" applyFont="1" applyFill="1"/>
    <xf numFmtId="0" fontId="5" fillId="0" borderId="0" xfId="0" applyFont="1" applyAlignment="1">
      <alignment vertical="center"/>
    </xf>
    <xf numFmtId="0" fontId="3" fillId="0" borderId="0" xfId="0" applyFont="1" applyFill="1" applyBorder="1" applyAlignment="1">
      <alignment horizontal="center"/>
    </xf>
    <xf numFmtId="164" fontId="0" fillId="5" borderId="1" xfId="0" applyNumberFormat="1" applyFill="1" applyBorder="1" applyAlignment="1">
      <alignment horizontal="center"/>
    </xf>
    <xf numFmtId="0" fontId="3" fillId="4" borderId="1" xfId="0" applyFont="1" applyFill="1" applyBorder="1"/>
    <xf numFmtId="0" fontId="5" fillId="0" borderId="0" xfId="0" applyFont="1" applyAlignment="1">
      <alignment horizontal="left" vertical="center" indent="2"/>
    </xf>
  </cellXfs>
  <cellStyles count="2">
    <cellStyle name="Normal" xfId="0" builtinId="0"/>
    <cellStyle name="Percent" xfId="1" builtinId="5"/>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pt-BR" sz="1400" b="1" i="0" u="none" strike="noStrike" kern="1200" cap="all" spc="150" baseline="0">
                <a:solidFill>
                  <a:sysClr val="windowText" lastClr="000000">
                    <a:lumMod val="50000"/>
                    <a:lumOff val="50000"/>
                  </a:sysClr>
                </a:solidFill>
                <a:latin typeface="+mn-lt"/>
                <a:ea typeface="+mn-ea"/>
                <a:cs typeface="+mn-cs"/>
              </a:defRPr>
            </a:pPr>
            <a:r>
              <a:rPr lang="pt-BR" sz="1400" b="1" i="0" u="none" strike="noStrike" kern="1200" cap="all" spc="150" baseline="0">
                <a:solidFill>
                  <a:sysClr val="windowText" lastClr="000000">
                    <a:lumMod val="50000"/>
                    <a:lumOff val="50000"/>
                  </a:sysClr>
                </a:solidFill>
                <a:latin typeface="+mn-lt"/>
                <a:ea typeface="+mn-ea"/>
                <a:cs typeface="+mn-cs"/>
              </a:rPr>
              <a:t>ABERTURAS X ENCERRAMENTO</a:t>
            </a:r>
          </a:p>
        </c:rich>
      </c:tx>
      <c:layout>
        <c:manualLayout>
          <c:xMode val="edge"/>
          <c:yMode val="edge"/>
          <c:x val="1.6325525430228024E-2"/>
          <c:y val="1.8518518518518517E-2"/>
        </c:manualLayout>
      </c:layout>
      <c:overlay val="0"/>
      <c:spPr>
        <a:noFill/>
        <a:ln>
          <a:noFill/>
        </a:ln>
        <a:effectLst/>
      </c:spPr>
      <c:txPr>
        <a:bodyPr rot="0" spcFirstLastPara="1" vertOverflow="ellipsis" vert="horz" wrap="square" anchor="ctr" anchorCtr="1"/>
        <a:lstStyle/>
        <a:p>
          <a:pPr>
            <a:defRPr lang="pt-BR" sz="1400" b="1" i="0" u="none" strike="noStrike" kern="1200" cap="all" spc="150" baseline="0">
              <a:solidFill>
                <a:sysClr val="windowText" lastClr="000000">
                  <a:lumMod val="50000"/>
                  <a:lumOff val="50000"/>
                </a:sysClr>
              </a:solidFill>
              <a:latin typeface="+mn-lt"/>
              <a:ea typeface="+mn-ea"/>
              <a:cs typeface="+mn-cs"/>
            </a:defRPr>
          </a:pPr>
          <a:endParaRPr lang="pt-BR"/>
        </a:p>
      </c:txPr>
    </c:title>
    <c:autoTitleDeleted val="0"/>
    <c:plotArea>
      <c:layout>
        <c:manualLayout>
          <c:layoutTarget val="inner"/>
          <c:xMode val="edge"/>
          <c:yMode val="edge"/>
          <c:x val="2.5011368804001819E-2"/>
          <c:y val="0.14856481481481484"/>
          <c:w val="0.96555363406676964"/>
          <c:h val="0.63813247302420517"/>
        </c:manualLayout>
      </c:layout>
      <c:barChart>
        <c:barDir val="col"/>
        <c:grouping val="clustered"/>
        <c:varyColors val="0"/>
        <c:ser>
          <c:idx val="0"/>
          <c:order val="0"/>
          <c:tx>
            <c:strRef>
              <c:f>CALCULO!$B$8</c:f>
              <c:strCache>
                <c:ptCount val="1"/>
                <c:pt idx="0">
                  <c:v>Aberturas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CALCULO!$C$7:$F$7</c:f>
              <c:strCache>
                <c:ptCount val="4"/>
                <c:pt idx="0">
                  <c:v>202401</c:v>
                </c:pt>
                <c:pt idx="1">
                  <c:v>202402</c:v>
                </c:pt>
                <c:pt idx="2">
                  <c:v>202403</c:v>
                </c:pt>
                <c:pt idx="3">
                  <c:v>202404</c:v>
                </c:pt>
              </c:strCache>
            </c:strRef>
          </c:cat>
          <c:val>
            <c:numRef>
              <c:f>CALCULO!$C$8:$F$8</c:f>
              <c:numCache>
                <c:formatCode>General</c:formatCode>
                <c:ptCount val="4"/>
                <c:pt idx="0">
                  <c:v>284</c:v>
                </c:pt>
                <c:pt idx="1">
                  <c:v>238</c:v>
                </c:pt>
                <c:pt idx="2">
                  <c:v>187</c:v>
                </c:pt>
                <c:pt idx="3">
                  <c:v>4</c:v>
                </c:pt>
              </c:numCache>
            </c:numRef>
          </c:val>
          <c:extLst>
            <c:ext xmlns:c16="http://schemas.microsoft.com/office/drawing/2014/chart" uri="{C3380CC4-5D6E-409C-BE32-E72D297353CC}">
              <c16:uniqueId val="{00000000-55C4-4508-8667-85010B7F7015}"/>
            </c:ext>
          </c:extLst>
        </c:ser>
        <c:ser>
          <c:idx val="1"/>
          <c:order val="1"/>
          <c:tx>
            <c:strRef>
              <c:f>CALCULO!$B$9</c:f>
              <c:strCache>
                <c:ptCount val="1"/>
                <c:pt idx="0">
                  <c:v>Encerramentos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CALCULO!$C$7:$F$7</c:f>
              <c:strCache>
                <c:ptCount val="4"/>
                <c:pt idx="0">
                  <c:v>202401</c:v>
                </c:pt>
                <c:pt idx="1">
                  <c:v>202402</c:v>
                </c:pt>
                <c:pt idx="2">
                  <c:v>202403</c:v>
                </c:pt>
                <c:pt idx="3">
                  <c:v>202404</c:v>
                </c:pt>
              </c:strCache>
            </c:strRef>
          </c:cat>
          <c:val>
            <c:numRef>
              <c:f>CALCULO!$C$9:$F$9</c:f>
              <c:numCache>
                <c:formatCode>General</c:formatCode>
                <c:ptCount val="4"/>
                <c:pt idx="0">
                  <c:v>272</c:v>
                </c:pt>
                <c:pt idx="1">
                  <c:v>203</c:v>
                </c:pt>
                <c:pt idx="2">
                  <c:v>214</c:v>
                </c:pt>
                <c:pt idx="3">
                  <c:v>0</c:v>
                </c:pt>
              </c:numCache>
            </c:numRef>
          </c:val>
          <c:extLst>
            <c:ext xmlns:c16="http://schemas.microsoft.com/office/drawing/2014/chart" uri="{C3380CC4-5D6E-409C-BE32-E72D297353CC}">
              <c16:uniqueId val="{00000001-55C4-4508-8667-85010B7F7015}"/>
            </c:ext>
          </c:extLst>
        </c:ser>
        <c:dLbls>
          <c:dLblPos val="inBase"/>
          <c:showLegendKey val="0"/>
          <c:showVal val="1"/>
          <c:showCatName val="0"/>
          <c:showSerName val="0"/>
          <c:showPercent val="0"/>
          <c:showBubbleSize val="0"/>
        </c:dLbls>
        <c:gapWidth val="219"/>
        <c:overlap val="-11"/>
        <c:axId val="1229341072"/>
        <c:axId val="1316197776"/>
      </c:barChart>
      <c:lineChart>
        <c:grouping val="standard"/>
        <c:varyColors val="0"/>
        <c:ser>
          <c:idx val="2"/>
          <c:order val="2"/>
          <c:tx>
            <c:strRef>
              <c:f>CALCULO!$B$10</c:f>
              <c:strCache>
                <c:ptCount val="1"/>
                <c:pt idx="0">
                  <c:v>% Aderência</c:v>
                </c:pt>
              </c:strCache>
            </c:strRef>
          </c:tx>
          <c:spPr>
            <a:ln w="28575" cap="sq">
              <a:solidFill>
                <a:schemeClr val="accent3"/>
              </a:solidFill>
              <a:prstDash val="sysDash"/>
              <a:round/>
            </a:ln>
            <a:effectLst/>
          </c:spPr>
          <c:marker>
            <c:symbol val="none"/>
          </c:marker>
          <c:dLbls>
            <c:dLbl>
              <c:idx val="0"/>
              <c:layout>
                <c:manualLayout>
                  <c:x val="-2.0206213991327503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C4-4508-8667-85010B7F7015}"/>
                </c:ext>
              </c:extLst>
            </c:dLbl>
            <c:dLbl>
              <c:idx val="1"/>
              <c:layout>
                <c:manualLayout>
                  <c:x val="-2.8510746610074245E-2"/>
                  <c:y val="-4.6296296296296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C4-4508-8667-85010B7F7015}"/>
                </c:ext>
              </c:extLst>
            </c:dLbl>
            <c:dLbl>
              <c:idx val="2"/>
              <c:layout>
                <c:manualLayout>
                  <c:x val="-1.1368804001818925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C4-4508-8667-85010B7F70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CALCULO!$C$7:$F$7</c:f>
              <c:strCache>
                <c:ptCount val="4"/>
                <c:pt idx="0">
                  <c:v>202401</c:v>
                </c:pt>
                <c:pt idx="1">
                  <c:v>202402</c:v>
                </c:pt>
                <c:pt idx="2">
                  <c:v>202403</c:v>
                </c:pt>
                <c:pt idx="3">
                  <c:v>202404</c:v>
                </c:pt>
              </c:strCache>
            </c:strRef>
          </c:cat>
          <c:val>
            <c:numRef>
              <c:f>CALCULO!$C$10:$F$10</c:f>
              <c:numCache>
                <c:formatCode>0.0%</c:formatCode>
                <c:ptCount val="4"/>
                <c:pt idx="0">
                  <c:v>0.95774647887323938</c:v>
                </c:pt>
                <c:pt idx="1">
                  <c:v>0.8529411764705882</c:v>
                </c:pt>
                <c:pt idx="2">
                  <c:v>1.1443850267379678</c:v>
                </c:pt>
                <c:pt idx="3">
                  <c:v>0</c:v>
                </c:pt>
              </c:numCache>
            </c:numRef>
          </c:val>
          <c:smooth val="0"/>
          <c:extLst>
            <c:ext xmlns:c16="http://schemas.microsoft.com/office/drawing/2014/chart" uri="{C3380CC4-5D6E-409C-BE32-E72D297353CC}">
              <c16:uniqueId val="{00000002-55C4-4508-8667-85010B7F7015}"/>
            </c:ext>
          </c:extLst>
        </c:ser>
        <c:dLbls>
          <c:showLegendKey val="0"/>
          <c:showVal val="1"/>
          <c:showCatName val="0"/>
          <c:showSerName val="0"/>
          <c:showPercent val="0"/>
          <c:showBubbleSize val="0"/>
        </c:dLbls>
        <c:marker val="1"/>
        <c:smooth val="0"/>
        <c:axId val="1396051152"/>
        <c:axId val="1386781136"/>
      </c:lineChart>
      <c:catAx>
        <c:axId val="1229341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1316197776"/>
        <c:crosses val="autoZero"/>
        <c:auto val="1"/>
        <c:lblAlgn val="ctr"/>
        <c:lblOffset val="100"/>
        <c:noMultiLvlLbl val="0"/>
      </c:catAx>
      <c:valAx>
        <c:axId val="1316197776"/>
        <c:scaling>
          <c:orientation val="minMax"/>
          <c:max val="450"/>
        </c:scaling>
        <c:delete val="0"/>
        <c:axPos val="l"/>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9341072"/>
        <c:crosses val="autoZero"/>
        <c:crossBetween val="between"/>
      </c:valAx>
      <c:valAx>
        <c:axId val="1386781136"/>
        <c:scaling>
          <c:orientation val="minMax"/>
          <c:max val="1.2"/>
        </c:scaling>
        <c:delete val="0"/>
        <c:axPos val="r"/>
        <c:numFmt formatCode="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6051152"/>
        <c:crosses val="max"/>
        <c:crossBetween val="between"/>
      </c:valAx>
      <c:catAx>
        <c:axId val="1396051152"/>
        <c:scaling>
          <c:orientation val="minMax"/>
        </c:scaling>
        <c:delete val="1"/>
        <c:axPos val="b"/>
        <c:numFmt formatCode="General" sourceLinked="1"/>
        <c:majorTickMark val="out"/>
        <c:minorTickMark val="none"/>
        <c:tickLblPos val="nextTo"/>
        <c:crossAx val="1386781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pt-BR" sz="1400"/>
              <a:t>eNCERRADOS</a:t>
            </a:r>
            <a:r>
              <a:rPr lang="pt-BR" sz="1400" baseline="0"/>
              <a:t> X COMPLEXIDADE</a:t>
            </a:r>
            <a:endParaRPr lang="pt-BR" sz="1400"/>
          </a:p>
        </c:rich>
      </c:tx>
      <c:layout>
        <c:manualLayout>
          <c:xMode val="edge"/>
          <c:yMode val="edge"/>
          <c:x val="2.6205086433161367E-2"/>
          <c:y val="2.530486303153124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pt-BR"/>
        </a:p>
      </c:txPr>
    </c:title>
    <c:autoTitleDeleted val="0"/>
    <c:plotArea>
      <c:layout>
        <c:manualLayout>
          <c:layoutTarget val="inner"/>
          <c:xMode val="edge"/>
          <c:yMode val="edge"/>
          <c:x val="0.15673015873015872"/>
          <c:y val="0.1622410311103043"/>
          <c:w val="0.8127754820936639"/>
          <c:h val="0.42222726481956324"/>
        </c:manualLayout>
      </c:layout>
      <c:lineChart>
        <c:grouping val="standard"/>
        <c:varyColors val="0"/>
        <c:ser>
          <c:idx val="0"/>
          <c:order val="0"/>
          <c:tx>
            <c:strRef>
              <c:f>CALCULO!$Q$7</c:f>
              <c:strCache>
                <c:ptCount val="1"/>
                <c:pt idx="0">
                  <c:v>N1</c:v>
                </c:pt>
              </c:strCache>
            </c:strRef>
          </c:tx>
          <c:spPr>
            <a:ln w="28575" cap="rnd">
              <a:solidFill>
                <a:schemeClr val="accent1"/>
              </a:solidFill>
              <a:round/>
            </a:ln>
            <a:effectLst/>
          </c:spPr>
          <c:marker>
            <c:symbol val="none"/>
          </c:marker>
          <c:cat>
            <c:strRef>
              <c:f>CALCULO!$P$8:$P$10</c:f>
              <c:strCache>
                <c:ptCount val="3"/>
                <c:pt idx="0">
                  <c:v>202401</c:v>
                </c:pt>
                <c:pt idx="1">
                  <c:v>202402</c:v>
                </c:pt>
                <c:pt idx="2">
                  <c:v>202403</c:v>
                </c:pt>
              </c:strCache>
            </c:strRef>
          </c:cat>
          <c:val>
            <c:numRef>
              <c:f>CALCULO!$Q$8:$Q$10</c:f>
              <c:numCache>
                <c:formatCode>General</c:formatCode>
                <c:ptCount val="3"/>
                <c:pt idx="0">
                  <c:v>211</c:v>
                </c:pt>
                <c:pt idx="1">
                  <c:v>153</c:v>
                </c:pt>
                <c:pt idx="2">
                  <c:v>178</c:v>
                </c:pt>
              </c:numCache>
            </c:numRef>
          </c:val>
          <c:smooth val="1"/>
          <c:extLst>
            <c:ext xmlns:c16="http://schemas.microsoft.com/office/drawing/2014/chart" uri="{C3380CC4-5D6E-409C-BE32-E72D297353CC}">
              <c16:uniqueId val="{00000000-989E-4C27-84E1-1730D00F50E9}"/>
            </c:ext>
          </c:extLst>
        </c:ser>
        <c:ser>
          <c:idx val="1"/>
          <c:order val="1"/>
          <c:tx>
            <c:strRef>
              <c:f>CALCULO!$R$7</c:f>
              <c:strCache>
                <c:ptCount val="1"/>
                <c:pt idx="0">
                  <c:v>N2</c:v>
                </c:pt>
              </c:strCache>
            </c:strRef>
          </c:tx>
          <c:spPr>
            <a:ln w="28575" cap="rnd">
              <a:solidFill>
                <a:schemeClr val="accent2"/>
              </a:solidFill>
              <a:round/>
            </a:ln>
            <a:effectLst/>
          </c:spPr>
          <c:marker>
            <c:symbol val="none"/>
          </c:marker>
          <c:cat>
            <c:strRef>
              <c:f>CALCULO!$P$8:$P$10</c:f>
              <c:strCache>
                <c:ptCount val="3"/>
                <c:pt idx="0">
                  <c:v>202401</c:v>
                </c:pt>
                <c:pt idx="1">
                  <c:v>202402</c:v>
                </c:pt>
                <c:pt idx="2">
                  <c:v>202403</c:v>
                </c:pt>
              </c:strCache>
            </c:strRef>
          </c:cat>
          <c:val>
            <c:numRef>
              <c:f>CALCULO!$R$8:$R$10</c:f>
              <c:numCache>
                <c:formatCode>General</c:formatCode>
                <c:ptCount val="3"/>
                <c:pt idx="0">
                  <c:v>7</c:v>
                </c:pt>
                <c:pt idx="1">
                  <c:v>19</c:v>
                </c:pt>
                <c:pt idx="2">
                  <c:v>9</c:v>
                </c:pt>
              </c:numCache>
            </c:numRef>
          </c:val>
          <c:smooth val="1"/>
          <c:extLst>
            <c:ext xmlns:c16="http://schemas.microsoft.com/office/drawing/2014/chart" uri="{C3380CC4-5D6E-409C-BE32-E72D297353CC}">
              <c16:uniqueId val="{00000001-989E-4C27-84E1-1730D00F50E9}"/>
            </c:ext>
          </c:extLst>
        </c:ser>
        <c:ser>
          <c:idx val="2"/>
          <c:order val="2"/>
          <c:tx>
            <c:strRef>
              <c:f>CALCULO!$S$7</c:f>
              <c:strCache>
                <c:ptCount val="1"/>
                <c:pt idx="0">
                  <c:v>N3</c:v>
                </c:pt>
              </c:strCache>
            </c:strRef>
          </c:tx>
          <c:spPr>
            <a:ln w="28575" cap="rnd">
              <a:solidFill>
                <a:schemeClr val="accent3"/>
              </a:solidFill>
              <a:round/>
            </a:ln>
            <a:effectLst/>
          </c:spPr>
          <c:marker>
            <c:symbol val="none"/>
          </c:marker>
          <c:cat>
            <c:strRef>
              <c:f>CALCULO!$P$8:$P$10</c:f>
              <c:strCache>
                <c:ptCount val="3"/>
                <c:pt idx="0">
                  <c:v>202401</c:v>
                </c:pt>
                <c:pt idx="1">
                  <c:v>202402</c:v>
                </c:pt>
                <c:pt idx="2">
                  <c:v>202403</c:v>
                </c:pt>
              </c:strCache>
            </c:strRef>
          </c:cat>
          <c:val>
            <c:numRef>
              <c:f>CALCULO!$S$8:$S$10</c:f>
              <c:numCache>
                <c:formatCode>General</c:formatCode>
                <c:ptCount val="3"/>
                <c:pt idx="0">
                  <c:v>54</c:v>
                </c:pt>
                <c:pt idx="1">
                  <c:v>31</c:v>
                </c:pt>
                <c:pt idx="2">
                  <c:v>27</c:v>
                </c:pt>
              </c:numCache>
            </c:numRef>
          </c:val>
          <c:smooth val="1"/>
          <c:extLst>
            <c:ext xmlns:c16="http://schemas.microsoft.com/office/drawing/2014/chart" uri="{C3380CC4-5D6E-409C-BE32-E72D297353CC}">
              <c16:uniqueId val="{00000003-989E-4C27-84E1-1730D00F50E9}"/>
            </c:ext>
          </c:extLst>
        </c:ser>
        <c:dLbls>
          <c:showLegendKey val="0"/>
          <c:showVal val="0"/>
          <c:showCatName val="0"/>
          <c:showSerName val="0"/>
          <c:showPercent val="0"/>
          <c:showBubbleSize val="0"/>
        </c:dLbls>
        <c:smooth val="0"/>
        <c:axId val="1736676048"/>
        <c:axId val="1483942336"/>
      </c:lineChart>
      <c:catAx>
        <c:axId val="1736676048"/>
        <c:scaling>
          <c:orientation val="minMax"/>
        </c:scaling>
        <c:delete val="1"/>
        <c:axPos val="b"/>
        <c:numFmt formatCode="General" sourceLinked="1"/>
        <c:majorTickMark val="none"/>
        <c:minorTickMark val="none"/>
        <c:tickLblPos val="nextTo"/>
        <c:crossAx val="1483942336"/>
        <c:crosses val="autoZero"/>
        <c:auto val="1"/>
        <c:lblAlgn val="ctr"/>
        <c:lblOffset val="100"/>
        <c:noMultiLvlLbl val="0"/>
      </c:catAx>
      <c:valAx>
        <c:axId val="1483942336"/>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366760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400" b="1" i="0" u="none" strike="noStrike" kern="1200" cap="all" spc="150" baseline="0">
                <a:solidFill>
                  <a:sysClr val="windowText" lastClr="000000">
                    <a:lumMod val="50000"/>
                    <a:lumOff val="50000"/>
                  </a:sysClr>
                </a:solidFill>
                <a:latin typeface="+mn-lt"/>
                <a:ea typeface="+mn-ea"/>
                <a:cs typeface="+mn-cs"/>
              </a:defRPr>
            </a:pPr>
            <a:r>
              <a:rPr lang="pt-BR" sz="1400" b="1" i="0" u="none" strike="noStrike" kern="1200" cap="all" spc="150" baseline="0">
                <a:solidFill>
                  <a:sysClr val="windowText" lastClr="000000">
                    <a:lumMod val="50000"/>
                    <a:lumOff val="50000"/>
                  </a:sysClr>
                </a:solidFill>
                <a:latin typeface="+mn-lt"/>
                <a:ea typeface="+mn-ea"/>
                <a:cs typeface="+mn-cs"/>
              </a:rPr>
              <a:t>eNCERRAMENTOS X CARGO</a:t>
            </a:r>
          </a:p>
        </c:rich>
      </c:tx>
      <c:layout>
        <c:manualLayout>
          <c:xMode val="edge"/>
          <c:yMode val="edge"/>
          <c:x val="2.0756780402449711E-2"/>
          <c:y val="2.7777777777777776E-2"/>
        </c:manualLayout>
      </c:layout>
      <c:overlay val="0"/>
      <c:spPr>
        <a:noFill/>
        <a:ln>
          <a:noFill/>
        </a:ln>
        <a:effectLst/>
      </c:spPr>
      <c:txPr>
        <a:bodyPr rot="0" spcFirstLastPara="1" vertOverflow="ellipsis" vert="horz" wrap="square" anchor="ctr" anchorCtr="1"/>
        <a:lstStyle/>
        <a:p>
          <a:pPr algn="ctr" rtl="0">
            <a:defRPr lang="pt-BR" sz="1400" b="1" i="0" u="none" strike="noStrike" kern="1200" cap="all" spc="150" baseline="0">
              <a:solidFill>
                <a:sysClr val="windowText" lastClr="000000">
                  <a:lumMod val="50000"/>
                  <a:lumOff val="50000"/>
                </a:sysClr>
              </a:solidFill>
              <a:latin typeface="+mn-lt"/>
              <a:ea typeface="+mn-ea"/>
              <a:cs typeface="+mn-cs"/>
            </a:defRPr>
          </a:pPr>
          <a:endParaRPr lang="pt-BR"/>
        </a:p>
      </c:txPr>
    </c:title>
    <c:autoTitleDeleted val="0"/>
    <c:plotArea>
      <c:layout/>
      <c:barChart>
        <c:barDir val="col"/>
        <c:grouping val="stacked"/>
        <c:varyColors val="0"/>
        <c:ser>
          <c:idx val="0"/>
          <c:order val="0"/>
          <c:tx>
            <c:strRef>
              <c:f>CALCULO!$U$8</c:f>
              <c:strCache>
                <c:ptCount val="1"/>
                <c:pt idx="0">
                  <c:v>202401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CALCULO!$V$7:$Z$7</c:f>
              <c:strCache>
                <c:ptCount val="5"/>
                <c:pt idx="0">
                  <c:v>Bg</c:v>
                </c:pt>
                <c:pt idx="1">
                  <c:v>Ex</c:v>
                </c:pt>
                <c:pt idx="2">
                  <c:v>Jr</c:v>
                </c:pt>
                <c:pt idx="3">
                  <c:v>Pr</c:v>
                </c:pt>
                <c:pt idx="4">
                  <c:v>Sr</c:v>
                </c:pt>
              </c:strCache>
            </c:strRef>
          </c:cat>
          <c:val>
            <c:numRef>
              <c:f>CALCULO!$V$8:$Z$8</c:f>
              <c:numCache>
                <c:formatCode>General</c:formatCode>
                <c:ptCount val="5"/>
                <c:pt idx="0">
                  <c:v>92</c:v>
                </c:pt>
                <c:pt idx="1">
                  <c:v>28</c:v>
                </c:pt>
                <c:pt idx="2">
                  <c:v>68</c:v>
                </c:pt>
                <c:pt idx="3">
                  <c:v>48</c:v>
                </c:pt>
                <c:pt idx="4">
                  <c:v>110</c:v>
                </c:pt>
              </c:numCache>
            </c:numRef>
          </c:val>
          <c:extLst>
            <c:ext xmlns:c16="http://schemas.microsoft.com/office/drawing/2014/chart" uri="{C3380CC4-5D6E-409C-BE32-E72D297353CC}">
              <c16:uniqueId val="{00000000-B17D-4B26-9299-A2DB016EF2EA}"/>
            </c:ext>
          </c:extLst>
        </c:ser>
        <c:ser>
          <c:idx val="1"/>
          <c:order val="1"/>
          <c:tx>
            <c:strRef>
              <c:f>CALCULO!$U$9</c:f>
              <c:strCache>
                <c:ptCount val="1"/>
                <c:pt idx="0">
                  <c:v>202402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CALCULO!$V$7:$Z$7</c:f>
              <c:strCache>
                <c:ptCount val="5"/>
                <c:pt idx="0">
                  <c:v>Bg</c:v>
                </c:pt>
                <c:pt idx="1">
                  <c:v>Ex</c:v>
                </c:pt>
                <c:pt idx="2">
                  <c:v>Jr</c:v>
                </c:pt>
                <c:pt idx="3">
                  <c:v>Pr</c:v>
                </c:pt>
                <c:pt idx="4">
                  <c:v>Sr</c:v>
                </c:pt>
              </c:strCache>
            </c:strRef>
          </c:cat>
          <c:val>
            <c:numRef>
              <c:f>CALCULO!$V$9:$Z$9</c:f>
              <c:numCache>
                <c:formatCode>General</c:formatCode>
                <c:ptCount val="5"/>
                <c:pt idx="0">
                  <c:v>56</c:v>
                </c:pt>
                <c:pt idx="1">
                  <c:v>24</c:v>
                </c:pt>
                <c:pt idx="2">
                  <c:v>57</c:v>
                </c:pt>
                <c:pt idx="3">
                  <c:v>77</c:v>
                </c:pt>
                <c:pt idx="4">
                  <c:v>77</c:v>
                </c:pt>
              </c:numCache>
            </c:numRef>
          </c:val>
          <c:extLst>
            <c:ext xmlns:c16="http://schemas.microsoft.com/office/drawing/2014/chart" uri="{C3380CC4-5D6E-409C-BE32-E72D297353CC}">
              <c16:uniqueId val="{00000001-B17D-4B26-9299-A2DB016EF2EA}"/>
            </c:ext>
          </c:extLst>
        </c:ser>
        <c:ser>
          <c:idx val="2"/>
          <c:order val="2"/>
          <c:tx>
            <c:strRef>
              <c:f>CALCULO!$U$10</c:f>
              <c:strCache>
                <c:ptCount val="1"/>
                <c:pt idx="0">
                  <c:v>202403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CALCULO!$V$7:$Z$7</c:f>
              <c:strCache>
                <c:ptCount val="5"/>
                <c:pt idx="0">
                  <c:v>Bg</c:v>
                </c:pt>
                <c:pt idx="1">
                  <c:v>Ex</c:v>
                </c:pt>
                <c:pt idx="2">
                  <c:v>Jr</c:v>
                </c:pt>
                <c:pt idx="3">
                  <c:v>Pr</c:v>
                </c:pt>
                <c:pt idx="4">
                  <c:v>Sr</c:v>
                </c:pt>
              </c:strCache>
            </c:strRef>
          </c:cat>
          <c:val>
            <c:numRef>
              <c:f>CALCULO!$V$10:$Z$10</c:f>
              <c:numCache>
                <c:formatCode>General</c:formatCode>
                <c:ptCount val="5"/>
                <c:pt idx="0">
                  <c:v>55</c:v>
                </c:pt>
                <c:pt idx="1">
                  <c:v>20</c:v>
                </c:pt>
                <c:pt idx="2">
                  <c:v>86</c:v>
                </c:pt>
                <c:pt idx="3">
                  <c:v>43</c:v>
                </c:pt>
                <c:pt idx="4">
                  <c:v>35</c:v>
                </c:pt>
              </c:numCache>
            </c:numRef>
          </c:val>
          <c:extLst>
            <c:ext xmlns:c16="http://schemas.microsoft.com/office/drawing/2014/chart" uri="{C3380CC4-5D6E-409C-BE32-E72D297353CC}">
              <c16:uniqueId val="{00000002-B17D-4B26-9299-A2DB016EF2EA}"/>
            </c:ext>
          </c:extLst>
        </c:ser>
        <c:dLbls>
          <c:dLblPos val="ctr"/>
          <c:showLegendKey val="0"/>
          <c:showVal val="1"/>
          <c:showCatName val="0"/>
          <c:showSerName val="0"/>
          <c:showPercent val="0"/>
          <c:showBubbleSize val="0"/>
        </c:dLbls>
        <c:gapWidth val="150"/>
        <c:overlap val="100"/>
        <c:axId val="1622596464"/>
        <c:axId val="1363995952"/>
      </c:barChart>
      <c:catAx>
        <c:axId val="16225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1363995952"/>
        <c:crosses val="autoZero"/>
        <c:auto val="1"/>
        <c:lblAlgn val="ctr"/>
        <c:lblOffset val="100"/>
        <c:noMultiLvlLbl val="0"/>
      </c:catAx>
      <c:valAx>
        <c:axId val="1363995952"/>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259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400" b="1" i="0" u="none" strike="noStrike" kern="1200" cap="all" spc="150" normalizeH="0" baseline="0">
                <a:solidFill>
                  <a:sysClr val="windowText" lastClr="000000">
                    <a:lumMod val="50000"/>
                    <a:lumOff val="50000"/>
                  </a:sysClr>
                </a:solidFill>
                <a:latin typeface="+mn-lt"/>
                <a:ea typeface="+mn-ea"/>
                <a:cs typeface="+mn-cs"/>
              </a:defRPr>
            </a:pPr>
            <a:r>
              <a:rPr lang="pt-BR" sz="1400" b="1" i="0" u="none" strike="noStrike" kern="1200" cap="all" spc="150" baseline="0">
                <a:solidFill>
                  <a:sysClr val="windowText" lastClr="000000">
                    <a:lumMod val="50000"/>
                    <a:lumOff val="50000"/>
                  </a:sysClr>
                </a:solidFill>
                <a:latin typeface="+mn-lt"/>
                <a:ea typeface="+mn-ea"/>
                <a:cs typeface="+mn-cs"/>
              </a:rPr>
              <a:t>cargo x custo médio por demanda</a:t>
            </a:r>
          </a:p>
        </c:rich>
      </c:tx>
      <c:layout>
        <c:manualLayout>
          <c:xMode val="edge"/>
          <c:yMode val="edge"/>
          <c:x val="2.8910541433462368E-2"/>
          <c:y val="2.2107377067780071E-2"/>
        </c:manualLayout>
      </c:layout>
      <c:overlay val="0"/>
      <c:spPr>
        <a:noFill/>
        <a:ln>
          <a:noFill/>
        </a:ln>
        <a:effectLst/>
      </c:spPr>
      <c:txPr>
        <a:bodyPr rot="0" spcFirstLastPara="1" vertOverflow="ellipsis" vert="horz" wrap="square" anchor="ctr" anchorCtr="1"/>
        <a:lstStyle/>
        <a:p>
          <a:pPr algn="ctr" rtl="0">
            <a:defRPr lang="pt-BR" sz="1400" b="1" i="0" u="none" strike="noStrike" kern="1200" cap="all" spc="150" normalizeH="0" baseline="0">
              <a:solidFill>
                <a:sysClr val="windowText" lastClr="000000">
                  <a:lumMod val="50000"/>
                  <a:lumOff val="50000"/>
                </a:sysClr>
              </a:solidFill>
              <a:latin typeface="+mn-lt"/>
              <a:ea typeface="+mn-ea"/>
              <a:cs typeface="+mn-cs"/>
            </a:defRPr>
          </a:pPr>
          <a:endParaRPr lang="pt-BR"/>
        </a:p>
      </c:txPr>
    </c:title>
    <c:autoTitleDeleted val="0"/>
    <c:plotArea>
      <c:layout>
        <c:manualLayout>
          <c:layoutTarget val="inner"/>
          <c:xMode val="edge"/>
          <c:yMode val="edge"/>
          <c:x val="5.9860115250956761E-2"/>
          <c:y val="0.17814601344860712"/>
          <c:w val="0.93596730004027739"/>
          <c:h val="0.65914928861558009"/>
        </c:manualLayout>
      </c:layout>
      <c:barChart>
        <c:barDir val="bar"/>
        <c:grouping val="stacked"/>
        <c:varyColors val="0"/>
        <c:ser>
          <c:idx val="0"/>
          <c:order val="0"/>
          <c:tx>
            <c:strRef>
              <c:f>CALCULO!$AB$8</c:f>
              <c:strCache>
                <c:ptCount val="1"/>
                <c:pt idx="0">
                  <c:v>202401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CALCULO!$AC$7:$AG$7</c:f>
              <c:strCache>
                <c:ptCount val="5"/>
                <c:pt idx="0">
                  <c:v>Bg</c:v>
                </c:pt>
                <c:pt idx="1">
                  <c:v>Ex</c:v>
                </c:pt>
                <c:pt idx="2">
                  <c:v>Jr</c:v>
                </c:pt>
                <c:pt idx="3">
                  <c:v>Pr</c:v>
                </c:pt>
                <c:pt idx="4">
                  <c:v>Sr</c:v>
                </c:pt>
              </c:strCache>
            </c:strRef>
          </c:cat>
          <c:val>
            <c:numRef>
              <c:f>CALCULO!$AC$8:$AG$8</c:f>
              <c:numCache>
                <c:formatCode>0.0</c:formatCode>
                <c:ptCount val="5"/>
                <c:pt idx="0">
                  <c:v>15</c:v>
                </c:pt>
                <c:pt idx="1">
                  <c:v>81.790000000000006</c:v>
                </c:pt>
                <c:pt idx="2">
                  <c:v>25</c:v>
                </c:pt>
                <c:pt idx="3">
                  <c:v>56.183529411764709</c:v>
                </c:pt>
                <c:pt idx="4">
                  <c:v>72.644430407801423</c:v>
                </c:pt>
              </c:numCache>
            </c:numRef>
          </c:val>
          <c:extLst>
            <c:ext xmlns:c16="http://schemas.microsoft.com/office/drawing/2014/chart" uri="{C3380CC4-5D6E-409C-BE32-E72D297353CC}">
              <c16:uniqueId val="{00000000-0A34-4B44-A307-E4F996E54084}"/>
            </c:ext>
          </c:extLst>
        </c:ser>
        <c:ser>
          <c:idx val="1"/>
          <c:order val="1"/>
          <c:tx>
            <c:strRef>
              <c:f>CALCULO!$AB$9</c:f>
              <c:strCache>
                <c:ptCount val="1"/>
                <c:pt idx="0">
                  <c:v>202402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CALCULO!$AC$7:$AG$7</c:f>
              <c:strCache>
                <c:ptCount val="5"/>
                <c:pt idx="0">
                  <c:v>Bg</c:v>
                </c:pt>
                <c:pt idx="1">
                  <c:v>Ex</c:v>
                </c:pt>
                <c:pt idx="2">
                  <c:v>Jr</c:v>
                </c:pt>
                <c:pt idx="3">
                  <c:v>Pr</c:v>
                </c:pt>
                <c:pt idx="4">
                  <c:v>Sr</c:v>
                </c:pt>
              </c:strCache>
            </c:strRef>
          </c:cat>
          <c:val>
            <c:numRef>
              <c:f>CALCULO!$AC$9:$AG$9</c:f>
              <c:numCache>
                <c:formatCode>0.0</c:formatCode>
                <c:ptCount val="5"/>
                <c:pt idx="0">
                  <c:v>13.64</c:v>
                </c:pt>
                <c:pt idx="1">
                  <c:v>81.819999999999993</c:v>
                </c:pt>
                <c:pt idx="2">
                  <c:v>22.73</c:v>
                </c:pt>
                <c:pt idx="3">
                  <c:v>44.570269655620535</c:v>
                </c:pt>
                <c:pt idx="4">
                  <c:v>61.808885521885514</c:v>
                </c:pt>
              </c:numCache>
            </c:numRef>
          </c:val>
          <c:extLst>
            <c:ext xmlns:c16="http://schemas.microsoft.com/office/drawing/2014/chart" uri="{C3380CC4-5D6E-409C-BE32-E72D297353CC}">
              <c16:uniqueId val="{00000001-0A34-4B44-A307-E4F996E54084}"/>
            </c:ext>
          </c:extLst>
        </c:ser>
        <c:ser>
          <c:idx val="2"/>
          <c:order val="2"/>
          <c:tx>
            <c:strRef>
              <c:f>CALCULO!$AB$10</c:f>
              <c:strCache>
                <c:ptCount val="1"/>
                <c:pt idx="0">
                  <c:v>202403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CALCULO!$AC$7:$AG$7</c:f>
              <c:strCache>
                <c:ptCount val="5"/>
                <c:pt idx="0">
                  <c:v>Bg</c:v>
                </c:pt>
                <c:pt idx="1">
                  <c:v>Ex</c:v>
                </c:pt>
                <c:pt idx="2">
                  <c:v>Jr</c:v>
                </c:pt>
                <c:pt idx="3">
                  <c:v>Pr</c:v>
                </c:pt>
                <c:pt idx="4">
                  <c:v>Sr</c:v>
                </c:pt>
              </c:strCache>
            </c:strRef>
          </c:cat>
          <c:val>
            <c:numRef>
              <c:f>CALCULO!$AC$10:$AG$10</c:f>
              <c:numCache>
                <c:formatCode>0.0</c:formatCode>
                <c:ptCount val="5"/>
                <c:pt idx="0">
                  <c:v>13.64</c:v>
                </c:pt>
                <c:pt idx="1">
                  <c:v>77.365178571428572</c:v>
                </c:pt>
                <c:pt idx="2">
                  <c:v>22.73</c:v>
                </c:pt>
                <c:pt idx="3">
                  <c:v>48.794191176470584</c:v>
                </c:pt>
                <c:pt idx="4">
                  <c:v>64.033443558390928</c:v>
                </c:pt>
              </c:numCache>
            </c:numRef>
          </c:val>
          <c:extLst>
            <c:ext xmlns:c16="http://schemas.microsoft.com/office/drawing/2014/chart" uri="{C3380CC4-5D6E-409C-BE32-E72D297353CC}">
              <c16:uniqueId val="{00000002-0A34-4B44-A307-E4F996E54084}"/>
            </c:ext>
          </c:extLst>
        </c:ser>
        <c:dLbls>
          <c:dLblPos val="ctr"/>
          <c:showLegendKey val="0"/>
          <c:showVal val="1"/>
          <c:showCatName val="0"/>
          <c:showSerName val="0"/>
          <c:showPercent val="0"/>
          <c:showBubbleSize val="0"/>
        </c:dLbls>
        <c:gapWidth val="79"/>
        <c:overlap val="100"/>
        <c:axId val="1620216496"/>
        <c:axId val="1365827824"/>
      </c:barChart>
      <c:catAx>
        <c:axId val="162021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t-BR"/>
          </a:p>
        </c:txPr>
        <c:crossAx val="1365827824"/>
        <c:crosses val="autoZero"/>
        <c:auto val="1"/>
        <c:lblAlgn val="ctr"/>
        <c:lblOffset val="100"/>
        <c:noMultiLvlLbl val="0"/>
      </c:catAx>
      <c:valAx>
        <c:axId val="1365827824"/>
        <c:scaling>
          <c:orientation val="minMax"/>
        </c:scaling>
        <c:delete val="1"/>
        <c:axPos val="b"/>
        <c:numFmt formatCode="0.0" sourceLinked="1"/>
        <c:majorTickMark val="none"/>
        <c:minorTickMark val="none"/>
        <c:tickLblPos val="nextTo"/>
        <c:crossAx val="1620216496"/>
        <c:crosses val="autoZero"/>
        <c:crossBetween val="between"/>
      </c:valAx>
      <c:spPr>
        <a:noFill/>
        <a:ln>
          <a:noFill/>
        </a:ln>
        <a:effectLst/>
      </c:spPr>
    </c:plotArea>
    <c:legend>
      <c:legendPos val="b"/>
      <c:layout>
        <c:manualLayout>
          <c:xMode val="edge"/>
          <c:yMode val="edge"/>
          <c:x val="0.32992445579005819"/>
          <c:y val="0.86611374586822176"/>
          <c:w val="0.33656496062992125"/>
          <c:h val="8.10524404910481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190500</xdr:colOff>
      <xdr:row>14</xdr:row>
      <xdr:rowOff>68580</xdr:rowOff>
    </xdr:from>
    <xdr:to>
      <xdr:col>10</xdr:col>
      <xdr:colOff>365760</xdr:colOff>
      <xdr:row>29</xdr:row>
      <xdr:rowOff>68580</xdr:rowOff>
    </xdr:to>
    <xdr:graphicFrame macro="">
      <xdr:nvGraphicFramePr>
        <xdr:cNvPr id="2" name="Chart 1">
          <a:extLst>
            <a:ext uri="{FF2B5EF4-FFF2-40B4-BE49-F238E27FC236}">
              <a16:creationId xmlns:a16="http://schemas.microsoft.com/office/drawing/2014/main" id="{8FE8CE48-EA0E-4C2E-8A51-141A9E94B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1</xdr:row>
      <xdr:rowOff>7620</xdr:rowOff>
    </xdr:from>
    <xdr:to>
      <xdr:col>3</xdr:col>
      <xdr:colOff>38100</xdr:colOff>
      <xdr:row>4</xdr:row>
      <xdr:rowOff>114300</xdr:rowOff>
    </xdr:to>
    <xdr:sp macro="" textlink="">
      <xdr:nvSpPr>
        <xdr:cNvPr id="6" name="Rectangle: Top Corners One Rounded and One Snipped 5">
          <a:extLst>
            <a:ext uri="{FF2B5EF4-FFF2-40B4-BE49-F238E27FC236}">
              <a16:creationId xmlns:a16="http://schemas.microsoft.com/office/drawing/2014/main" id="{DE61D113-1F11-4303-9210-A84CD10F5925}"/>
            </a:ext>
          </a:extLst>
        </xdr:cNvPr>
        <xdr:cNvSpPr/>
      </xdr:nvSpPr>
      <xdr:spPr>
        <a:xfrm rot="10800000">
          <a:off x="213360" y="190500"/>
          <a:ext cx="990600" cy="609600"/>
        </a:xfrm>
        <a:prstGeom prst="snipRound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xdr:col>
      <xdr:colOff>99060</xdr:colOff>
      <xdr:row>1</xdr:row>
      <xdr:rowOff>76627</xdr:rowOff>
    </xdr:from>
    <xdr:to>
      <xdr:col>2</xdr:col>
      <xdr:colOff>647700</xdr:colOff>
      <xdr:row>4</xdr:row>
      <xdr:rowOff>34892</xdr:rowOff>
    </xdr:to>
    <xdr:pic>
      <xdr:nvPicPr>
        <xdr:cNvPr id="5" name="Picture 4" descr="Softtek | Brands of the World™ | Download vector logos and logotypes">
          <a:extLst>
            <a:ext uri="{FF2B5EF4-FFF2-40B4-BE49-F238E27FC236}">
              <a16:creationId xmlns:a16="http://schemas.microsoft.com/office/drawing/2014/main" id="{32C1ADDA-9BAD-4848-9451-B55062B212C9}"/>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3600" b="23600"/>
        <a:stretch/>
      </xdr:blipFill>
      <xdr:spPr bwMode="auto">
        <a:xfrm>
          <a:off x="304800" y="442387"/>
          <a:ext cx="754380" cy="46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91440</xdr:colOff>
      <xdr:row>14</xdr:row>
      <xdr:rowOff>60960</xdr:rowOff>
    </xdr:from>
    <xdr:to>
      <xdr:col>19</xdr:col>
      <xdr:colOff>335280</xdr:colOff>
      <xdr:row>29</xdr:row>
      <xdr:rowOff>76200</xdr:rowOff>
    </xdr:to>
    <xdr:graphicFrame macro="">
      <xdr:nvGraphicFramePr>
        <xdr:cNvPr id="8" name="Chart 7">
          <a:extLst>
            <a:ext uri="{FF2B5EF4-FFF2-40B4-BE49-F238E27FC236}">
              <a16:creationId xmlns:a16="http://schemas.microsoft.com/office/drawing/2014/main" id="{416F2F79-2FAA-4CEA-A07E-E7A6B30E3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426720</xdr:colOff>
      <xdr:row>31</xdr:row>
      <xdr:rowOff>15240</xdr:rowOff>
    </xdr:from>
    <xdr:to>
      <xdr:col>19</xdr:col>
      <xdr:colOff>274320</xdr:colOff>
      <xdr:row>45</xdr:row>
      <xdr:rowOff>83820</xdr:rowOff>
    </xdr:to>
    <xdr:graphicFrame macro="">
      <xdr:nvGraphicFramePr>
        <xdr:cNvPr id="11" name="Chart 10">
          <a:extLst>
            <a:ext uri="{FF2B5EF4-FFF2-40B4-BE49-F238E27FC236}">
              <a16:creationId xmlns:a16="http://schemas.microsoft.com/office/drawing/2014/main" id="{4912728B-0C21-496F-8632-6401BE474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205740</xdr:colOff>
      <xdr:row>31</xdr:row>
      <xdr:rowOff>30480</xdr:rowOff>
    </xdr:from>
    <xdr:to>
      <xdr:col>10</xdr:col>
      <xdr:colOff>449580</xdr:colOff>
      <xdr:row>45</xdr:row>
      <xdr:rowOff>114300</xdr:rowOff>
    </xdr:to>
    <xdr:graphicFrame macro="">
      <xdr:nvGraphicFramePr>
        <xdr:cNvPr id="21" name="Chart 20">
          <a:extLst>
            <a:ext uri="{FF2B5EF4-FFF2-40B4-BE49-F238E27FC236}">
              <a16:creationId xmlns:a16="http://schemas.microsoft.com/office/drawing/2014/main" id="{B0078828-56A4-43F9-886A-C20FBB4BA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137160</xdr:colOff>
      <xdr:row>6</xdr:row>
      <xdr:rowOff>114300</xdr:rowOff>
    </xdr:from>
    <xdr:to>
      <xdr:col>3</xdr:col>
      <xdr:colOff>144780</xdr:colOff>
      <xdr:row>10</xdr:row>
      <xdr:rowOff>144780</xdr:rowOff>
    </xdr:to>
    <xdr:pic>
      <xdr:nvPicPr>
        <xdr:cNvPr id="20" name="Picture 19">
          <a:extLst>
            <a:ext uri="{FF2B5EF4-FFF2-40B4-BE49-F238E27FC236}">
              <a16:creationId xmlns:a16="http://schemas.microsoft.com/office/drawing/2014/main" id="{F35FB852-26A2-4DD4-ACF3-3902651C8AE0}"/>
            </a:ext>
          </a:extLst>
        </xdr:cNvPr>
        <xdr:cNvPicPr>
          <a:picLocks noChangeAspect="1"/>
        </xdr:cNvPicPr>
      </xdr:nvPicPr>
      <xdr:blipFill>
        <a:blip xmlns:r="http://schemas.openxmlformats.org/officeDocument/2006/relationships" r:embed="rId6"/>
        <a:stretch>
          <a:fillRect/>
        </a:stretch>
      </xdr:blipFill>
      <xdr:spPr>
        <a:xfrm>
          <a:off x="548640" y="1165860"/>
          <a:ext cx="762000" cy="762000"/>
        </a:xfrm>
        <a:prstGeom prst="rect">
          <a:avLst/>
        </a:prstGeom>
      </xdr:spPr>
    </xdr:pic>
    <xdr:clientData/>
  </xdr:twoCellAnchor>
  <xdr:twoCellAnchor editAs="oneCell">
    <xdr:from>
      <xdr:col>3</xdr:col>
      <xdr:colOff>297180</xdr:colOff>
      <xdr:row>6</xdr:row>
      <xdr:rowOff>53340</xdr:rowOff>
    </xdr:from>
    <xdr:to>
      <xdr:col>6</xdr:col>
      <xdr:colOff>15240</xdr:colOff>
      <xdr:row>11</xdr:row>
      <xdr:rowOff>137160</xdr:rowOff>
    </xdr:to>
    <mc:AlternateContent xmlns:mc="http://schemas.openxmlformats.org/markup-compatibility/2006">
      <mc:Choice xmlns:a14="http://schemas.microsoft.com/office/drawing/2010/main" Requires="a14">
        <xdr:graphicFrame macro="">
          <xdr:nvGraphicFramePr>
            <xdr:cNvPr id="23" name="ANOMES_REF">
              <a:extLst>
                <a:ext uri="{FF2B5EF4-FFF2-40B4-BE49-F238E27FC236}">
                  <a16:creationId xmlns:a16="http://schemas.microsoft.com/office/drawing/2014/main" id="{08A2AC6C-AADC-441E-830E-D31D2A9B2556}"/>
                </a:ext>
              </a:extLst>
            </xdr:cNvPr>
            <xdr:cNvGraphicFramePr/>
          </xdr:nvGraphicFramePr>
          <xdr:xfrm>
            <a:off x="0" y="0"/>
            <a:ext cx="0" cy="0"/>
          </xdr:xfrm>
          <a:graphic>
            <a:graphicData uri="http://schemas.microsoft.com/office/drawing/2010/slicer">
              <sle:slicer xmlns:sle="http://schemas.microsoft.com/office/drawing/2010/slicer" name="ANOMES_REF"/>
            </a:graphicData>
          </a:graphic>
        </xdr:graphicFrame>
      </mc:Choice>
      <mc:Fallback>
        <xdr:sp macro="" textlink="">
          <xdr:nvSpPr>
            <xdr:cNvPr id="0" name=""/>
            <xdr:cNvSpPr>
              <a:spLocks noTextEdit="1"/>
            </xdr:cNvSpPr>
          </xdr:nvSpPr>
          <xdr:spPr>
            <a:xfrm>
              <a:off x="1463040" y="1104900"/>
              <a:ext cx="1623060" cy="99822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312420</xdr:colOff>
      <xdr:row>6</xdr:row>
      <xdr:rowOff>60960</xdr:rowOff>
    </xdr:from>
    <xdr:to>
      <xdr:col>9</xdr:col>
      <xdr:colOff>198120</xdr:colOff>
      <xdr:row>11</xdr:row>
      <xdr:rowOff>114299</xdr:rowOff>
    </xdr:to>
    <mc:AlternateContent xmlns:mc="http://schemas.openxmlformats.org/markup-compatibility/2006">
      <mc:Choice xmlns:a14="http://schemas.microsoft.com/office/drawing/2010/main" Requires="a14">
        <xdr:graphicFrame macro="">
          <xdr:nvGraphicFramePr>
            <xdr:cNvPr id="25" name="SENIORIDADE">
              <a:extLst>
                <a:ext uri="{FF2B5EF4-FFF2-40B4-BE49-F238E27FC236}">
                  <a16:creationId xmlns:a16="http://schemas.microsoft.com/office/drawing/2014/main" id="{8944205C-837A-4ABF-8A95-FBD96BCDD95F}"/>
                </a:ext>
              </a:extLst>
            </xdr:cNvPr>
            <xdr:cNvGraphicFramePr/>
          </xdr:nvGraphicFramePr>
          <xdr:xfrm>
            <a:off x="0" y="0"/>
            <a:ext cx="0" cy="0"/>
          </xdr:xfrm>
          <a:graphic>
            <a:graphicData uri="http://schemas.microsoft.com/office/drawing/2010/slicer">
              <sle:slicer xmlns:sle="http://schemas.microsoft.com/office/drawing/2010/slicer" name="SENIORIDADE"/>
            </a:graphicData>
          </a:graphic>
        </xdr:graphicFrame>
      </mc:Choice>
      <mc:Fallback>
        <xdr:sp macro="" textlink="">
          <xdr:nvSpPr>
            <xdr:cNvPr id="0" name=""/>
            <xdr:cNvSpPr>
              <a:spLocks noTextEdit="1"/>
            </xdr:cNvSpPr>
          </xdr:nvSpPr>
          <xdr:spPr>
            <a:xfrm>
              <a:off x="3383280" y="1112520"/>
              <a:ext cx="1562100" cy="96773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129540</xdr:colOff>
      <xdr:row>6</xdr:row>
      <xdr:rowOff>68581</xdr:rowOff>
    </xdr:from>
    <xdr:to>
      <xdr:col>13</xdr:col>
      <xdr:colOff>426720</xdr:colOff>
      <xdr:row>11</xdr:row>
      <xdr:rowOff>106681</xdr:rowOff>
    </xdr:to>
    <mc:AlternateContent xmlns:mc="http://schemas.openxmlformats.org/markup-compatibility/2006" xmlns:a14="http://schemas.microsoft.com/office/drawing/2010/main">
      <mc:Choice Requires="a14">
        <xdr:graphicFrame macro="">
          <xdr:nvGraphicFramePr>
            <xdr:cNvPr id="27" name="ÁREA">
              <a:extLst>
                <a:ext uri="{FF2B5EF4-FFF2-40B4-BE49-F238E27FC236}">
                  <a16:creationId xmlns:a16="http://schemas.microsoft.com/office/drawing/2014/main" id="{1C9B9E95-9A5E-4966-A90A-D6A4DA178D50}"/>
                </a:ext>
              </a:extLst>
            </xdr:cNvPr>
            <xdr:cNvGraphicFramePr/>
          </xdr:nvGraphicFramePr>
          <xdr:xfrm>
            <a:off x="0" y="0"/>
            <a:ext cx="0" cy="0"/>
          </xdr:xfrm>
          <a:graphic>
            <a:graphicData uri="http://schemas.microsoft.com/office/drawing/2010/slicer">
              <sle:slicer xmlns:sle="http://schemas.microsoft.com/office/drawing/2010/slicer" name="ÁREA"/>
            </a:graphicData>
          </a:graphic>
        </xdr:graphicFrame>
      </mc:Choice>
      <mc:Fallback xmlns="">
        <xdr:sp macro="" textlink="">
          <xdr:nvSpPr>
            <xdr:cNvPr id="0" name=""/>
            <xdr:cNvSpPr>
              <a:spLocks noTextEdit="1"/>
            </xdr:cNvSpPr>
          </xdr:nvSpPr>
          <xdr:spPr>
            <a:xfrm>
              <a:off x="5356860" y="1120141"/>
              <a:ext cx="1828800" cy="9525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213360</xdr:colOff>
      <xdr:row>6</xdr:row>
      <xdr:rowOff>60959</xdr:rowOff>
    </xdr:from>
    <xdr:to>
      <xdr:col>18</xdr:col>
      <xdr:colOff>228600</xdr:colOff>
      <xdr:row>11</xdr:row>
      <xdr:rowOff>121920</xdr:rowOff>
    </xdr:to>
    <mc:AlternateContent xmlns:mc="http://schemas.openxmlformats.org/markup-compatibility/2006">
      <mc:Choice xmlns:a14="http://schemas.microsoft.com/office/drawing/2010/main" Requires="a14">
        <xdr:graphicFrame macro="">
          <xdr:nvGraphicFramePr>
            <xdr:cNvPr id="28" name="COMPLEXIDADE">
              <a:extLst>
                <a:ext uri="{FF2B5EF4-FFF2-40B4-BE49-F238E27FC236}">
                  <a16:creationId xmlns:a16="http://schemas.microsoft.com/office/drawing/2014/main" id="{E4E3849D-F860-4DDA-9AE9-30FEA04D3E9B}"/>
                </a:ext>
              </a:extLst>
            </xdr:cNvPr>
            <xdr:cNvGraphicFramePr/>
          </xdr:nvGraphicFramePr>
          <xdr:xfrm>
            <a:off x="0" y="0"/>
            <a:ext cx="0" cy="0"/>
          </xdr:xfrm>
          <a:graphic>
            <a:graphicData uri="http://schemas.microsoft.com/office/drawing/2010/slicer">
              <sle:slicer xmlns:sle="http://schemas.microsoft.com/office/drawing/2010/slicer" name="COMPLEXIDADE"/>
            </a:graphicData>
          </a:graphic>
        </xdr:graphicFrame>
      </mc:Choice>
      <mc:Fallback>
        <xdr:sp macro="" textlink="">
          <xdr:nvSpPr>
            <xdr:cNvPr id="0" name=""/>
            <xdr:cNvSpPr>
              <a:spLocks noTextEdit="1"/>
            </xdr:cNvSpPr>
          </xdr:nvSpPr>
          <xdr:spPr>
            <a:xfrm>
              <a:off x="7559040" y="1112519"/>
              <a:ext cx="1828800" cy="97536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é Ribeiro Leli" refreshedDate="45432.626816087963" createdVersion="6" refreshedVersion="6" minRefreshableVersion="3" recordCount="455" xr:uid="{89A28972-FE88-4ADD-9039-C5112BB7FBB1}">
  <cacheSource type="worksheet">
    <worksheetSource ref="A1:F456" sheet="CUBO1"/>
  </cacheSource>
  <cacheFields count="6">
    <cacheField name="ANOMES_REF" numFmtId="0">
      <sharedItems count="13">
        <s v="202209"/>
        <s v="202304"/>
        <s v="202306"/>
        <s v="202307"/>
        <s v="202308"/>
        <s v="202309"/>
        <s v="202310"/>
        <s v="202311"/>
        <s v="202312"/>
        <s v="202401"/>
        <s v="202402"/>
        <s v="202403"/>
        <s v="202404"/>
      </sharedItems>
    </cacheField>
    <cacheField name="ATRIBUTO2" numFmtId="0">
      <sharedItems containsBlank="1" count="12">
        <s v="Jr"/>
        <s v="Sr"/>
        <s v="Bg"/>
        <s v="Pr"/>
        <s v="Ex"/>
        <s v="D0"/>
        <s v="D1"/>
        <s v="D2"/>
        <s v="D3"/>
        <s v="D4"/>
        <s v="D5+"/>
        <m/>
      </sharedItems>
    </cacheField>
    <cacheField name="ATRIBUTO" numFmtId="0">
      <sharedItems count="16">
        <s v="Infra"/>
        <s v="Compras"/>
        <s v="Vendas"/>
        <s v="Dev"/>
        <s v="Financeiro"/>
        <s v="Fluxo Aprovação"/>
        <s v="Custos"/>
        <s v="Produção"/>
        <s v="Qualidade"/>
        <s v="BI"/>
        <s v="Depósito"/>
        <s v="FIscal"/>
        <s v="Manutenção"/>
        <s v="N2"/>
        <s v="N3"/>
        <s v="N1"/>
      </sharedItems>
    </cacheField>
    <cacheField name="CHAMADO" numFmtId="0">
      <sharedItems containsSemiMixedTypes="0" containsString="0" containsNumber="1" containsInteger="1" minValue="1" maxValue="78"/>
    </cacheField>
    <cacheField name="INDICADOR" numFmtId="0">
      <sharedItems count="6">
        <s v="ABERTURAS"/>
        <s v="ENCERRAMENTO"/>
        <s v="LEADTIME"/>
        <s v="PENDENTE"/>
        <s v="COMPLEXIDADE_VOL"/>
        <s v="VOLUMETRIA CARGO"/>
      </sharedItems>
    </cacheField>
    <cacheField name="SENIORIDADE" numFmtId="0">
      <sharedItems containsBlank="1" count="6">
        <m/>
        <s v="Bg"/>
        <s v="Ex"/>
        <s v="Jr"/>
        <s v="Pr"/>
        <s v="Sr"/>
      </sharedItems>
    </cacheField>
  </cacheFields>
  <extLst>
    <ext xmlns:x14="http://schemas.microsoft.com/office/spreadsheetml/2009/9/main" uri="{725AE2AE-9491-48be-B2B4-4EB974FC3084}">
      <x14:pivotCacheDefinition pivotCacheId="931652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é Ribeiro Leli" refreshedDate="45432.699378472222" createdVersion="6" refreshedVersion="6" minRefreshableVersion="3" recordCount="44" xr:uid="{0839BD0B-77CA-428E-B2E9-48D188BC47A6}">
  <cacheSource type="worksheet">
    <worksheetSource ref="A1:E45" sheet="CUBO2"/>
  </cacheSource>
  <cacheFields count="5">
    <cacheField name="ANOMES_STATUS" numFmtId="0">
      <sharedItems count="3">
        <s v="202401"/>
        <s v="202402"/>
        <s v="202403"/>
      </sharedItems>
    </cacheField>
    <cacheField name="SENIORIDADE" numFmtId="0">
      <sharedItems count="5">
        <s v="Bg"/>
        <s v="Ex"/>
        <s v="Jr"/>
        <s v="Pr"/>
        <s v="Sr"/>
      </sharedItems>
    </cacheField>
    <cacheField name="COMPLEXIDADE" numFmtId="0">
      <sharedItems count="3">
        <s v="N1"/>
        <s v="N2"/>
        <s v="N3"/>
      </sharedItems>
    </cacheField>
    <cacheField name="HORAS" numFmtId="0">
      <sharedItems containsSemiMixedTypes="0" containsString="0" containsNumber="1" minValue="0.42" maxValue="8.7999999999999989"/>
    </cacheField>
    <cacheField name="VALOR_AT" numFmtId="0">
      <sharedItems containsSemiMixedTypes="0" containsString="0" containsNumber="1" minValue="13.64" maxValue="87.5" count="28">
        <n v="15"/>
        <n v="76.080000000000013"/>
        <n v="87.5"/>
        <n v="25"/>
        <n v="46"/>
        <n v="70"/>
        <n v="52.550588235294121"/>
        <n v="71.702978723404257"/>
        <n v="78"/>
        <n v="68.230312499999997"/>
        <n v="13.64"/>
        <n v="81.819999999999993"/>
        <n v="22.73"/>
        <n v="45.332105263157892"/>
        <n v="39.390555555555551"/>
        <n v="48.988148148148149"/>
        <n v="62.42711111111111"/>
        <n v="60.334545454545449"/>
        <n v="62.664999999999999"/>
        <n v="77.924285714285716"/>
        <n v="75.760000000000005"/>
        <n v="78.411249999999995"/>
        <n v="43.178750000000001"/>
        <n v="39.568823529411759"/>
        <n v="63.634999999999998"/>
        <n v="65.473684210526315"/>
        <n v="66.1190909090909"/>
        <n v="60.507555555555562"/>
      </sharedItems>
    </cacheField>
  </cacheFields>
  <extLst>
    <ext xmlns:x14="http://schemas.microsoft.com/office/spreadsheetml/2009/9/main" uri="{725AE2AE-9491-48be-B2B4-4EB974FC3084}">
      <x14:pivotCacheDefinition pivotCacheId="2106870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
  <r>
    <x v="0"/>
    <x v="0"/>
    <x v="0"/>
    <n v="1"/>
    <x v="0"/>
    <x v="0"/>
  </r>
  <r>
    <x v="0"/>
    <x v="1"/>
    <x v="0"/>
    <n v="2"/>
    <x v="0"/>
    <x v="0"/>
  </r>
  <r>
    <x v="1"/>
    <x v="2"/>
    <x v="1"/>
    <n v="7"/>
    <x v="0"/>
    <x v="0"/>
  </r>
  <r>
    <x v="1"/>
    <x v="1"/>
    <x v="1"/>
    <n v="2"/>
    <x v="0"/>
    <x v="0"/>
  </r>
  <r>
    <x v="2"/>
    <x v="3"/>
    <x v="2"/>
    <n v="2"/>
    <x v="0"/>
    <x v="0"/>
  </r>
  <r>
    <x v="2"/>
    <x v="1"/>
    <x v="2"/>
    <n v="1"/>
    <x v="0"/>
    <x v="0"/>
  </r>
  <r>
    <x v="3"/>
    <x v="0"/>
    <x v="3"/>
    <n v="3"/>
    <x v="0"/>
    <x v="0"/>
  </r>
  <r>
    <x v="3"/>
    <x v="3"/>
    <x v="1"/>
    <n v="4"/>
    <x v="0"/>
    <x v="0"/>
  </r>
  <r>
    <x v="3"/>
    <x v="3"/>
    <x v="4"/>
    <n v="1"/>
    <x v="0"/>
    <x v="0"/>
  </r>
  <r>
    <x v="3"/>
    <x v="1"/>
    <x v="1"/>
    <n v="6"/>
    <x v="0"/>
    <x v="0"/>
  </r>
  <r>
    <x v="3"/>
    <x v="1"/>
    <x v="3"/>
    <n v="2"/>
    <x v="0"/>
    <x v="0"/>
  </r>
  <r>
    <x v="3"/>
    <x v="1"/>
    <x v="4"/>
    <n v="8"/>
    <x v="0"/>
    <x v="0"/>
  </r>
  <r>
    <x v="3"/>
    <x v="1"/>
    <x v="5"/>
    <n v="1"/>
    <x v="0"/>
    <x v="0"/>
  </r>
  <r>
    <x v="4"/>
    <x v="4"/>
    <x v="6"/>
    <n v="6"/>
    <x v="0"/>
    <x v="0"/>
  </r>
  <r>
    <x v="4"/>
    <x v="4"/>
    <x v="3"/>
    <n v="6"/>
    <x v="0"/>
    <x v="0"/>
  </r>
  <r>
    <x v="4"/>
    <x v="3"/>
    <x v="1"/>
    <n v="3"/>
    <x v="0"/>
    <x v="0"/>
  </r>
  <r>
    <x v="4"/>
    <x v="3"/>
    <x v="4"/>
    <n v="5"/>
    <x v="0"/>
    <x v="0"/>
  </r>
  <r>
    <x v="4"/>
    <x v="1"/>
    <x v="1"/>
    <n v="6"/>
    <x v="0"/>
    <x v="0"/>
  </r>
  <r>
    <x v="4"/>
    <x v="1"/>
    <x v="3"/>
    <n v="10"/>
    <x v="0"/>
    <x v="0"/>
  </r>
  <r>
    <x v="5"/>
    <x v="1"/>
    <x v="3"/>
    <n v="1"/>
    <x v="0"/>
    <x v="0"/>
  </r>
  <r>
    <x v="6"/>
    <x v="0"/>
    <x v="3"/>
    <n v="3"/>
    <x v="0"/>
    <x v="0"/>
  </r>
  <r>
    <x v="6"/>
    <x v="3"/>
    <x v="7"/>
    <n v="1"/>
    <x v="0"/>
    <x v="0"/>
  </r>
  <r>
    <x v="6"/>
    <x v="1"/>
    <x v="3"/>
    <n v="1"/>
    <x v="0"/>
    <x v="0"/>
  </r>
  <r>
    <x v="6"/>
    <x v="1"/>
    <x v="4"/>
    <n v="14"/>
    <x v="0"/>
    <x v="0"/>
  </r>
  <r>
    <x v="6"/>
    <x v="1"/>
    <x v="7"/>
    <n v="6"/>
    <x v="0"/>
    <x v="0"/>
  </r>
  <r>
    <x v="6"/>
    <x v="1"/>
    <x v="8"/>
    <n v="3"/>
    <x v="0"/>
    <x v="0"/>
  </r>
  <r>
    <x v="6"/>
    <x v="1"/>
    <x v="2"/>
    <n v="7"/>
    <x v="0"/>
    <x v="0"/>
  </r>
  <r>
    <x v="7"/>
    <x v="4"/>
    <x v="6"/>
    <n v="24"/>
    <x v="0"/>
    <x v="0"/>
  </r>
  <r>
    <x v="7"/>
    <x v="4"/>
    <x v="3"/>
    <n v="3"/>
    <x v="0"/>
    <x v="0"/>
  </r>
  <r>
    <x v="7"/>
    <x v="0"/>
    <x v="3"/>
    <n v="12"/>
    <x v="0"/>
    <x v="0"/>
  </r>
  <r>
    <x v="7"/>
    <x v="3"/>
    <x v="1"/>
    <n v="1"/>
    <x v="0"/>
    <x v="0"/>
  </r>
  <r>
    <x v="7"/>
    <x v="3"/>
    <x v="3"/>
    <n v="15"/>
    <x v="0"/>
    <x v="0"/>
  </r>
  <r>
    <x v="7"/>
    <x v="3"/>
    <x v="4"/>
    <n v="9"/>
    <x v="0"/>
    <x v="0"/>
  </r>
  <r>
    <x v="7"/>
    <x v="3"/>
    <x v="7"/>
    <n v="1"/>
    <x v="0"/>
    <x v="0"/>
  </r>
  <r>
    <x v="7"/>
    <x v="3"/>
    <x v="2"/>
    <n v="7"/>
    <x v="0"/>
    <x v="0"/>
  </r>
  <r>
    <x v="7"/>
    <x v="1"/>
    <x v="1"/>
    <n v="1"/>
    <x v="0"/>
    <x v="0"/>
  </r>
  <r>
    <x v="7"/>
    <x v="1"/>
    <x v="3"/>
    <n v="6"/>
    <x v="0"/>
    <x v="0"/>
  </r>
  <r>
    <x v="7"/>
    <x v="1"/>
    <x v="4"/>
    <n v="1"/>
    <x v="0"/>
    <x v="0"/>
  </r>
  <r>
    <x v="7"/>
    <x v="1"/>
    <x v="7"/>
    <n v="30"/>
    <x v="0"/>
    <x v="0"/>
  </r>
  <r>
    <x v="7"/>
    <x v="1"/>
    <x v="2"/>
    <n v="11"/>
    <x v="0"/>
    <x v="0"/>
  </r>
  <r>
    <x v="8"/>
    <x v="2"/>
    <x v="1"/>
    <n v="1"/>
    <x v="0"/>
    <x v="0"/>
  </r>
  <r>
    <x v="8"/>
    <x v="4"/>
    <x v="9"/>
    <n v="1"/>
    <x v="0"/>
    <x v="0"/>
  </r>
  <r>
    <x v="8"/>
    <x v="4"/>
    <x v="6"/>
    <n v="1"/>
    <x v="0"/>
    <x v="0"/>
  </r>
  <r>
    <x v="8"/>
    <x v="0"/>
    <x v="0"/>
    <n v="2"/>
    <x v="0"/>
    <x v="0"/>
  </r>
  <r>
    <x v="8"/>
    <x v="3"/>
    <x v="1"/>
    <n v="10"/>
    <x v="0"/>
    <x v="0"/>
  </r>
  <r>
    <x v="8"/>
    <x v="3"/>
    <x v="4"/>
    <n v="2"/>
    <x v="0"/>
    <x v="0"/>
  </r>
  <r>
    <x v="8"/>
    <x v="1"/>
    <x v="1"/>
    <n v="6"/>
    <x v="0"/>
    <x v="0"/>
  </r>
  <r>
    <x v="8"/>
    <x v="1"/>
    <x v="6"/>
    <n v="3"/>
    <x v="0"/>
    <x v="0"/>
  </r>
  <r>
    <x v="8"/>
    <x v="1"/>
    <x v="3"/>
    <n v="4"/>
    <x v="0"/>
    <x v="0"/>
  </r>
  <r>
    <x v="8"/>
    <x v="1"/>
    <x v="4"/>
    <n v="13"/>
    <x v="0"/>
    <x v="0"/>
  </r>
  <r>
    <x v="8"/>
    <x v="1"/>
    <x v="8"/>
    <n v="8"/>
    <x v="0"/>
    <x v="0"/>
  </r>
  <r>
    <x v="8"/>
    <x v="1"/>
    <x v="2"/>
    <n v="2"/>
    <x v="0"/>
    <x v="0"/>
  </r>
  <r>
    <x v="9"/>
    <x v="2"/>
    <x v="1"/>
    <n v="9"/>
    <x v="0"/>
    <x v="0"/>
  </r>
  <r>
    <x v="9"/>
    <x v="2"/>
    <x v="6"/>
    <n v="1"/>
    <x v="0"/>
    <x v="0"/>
  </r>
  <r>
    <x v="9"/>
    <x v="2"/>
    <x v="10"/>
    <n v="2"/>
    <x v="0"/>
    <x v="0"/>
  </r>
  <r>
    <x v="9"/>
    <x v="2"/>
    <x v="3"/>
    <n v="2"/>
    <x v="0"/>
    <x v="0"/>
  </r>
  <r>
    <x v="9"/>
    <x v="2"/>
    <x v="11"/>
    <n v="1"/>
    <x v="0"/>
    <x v="0"/>
  </r>
  <r>
    <x v="9"/>
    <x v="2"/>
    <x v="4"/>
    <n v="14"/>
    <x v="0"/>
    <x v="0"/>
  </r>
  <r>
    <x v="9"/>
    <x v="2"/>
    <x v="0"/>
    <n v="50"/>
    <x v="0"/>
    <x v="0"/>
  </r>
  <r>
    <x v="9"/>
    <x v="2"/>
    <x v="12"/>
    <n v="1"/>
    <x v="0"/>
    <x v="0"/>
  </r>
  <r>
    <x v="9"/>
    <x v="2"/>
    <x v="7"/>
    <n v="1"/>
    <x v="0"/>
    <x v="0"/>
  </r>
  <r>
    <x v="9"/>
    <x v="2"/>
    <x v="2"/>
    <n v="6"/>
    <x v="0"/>
    <x v="0"/>
  </r>
  <r>
    <x v="9"/>
    <x v="4"/>
    <x v="6"/>
    <n v="7"/>
    <x v="0"/>
    <x v="0"/>
  </r>
  <r>
    <x v="9"/>
    <x v="4"/>
    <x v="3"/>
    <n v="1"/>
    <x v="0"/>
    <x v="0"/>
  </r>
  <r>
    <x v="9"/>
    <x v="4"/>
    <x v="11"/>
    <n v="2"/>
    <x v="0"/>
    <x v="0"/>
  </r>
  <r>
    <x v="9"/>
    <x v="4"/>
    <x v="4"/>
    <n v="8"/>
    <x v="0"/>
    <x v="0"/>
  </r>
  <r>
    <x v="9"/>
    <x v="0"/>
    <x v="3"/>
    <n v="10"/>
    <x v="0"/>
    <x v="0"/>
  </r>
  <r>
    <x v="9"/>
    <x v="0"/>
    <x v="0"/>
    <n v="45"/>
    <x v="0"/>
    <x v="0"/>
  </r>
  <r>
    <x v="9"/>
    <x v="0"/>
    <x v="2"/>
    <n v="11"/>
    <x v="0"/>
    <x v="0"/>
  </r>
  <r>
    <x v="9"/>
    <x v="3"/>
    <x v="1"/>
    <n v="13"/>
    <x v="0"/>
    <x v="0"/>
  </r>
  <r>
    <x v="9"/>
    <x v="3"/>
    <x v="10"/>
    <n v="5"/>
    <x v="0"/>
    <x v="0"/>
  </r>
  <r>
    <x v="9"/>
    <x v="3"/>
    <x v="4"/>
    <n v="23"/>
    <x v="0"/>
    <x v="0"/>
  </r>
  <r>
    <x v="9"/>
    <x v="3"/>
    <x v="2"/>
    <n v="11"/>
    <x v="0"/>
    <x v="0"/>
  </r>
  <r>
    <x v="9"/>
    <x v="1"/>
    <x v="1"/>
    <n v="2"/>
    <x v="0"/>
    <x v="0"/>
  </r>
  <r>
    <x v="9"/>
    <x v="1"/>
    <x v="10"/>
    <n v="7"/>
    <x v="0"/>
    <x v="0"/>
  </r>
  <r>
    <x v="9"/>
    <x v="1"/>
    <x v="3"/>
    <n v="15"/>
    <x v="0"/>
    <x v="0"/>
  </r>
  <r>
    <x v="9"/>
    <x v="1"/>
    <x v="4"/>
    <n v="6"/>
    <x v="0"/>
    <x v="0"/>
  </r>
  <r>
    <x v="9"/>
    <x v="1"/>
    <x v="12"/>
    <n v="19"/>
    <x v="0"/>
    <x v="0"/>
  </r>
  <r>
    <x v="9"/>
    <x v="1"/>
    <x v="7"/>
    <n v="5"/>
    <x v="0"/>
    <x v="0"/>
  </r>
  <r>
    <x v="9"/>
    <x v="1"/>
    <x v="2"/>
    <n v="7"/>
    <x v="0"/>
    <x v="0"/>
  </r>
  <r>
    <x v="10"/>
    <x v="2"/>
    <x v="9"/>
    <n v="1"/>
    <x v="0"/>
    <x v="0"/>
  </r>
  <r>
    <x v="10"/>
    <x v="2"/>
    <x v="1"/>
    <n v="10"/>
    <x v="0"/>
    <x v="0"/>
  </r>
  <r>
    <x v="10"/>
    <x v="2"/>
    <x v="11"/>
    <n v="3"/>
    <x v="0"/>
    <x v="0"/>
  </r>
  <r>
    <x v="10"/>
    <x v="2"/>
    <x v="4"/>
    <n v="18"/>
    <x v="0"/>
    <x v="0"/>
  </r>
  <r>
    <x v="10"/>
    <x v="2"/>
    <x v="0"/>
    <n v="25"/>
    <x v="0"/>
    <x v="0"/>
  </r>
  <r>
    <x v="10"/>
    <x v="2"/>
    <x v="2"/>
    <n v="2"/>
    <x v="0"/>
    <x v="0"/>
  </r>
  <r>
    <x v="10"/>
    <x v="4"/>
    <x v="9"/>
    <n v="3"/>
    <x v="0"/>
    <x v="0"/>
  </r>
  <r>
    <x v="10"/>
    <x v="4"/>
    <x v="6"/>
    <n v="6"/>
    <x v="0"/>
    <x v="0"/>
  </r>
  <r>
    <x v="10"/>
    <x v="4"/>
    <x v="3"/>
    <n v="3"/>
    <x v="0"/>
    <x v="0"/>
  </r>
  <r>
    <x v="10"/>
    <x v="0"/>
    <x v="3"/>
    <n v="2"/>
    <x v="0"/>
    <x v="0"/>
  </r>
  <r>
    <x v="10"/>
    <x v="0"/>
    <x v="4"/>
    <n v="11"/>
    <x v="0"/>
    <x v="0"/>
  </r>
  <r>
    <x v="10"/>
    <x v="0"/>
    <x v="0"/>
    <n v="36"/>
    <x v="0"/>
    <x v="0"/>
  </r>
  <r>
    <x v="10"/>
    <x v="0"/>
    <x v="8"/>
    <n v="1"/>
    <x v="0"/>
    <x v="0"/>
  </r>
  <r>
    <x v="10"/>
    <x v="3"/>
    <x v="1"/>
    <n v="22"/>
    <x v="0"/>
    <x v="0"/>
  </r>
  <r>
    <x v="10"/>
    <x v="3"/>
    <x v="11"/>
    <n v="3"/>
    <x v="0"/>
    <x v="0"/>
  </r>
  <r>
    <x v="10"/>
    <x v="3"/>
    <x v="4"/>
    <n v="29"/>
    <x v="0"/>
    <x v="0"/>
  </r>
  <r>
    <x v="10"/>
    <x v="3"/>
    <x v="0"/>
    <n v="5"/>
    <x v="0"/>
    <x v="0"/>
  </r>
  <r>
    <x v="10"/>
    <x v="1"/>
    <x v="1"/>
    <n v="26"/>
    <x v="0"/>
    <x v="0"/>
  </r>
  <r>
    <x v="10"/>
    <x v="1"/>
    <x v="3"/>
    <n v="4"/>
    <x v="0"/>
    <x v="0"/>
  </r>
  <r>
    <x v="10"/>
    <x v="1"/>
    <x v="4"/>
    <n v="13"/>
    <x v="0"/>
    <x v="0"/>
  </r>
  <r>
    <x v="10"/>
    <x v="1"/>
    <x v="0"/>
    <n v="7"/>
    <x v="0"/>
    <x v="0"/>
  </r>
  <r>
    <x v="10"/>
    <x v="1"/>
    <x v="7"/>
    <n v="1"/>
    <x v="0"/>
    <x v="0"/>
  </r>
  <r>
    <x v="10"/>
    <x v="1"/>
    <x v="8"/>
    <n v="2"/>
    <x v="0"/>
    <x v="0"/>
  </r>
  <r>
    <x v="10"/>
    <x v="1"/>
    <x v="2"/>
    <n v="5"/>
    <x v="0"/>
    <x v="0"/>
  </r>
  <r>
    <x v="11"/>
    <x v="2"/>
    <x v="1"/>
    <n v="4"/>
    <x v="0"/>
    <x v="0"/>
  </r>
  <r>
    <x v="11"/>
    <x v="2"/>
    <x v="3"/>
    <n v="1"/>
    <x v="0"/>
    <x v="0"/>
  </r>
  <r>
    <x v="11"/>
    <x v="2"/>
    <x v="4"/>
    <n v="8"/>
    <x v="0"/>
    <x v="0"/>
  </r>
  <r>
    <x v="11"/>
    <x v="2"/>
    <x v="0"/>
    <n v="38"/>
    <x v="0"/>
    <x v="0"/>
  </r>
  <r>
    <x v="11"/>
    <x v="2"/>
    <x v="8"/>
    <n v="1"/>
    <x v="0"/>
    <x v="0"/>
  </r>
  <r>
    <x v="11"/>
    <x v="4"/>
    <x v="3"/>
    <n v="5"/>
    <x v="0"/>
    <x v="0"/>
  </r>
  <r>
    <x v="11"/>
    <x v="0"/>
    <x v="1"/>
    <n v="2"/>
    <x v="0"/>
    <x v="0"/>
  </r>
  <r>
    <x v="11"/>
    <x v="0"/>
    <x v="3"/>
    <n v="4"/>
    <x v="0"/>
    <x v="0"/>
  </r>
  <r>
    <x v="11"/>
    <x v="0"/>
    <x v="4"/>
    <n v="5"/>
    <x v="0"/>
    <x v="0"/>
  </r>
  <r>
    <x v="11"/>
    <x v="0"/>
    <x v="0"/>
    <n v="64"/>
    <x v="0"/>
    <x v="0"/>
  </r>
  <r>
    <x v="11"/>
    <x v="0"/>
    <x v="2"/>
    <n v="2"/>
    <x v="0"/>
    <x v="0"/>
  </r>
  <r>
    <x v="11"/>
    <x v="3"/>
    <x v="1"/>
    <n v="1"/>
    <x v="0"/>
    <x v="0"/>
  </r>
  <r>
    <x v="11"/>
    <x v="3"/>
    <x v="4"/>
    <n v="1"/>
    <x v="0"/>
    <x v="0"/>
  </r>
  <r>
    <x v="11"/>
    <x v="3"/>
    <x v="2"/>
    <n v="1"/>
    <x v="0"/>
    <x v="0"/>
  </r>
  <r>
    <x v="11"/>
    <x v="1"/>
    <x v="1"/>
    <n v="12"/>
    <x v="0"/>
    <x v="0"/>
  </r>
  <r>
    <x v="11"/>
    <x v="1"/>
    <x v="10"/>
    <n v="2"/>
    <x v="0"/>
    <x v="0"/>
  </r>
  <r>
    <x v="11"/>
    <x v="1"/>
    <x v="3"/>
    <n v="6"/>
    <x v="0"/>
    <x v="0"/>
  </r>
  <r>
    <x v="11"/>
    <x v="1"/>
    <x v="4"/>
    <n v="13"/>
    <x v="0"/>
    <x v="0"/>
  </r>
  <r>
    <x v="11"/>
    <x v="1"/>
    <x v="0"/>
    <n v="4"/>
    <x v="0"/>
    <x v="0"/>
  </r>
  <r>
    <x v="11"/>
    <x v="1"/>
    <x v="8"/>
    <n v="3"/>
    <x v="0"/>
    <x v="0"/>
  </r>
  <r>
    <x v="11"/>
    <x v="1"/>
    <x v="2"/>
    <n v="10"/>
    <x v="0"/>
    <x v="0"/>
  </r>
  <r>
    <x v="12"/>
    <x v="4"/>
    <x v="11"/>
    <n v="4"/>
    <x v="0"/>
    <x v="0"/>
  </r>
  <r>
    <x v="9"/>
    <x v="2"/>
    <x v="1"/>
    <n v="15"/>
    <x v="1"/>
    <x v="0"/>
  </r>
  <r>
    <x v="9"/>
    <x v="2"/>
    <x v="6"/>
    <n v="1"/>
    <x v="1"/>
    <x v="0"/>
  </r>
  <r>
    <x v="9"/>
    <x v="2"/>
    <x v="10"/>
    <n v="2"/>
    <x v="1"/>
    <x v="0"/>
  </r>
  <r>
    <x v="9"/>
    <x v="2"/>
    <x v="3"/>
    <n v="1"/>
    <x v="1"/>
    <x v="0"/>
  </r>
  <r>
    <x v="9"/>
    <x v="2"/>
    <x v="11"/>
    <n v="1"/>
    <x v="1"/>
    <x v="0"/>
  </r>
  <r>
    <x v="9"/>
    <x v="2"/>
    <x v="4"/>
    <n v="3"/>
    <x v="1"/>
    <x v="0"/>
  </r>
  <r>
    <x v="9"/>
    <x v="2"/>
    <x v="0"/>
    <n v="50"/>
    <x v="1"/>
    <x v="0"/>
  </r>
  <r>
    <x v="9"/>
    <x v="2"/>
    <x v="12"/>
    <n v="1"/>
    <x v="1"/>
    <x v="0"/>
  </r>
  <r>
    <x v="9"/>
    <x v="2"/>
    <x v="2"/>
    <n v="5"/>
    <x v="1"/>
    <x v="0"/>
  </r>
  <r>
    <x v="9"/>
    <x v="4"/>
    <x v="9"/>
    <n v="1"/>
    <x v="1"/>
    <x v="0"/>
  </r>
  <r>
    <x v="9"/>
    <x v="4"/>
    <x v="6"/>
    <n v="3"/>
    <x v="1"/>
    <x v="0"/>
  </r>
  <r>
    <x v="9"/>
    <x v="4"/>
    <x v="3"/>
    <n v="6"/>
    <x v="1"/>
    <x v="0"/>
  </r>
  <r>
    <x v="9"/>
    <x v="4"/>
    <x v="11"/>
    <n v="2"/>
    <x v="1"/>
    <x v="0"/>
  </r>
  <r>
    <x v="9"/>
    <x v="4"/>
    <x v="4"/>
    <n v="7"/>
    <x v="1"/>
    <x v="0"/>
  </r>
  <r>
    <x v="9"/>
    <x v="0"/>
    <x v="3"/>
    <n v="10"/>
    <x v="1"/>
    <x v="0"/>
  </r>
  <r>
    <x v="9"/>
    <x v="0"/>
    <x v="0"/>
    <n v="45"/>
    <x v="1"/>
    <x v="0"/>
  </r>
  <r>
    <x v="9"/>
    <x v="0"/>
    <x v="2"/>
    <n v="8"/>
    <x v="1"/>
    <x v="0"/>
  </r>
  <r>
    <x v="9"/>
    <x v="3"/>
    <x v="1"/>
    <n v="15"/>
    <x v="1"/>
    <x v="0"/>
  </r>
  <r>
    <x v="9"/>
    <x v="3"/>
    <x v="10"/>
    <n v="5"/>
    <x v="1"/>
    <x v="0"/>
  </r>
  <r>
    <x v="9"/>
    <x v="3"/>
    <x v="4"/>
    <n v="3"/>
    <x v="1"/>
    <x v="0"/>
  </r>
  <r>
    <x v="9"/>
    <x v="3"/>
    <x v="2"/>
    <n v="6"/>
    <x v="1"/>
    <x v="0"/>
  </r>
  <r>
    <x v="9"/>
    <x v="1"/>
    <x v="1"/>
    <n v="15"/>
    <x v="1"/>
    <x v="0"/>
  </r>
  <r>
    <x v="9"/>
    <x v="1"/>
    <x v="6"/>
    <n v="3"/>
    <x v="1"/>
    <x v="0"/>
  </r>
  <r>
    <x v="9"/>
    <x v="1"/>
    <x v="10"/>
    <n v="7"/>
    <x v="1"/>
    <x v="0"/>
  </r>
  <r>
    <x v="9"/>
    <x v="1"/>
    <x v="3"/>
    <n v="6"/>
    <x v="1"/>
    <x v="0"/>
  </r>
  <r>
    <x v="9"/>
    <x v="1"/>
    <x v="4"/>
    <n v="22"/>
    <x v="1"/>
    <x v="0"/>
  </r>
  <r>
    <x v="9"/>
    <x v="1"/>
    <x v="5"/>
    <n v="1"/>
    <x v="1"/>
    <x v="0"/>
  </r>
  <r>
    <x v="9"/>
    <x v="1"/>
    <x v="12"/>
    <n v="3"/>
    <x v="1"/>
    <x v="0"/>
  </r>
  <r>
    <x v="9"/>
    <x v="1"/>
    <x v="7"/>
    <n v="5"/>
    <x v="1"/>
    <x v="0"/>
  </r>
  <r>
    <x v="9"/>
    <x v="1"/>
    <x v="8"/>
    <n v="9"/>
    <x v="1"/>
    <x v="0"/>
  </r>
  <r>
    <x v="9"/>
    <x v="1"/>
    <x v="2"/>
    <n v="11"/>
    <x v="1"/>
    <x v="0"/>
  </r>
  <r>
    <x v="10"/>
    <x v="2"/>
    <x v="1"/>
    <n v="9"/>
    <x v="1"/>
    <x v="0"/>
  </r>
  <r>
    <x v="10"/>
    <x v="2"/>
    <x v="11"/>
    <n v="3"/>
    <x v="1"/>
    <x v="0"/>
  </r>
  <r>
    <x v="10"/>
    <x v="2"/>
    <x v="4"/>
    <n v="11"/>
    <x v="1"/>
    <x v="0"/>
  </r>
  <r>
    <x v="10"/>
    <x v="2"/>
    <x v="0"/>
    <n v="24"/>
    <x v="1"/>
    <x v="0"/>
  </r>
  <r>
    <x v="10"/>
    <x v="4"/>
    <x v="6"/>
    <n v="7"/>
    <x v="1"/>
    <x v="0"/>
  </r>
  <r>
    <x v="10"/>
    <x v="0"/>
    <x v="3"/>
    <n v="8"/>
    <x v="1"/>
    <x v="0"/>
  </r>
  <r>
    <x v="10"/>
    <x v="0"/>
    <x v="4"/>
    <n v="10"/>
    <x v="1"/>
    <x v="0"/>
  </r>
  <r>
    <x v="10"/>
    <x v="0"/>
    <x v="0"/>
    <n v="35"/>
    <x v="1"/>
    <x v="0"/>
  </r>
  <r>
    <x v="10"/>
    <x v="0"/>
    <x v="8"/>
    <n v="1"/>
    <x v="1"/>
    <x v="0"/>
  </r>
  <r>
    <x v="10"/>
    <x v="3"/>
    <x v="1"/>
    <n v="20"/>
    <x v="1"/>
    <x v="0"/>
  </r>
  <r>
    <x v="10"/>
    <x v="3"/>
    <x v="11"/>
    <n v="2"/>
    <x v="1"/>
    <x v="0"/>
  </r>
  <r>
    <x v="10"/>
    <x v="3"/>
    <x v="4"/>
    <n v="10"/>
    <x v="1"/>
    <x v="0"/>
  </r>
  <r>
    <x v="10"/>
    <x v="3"/>
    <x v="0"/>
    <n v="3"/>
    <x v="1"/>
    <x v="0"/>
  </r>
  <r>
    <x v="10"/>
    <x v="3"/>
    <x v="7"/>
    <n v="2"/>
    <x v="1"/>
    <x v="0"/>
  </r>
  <r>
    <x v="10"/>
    <x v="3"/>
    <x v="2"/>
    <n v="1"/>
    <x v="1"/>
    <x v="0"/>
  </r>
  <r>
    <x v="10"/>
    <x v="1"/>
    <x v="1"/>
    <n v="6"/>
    <x v="1"/>
    <x v="0"/>
  </r>
  <r>
    <x v="10"/>
    <x v="1"/>
    <x v="3"/>
    <n v="7"/>
    <x v="1"/>
    <x v="0"/>
  </r>
  <r>
    <x v="10"/>
    <x v="1"/>
    <x v="4"/>
    <n v="22"/>
    <x v="1"/>
    <x v="0"/>
  </r>
  <r>
    <x v="10"/>
    <x v="1"/>
    <x v="12"/>
    <n v="7"/>
    <x v="1"/>
    <x v="0"/>
  </r>
  <r>
    <x v="10"/>
    <x v="1"/>
    <x v="7"/>
    <n v="7"/>
    <x v="1"/>
    <x v="0"/>
  </r>
  <r>
    <x v="10"/>
    <x v="1"/>
    <x v="8"/>
    <n v="4"/>
    <x v="1"/>
    <x v="0"/>
  </r>
  <r>
    <x v="10"/>
    <x v="1"/>
    <x v="2"/>
    <n v="4"/>
    <x v="1"/>
    <x v="0"/>
  </r>
  <r>
    <x v="11"/>
    <x v="2"/>
    <x v="1"/>
    <n v="3"/>
    <x v="1"/>
    <x v="0"/>
  </r>
  <r>
    <x v="11"/>
    <x v="2"/>
    <x v="3"/>
    <n v="1"/>
    <x v="1"/>
    <x v="0"/>
  </r>
  <r>
    <x v="11"/>
    <x v="2"/>
    <x v="4"/>
    <n v="7"/>
    <x v="1"/>
    <x v="0"/>
  </r>
  <r>
    <x v="11"/>
    <x v="2"/>
    <x v="0"/>
    <n v="37"/>
    <x v="1"/>
    <x v="0"/>
  </r>
  <r>
    <x v="11"/>
    <x v="2"/>
    <x v="8"/>
    <n v="1"/>
    <x v="1"/>
    <x v="0"/>
  </r>
  <r>
    <x v="11"/>
    <x v="4"/>
    <x v="6"/>
    <n v="1"/>
    <x v="1"/>
    <x v="0"/>
  </r>
  <r>
    <x v="11"/>
    <x v="4"/>
    <x v="3"/>
    <n v="1"/>
    <x v="1"/>
    <x v="0"/>
  </r>
  <r>
    <x v="11"/>
    <x v="4"/>
    <x v="11"/>
    <n v="4"/>
    <x v="1"/>
    <x v="0"/>
  </r>
  <r>
    <x v="11"/>
    <x v="0"/>
    <x v="1"/>
    <n v="1"/>
    <x v="1"/>
    <x v="0"/>
  </r>
  <r>
    <x v="11"/>
    <x v="0"/>
    <x v="3"/>
    <n v="3"/>
    <x v="1"/>
    <x v="0"/>
  </r>
  <r>
    <x v="11"/>
    <x v="0"/>
    <x v="4"/>
    <n v="3"/>
    <x v="1"/>
    <x v="0"/>
  </r>
  <r>
    <x v="11"/>
    <x v="0"/>
    <x v="0"/>
    <n v="65"/>
    <x v="1"/>
    <x v="0"/>
  </r>
  <r>
    <x v="11"/>
    <x v="0"/>
    <x v="2"/>
    <n v="1"/>
    <x v="1"/>
    <x v="0"/>
  </r>
  <r>
    <x v="11"/>
    <x v="3"/>
    <x v="1"/>
    <n v="6"/>
    <x v="1"/>
    <x v="0"/>
  </r>
  <r>
    <x v="11"/>
    <x v="3"/>
    <x v="4"/>
    <n v="9"/>
    <x v="1"/>
    <x v="0"/>
  </r>
  <r>
    <x v="11"/>
    <x v="3"/>
    <x v="0"/>
    <n v="2"/>
    <x v="1"/>
    <x v="0"/>
  </r>
  <r>
    <x v="11"/>
    <x v="1"/>
    <x v="1"/>
    <n v="17"/>
    <x v="1"/>
    <x v="0"/>
  </r>
  <r>
    <x v="11"/>
    <x v="1"/>
    <x v="10"/>
    <n v="2"/>
    <x v="1"/>
    <x v="0"/>
  </r>
  <r>
    <x v="11"/>
    <x v="1"/>
    <x v="3"/>
    <n v="6"/>
    <x v="1"/>
    <x v="0"/>
  </r>
  <r>
    <x v="11"/>
    <x v="1"/>
    <x v="4"/>
    <n v="14"/>
    <x v="1"/>
    <x v="0"/>
  </r>
  <r>
    <x v="11"/>
    <x v="1"/>
    <x v="0"/>
    <n v="7"/>
    <x v="1"/>
    <x v="0"/>
  </r>
  <r>
    <x v="11"/>
    <x v="1"/>
    <x v="12"/>
    <n v="4"/>
    <x v="1"/>
    <x v="0"/>
  </r>
  <r>
    <x v="11"/>
    <x v="1"/>
    <x v="7"/>
    <n v="7"/>
    <x v="1"/>
    <x v="0"/>
  </r>
  <r>
    <x v="11"/>
    <x v="1"/>
    <x v="8"/>
    <n v="3"/>
    <x v="1"/>
    <x v="0"/>
  </r>
  <r>
    <x v="11"/>
    <x v="1"/>
    <x v="2"/>
    <n v="9"/>
    <x v="1"/>
    <x v="0"/>
  </r>
  <r>
    <x v="9"/>
    <x v="5"/>
    <x v="1"/>
    <n v="6"/>
    <x v="2"/>
    <x v="0"/>
  </r>
  <r>
    <x v="9"/>
    <x v="5"/>
    <x v="6"/>
    <n v="3"/>
    <x v="2"/>
    <x v="0"/>
  </r>
  <r>
    <x v="9"/>
    <x v="5"/>
    <x v="10"/>
    <n v="2"/>
    <x v="2"/>
    <x v="0"/>
  </r>
  <r>
    <x v="9"/>
    <x v="5"/>
    <x v="3"/>
    <n v="1"/>
    <x v="2"/>
    <x v="0"/>
  </r>
  <r>
    <x v="9"/>
    <x v="5"/>
    <x v="11"/>
    <n v="2"/>
    <x v="2"/>
    <x v="0"/>
  </r>
  <r>
    <x v="9"/>
    <x v="5"/>
    <x v="4"/>
    <n v="6"/>
    <x v="2"/>
    <x v="0"/>
  </r>
  <r>
    <x v="9"/>
    <x v="5"/>
    <x v="0"/>
    <n v="78"/>
    <x v="2"/>
    <x v="0"/>
  </r>
  <r>
    <x v="9"/>
    <x v="5"/>
    <x v="12"/>
    <n v="1"/>
    <x v="2"/>
    <x v="0"/>
  </r>
  <r>
    <x v="9"/>
    <x v="5"/>
    <x v="2"/>
    <n v="7"/>
    <x v="2"/>
    <x v="0"/>
  </r>
  <r>
    <x v="9"/>
    <x v="6"/>
    <x v="1"/>
    <n v="2"/>
    <x v="2"/>
    <x v="0"/>
  </r>
  <r>
    <x v="9"/>
    <x v="6"/>
    <x v="4"/>
    <n v="1"/>
    <x v="2"/>
    <x v="0"/>
  </r>
  <r>
    <x v="9"/>
    <x v="6"/>
    <x v="0"/>
    <n v="7"/>
    <x v="2"/>
    <x v="0"/>
  </r>
  <r>
    <x v="9"/>
    <x v="6"/>
    <x v="12"/>
    <n v="1"/>
    <x v="2"/>
    <x v="0"/>
  </r>
  <r>
    <x v="9"/>
    <x v="6"/>
    <x v="2"/>
    <n v="1"/>
    <x v="2"/>
    <x v="0"/>
  </r>
  <r>
    <x v="9"/>
    <x v="7"/>
    <x v="1"/>
    <n v="1"/>
    <x v="2"/>
    <x v="0"/>
  </r>
  <r>
    <x v="9"/>
    <x v="7"/>
    <x v="10"/>
    <n v="1"/>
    <x v="2"/>
    <x v="0"/>
  </r>
  <r>
    <x v="9"/>
    <x v="7"/>
    <x v="0"/>
    <n v="1"/>
    <x v="2"/>
    <x v="0"/>
  </r>
  <r>
    <x v="9"/>
    <x v="8"/>
    <x v="10"/>
    <n v="1"/>
    <x v="2"/>
    <x v="0"/>
  </r>
  <r>
    <x v="9"/>
    <x v="8"/>
    <x v="0"/>
    <n v="2"/>
    <x v="2"/>
    <x v="0"/>
  </r>
  <r>
    <x v="9"/>
    <x v="9"/>
    <x v="1"/>
    <n v="1"/>
    <x v="2"/>
    <x v="0"/>
  </r>
  <r>
    <x v="9"/>
    <x v="9"/>
    <x v="10"/>
    <n v="2"/>
    <x v="2"/>
    <x v="0"/>
  </r>
  <r>
    <x v="9"/>
    <x v="9"/>
    <x v="3"/>
    <n v="1"/>
    <x v="2"/>
    <x v="0"/>
  </r>
  <r>
    <x v="9"/>
    <x v="9"/>
    <x v="11"/>
    <n v="1"/>
    <x v="2"/>
    <x v="0"/>
  </r>
  <r>
    <x v="9"/>
    <x v="9"/>
    <x v="4"/>
    <n v="2"/>
    <x v="2"/>
    <x v="0"/>
  </r>
  <r>
    <x v="9"/>
    <x v="9"/>
    <x v="2"/>
    <n v="4"/>
    <x v="2"/>
    <x v="0"/>
  </r>
  <r>
    <x v="9"/>
    <x v="10"/>
    <x v="9"/>
    <n v="1"/>
    <x v="2"/>
    <x v="0"/>
  </r>
  <r>
    <x v="9"/>
    <x v="10"/>
    <x v="1"/>
    <n v="35"/>
    <x v="2"/>
    <x v="0"/>
  </r>
  <r>
    <x v="9"/>
    <x v="10"/>
    <x v="6"/>
    <n v="4"/>
    <x v="2"/>
    <x v="0"/>
  </r>
  <r>
    <x v="9"/>
    <x v="10"/>
    <x v="10"/>
    <n v="8"/>
    <x v="2"/>
    <x v="0"/>
  </r>
  <r>
    <x v="9"/>
    <x v="10"/>
    <x v="3"/>
    <n v="21"/>
    <x v="2"/>
    <x v="0"/>
  </r>
  <r>
    <x v="9"/>
    <x v="10"/>
    <x v="4"/>
    <n v="26"/>
    <x v="2"/>
    <x v="0"/>
  </r>
  <r>
    <x v="9"/>
    <x v="10"/>
    <x v="5"/>
    <n v="1"/>
    <x v="2"/>
    <x v="0"/>
  </r>
  <r>
    <x v="9"/>
    <x v="10"/>
    <x v="0"/>
    <n v="7"/>
    <x v="2"/>
    <x v="0"/>
  </r>
  <r>
    <x v="9"/>
    <x v="10"/>
    <x v="12"/>
    <n v="2"/>
    <x v="2"/>
    <x v="0"/>
  </r>
  <r>
    <x v="9"/>
    <x v="10"/>
    <x v="7"/>
    <n v="5"/>
    <x v="2"/>
    <x v="0"/>
  </r>
  <r>
    <x v="9"/>
    <x v="10"/>
    <x v="8"/>
    <n v="9"/>
    <x v="2"/>
    <x v="0"/>
  </r>
  <r>
    <x v="9"/>
    <x v="10"/>
    <x v="2"/>
    <n v="18"/>
    <x v="2"/>
    <x v="0"/>
  </r>
  <r>
    <x v="10"/>
    <x v="5"/>
    <x v="1"/>
    <n v="10"/>
    <x v="2"/>
    <x v="0"/>
  </r>
  <r>
    <x v="10"/>
    <x v="5"/>
    <x v="11"/>
    <n v="4"/>
    <x v="2"/>
    <x v="0"/>
  </r>
  <r>
    <x v="10"/>
    <x v="5"/>
    <x v="4"/>
    <n v="20"/>
    <x v="2"/>
    <x v="0"/>
  </r>
  <r>
    <x v="10"/>
    <x v="5"/>
    <x v="0"/>
    <n v="49"/>
    <x v="2"/>
    <x v="0"/>
  </r>
  <r>
    <x v="10"/>
    <x v="5"/>
    <x v="8"/>
    <n v="2"/>
    <x v="2"/>
    <x v="0"/>
  </r>
  <r>
    <x v="10"/>
    <x v="6"/>
    <x v="1"/>
    <n v="3"/>
    <x v="2"/>
    <x v="0"/>
  </r>
  <r>
    <x v="10"/>
    <x v="6"/>
    <x v="6"/>
    <n v="1"/>
    <x v="2"/>
    <x v="0"/>
  </r>
  <r>
    <x v="10"/>
    <x v="6"/>
    <x v="0"/>
    <n v="1"/>
    <x v="2"/>
    <x v="0"/>
  </r>
  <r>
    <x v="10"/>
    <x v="7"/>
    <x v="1"/>
    <n v="1"/>
    <x v="2"/>
    <x v="0"/>
  </r>
  <r>
    <x v="10"/>
    <x v="7"/>
    <x v="4"/>
    <n v="1"/>
    <x v="2"/>
    <x v="0"/>
  </r>
  <r>
    <x v="10"/>
    <x v="7"/>
    <x v="0"/>
    <n v="1"/>
    <x v="2"/>
    <x v="0"/>
  </r>
  <r>
    <x v="10"/>
    <x v="8"/>
    <x v="1"/>
    <n v="2"/>
    <x v="2"/>
    <x v="0"/>
  </r>
  <r>
    <x v="10"/>
    <x v="8"/>
    <x v="6"/>
    <n v="1"/>
    <x v="2"/>
    <x v="0"/>
  </r>
  <r>
    <x v="10"/>
    <x v="8"/>
    <x v="3"/>
    <n v="1"/>
    <x v="2"/>
    <x v="0"/>
  </r>
  <r>
    <x v="10"/>
    <x v="8"/>
    <x v="4"/>
    <n v="1"/>
    <x v="2"/>
    <x v="0"/>
  </r>
  <r>
    <x v="10"/>
    <x v="8"/>
    <x v="0"/>
    <n v="3"/>
    <x v="2"/>
    <x v="0"/>
  </r>
  <r>
    <x v="10"/>
    <x v="9"/>
    <x v="1"/>
    <n v="2"/>
    <x v="2"/>
    <x v="0"/>
  </r>
  <r>
    <x v="10"/>
    <x v="9"/>
    <x v="4"/>
    <n v="2"/>
    <x v="2"/>
    <x v="0"/>
  </r>
  <r>
    <x v="10"/>
    <x v="9"/>
    <x v="0"/>
    <n v="1"/>
    <x v="2"/>
    <x v="0"/>
  </r>
  <r>
    <x v="10"/>
    <x v="9"/>
    <x v="7"/>
    <n v="1"/>
    <x v="2"/>
    <x v="0"/>
  </r>
  <r>
    <x v="10"/>
    <x v="10"/>
    <x v="1"/>
    <n v="17"/>
    <x v="2"/>
    <x v="0"/>
  </r>
  <r>
    <x v="10"/>
    <x v="10"/>
    <x v="6"/>
    <n v="5"/>
    <x v="2"/>
    <x v="0"/>
  </r>
  <r>
    <x v="10"/>
    <x v="10"/>
    <x v="3"/>
    <n v="14"/>
    <x v="2"/>
    <x v="0"/>
  </r>
  <r>
    <x v="10"/>
    <x v="10"/>
    <x v="11"/>
    <n v="1"/>
    <x v="2"/>
    <x v="0"/>
  </r>
  <r>
    <x v="10"/>
    <x v="10"/>
    <x v="4"/>
    <n v="29"/>
    <x v="2"/>
    <x v="0"/>
  </r>
  <r>
    <x v="10"/>
    <x v="10"/>
    <x v="0"/>
    <n v="7"/>
    <x v="2"/>
    <x v="0"/>
  </r>
  <r>
    <x v="10"/>
    <x v="10"/>
    <x v="12"/>
    <n v="7"/>
    <x v="2"/>
    <x v="0"/>
  </r>
  <r>
    <x v="10"/>
    <x v="10"/>
    <x v="7"/>
    <n v="8"/>
    <x v="2"/>
    <x v="0"/>
  </r>
  <r>
    <x v="10"/>
    <x v="10"/>
    <x v="8"/>
    <n v="3"/>
    <x v="2"/>
    <x v="0"/>
  </r>
  <r>
    <x v="10"/>
    <x v="10"/>
    <x v="2"/>
    <n v="5"/>
    <x v="2"/>
    <x v="0"/>
  </r>
  <r>
    <x v="11"/>
    <x v="5"/>
    <x v="1"/>
    <n v="7"/>
    <x v="2"/>
    <x v="0"/>
  </r>
  <r>
    <x v="11"/>
    <x v="5"/>
    <x v="10"/>
    <n v="1"/>
    <x v="2"/>
    <x v="0"/>
  </r>
  <r>
    <x v="11"/>
    <x v="5"/>
    <x v="3"/>
    <n v="2"/>
    <x v="2"/>
    <x v="0"/>
  </r>
  <r>
    <x v="11"/>
    <x v="5"/>
    <x v="4"/>
    <n v="10"/>
    <x v="2"/>
    <x v="0"/>
  </r>
  <r>
    <x v="11"/>
    <x v="5"/>
    <x v="0"/>
    <n v="63"/>
    <x v="2"/>
    <x v="0"/>
  </r>
  <r>
    <x v="11"/>
    <x v="5"/>
    <x v="8"/>
    <n v="2"/>
    <x v="2"/>
    <x v="0"/>
  </r>
  <r>
    <x v="11"/>
    <x v="5"/>
    <x v="2"/>
    <n v="1"/>
    <x v="2"/>
    <x v="0"/>
  </r>
  <r>
    <x v="11"/>
    <x v="6"/>
    <x v="1"/>
    <n v="3"/>
    <x v="2"/>
    <x v="0"/>
  </r>
  <r>
    <x v="11"/>
    <x v="6"/>
    <x v="10"/>
    <n v="1"/>
    <x v="2"/>
    <x v="0"/>
  </r>
  <r>
    <x v="11"/>
    <x v="6"/>
    <x v="4"/>
    <n v="5"/>
    <x v="2"/>
    <x v="0"/>
  </r>
  <r>
    <x v="11"/>
    <x v="6"/>
    <x v="0"/>
    <n v="22"/>
    <x v="2"/>
    <x v="0"/>
  </r>
  <r>
    <x v="11"/>
    <x v="7"/>
    <x v="8"/>
    <n v="1"/>
    <x v="2"/>
    <x v="0"/>
  </r>
  <r>
    <x v="11"/>
    <x v="8"/>
    <x v="4"/>
    <n v="2"/>
    <x v="2"/>
    <x v="0"/>
  </r>
  <r>
    <x v="11"/>
    <x v="8"/>
    <x v="0"/>
    <n v="6"/>
    <x v="2"/>
    <x v="0"/>
  </r>
  <r>
    <x v="11"/>
    <x v="9"/>
    <x v="0"/>
    <n v="3"/>
    <x v="2"/>
    <x v="0"/>
  </r>
  <r>
    <x v="11"/>
    <x v="9"/>
    <x v="8"/>
    <n v="1"/>
    <x v="2"/>
    <x v="0"/>
  </r>
  <r>
    <x v="11"/>
    <x v="10"/>
    <x v="1"/>
    <n v="17"/>
    <x v="2"/>
    <x v="0"/>
  </r>
  <r>
    <x v="11"/>
    <x v="10"/>
    <x v="6"/>
    <n v="1"/>
    <x v="2"/>
    <x v="0"/>
  </r>
  <r>
    <x v="11"/>
    <x v="10"/>
    <x v="3"/>
    <n v="9"/>
    <x v="2"/>
    <x v="0"/>
  </r>
  <r>
    <x v="11"/>
    <x v="10"/>
    <x v="11"/>
    <n v="4"/>
    <x v="2"/>
    <x v="0"/>
  </r>
  <r>
    <x v="11"/>
    <x v="10"/>
    <x v="4"/>
    <n v="16"/>
    <x v="2"/>
    <x v="0"/>
  </r>
  <r>
    <x v="11"/>
    <x v="10"/>
    <x v="0"/>
    <n v="17"/>
    <x v="2"/>
    <x v="0"/>
  </r>
  <r>
    <x v="11"/>
    <x v="10"/>
    <x v="12"/>
    <n v="4"/>
    <x v="2"/>
    <x v="0"/>
  </r>
  <r>
    <x v="11"/>
    <x v="10"/>
    <x v="7"/>
    <n v="7"/>
    <x v="2"/>
    <x v="0"/>
  </r>
  <r>
    <x v="11"/>
    <x v="10"/>
    <x v="2"/>
    <n v="9"/>
    <x v="2"/>
    <x v="0"/>
  </r>
  <r>
    <x v="0"/>
    <x v="0"/>
    <x v="13"/>
    <n v="1"/>
    <x v="3"/>
    <x v="0"/>
  </r>
  <r>
    <x v="0"/>
    <x v="1"/>
    <x v="13"/>
    <n v="2"/>
    <x v="3"/>
    <x v="0"/>
  </r>
  <r>
    <x v="4"/>
    <x v="4"/>
    <x v="14"/>
    <n v="7"/>
    <x v="3"/>
    <x v="0"/>
  </r>
  <r>
    <x v="4"/>
    <x v="3"/>
    <x v="15"/>
    <n v="5"/>
    <x v="3"/>
    <x v="0"/>
  </r>
  <r>
    <x v="4"/>
    <x v="1"/>
    <x v="14"/>
    <n v="10"/>
    <x v="3"/>
    <x v="0"/>
  </r>
  <r>
    <x v="7"/>
    <x v="4"/>
    <x v="14"/>
    <n v="19"/>
    <x v="3"/>
    <x v="0"/>
  </r>
  <r>
    <x v="7"/>
    <x v="3"/>
    <x v="14"/>
    <n v="23"/>
    <x v="3"/>
    <x v="0"/>
  </r>
  <r>
    <x v="7"/>
    <x v="1"/>
    <x v="14"/>
    <n v="18"/>
    <x v="3"/>
    <x v="0"/>
  </r>
  <r>
    <x v="8"/>
    <x v="3"/>
    <x v="14"/>
    <n v="2"/>
    <x v="3"/>
    <x v="0"/>
  </r>
  <r>
    <x v="8"/>
    <x v="1"/>
    <x v="14"/>
    <n v="4"/>
    <x v="3"/>
    <x v="0"/>
  </r>
  <r>
    <x v="9"/>
    <x v="2"/>
    <x v="15"/>
    <n v="11"/>
    <x v="3"/>
    <x v="0"/>
  </r>
  <r>
    <x v="9"/>
    <x v="2"/>
    <x v="13"/>
    <n v="1"/>
    <x v="3"/>
    <x v="0"/>
  </r>
  <r>
    <x v="9"/>
    <x v="2"/>
    <x v="14"/>
    <n v="2"/>
    <x v="3"/>
    <x v="0"/>
  </r>
  <r>
    <x v="9"/>
    <x v="4"/>
    <x v="15"/>
    <n v="1"/>
    <x v="3"/>
    <x v="0"/>
  </r>
  <r>
    <x v="9"/>
    <x v="0"/>
    <x v="15"/>
    <n v="3"/>
    <x v="3"/>
    <x v="0"/>
  </r>
  <r>
    <x v="9"/>
    <x v="0"/>
    <x v="14"/>
    <n v="8"/>
    <x v="3"/>
    <x v="0"/>
  </r>
  <r>
    <x v="9"/>
    <x v="3"/>
    <x v="15"/>
    <n v="4"/>
    <x v="3"/>
    <x v="0"/>
  </r>
  <r>
    <x v="9"/>
    <x v="3"/>
    <x v="13"/>
    <n v="17"/>
    <x v="3"/>
    <x v="0"/>
  </r>
  <r>
    <x v="9"/>
    <x v="3"/>
    <x v="14"/>
    <n v="13"/>
    <x v="3"/>
    <x v="0"/>
  </r>
  <r>
    <x v="9"/>
    <x v="1"/>
    <x v="15"/>
    <n v="8"/>
    <x v="3"/>
    <x v="0"/>
  </r>
  <r>
    <x v="9"/>
    <x v="1"/>
    <x v="13"/>
    <n v="3"/>
    <x v="3"/>
    <x v="0"/>
  </r>
  <r>
    <x v="10"/>
    <x v="2"/>
    <x v="15"/>
    <n v="3"/>
    <x v="3"/>
    <x v="0"/>
  </r>
  <r>
    <x v="10"/>
    <x v="2"/>
    <x v="13"/>
    <n v="3"/>
    <x v="3"/>
    <x v="0"/>
  </r>
  <r>
    <x v="10"/>
    <x v="2"/>
    <x v="14"/>
    <n v="5"/>
    <x v="3"/>
    <x v="0"/>
  </r>
  <r>
    <x v="10"/>
    <x v="4"/>
    <x v="15"/>
    <n v="3"/>
    <x v="3"/>
    <x v="0"/>
  </r>
  <r>
    <x v="10"/>
    <x v="4"/>
    <x v="13"/>
    <n v="6"/>
    <x v="3"/>
    <x v="0"/>
  </r>
  <r>
    <x v="10"/>
    <x v="0"/>
    <x v="14"/>
    <n v="2"/>
    <x v="3"/>
    <x v="0"/>
  </r>
  <r>
    <x v="10"/>
    <x v="3"/>
    <x v="15"/>
    <n v="5"/>
    <x v="3"/>
    <x v="0"/>
  </r>
  <r>
    <x v="10"/>
    <x v="3"/>
    <x v="13"/>
    <n v="14"/>
    <x v="3"/>
    <x v="0"/>
  </r>
  <r>
    <x v="10"/>
    <x v="1"/>
    <x v="15"/>
    <n v="11"/>
    <x v="3"/>
    <x v="0"/>
  </r>
  <r>
    <x v="10"/>
    <x v="1"/>
    <x v="13"/>
    <n v="12"/>
    <x v="3"/>
    <x v="0"/>
  </r>
  <r>
    <x v="10"/>
    <x v="1"/>
    <x v="14"/>
    <n v="7"/>
    <x v="3"/>
    <x v="0"/>
  </r>
  <r>
    <x v="11"/>
    <x v="2"/>
    <x v="15"/>
    <n v="2"/>
    <x v="3"/>
    <x v="0"/>
  </r>
  <r>
    <x v="11"/>
    <x v="2"/>
    <x v="14"/>
    <n v="1"/>
    <x v="3"/>
    <x v="0"/>
  </r>
  <r>
    <x v="11"/>
    <x v="4"/>
    <x v="13"/>
    <n v="4"/>
    <x v="3"/>
    <x v="0"/>
  </r>
  <r>
    <x v="11"/>
    <x v="0"/>
    <x v="15"/>
    <n v="1"/>
    <x v="3"/>
    <x v="0"/>
  </r>
  <r>
    <x v="11"/>
    <x v="0"/>
    <x v="13"/>
    <n v="1"/>
    <x v="3"/>
    <x v="0"/>
  </r>
  <r>
    <x v="11"/>
    <x v="0"/>
    <x v="14"/>
    <n v="5"/>
    <x v="3"/>
    <x v="0"/>
  </r>
  <r>
    <x v="11"/>
    <x v="3"/>
    <x v="14"/>
    <n v="1"/>
    <x v="3"/>
    <x v="0"/>
  </r>
  <r>
    <x v="11"/>
    <x v="1"/>
    <x v="15"/>
    <n v="1"/>
    <x v="3"/>
    <x v="0"/>
  </r>
  <r>
    <x v="11"/>
    <x v="1"/>
    <x v="13"/>
    <n v="15"/>
    <x v="3"/>
    <x v="0"/>
  </r>
  <r>
    <x v="11"/>
    <x v="1"/>
    <x v="14"/>
    <n v="8"/>
    <x v="3"/>
    <x v="0"/>
  </r>
  <r>
    <x v="9"/>
    <x v="2"/>
    <x v="15"/>
    <n v="75"/>
    <x v="4"/>
    <x v="0"/>
  </r>
  <r>
    <x v="9"/>
    <x v="2"/>
    <x v="13"/>
    <n v="2"/>
    <x v="4"/>
    <x v="0"/>
  </r>
  <r>
    <x v="9"/>
    <x v="2"/>
    <x v="14"/>
    <n v="2"/>
    <x v="4"/>
    <x v="0"/>
  </r>
  <r>
    <x v="9"/>
    <x v="4"/>
    <x v="15"/>
    <n v="15"/>
    <x v="4"/>
    <x v="0"/>
  </r>
  <r>
    <x v="9"/>
    <x v="4"/>
    <x v="14"/>
    <n v="4"/>
    <x v="4"/>
    <x v="0"/>
  </r>
  <r>
    <x v="9"/>
    <x v="0"/>
    <x v="15"/>
    <n v="55"/>
    <x v="4"/>
    <x v="0"/>
  </r>
  <r>
    <x v="9"/>
    <x v="0"/>
    <x v="13"/>
    <n v="1"/>
    <x v="4"/>
    <x v="0"/>
  </r>
  <r>
    <x v="9"/>
    <x v="0"/>
    <x v="14"/>
    <n v="7"/>
    <x v="4"/>
    <x v="0"/>
  </r>
  <r>
    <x v="9"/>
    <x v="3"/>
    <x v="15"/>
    <n v="26"/>
    <x v="4"/>
    <x v="0"/>
  </r>
  <r>
    <x v="9"/>
    <x v="3"/>
    <x v="13"/>
    <n v="1"/>
    <x v="4"/>
    <x v="0"/>
  </r>
  <r>
    <x v="9"/>
    <x v="3"/>
    <x v="14"/>
    <n v="2"/>
    <x v="4"/>
    <x v="0"/>
  </r>
  <r>
    <x v="9"/>
    <x v="1"/>
    <x v="15"/>
    <n v="40"/>
    <x v="4"/>
    <x v="0"/>
  </r>
  <r>
    <x v="9"/>
    <x v="1"/>
    <x v="13"/>
    <n v="3"/>
    <x v="4"/>
    <x v="0"/>
  </r>
  <r>
    <x v="9"/>
    <x v="1"/>
    <x v="14"/>
    <n v="39"/>
    <x v="4"/>
    <x v="0"/>
  </r>
  <r>
    <x v="10"/>
    <x v="2"/>
    <x v="15"/>
    <n v="38"/>
    <x v="4"/>
    <x v="0"/>
  </r>
  <r>
    <x v="10"/>
    <x v="2"/>
    <x v="13"/>
    <n v="7"/>
    <x v="4"/>
    <x v="0"/>
  </r>
  <r>
    <x v="10"/>
    <x v="2"/>
    <x v="14"/>
    <n v="2"/>
    <x v="4"/>
    <x v="0"/>
  </r>
  <r>
    <x v="10"/>
    <x v="4"/>
    <x v="15"/>
    <n v="1"/>
    <x v="4"/>
    <x v="0"/>
  </r>
  <r>
    <x v="10"/>
    <x v="4"/>
    <x v="14"/>
    <n v="6"/>
    <x v="4"/>
    <x v="0"/>
  </r>
  <r>
    <x v="10"/>
    <x v="0"/>
    <x v="15"/>
    <n v="46"/>
    <x v="4"/>
    <x v="0"/>
  </r>
  <r>
    <x v="10"/>
    <x v="0"/>
    <x v="13"/>
    <n v="7"/>
    <x v="4"/>
    <x v="0"/>
  </r>
  <r>
    <x v="10"/>
    <x v="0"/>
    <x v="14"/>
    <n v="1"/>
    <x v="4"/>
    <x v="0"/>
  </r>
  <r>
    <x v="10"/>
    <x v="3"/>
    <x v="15"/>
    <n v="32"/>
    <x v="4"/>
    <x v="0"/>
  </r>
  <r>
    <x v="10"/>
    <x v="3"/>
    <x v="13"/>
    <n v="2"/>
    <x v="4"/>
    <x v="0"/>
  </r>
  <r>
    <x v="10"/>
    <x v="3"/>
    <x v="14"/>
    <n v="4"/>
    <x v="4"/>
    <x v="0"/>
  </r>
  <r>
    <x v="10"/>
    <x v="1"/>
    <x v="15"/>
    <n v="36"/>
    <x v="4"/>
    <x v="0"/>
  </r>
  <r>
    <x v="10"/>
    <x v="1"/>
    <x v="13"/>
    <n v="3"/>
    <x v="4"/>
    <x v="0"/>
  </r>
  <r>
    <x v="10"/>
    <x v="1"/>
    <x v="14"/>
    <n v="18"/>
    <x v="4"/>
    <x v="0"/>
  </r>
  <r>
    <x v="11"/>
    <x v="2"/>
    <x v="15"/>
    <n v="45"/>
    <x v="4"/>
    <x v="0"/>
  </r>
  <r>
    <x v="11"/>
    <x v="2"/>
    <x v="13"/>
    <n v="3"/>
    <x v="4"/>
    <x v="0"/>
  </r>
  <r>
    <x v="11"/>
    <x v="2"/>
    <x v="14"/>
    <n v="1"/>
    <x v="4"/>
    <x v="0"/>
  </r>
  <r>
    <x v="11"/>
    <x v="4"/>
    <x v="15"/>
    <n v="4"/>
    <x v="4"/>
    <x v="0"/>
  </r>
  <r>
    <x v="11"/>
    <x v="4"/>
    <x v="14"/>
    <n v="2"/>
    <x v="4"/>
    <x v="0"/>
  </r>
  <r>
    <x v="11"/>
    <x v="0"/>
    <x v="15"/>
    <n v="66"/>
    <x v="4"/>
    <x v="0"/>
  </r>
  <r>
    <x v="11"/>
    <x v="0"/>
    <x v="13"/>
    <n v="6"/>
    <x v="4"/>
    <x v="0"/>
  </r>
  <r>
    <x v="11"/>
    <x v="0"/>
    <x v="14"/>
    <n v="1"/>
    <x v="4"/>
    <x v="0"/>
  </r>
  <r>
    <x v="11"/>
    <x v="3"/>
    <x v="15"/>
    <n v="17"/>
    <x v="4"/>
    <x v="0"/>
  </r>
  <r>
    <x v="11"/>
    <x v="1"/>
    <x v="15"/>
    <n v="46"/>
    <x v="4"/>
    <x v="0"/>
  </r>
  <r>
    <x v="11"/>
    <x v="1"/>
    <x v="14"/>
    <n v="23"/>
    <x v="4"/>
    <x v="0"/>
  </r>
  <r>
    <x v="9"/>
    <x v="11"/>
    <x v="1"/>
    <n v="16"/>
    <x v="5"/>
    <x v="1"/>
  </r>
  <r>
    <x v="9"/>
    <x v="11"/>
    <x v="6"/>
    <n v="1"/>
    <x v="5"/>
    <x v="1"/>
  </r>
  <r>
    <x v="9"/>
    <x v="11"/>
    <x v="10"/>
    <n v="2"/>
    <x v="5"/>
    <x v="1"/>
  </r>
  <r>
    <x v="9"/>
    <x v="11"/>
    <x v="3"/>
    <n v="2"/>
    <x v="5"/>
    <x v="1"/>
  </r>
  <r>
    <x v="9"/>
    <x v="11"/>
    <x v="11"/>
    <n v="1"/>
    <x v="5"/>
    <x v="1"/>
  </r>
  <r>
    <x v="9"/>
    <x v="11"/>
    <x v="4"/>
    <n v="12"/>
    <x v="5"/>
    <x v="1"/>
  </r>
  <r>
    <x v="9"/>
    <x v="11"/>
    <x v="0"/>
    <n v="50"/>
    <x v="5"/>
    <x v="1"/>
  </r>
  <r>
    <x v="9"/>
    <x v="11"/>
    <x v="12"/>
    <n v="1"/>
    <x v="5"/>
    <x v="1"/>
  </r>
  <r>
    <x v="9"/>
    <x v="11"/>
    <x v="7"/>
    <n v="1"/>
    <x v="5"/>
    <x v="1"/>
  </r>
  <r>
    <x v="9"/>
    <x v="11"/>
    <x v="2"/>
    <n v="6"/>
    <x v="5"/>
    <x v="1"/>
  </r>
  <r>
    <x v="9"/>
    <x v="11"/>
    <x v="9"/>
    <n v="1"/>
    <x v="5"/>
    <x v="2"/>
  </r>
  <r>
    <x v="9"/>
    <x v="11"/>
    <x v="6"/>
    <n v="10"/>
    <x v="5"/>
    <x v="2"/>
  </r>
  <r>
    <x v="9"/>
    <x v="11"/>
    <x v="3"/>
    <n v="8"/>
    <x v="5"/>
    <x v="2"/>
  </r>
  <r>
    <x v="9"/>
    <x v="11"/>
    <x v="11"/>
    <n v="2"/>
    <x v="5"/>
    <x v="2"/>
  </r>
  <r>
    <x v="9"/>
    <x v="11"/>
    <x v="4"/>
    <n v="7"/>
    <x v="5"/>
    <x v="2"/>
  </r>
  <r>
    <x v="9"/>
    <x v="11"/>
    <x v="3"/>
    <n v="11"/>
    <x v="5"/>
    <x v="3"/>
  </r>
  <r>
    <x v="9"/>
    <x v="11"/>
    <x v="0"/>
    <n v="46"/>
    <x v="5"/>
    <x v="3"/>
  </r>
  <r>
    <x v="9"/>
    <x v="11"/>
    <x v="2"/>
    <n v="11"/>
    <x v="5"/>
    <x v="3"/>
  </r>
  <r>
    <x v="9"/>
    <x v="11"/>
    <x v="1"/>
    <n v="18"/>
    <x v="5"/>
    <x v="4"/>
  </r>
  <r>
    <x v="9"/>
    <x v="11"/>
    <x v="10"/>
    <n v="5"/>
    <x v="5"/>
    <x v="4"/>
  </r>
  <r>
    <x v="9"/>
    <x v="11"/>
    <x v="3"/>
    <n v="8"/>
    <x v="5"/>
    <x v="4"/>
  </r>
  <r>
    <x v="9"/>
    <x v="11"/>
    <x v="4"/>
    <n v="6"/>
    <x v="5"/>
    <x v="4"/>
  </r>
  <r>
    <x v="9"/>
    <x v="11"/>
    <x v="2"/>
    <n v="11"/>
    <x v="5"/>
    <x v="4"/>
  </r>
  <r>
    <x v="9"/>
    <x v="11"/>
    <x v="1"/>
    <n v="15"/>
    <x v="5"/>
    <x v="5"/>
  </r>
  <r>
    <x v="9"/>
    <x v="11"/>
    <x v="6"/>
    <n v="3"/>
    <x v="5"/>
    <x v="5"/>
  </r>
  <r>
    <x v="9"/>
    <x v="11"/>
    <x v="10"/>
    <n v="7"/>
    <x v="5"/>
    <x v="5"/>
  </r>
  <r>
    <x v="9"/>
    <x v="11"/>
    <x v="3"/>
    <n v="17"/>
    <x v="5"/>
    <x v="5"/>
  </r>
  <r>
    <x v="9"/>
    <x v="11"/>
    <x v="4"/>
    <n v="22"/>
    <x v="5"/>
    <x v="5"/>
  </r>
  <r>
    <x v="9"/>
    <x v="11"/>
    <x v="5"/>
    <n v="1"/>
    <x v="5"/>
    <x v="5"/>
  </r>
  <r>
    <x v="9"/>
    <x v="11"/>
    <x v="0"/>
    <n v="2"/>
    <x v="5"/>
    <x v="5"/>
  </r>
  <r>
    <x v="9"/>
    <x v="11"/>
    <x v="12"/>
    <n v="3"/>
    <x v="5"/>
    <x v="5"/>
  </r>
  <r>
    <x v="9"/>
    <x v="11"/>
    <x v="7"/>
    <n v="19"/>
    <x v="5"/>
    <x v="5"/>
  </r>
  <r>
    <x v="9"/>
    <x v="11"/>
    <x v="8"/>
    <n v="9"/>
    <x v="5"/>
    <x v="5"/>
  </r>
  <r>
    <x v="9"/>
    <x v="11"/>
    <x v="2"/>
    <n v="12"/>
    <x v="5"/>
    <x v="5"/>
  </r>
  <r>
    <x v="10"/>
    <x v="11"/>
    <x v="9"/>
    <n v="1"/>
    <x v="5"/>
    <x v="1"/>
  </r>
  <r>
    <x v="10"/>
    <x v="11"/>
    <x v="1"/>
    <n v="10"/>
    <x v="5"/>
    <x v="1"/>
  </r>
  <r>
    <x v="10"/>
    <x v="11"/>
    <x v="11"/>
    <n v="3"/>
    <x v="5"/>
    <x v="1"/>
  </r>
  <r>
    <x v="10"/>
    <x v="11"/>
    <x v="4"/>
    <n v="15"/>
    <x v="5"/>
    <x v="1"/>
  </r>
  <r>
    <x v="10"/>
    <x v="11"/>
    <x v="0"/>
    <n v="25"/>
    <x v="5"/>
    <x v="1"/>
  </r>
  <r>
    <x v="10"/>
    <x v="11"/>
    <x v="2"/>
    <n v="2"/>
    <x v="5"/>
    <x v="1"/>
  </r>
  <r>
    <x v="10"/>
    <x v="11"/>
    <x v="9"/>
    <n v="3"/>
    <x v="5"/>
    <x v="2"/>
  </r>
  <r>
    <x v="10"/>
    <x v="11"/>
    <x v="6"/>
    <n v="21"/>
    <x v="5"/>
    <x v="2"/>
  </r>
  <r>
    <x v="10"/>
    <x v="11"/>
    <x v="3"/>
    <n v="11"/>
    <x v="5"/>
    <x v="3"/>
  </r>
  <r>
    <x v="10"/>
    <x v="11"/>
    <x v="4"/>
    <n v="10"/>
    <x v="5"/>
    <x v="3"/>
  </r>
  <r>
    <x v="10"/>
    <x v="11"/>
    <x v="0"/>
    <n v="35"/>
    <x v="5"/>
    <x v="3"/>
  </r>
  <r>
    <x v="10"/>
    <x v="11"/>
    <x v="8"/>
    <n v="1"/>
    <x v="5"/>
    <x v="3"/>
  </r>
  <r>
    <x v="10"/>
    <x v="11"/>
    <x v="1"/>
    <n v="27"/>
    <x v="5"/>
    <x v="4"/>
  </r>
  <r>
    <x v="10"/>
    <x v="11"/>
    <x v="3"/>
    <n v="7"/>
    <x v="5"/>
    <x v="4"/>
  </r>
  <r>
    <x v="10"/>
    <x v="11"/>
    <x v="11"/>
    <n v="2"/>
    <x v="5"/>
    <x v="4"/>
  </r>
  <r>
    <x v="10"/>
    <x v="11"/>
    <x v="4"/>
    <n v="27"/>
    <x v="5"/>
    <x v="4"/>
  </r>
  <r>
    <x v="10"/>
    <x v="11"/>
    <x v="0"/>
    <n v="3"/>
    <x v="5"/>
    <x v="4"/>
  </r>
  <r>
    <x v="10"/>
    <x v="11"/>
    <x v="7"/>
    <n v="2"/>
    <x v="5"/>
    <x v="4"/>
  </r>
  <r>
    <x v="10"/>
    <x v="11"/>
    <x v="2"/>
    <n v="9"/>
    <x v="5"/>
    <x v="4"/>
  </r>
  <r>
    <x v="10"/>
    <x v="11"/>
    <x v="1"/>
    <n v="10"/>
    <x v="5"/>
    <x v="5"/>
  </r>
  <r>
    <x v="10"/>
    <x v="11"/>
    <x v="3"/>
    <n v="17"/>
    <x v="5"/>
    <x v="5"/>
  </r>
  <r>
    <x v="10"/>
    <x v="11"/>
    <x v="4"/>
    <n v="22"/>
    <x v="5"/>
    <x v="5"/>
  </r>
  <r>
    <x v="10"/>
    <x v="11"/>
    <x v="12"/>
    <n v="7"/>
    <x v="5"/>
    <x v="5"/>
  </r>
  <r>
    <x v="10"/>
    <x v="11"/>
    <x v="7"/>
    <n v="9"/>
    <x v="5"/>
    <x v="5"/>
  </r>
  <r>
    <x v="10"/>
    <x v="11"/>
    <x v="8"/>
    <n v="4"/>
    <x v="5"/>
    <x v="5"/>
  </r>
  <r>
    <x v="10"/>
    <x v="11"/>
    <x v="2"/>
    <n v="8"/>
    <x v="5"/>
    <x v="5"/>
  </r>
  <r>
    <x v="11"/>
    <x v="11"/>
    <x v="1"/>
    <n v="4"/>
    <x v="5"/>
    <x v="1"/>
  </r>
  <r>
    <x v="11"/>
    <x v="11"/>
    <x v="3"/>
    <n v="1"/>
    <x v="5"/>
    <x v="1"/>
  </r>
  <r>
    <x v="11"/>
    <x v="11"/>
    <x v="4"/>
    <n v="11"/>
    <x v="5"/>
    <x v="1"/>
  </r>
  <r>
    <x v="11"/>
    <x v="11"/>
    <x v="0"/>
    <n v="38"/>
    <x v="5"/>
    <x v="1"/>
  </r>
  <r>
    <x v="11"/>
    <x v="11"/>
    <x v="8"/>
    <n v="1"/>
    <x v="5"/>
    <x v="1"/>
  </r>
  <r>
    <x v="11"/>
    <x v="11"/>
    <x v="6"/>
    <n v="7"/>
    <x v="5"/>
    <x v="2"/>
  </r>
  <r>
    <x v="11"/>
    <x v="11"/>
    <x v="3"/>
    <n v="9"/>
    <x v="5"/>
    <x v="2"/>
  </r>
  <r>
    <x v="11"/>
    <x v="11"/>
    <x v="11"/>
    <n v="4"/>
    <x v="5"/>
    <x v="2"/>
  </r>
  <r>
    <x v="11"/>
    <x v="11"/>
    <x v="1"/>
    <n v="2"/>
    <x v="5"/>
    <x v="3"/>
  </r>
  <r>
    <x v="11"/>
    <x v="11"/>
    <x v="3"/>
    <n v="11"/>
    <x v="5"/>
    <x v="3"/>
  </r>
  <r>
    <x v="11"/>
    <x v="11"/>
    <x v="4"/>
    <n v="5"/>
    <x v="5"/>
    <x v="3"/>
  </r>
  <r>
    <x v="11"/>
    <x v="11"/>
    <x v="0"/>
    <n v="66"/>
    <x v="5"/>
    <x v="3"/>
  </r>
  <r>
    <x v="11"/>
    <x v="11"/>
    <x v="2"/>
    <n v="2"/>
    <x v="5"/>
    <x v="3"/>
  </r>
  <r>
    <x v="11"/>
    <x v="11"/>
    <x v="1"/>
    <n v="6"/>
    <x v="5"/>
    <x v="4"/>
  </r>
  <r>
    <x v="11"/>
    <x v="11"/>
    <x v="4"/>
    <n v="34"/>
    <x v="5"/>
    <x v="4"/>
  </r>
  <r>
    <x v="11"/>
    <x v="11"/>
    <x v="0"/>
    <n v="2"/>
    <x v="5"/>
    <x v="4"/>
  </r>
  <r>
    <x v="11"/>
    <x v="11"/>
    <x v="2"/>
    <n v="1"/>
    <x v="5"/>
    <x v="4"/>
  </r>
  <r>
    <x v="11"/>
    <x v="11"/>
    <x v="1"/>
    <n v="35"/>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n v="0.98160919540229874"/>
    <x v="0"/>
  </r>
  <r>
    <x v="0"/>
    <x v="0"/>
    <x v="1"/>
    <n v="0.42"/>
    <x v="0"/>
  </r>
  <r>
    <x v="0"/>
    <x v="0"/>
    <x v="2"/>
    <n v="0.42"/>
    <x v="0"/>
  </r>
  <r>
    <x v="0"/>
    <x v="1"/>
    <x v="0"/>
    <n v="4.117647058823529"/>
    <x v="1"/>
  </r>
  <r>
    <x v="0"/>
    <x v="1"/>
    <x v="2"/>
    <n v="2.8"/>
    <x v="2"/>
  </r>
  <r>
    <x v="0"/>
    <x v="2"/>
    <x v="0"/>
    <n v="1.363793103448276"/>
    <x v="3"/>
  </r>
  <r>
    <x v="0"/>
    <x v="2"/>
    <x v="1"/>
    <n v="1.4"/>
    <x v="3"/>
  </r>
  <r>
    <x v="0"/>
    <x v="2"/>
    <x v="2"/>
    <n v="5.0749999999999993"/>
    <x v="3"/>
  </r>
  <r>
    <x v="0"/>
    <x v="3"/>
    <x v="0"/>
    <n v="2.1793333333333331"/>
    <x v="4"/>
  </r>
  <r>
    <x v="0"/>
    <x v="3"/>
    <x v="1"/>
    <n v="1.4"/>
    <x v="5"/>
  </r>
  <r>
    <x v="0"/>
    <x v="3"/>
    <x v="2"/>
    <n v="7.3458823529411763"/>
    <x v="6"/>
  </r>
  <r>
    <x v="0"/>
    <x v="4"/>
    <x v="0"/>
    <n v="2.9280851063829791"/>
    <x v="7"/>
  </r>
  <r>
    <x v="0"/>
    <x v="4"/>
    <x v="1"/>
    <n v="3.64"/>
    <x v="8"/>
  </r>
  <r>
    <x v="0"/>
    <x v="4"/>
    <x v="2"/>
    <n v="3.74609375"/>
    <x v="9"/>
  </r>
  <r>
    <x v="1"/>
    <x v="0"/>
    <x v="0"/>
    <n v="0.66666666666666663"/>
    <x v="10"/>
  </r>
  <r>
    <x v="1"/>
    <x v="0"/>
    <x v="1"/>
    <n v="0.42"/>
    <x v="10"/>
  </r>
  <r>
    <x v="1"/>
    <x v="0"/>
    <x v="2"/>
    <n v="0.89599999999999991"/>
    <x v="10"/>
  </r>
  <r>
    <x v="1"/>
    <x v="1"/>
    <x v="0"/>
    <n v="1.4"/>
    <x v="11"/>
  </r>
  <r>
    <x v="1"/>
    <x v="1"/>
    <x v="1"/>
    <n v="3.15"/>
    <x v="11"/>
  </r>
  <r>
    <x v="1"/>
    <x v="1"/>
    <x v="2"/>
    <n v="5.2079999999999993"/>
    <x v="11"/>
  </r>
  <r>
    <x v="1"/>
    <x v="2"/>
    <x v="0"/>
    <n v="1.628571428571429"/>
    <x v="12"/>
  </r>
  <r>
    <x v="1"/>
    <x v="2"/>
    <x v="1"/>
    <n v="1.36"/>
    <x v="12"/>
  </r>
  <r>
    <x v="1"/>
    <x v="2"/>
    <x v="2"/>
    <n v="4.1999999999999993"/>
    <x v="12"/>
  </r>
  <r>
    <x v="1"/>
    <x v="3"/>
    <x v="0"/>
    <n v="2.6802631578947369"/>
    <x v="13"/>
  </r>
  <r>
    <x v="1"/>
    <x v="3"/>
    <x v="1"/>
    <n v="2.6677777777777769"/>
    <x v="14"/>
  </r>
  <r>
    <x v="1"/>
    <x v="3"/>
    <x v="2"/>
    <n v="4.4592592592592588"/>
    <x v="15"/>
  </r>
  <r>
    <x v="1"/>
    <x v="4"/>
    <x v="0"/>
    <n v="2.387777777777778"/>
    <x v="16"/>
  </r>
  <r>
    <x v="1"/>
    <x v="4"/>
    <x v="1"/>
    <n v="3.9454545454545449"/>
    <x v="17"/>
  </r>
  <r>
    <x v="1"/>
    <x v="4"/>
    <x v="2"/>
    <n v="3.6124999999999998"/>
    <x v="18"/>
  </r>
  <r>
    <x v="2"/>
    <x v="0"/>
    <x v="0"/>
    <n v="0.52127659574468088"/>
    <x v="10"/>
  </r>
  <r>
    <x v="2"/>
    <x v="0"/>
    <x v="1"/>
    <n v="0.42"/>
    <x v="10"/>
  </r>
  <r>
    <x v="2"/>
    <x v="0"/>
    <x v="2"/>
    <n v="1.5680000000000001"/>
    <x v="10"/>
  </r>
  <r>
    <x v="2"/>
    <x v="1"/>
    <x v="0"/>
    <n v="8.7999999999999989"/>
    <x v="19"/>
  </r>
  <r>
    <x v="2"/>
    <x v="1"/>
    <x v="1"/>
    <n v="7.2333333333333334"/>
    <x v="20"/>
  </r>
  <r>
    <x v="2"/>
    <x v="1"/>
    <x v="2"/>
    <n v="1.3125"/>
    <x v="21"/>
  </r>
  <r>
    <x v="2"/>
    <x v="2"/>
    <x v="0"/>
    <n v="0.7794029850746268"/>
    <x v="12"/>
  </r>
  <r>
    <x v="2"/>
    <x v="2"/>
    <x v="1"/>
    <n v="1.42"/>
    <x v="12"/>
  </r>
  <r>
    <x v="2"/>
    <x v="2"/>
    <x v="2"/>
    <n v="1.9716666666666669"/>
    <x v="12"/>
  </r>
  <r>
    <x v="2"/>
    <x v="3"/>
    <x v="0"/>
    <n v="2.5375000000000001"/>
    <x v="22"/>
  </r>
  <r>
    <x v="2"/>
    <x v="3"/>
    <x v="1"/>
    <n v="1.9352941176470591"/>
    <x v="23"/>
  </r>
  <r>
    <x v="2"/>
    <x v="3"/>
    <x v="2"/>
    <n v="2.1"/>
    <x v="24"/>
  </r>
  <r>
    <x v="2"/>
    <x v="4"/>
    <x v="0"/>
    <n v="2.3628070175438598"/>
    <x v="25"/>
  </r>
  <r>
    <x v="2"/>
    <x v="4"/>
    <x v="1"/>
    <n v="3.6909090909090909"/>
    <x v="26"/>
  </r>
  <r>
    <x v="2"/>
    <x v="4"/>
    <x v="2"/>
    <n v="2.6662222222222218"/>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7FEFA-BA68-411E-A05A-F505710894C8}"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1" firstHeaderRow="1" firstDataRow="1" firstDataCol="1" rowPageCount="1" colPageCount="1"/>
  <pivotFields count="6">
    <pivotField axis="axisRow" showAll="0">
      <items count="14">
        <item sd="0" x="0"/>
        <item x="1"/>
        <item x="2"/>
        <item x="3"/>
        <item sd="0" x="4"/>
        <item x="5"/>
        <item x="6"/>
        <item sd="0" x="7"/>
        <item sd="0" x="8"/>
        <item sd="0" x="9"/>
        <item sd="0" x="10"/>
        <item sd="0" x="11"/>
        <item sd="0" x="12"/>
        <item t="default"/>
      </items>
    </pivotField>
    <pivotField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h="1" x="1"/>
        <item h="1" x="2"/>
        <item x="3"/>
        <item h="1" x="5"/>
        <item t="default"/>
      </items>
    </pivotField>
    <pivotField showAll="0">
      <items count="7">
        <item x="1"/>
        <item x="2"/>
        <item x="3"/>
        <item x="4"/>
        <item x="5"/>
        <item x="0"/>
        <item t="default"/>
      </items>
    </pivotField>
  </pivotFields>
  <rowFields count="2">
    <field x="0"/>
    <field x="2"/>
  </rowFields>
  <rowItems count="8">
    <i>
      <x/>
    </i>
    <i>
      <x v="4"/>
    </i>
    <i>
      <x v="7"/>
    </i>
    <i>
      <x v="8"/>
    </i>
    <i>
      <x v="9"/>
    </i>
    <i>
      <x v="10"/>
    </i>
    <i>
      <x v="11"/>
    </i>
    <i t="grand">
      <x/>
    </i>
  </rowItems>
  <colItems count="1">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4B693-CF02-433F-A44F-9EAFA2CB93C5}"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S4:W9" firstHeaderRow="1" firstDataRow="2" firstDataCol="1" rowPageCount="2" colPageCount="1"/>
  <pivotFields count="6">
    <pivotField axis="axisRow" showAll="0">
      <items count="14">
        <item x="0"/>
        <item x="1"/>
        <item x="2"/>
        <item x="3"/>
        <item x="4"/>
        <item x="5"/>
        <item x="6"/>
        <item x="7"/>
        <item x="8"/>
        <item sd="0" x="9"/>
        <item sd="0" x="10"/>
        <item sd="0" x="11"/>
        <item sd="0" x="12"/>
        <item t="default"/>
      </items>
    </pivotField>
    <pivotField axis="axisPage" multipleItemSelectionAllowed="1" showAll="0">
      <items count="13">
        <item x="2"/>
        <item x="5"/>
        <item x="6"/>
        <item x="7"/>
        <item x="8"/>
        <item x="9"/>
        <item x="10"/>
        <item x="4"/>
        <item x="0"/>
        <item x="3"/>
        <item x="1"/>
        <item x="11"/>
        <item t="default"/>
      </items>
    </pivotField>
    <pivotField axis="axisCol"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x="4"/>
        <item h="1" x="1"/>
        <item h="1" x="2"/>
        <item h="1" x="3"/>
        <item h="1" x="5"/>
        <item t="default"/>
      </items>
    </pivotField>
    <pivotField showAll="0">
      <items count="7">
        <item x="1"/>
        <item x="2"/>
        <item x="3"/>
        <item x="4"/>
        <item x="5"/>
        <item x="0"/>
        <item t="default"/>
      </items>
    </pivotField>
  </pivotFields>
  <rowFields count="1">
    <field x="0"/>
  </rowFields>
  <rowItems count="4">
    <i>
      <x v="9"/>
    </i>
    <i>
      <x v="10"/>
    </i>
    <i>
      <x v="11"/>
    </i>
    <i t="grand">
      <x/>
    </i>
  </rowItems>
  <colFields count="1">
    <field x="2"/>
  </colFields>
  <colItems count="4">
    <i>
      <x v="10"/>
    </i>
    <i>
      <x v="11"/>
    </i>
    <i>
      <x v="12"/>
    </i>
    <i t="grand">
      <x/>
    </i>
  </colItems>
  <pageFields count="2">
    <pageField fld="4" hier="-1"/>
    <pageField fld="1"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45075A-DDD8-43C6-9241-DCDAE9110F23}" name="PivotTable6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G4:AM18" firstHeaderRow="1" firstDataRow="2" firstDataCol="1"/>
  <pivotFields count="5">
    <pivotField axis="axisRow" showAll="0">
      <items count="4">
        <item x="0"/>
        <item x="1"/>
        <item x="2"/>
        <item t="default"/>
      </items>
    </pivotField>
    <pivotField axis="axisCol" showAll="0">
      <items count="6">
        <item x="0"/>
        <item x="1"/>
        <item x="2"/>
        <item x="3"/>
        <item x="4"/>
        <item t="default"/>
      </items>
    </pivotField>
    <pivotField axis="axisRow" showAll="0">
      <items count="4">
        <item x="0"/>
        <item x="1"/>
        <item x="2"/>
        <item t="default"/>
      </items>
    </pivotField>
    <pivotField dataField="1" showAll="0"/>
    <pivotField showAll="0"/>
  </pivotFields>
  <rowFields count="2">
    <field x="0"/>
    <field x="2"/>
  </rowFields>
  <rowItems count="13">
    <i>
      <x/>
    </i>
    <i r="1">
      <x/>
    </i>
    <i r="1">
      <x v="1"/>
    </i>
    <i r="1">
      <x v="2"/>
    </i>
    <i>
      <x v="1"/>
    </i>
    <i r="1">
      <x/>
    </i>
    <i r="1">
      <x v="1"/>
    </i>
    <i r="1">
      <x v="2"/>
    </i>
    <i>
      <x v="2"/>
    </i>
    <i r="1">
      <x/>
    </i>
    <i r="1">
      <x v="1"/>
    </i>
    <i r="1">
      <x v="2"/>
    </i>
    <i t="grand">
      <x/>
    </i>
  </rowItems>
  <colFields count="1">
    <field x="1"/>
  </colFields>
  <colItems count="6">
    <i>
      <x/>
    </i>
    <i>
      <x v="1"/>
    </i>
    <i>
      <x v="2"/>
    </i>
    <i>
      <x v="3"/>
    </i>
    <i>
      <x v="4"/>
    </i>
    <i t="grand">
      <x/>
    </i>
  </colItems>
  <dataFields count="1">
    <dataField name="Average of HORAS" fld="3"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6EE350-E4FE-4A98-8ECD-E3732F4FB798}"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3:Q8" firstHeaderRow="1" firstDataRow="2" firstDataCol="1" rowPageCount="1" colPageCount="1"/>
  <pivotFields count="6">
    <pivotField axis="axisRow" showAll="0">
      <items count="14">
        <item x="0"/>
        <item x="1"/>
        <item x="2"/>
        <item x="3"/>
        <item x="4"/>
        <item x="5"/>
        <item x="6"/>
        <item x="7"/>
        <item x="8"/>
        <item sd="0" x="9"/>
        <item sd="0" x="10"/>
        <item sd="0" x="11"/>
        <item sd="0" x="12"/>
        <item t="default"/>
      </items>
    </pivotField>
    <pivotField axis="axisCol" showAll="0">
      <items count="13">
        <item x="2"/>
        <item x="5"/>
        <item x="6"/>
        <item x="7"/>
        <item x="8"/>
        <item x="9"/>
        <item x="10"/>
        <item h="1" x="4"/>
        <item h="1" x="0"/>
        <item h="1" x="3"/>
        <item h="1" x="1"/>
        <item h="1"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h="1" x="1"/>
        <item x="2"/>
        <item h="1" x="3"/>
        <item h="1" x="5"/>
        <item t="default"/>
      </items>
    </pivotField>
    <pivotField showAll="0">
      <items count="7">
        <item x="1"/>
        <item x="2"/>
        <item x="3"/>
        <item x="4"/>
        <item x="5"/>
        <item x="0"/>
        <item t="default"/>
      </items>
    </pivotField>
  </pivotFields>
  <rowFields count="2">
    <field x="0"/>
    <field x="2"/>
  </rowFields>
  <rowItems count="4">
    <i>
      <x v="9"/>
    </i>
    <i>
      <x v="10"/>
    </i>
    <i>
      <x v="11"/>
    </i>
    <i t="grand">
      <x/>
    </i>
  </rowItems>
  <colFields count="1">
    <field x="1"/>
  </colFields>
  <colItems count="7">
    <i>
      <x v="1"/>
    </i>
    <i>
      <x v="2"/>
    </i>
    <i>
      <x v="3"/>
    </i>
    <i>
      <x v="4"/>
    </i>
    <i>
      <x v="5"/>
    </i>
    <i>
      <x v="6"/>
    </i>
    <i t="grand">
      <x/>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BE29E9-C029-4C12-849E-89EC74360CAC}" name="PivotTable6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S16:Y21" firstHeaderRow="1" firstDataRow="2" firstDataCol="1" rowPageCount="2" colPageCount="1"/>
  <pivotFields count="6">
    <pivotField axis="axisPage" multipleItemSelectionAllowed="1" showAll="0">
      <items count="14">
        <item x="0"/>
        <item x="1"/>
        <item x="2"/>
        <item x="3"/>
        <item x="4"/>
        <item x="5"/>
        <item x="6"/>
        <item x="7"/>
        <item x="8"/>
        <item sd="0" x="9"/>
        <item sd="0" x="10"/>
        <item sd="0" x="11"/>
        <item sd="0" x="12"/>
        <item t="default"/>
      </items>
    </pivotField>
    <pivotField axis="axisCol"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x="4"/>
        <item h="1" x="1"/>
        <item h="1" x="2"/>
        <item h="1" x="3"/>
        <item h="1" x="5"/>
        <item t="default"/>
      </items>
    </pivotField>
    <pivotField showAll="0">
      <items count="7">
        <item x="1"/>
        <item x="2"/>
        <item x="3"/>
        <item x="4"/>
        <item x="5"/>
        <item x="0"/>
        <item t="default"/>
      </items>
    </pivotField>
  </pivotFields>
  <rowFields count="1">
    <field x="2"/>
  </rowFields>
  <rowItems count="4">
    <i>
      <x v="10"/>
    </i>
    <i>
      <x v="11"/>
    </i>
    <i>
      <x v="12"/>
    </i>
    <i t="grand">
      <x/>
    </i>
  </rowItems>
  <colFields count="1">
    <field x="1"/>
  </colFields>
  <colItems count="6">
    <i>
      <x/>
    </i>
    <i>
      <x v="7"/>
    </i>
    <i>
      <x v="8"/>
    </i>
    <i>
      <x v="9"/>
    </i>
    <i>
      <x v="10"/>
    </i>
    <i t="grand">
      <x/>
    </i>
  </colItems>
  <pageFields count="2">
    <pageField fld="4" hier="-1"/>
    <pageField fld="0"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5F8497-51D0-4809-AC3C-9EEEF8C264A5}"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7" firstHeaderRow="1" firstDataRow="1" firstDataCol="1" rowPageCount="1" colPageCount="1"/>
  <pivotFields count="6">
    <pivotField axis="axisRow" showAll="0">
      <items count="14">
        <item x="0"/>
        <item x="1"/>
        <item x="2"/>
        <item x="3"/>
        <item x="4"/>
        <item x="5"/>
        <item x="6"/>
        <item x="7"/>
        <item x="8"/>
        <item sd="0" x="9"/>
        <item sd="0" x="10"/>
        <item sd="0" x="11"/>
        <item sd="0" x="12"/>
        <item t="default"/>
      </items>
    </pivotField>
    <pivotField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x="1"/>
        <item h="1" x="2"/>
        <item h="1" x="3"/>
        <item h="1" x="5"/>
        <item t="default"/>
      </items>
    </pivotField>
    <pivotField showAll="0">
      <items count="7">
        <item x="1"/>
        <item x="2"/>
        <item x="3"/>
        <item x="4"/>
        <item x="5"/>
        <item x="0"/>
        <item t="default"/>
      </items>
    </pivotField>
  </pivotFields>
  <rowFields count="2">
    <field x="0"/>
    <field x="2"/>
  </rowFields>
  <rowItems count="4">
    <i>
      <x v="9"/>
    </i>
    <i>
      <x v="10"/>
    </i>
    <i>
      <x v="11"/>
    </i>
    <i t="grand">
      <x/>
    </i>
  </rowItems>
  <colItems count="1">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6CDD32-2CA6-469A-8C7B-43F9FD150874}"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7" firstHeaderRow="1" firstDataRow="1" firstDataCol="1" rowPageCount="1" colPageCount="1"/>
  <pivotFields count="6">
    <pivotField axis="axisRow" showAll="0">
      <items count="14">
        <item sd="0" x="0"/>
        <item sd="0" x="1"/>
        <item sd="0" x="2"/>
        <item sd="0" x="3"/>
        <item sd="0" x="4"/>
        <item sd="0" x="5"/>
        <item sd="0" x="6"/>
        <item sd="0" x="7"/>
        <item sd="0" x="8"/>
        <item sd="0" x="9"/>
        <item sd="0" x="10"/>
        <item sd="0" x="11"/>
        <item sd="0" x="12"/>
        <item t="default"/>
      </items>
    </pivotField>
    <pivotField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x="0"/>
        <item h="1" x="4"/>
        <item h="1" x="1"/>
        <item h="1" x="2"/>
        <item h="1" x="3"/>
        <item h="1" x="5"/>
        <item t="default"/>
      </items>
    </pivotField>
    <pivotField showAll="0">
      <items count="7">
        <item x="1"/>
        <item x="2"/>
        <item x="3"/>
        <item x="4"/>
        <item x="5"/>
        <item x="0"/>
        <item t="default"/>
      </items>
    </pivotField>
  </pivotFields>
  <rowFields count="2">
    <field x="0"/>
    <field x="2"/>
  </rowFields>
  <rowItems count="14">
    <i>
      <x/>
    </i>
    <i>
      <x v="1"/>
    </i>
    <i>
      <x v="2"/>
    </i>
    <i>
      <x v="3"/>
    </i>
    <i>
      <x v="4"/>
    </i>
    <i>
      <x v="5"/>
    </i>
    <i>
      <x v="6"/>
    </i>
    <i>
      <x v="7"/>
    </i>
    <i>
      <x v="8"/>
    </i>
    <i>
      <x v="9"/>
    </i>
    <i>
      <x v="10"/>
    </i>
    <i>
      <x v="11"/>
    </i>
    <i>
      <x v="12"/>
    </i>
    <i t="grand">
      <x/>
    </i>
  </rowItems>
  <colItems count="1">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445897-2751-41E4-B8F9-CA650AD9752C}" name="PivotTable5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5:AE10" firstHeaderRow="1" firstDataRow="2" firstDataCol="1" rowPageCount="3" colPageCount="1"/>
  <pivotFields count="6">
    <pivotField axis="axisRow" showAll="0">
      <items count="14">
        <item x="0"/>
        <item x="1"/>
        <item x="2"/>
        <item x="3"/>
        <item x="4"/>
        <item x="5"/>
        <item x="6"/>
        <item x="7"/>
        <item x="8"/>
        <item sd="0" x="9"/>
        <item sd="0" x="10"/>
        <item sd="0" x="11"/>
        <item sd="0" x="12"/>
        <item t="default"/>
      </items>
    </pivotField>
    <pivotField axis="axisPage" showAll="0">
      <items count="13">
        <item x="2"/>
        <item x="5"/>
        <item x="6"/>
        <item x="7"/>
        <item x="8"/>
        <item x="9"/>
        <item x="10"/>
        <item x="4"/>
        <item x="0"/>
        <item x="3"/>
        <item x="1"/>
        <item x="11"/>
        <item t="default"/>
      </items>
    </pivotField>
    <pivotField axis="axisPage"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h="1" x="1"/>
        <item h="1" x="2"/>
        <item h="1" x="3"/>
        <item x="5"/>
        <item t="default"/>
      </items>
    </pivotField>
    <pivotField axis="axisCol" showAll="0">
      <items count="7">
        <item x="1"/>
        <item x="2"/>
        <item x="3"/>
        <item x="4"/>
        <item x="5"/>
        <item x="0"/>
        <item t="default"/>
      </items>
    </pivotField>
  </pivotFields>
  <rowFields count="1">
    <field x="0"/>
  </rowFields>
  <rowItems count="4">
    <i>
      <x v="9"/>
    </i>
    <i>
      <x v="10"/>
    </i>
    <i>
      <x v="11"/>
    </i>
    <i t="grand">
      <x/>
    </i>
  </rowItems>
  <colFields count="1">
    <field x="5"/>
  </colFields>
  <colItems count="6">
    <i>
      <x/>
    </i>
    <i>
      <x v="1"/>
    </i>
    <i>
      <x v="2"/>
    </i>
    <i>
      <x v="3"/>
    </i>
    <i>
      <x v="4"/>
    </i>
    <i t="grand">
      <x/>
    </i>
  </colItems>
  <pageFields count="3">
    <pageField fld="4" hier="-1"/>
    <pageField fld="2" hier="-1"/>
    <pageField fld="1"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26E8A9-CE30-42B3-8C64-D4FC7A3C924A}" name="PivotTable6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O4:AU9" firstHeaderRow="1" firstDataRow="2" firstDataCol="1"/>
  <pivotFields count="5">
    <pivotField axis="axisRow" showAll="0">
      <items count="4">
        <item x="0"/>
        <item x="1"/>
        <item x="2"/>
        <item t="default"/>
      </items>
    </pivotField>
    <pivotField axis="axisCol" showAll="0">
      <items count="6">
        <item x="0"/>
        <item x="1"/>
        <item x="2"/>
        <item x="3"/>
        <item x="4"/>
        <item t="default"/>
      </items>
    </pivotField>
    <pivotField showAll="0">
      <items count="4">
        <item x="0"/>
        <item x="1"/>
        <item x="2"/>
        <item t="default"/>
      </items>
    </pivotField>
    <pivotField showAll="0"/>
    <pivotField dataField="1" showAll="0"/>
  </pivotFields>
  <rowFields count="1">
    <field x="0"/>
  </rowFields>
  <rowItems count="4">
    <i>
      <x/>
    </i>
    <i>
      <x v="1"/>
    </i>
    <i>
      <x v="2"/>
    </i>
    <i t="grand">
      <x/>
    </i>
  </rowItems>
  <colFields count="1">
    <field x="1"/>
  </colFields>
  <colItems count="6">
    <i>
      <x/>
    </i>
    <i>
      <x v="1"/>
    </i>
    <i>
      <x v="2"/>
    </i>
    <i>
      <x v="3"/>
    </i>
    <i>
      <x v="4"/>
    </i>
    <i t="grand">
      <x/>
    </i>
  </colItems>
  <dataFields count="1">
    <dataField name="Average of VALOR_AT" fld="4"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OMES_REF" xr10:uid="{67738DED-408D-4527-8E41-C8477A70FA7C}" sourceName="ANOMES_REF">
  <pivotTables>
    <pivotTable tabId="2" name="PivotTable66"/>
    <pivotTable tabId="2" name="PivotTable27"/>
    <pivotTable tabId="2" name="PivotTable28"/>
    <pivotTable tabId="2" name="PivotTable29"/>
    <pivotTable tabId="2" name="PivotTable30"/>
    <pivotTable tabId="2" name="PivotTable31"/>
    <pivotTable tabId="2" name="PivotTable59"/>
  </pivotTables>
  <data>
    <tabular pivotCacheId="931652970">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O2" xr10:uid="{38228186-D7FE-427E-B7C0-048BBA72BB42}" sourceName="ATRIBUTO2">
  <pivotTables>
    <pivotTable tabId="2" name="PivotTable31"/>
    <pivotTable tabId="2" name="PivotTable27"/>
    <pivotTable tabId="2" name="PivotTable28"/>
    <pivotTable tabId="2" name="PivotTable29"/>
    <pivotTable tabId="2" name="PivotTable59"/>
    <pivotTable tabId="2" name="PivotTable66"/>
  </pivotTables>
  <data>
    <tabular pivotCacheId="931652970">
      <items count="12">
        <i x="2" s="1"/>
        <i x="4" s="1"/>
        <i x="0" s="1"/>
        <i x="3" s="1"/>
        <i x="1" s="1"/>
        <i x="11" s="1"/>
        <i x="5" s="1" nd="1"/>
        <i x="6" s="1" nd="1"/>
        <i x="7" s="1" nd="1"/>
        <i x="8" s="1" nd="1"/>
        <i x="9"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O1" xr10:uid="{2259F77A-6EF2-4C91-B59F-C27657EF29DB}" sourceName="ATRIBUTO">
  <pivotTables>
    <pivotTable tabId="2" name="PivotTable59"/>
    <pivotTable tabId="2" name="PivotTable27"/>
    <pivotTable tabId="2" name="PivotTable30"/>
    <pivotTable tabId="2" name="PivotTable28"/>
  </pivotTables>
  <data>
    <tabular pivotCacheId="931652970">
      <items count="16">
        <i x="9" s="1"/>
        <i x="1" s="1"/>
        <i x="6" s="1"/>
        <i x="10" s="1"/>
        <i x="3" s="1"/>
        <i x="4" s="1"/>
        <i x="11" s="1"/>
        <i x="5" s="1"/>
        <i x="0" s="1"/>
        <i x="12" s="1"/>
        <i x="15" s="1"/>
        <i x="13" s="1"/>
        <i x="14" s="1"/>
        <i x="7" s="1"/>
        <i x="8"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O" xr10:uid="{A666BA0A-13B2-448D-BA41-CCB01BE13D8A}" sourceName="ATRIBUTO">
  <pivotTables>
    <pivotTable tabId="2" name="PivotTable66"/>
    <pivotTable tabId="2" name="PivotTable31"/>
  </pivotTables>
  <data>
    <tabular pivotCacheId="931652970">
      <items count="16">
        <i x="15" s="1"/>
        <i x="13" s="1"/>
        <i x="14" s="1"/>
        <i x="9" s="1" nd="1"/>
        <i x="1" s="1" nd="1"/>
        <i x="6" s="1" nd="1"/>
        <i x="10" s="1" nd="1"/>
        <i x="3" s="1" nd="1"/>
        <i x="4" s="1" nd="1"/>
        <i x="11" s="1" nd="1"/>
        <i x="5" s="1" nd="1"/>
        <i x="0" s="1" nd="1"/>
        <i x="12" s="1" nd="1"/>
        <i x="7" s="1" nd="1"/>
        <i x="8"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MES_REF" xr10:uid="{15740B17-709E-4C5B-A331-64D8609C98BA}" cache="Slicer_ANOMES_REF" caption="ANOMES_REF" startItem="6" rowHeight="234950"/>
  <slicer name="SENIORIDADE" xr10:uid="{A94D596B-E8F3-4E66-A781-5D3EE57DB15F}" cache="Slicer_ATRIBUTO2" caption="SENIORIDADE" startItem="2" rowHeight="234950"/>
  <slicer name="ÁREA" xr10:uid="{B11FC757-41C7-445B-9827-AD5CD507EAD2}" cache="Slicer_ATRIBUTO1" caption="ÁREA" startItem="8" rowHeight="234950"/>
  <slicer name="COMPLEXIDADE" xr10:uid="{31B892E8-87A1-4BF1-A97F-FC050FED59EA}" cache="Slicer_ATRIBUTO" caption="COMPLEXIDA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0419-BEAB-4AA2-A301-C4019B2E8015}">
  <dimension ref="B2:U66"/>
  <sheetViews>
    <sheetView showGridLines="0" tabSelected="1" workbookViewId="0"/>
  </sheetViews>
  <sheetFormatPr defaultRowHeight="14.4" x14ac:dyDescent="0.3"/>
  <cols>
    <col min="1" max="2" width="3" customWidth="1"/>
    <col min="3" max="4" width="11" customWidth="1"/>
    <col min="6" max="6" width="7.88671875" customWidth="1"/>
    <col min="7" max="7" width="7" bestFit="1" customWidth="1"/>
    <col min="8" max="8" width="10.44140625" customWidth="1"/>
    <col min="9" max="12" width="7" bestFit="1" customWidth="1"/>
    <col min="13" max="13" width="8.33203125" customWidth="1"/>
    <col min="14" max="14" width="8.5546875" customWidth="1"/>
    <col min="15" max="17" width="7" bestFit="1" customWidth="1"/>
    <col min="18" max="18" width="5.44140625" bestFit="1" customWidth="1"/>
    <col min="19" max="19" width="7" customWidth="1"/>
    <col min="20" max="20" width="7.109375" customWidth="1"/>
    <col min="21" max="21" width="3" customWidth="1"/>
  </cols>
  <sheetData>
    <row r="2" spans="2:21" x14ac:dyDescent="0.3">
      <c r="B2" s="6"/>
      <c r="C2" s="6"/>
      <c r="D2" s="6"/>
      <c r="E2" s="6"/>
      <c r="F2" s="6"/>
      <c r="G2" s="6"/>
      <c r="H2" s="6"/>
      <c r="I2" s="6"/>
      <c r="J2" s="6"/>
      <c r="K2" s="6"/>
      <c r="L2" s="6"/>
      <c r="M2" s="6"/>
      <c r="N2" s="6"/>
      <c r="O2" s="6"/>
      <c r="P2" s="6"/>
      <c r="Q2" s="6"/>
      <c r="R2" s="6"/>
      <c r="S2" s="6"/>
      <c r="T2" s="6"/>
      <c r="U2" s="6"/>
    </row>
    <row r="3" spans="2:21" ht="10.8" customHeight="1" x14ac:dyDescent="0.3">
      <c r="B3" s="6"/>
      <c r="C3" s="6"/>
      <c r="D3" s="22" t="s">
        <v>71</v>
      </c>
      <c r="E3" s="22"/>
      <c r="F3" s="22"/>
      <c r="G3" s="22"/>
      <c r="H3" s="22"/>
      <c r="I3" s="18"/>
      <c r="J3" s="18"/>
      <c r="K3" s="18"/>
      <c r="U3" s="6"/>
    </row>
    <row r="4" spans="2:21" ht="14.4" customHeight="1" x14ac:dyDescent="0.3">
      <c r="B4" s="6"/>
      <c r="C4" s="6"/>
      <c r="D4" s="22"/>
      <c r="E4" s="22"/>
      <c r="F4" s="22"/>
      <c r="G4" s="22"/>
      <c r="H4" s="22"/>
      <c r="I4" s="18"/>
      <c r="J4" s="18"/>
      <c r="K4" s="18"/>
      <c r="U4" s="6"/>
    </row>
    <row r="5" spans="2:21" ht="14.4" customHeight="1" x14ac:dyDescent="0.3">
      <c r="B5" s="6"/>
      <c r="D5" s="22"/>
      <c r="E5" s="22"/>
      <c r="F5" s="22"/>
      <c r="G5" s="22"/>
      <c r="H5" s="22"/>
      <c r="I5" s="18"/>
      <c r="J5" s="18"/>
      <c r="K5" s="18"/>
      <c r="U5" s="6"/>
    </row>
    <row r="6" spans="2:21" x14ac:dyDescent="0.3">
      <c r="B6" s="6"/>
      <c r="C6" s="6"/>
      <c r="D6" s="6"/>
      <c r="E6" s="6"/>
      <c r="F6" s="6"/>
      <c r="G6" s="6"/>
      <c r="H6" s="6"/>
      <c r="I6" s="6"/>
      <c r="J6" s="6"/>
      <c r="K6" s="6"/>
      <c r="L6" s="6"/>
      <c r="M6" s="6"/>
      <c r="N6" s="6"/>
      <c r="O6" s="6"/>
      <c r="P6" s="6"/>
      <c r="Q6" s="6"/>
      <c r="R6" s="6"/>
      <c r="S6" s="6"/>
      <c r="T6" s="6"/>
      <c r="U6" s="6"/>
    </row>
    <row r="7" spans="2:21" ht="14.4" customHeight="1" x14ac:dyDescent="0.3">
      <c r="B7" s="6"/>
      <c r="U7" s="6"/>
    </row>
    <row r="8" spans="2:21" ht="14.4" customHeight="1" x14ac:dyDescent="0.3">
      <c r="B8" s="6"/>
      <c r="U8" s="6"/>
    </row>
    <row r="9" spans="2:21" ht="14.4" customHeight="1" x14ac:dyDescent="0.3">
      <c r="B9" s="6"/>
      <c r="U9" s="6"/>
    </row>
    <row r="10" spans="2:21" ht="14.4" customHeight="1" x14ac:dyDescent="0.3">
      <c r="B10" s="6"/>
      <c r="U10" s="6"/>
    </row>
    <row r="11" spans="2:21" ht="14.4" customHeight="1" x14ac:dyDescent="0.3">
      <c r="B11" s="6"/>
      <c r="U11" s="6"/>
    </row>
    <row r="12" spans="2:21" x14ac:dyDescent="0.3">
      <c r="B12" s="6"/>
      <c r="U12" s="6"/>
    </row>
    <row r="13" spans="2:21" x14ac:dyDescent="0.3">
      <c r="B13" s="6"/>
      <c r="C13" s="6"/>
      <c r="D13" s="6"/>
      <c r="E13" s="6"/>
      <c r="F13" s="6"/>
      <c r="G13" s="6"/>
      <c r="H13" s="6"/>
      <c r="I13" s="6"/>
      <c r="J13" s="6"/>
      <c r="K13" s="6"/>
      <c r="L13" s="6"/>
      <c r="M13" s="6"/>
      <c r="N13" s="6"/>
      <c r="O13" s="6"/>
      <c r="P13" s="6"/>
      <c r="Q13" s="6"/>
      <c r="R13" s="6"/>
      <c r="S13" s="6"/>
      <c r="T13" s="6"/>
      <c r="U13" s="6"/>
    </row>
    <row r="14" spans="2:21" x14ac:dyDescent="0.3">
      <c r="B14" s="6"/>
      <c r="U14" s="6"/>
    </row>
    <row r="15" spans="2:21" x14ac:dyDescent="0.3">
      <c r="B15" s="6"/>
      <c r="U15" s="6"/>
    </row>
    <row r="16" spans="2:21" x14ac:dyDescent="0.3">
      <c r="B16" s="6"/>
      <c r="U16" s="6"/>
    </row>
    <row r="17" spans="2:21" x14ac:dyDescent="0.3">
      <c r="B17" s="6"/>
      <c r="U17" s="6"/>
    </row>
    <row r="18" spans="2:21" x14ac:dyDescent="0.3">
      <c r="B18" s="6"/>
      <c r="U18" s="6"/>
    </row>
    <row r="19" spans="2:21" x14ac:dyDescent="0.3">
      <c r="B19" s="6"/>
      <c r="U19" s="6"/>
    </row>
    <row r="20" spans="2:21" x14ac:dyDescent="0.3">
      <c r="B20" s="6"/>
      <c r="U20" s="6"/>
    </row>
    <row r="21" spans="2:21" x14ac:dyDescent="0.3">
      <c r="B21" s="6"/>
      <c r="U21" s="6"/>
    </row>
    <row r="22" spans="2:21" x14ac:dyDescent="0.3">
      <c r="B22" s="6"/>
      <c r="U22" s="6"/>
    </row>
    <row r="23" spans="2:21" x14ac:dyDescent="0.3">
      <c r="B23" s="6"/>
      <c r="U23" s="6"/>
    </row>
    <row r="24" spans="2:21" x14ac:dyDescent="0.3">
      <c r="B24" s="6"/>
      <c r="U24" s="6"/>
    </row>
    <row r="25" spans="2:21" x14ac:dyDescent="0.3">
      <c r="B25" s="6"/>
      <c r="U25" s="6"/>
    </row>
    <row r="26" spans="2:21" x14ac:dyDescent="0.3">
      <c r="B26" s="6"/>
      <c r="U26" s="6"/>
    </row>
    <row r="27" spans="2:21" x14ac:dyDescent="0.3">
      <c r="B27" s="6"/>
      <c r="U27" s="6"/>
    </row>
    <row r="28" spans="2:21" x14ac:dyDescent="0.3">
      <c r="B28" s="6"/>
      <c r="U28" s="6"/>
    </row>
    <row r="29" spans="2:21" x14ac:dyDescent="0.3">
      <c r="B29" s="6"/>
      <c r="U29" s="6"/>
    </row>
    <row r="30" spans="2:21" x14ac:dyDescent="0.3">
      <c r="B30" s="6"/>
      <c r="U30" s="6"/>
    </row>
    <row r="31" spans="2:21" x14ac:dyDescent="0.3">
      <c r="B31" s="6"/>
      <c r="U31" s="6"/>
    </row>
    <row r="32" spans="2:21" x14ac:dyDescent="0.3">
      <c r="B32" s="6"/>
      <c r="U32" s="6"/>
    </row>
    <row r="33" spans="2:21" x14ac:dyDescent="0.3">
      <c r="B33" s="6"/>
      <c r="U33" s="6"/>
    </row>
    <row r="34" spans="2:21" x14ac:dyDescent="0.3">
      <c r="B34" s="6"/>
      <c r="U34" s="6"/>
    </row>
    <row r="35" spans="2:21" x14ac:dyDescent="0.3">
      <c r="B35" s="6"/>
      <c r="U35" s="6"/>
    </row>
    <row r="36" spans="2:21" x14ac:dyDescent="0.3">
      <c r="B36" s="6"/>
      <c r="U36" s="6"/>
    </row>
    <row r="37" spans="2:21" x14ac:dyDescent="0.3">
      <c r="B37" s="6"/>
      <c r="U37" s="6"/>
    </row>
    <row r="38" spans="2:21" x14ac:dyDescent="0.3">
      <c r="B38" s="6"/>
      <c r="U38" s="6"/>
    </row>
    <row r="39" spans="2:21" x14ac:dyDescent="0.3">
      <c r="B39" s="6"/>
      <c r="U39" s="6"/>
    </row>
    <row r="40" spans="2:21" x14ac:dyDescent="0.3">
      <c r="B40" s="6"/>
      <c r="U40" s="6"/>
    </row>
    <row r="41" spans="2:21" x14ac:dyDescent="0.3">
      <c r="B41" s="6"/>
      <c r="U41" s="6"/>
    </row>
    <row r="42" spans="2:21" x14ac:dyDescent="0.3">
      <c r="B42" s="6"/>
      <c r="U42" s="6"/>
    </row>
    <row r="43" spans="2:21" x14ac:dyDescent="0.3">
      <c r="B43" s="6"/>
      <c r="U43" s="6"/>
    </row>
    <row r="44" spans="2:21" x14ac:dyDescent="0.3">
      <c r="B44" s="6"/>
      <c r="U44" s="6"/>
    </row>
    <row r="45" spans="2:21" x14ac:dyDescent="0.3">
      <c r="B45" s="6"/>
      <c r="U45" s="6"/>
    </row>
    <row r="46" spans="2:21" x14ac:dyDescent="0.3">
      <c r="B46" s="6"/>
      <c r="U46" s="6"/>
    </row>
    <row r="47" spans="2:21" ht="16.8" customHeight="1" x14ac:dyDescent="0.3">
      <c r="B47" s="6"/>
      <c r="U47" s="6"/>
    </row>
    <row r="48" spans="2:21" ht="16.8" customHeight="1" x14ac:dyDescent="0.3">
      <c r="B48" s="6"/>
      <c r="E48" s="11" t="s">
        <v>67</v>
      </c>
      <c r="N48" s="11" t="s">
        <v>65</v>
      </c>
      <c r="U48" s="6"/>
    </row>
    <row r="49" spans="2:21" ht="11.4" customHeight="1" x14ac:dyDescent="0.3">
      <c r="B49" s="6"/>
      <c r="U49" s="6"/>
    </row>
    <row r="50" spans="2:21" ht="16.8" customHeight="1" x14ac:dyDescent="0.3">
      <c r="B50" s="6"/>
      <c r="E50" s="10" t="s">
        <v>12</v>
      </c>
      <c r="F50" s="10" t="s">
        <v>22</v>
      </c>
      <c r="G50" s="10" t="s">
        <v>7</v>
      </c>
      <c r="H50" s="10" t="s">
        <v>15</v>
      </c>
      <c r="I50" s="10" t="s">
        <v>10</v>
      </c>
      <c r="N50" s="10" t="s">
        <v>12</v>
      </c>
      <c r="O50" s="10" t="s">
        <v>22</v>
      </c>
      <c r="P50" s="10" t="s">
        <v>7</v>
      </c>
      <c r="Q50" s="10" t="s">
        <v>15</v>
      </c>
      <c r="R50" s="10" t="s">
        <v>10</v>
      </c>
      <c r="S50" s="19"/>
      <c r="U50" s="6"/>
    </row>
    <row r="51" spans="2:21" ht="16.8" customHeight="1" x14ac:dyDescent="0.3">
      <c r="B51" s="6"/>
      <c r="D51" s="21" t="s">
        <v>49</v>
      </c>
      <c r="E51" s="9">
        <f>SUMIFS(DINAMICAS!T:T,DINAMICAS!$S:$S,DASH!$D51)</f>
        <v>158</v>
      </c>
      <c r="F51" s="9">
        <f>SUMIFS(DINAMICAS!U:U,DINAMICAS!$S:$S,DASH!$D51)</f>
        <v>20</v>
      </c>
      <c r="G51" s="9">
        <f>SUMIFS(DINAMICAS!V:V,DINAMICAS!$S:$S,DASH!$D51)</f>
        <v>167</v>
      </c>
      <c r="H51" s="9">
        <f>SUMIFS(DINAMICAS!W:W,DINAMICAS!$S:$S,DASH!$D51)</f>
        <v>75</v>
      </c>
      <c r="I51" s="9">
        <f>SUMIFS(DINAMICAS!X:X,DINAMICAS!$S:$S,DASH!$D51)</f>
        <v>122</v>
      </c>
      <c r="M51" s="21" t="s">
        <v>49</v>
      </c>
      <c r="N51" s="9">
        <f>SUMIFS(DINAMICAS!AH:AH,DINAMICAS!$AG:$AG,DASH!$M51)</f>
        <v>2.1695524578136465</v>
      </c>
      <c r="O51" s="9">
        <f>SUMIFS(DINAMICAS!AI:AI,DINAMICAS!$AG:$AG,DASH!$M51)</f>
        <v>14.317647058823528</v>
      </c>
      <c r="P51" s="9">
        <f>SUMIFS(DINAMICAS!AJ:AJ,DINAMICAS!$AG:$AG,DASH!$M51)</f>
        <v>3.7717675170943319</v>
      </c>
      <c r="Q51" s="9">
        <f>SUMIFS(DINAMICAS!AK:AK,DINAMICAS!$AG:$AG,DASH!$M51)</f>
        <v>7.3970964912280692</v>
      </c>
      <c r="R51" s="9">
        <f>SUMIFS(DINAMICAS!AL:AL,DINAMICAS!$AG:$AG,DASH!$M51)</f>
        <v>7.6786699017046169</v>
      </c>
      <c r="S51" s="16"/>
      <c r="U51" s="6"/>
    </row>
    <row r="52" spans="2:21" ht="16.8" customHeight="1" x14ac:dyDescent="0.3">
      <c r="B52" s="6"/>
      <c r="D52" s="21" t="s">
        <v>46</v>
      </c>
      <c r="E52" s="9">
        <f>SUMIFS(DINAMICAS!T:T,DINAMICAS!$S:$S,DASH!$D52)</f>
        <v>12</v>
      </c>
      <c r="F52" s="9">
        <f>SUMIFS(DINAMICAS!U:U,DINAMICAS!$S:$S,DASH!$D52)</f>
        <v>0</v>
      </c>
      <c r="G52" s="9">
        <f>SUMIFS(DINAMICAS!V:V,DINAMICAS!$S:$S,DASH!$D52)</f>
        <v>14</v>
      </c>
      <c r="H52" s="9">
        <f>SUMIFS(DINAMICAS!W:W,DINAMICAS!$S:$S,DASH!$D52)</f>
        <v>3</v>
      </c>
      <c r="I52" s="9">
        <f>SUMIFS(DINAMICAS!X:X,DINAMICAS!$S:$S,DASH!$D52)</f>
        <v>6</v>
      </c>
      <c r="M52" s="21" t="s">
        <v>46</v>
      </c>
      <c r="N52" s="9">
        <f>SUMIFS(DINAMICAS!AH:AH,DINAMICAS!$AG:$AG,DASH!$M52)</f>
        <v>1.26</v>
      </c>
      <c r="O52" s="9">
        <f>SUMIFS(DINAMICAS!AI:AI,DINAMICAS!$AG:$AG,DASH!$M52)</f>
        <v>10.383333333333333</v>
      </c>
      <c r="P52" s="9">
        <f>SUMIFS(DINAMICAS!AJ:AJ,DINAMICAS!$AG:$AG,DASH!$M52)</f>
        <v>4.18</v>
      </c>
      <c r="Q52" s="9">
        <f>SUMIFS(DINAMICAS!AK:AK,DINAMICAS!$AG:$AG,DASH!$M52)</f>
        <v>6.0030718954248359</v>
      </c>
      <c r="R52" s="9">
        <f>SUMIFS(DINAMICAS!AL:AL,DINAMICAS!$AG:$AG,DASH!$M52)</f>
        <v>11.276363636363635</v>
      </c>
      <c r="S52" s="16"/>
      <c r="U52" s="6"/>
    </row>
    <row r="53" spans="2:21" ht="16.8" customHeight="1" x14ac:dyDescent="0.3">
      <c r="B53" s="6"/>
      <c r="D53" s="21" t="s">
        <v>48</v>
      </c>
      <c r="E53" s="9">
        <f>SUMIFS(DINAMICAS!T:T,DINAMICAS!$S:$S,DASH!$D53)</f>
        <v>5</v>
      </c>
      <c r="F53" s="9">
        <f>SUMIFS(DINAMICAS!U:U,DINAMICAS!$S:$S,DASH!$D53)</f>
        <v>12</v>
      </c>
      <c r="G53" s="9">
        <f>SUMIFS(DINAMICAS!V:V,DINAMICAS!$S:$S,DASH!$D53)</f>
        <v>9</v>
      </c>
      <c r="H53" s="9">
        <f>SUMIFS(DINAMICAS!W:W,DINAMICAS!$S:$S,DASH!$D53)</f>
        <v>6</v>
      </c>
      <c r="I53" s="9">
        <f>SUMIFS(DINAMICAS!X:X,DINAMICAS!$S:$S,DASH!$D53)</f>
        <v>80</v>
      </c>
      <c r="M53" s="21" t="s">
        <v>48</v>
      </c>
      <c r="N53" s="9">
        <f>SUMIFS(DINAMICAS!AH:AH,DINAMICAS!$AG:$AG,DASH!$M53)</f>
        <v>2.8839999999999999</v>
      </c>
      <c r="O53" s="9">
        <f>SUMIFS(DINAMICAS!AI:AI,DINAMICAS!$AG:$AG,DASH!$M53)</f>
        <v>9.3204999999999991</v>
      </c>
      <c r="P53" s="9">
        <f>SUMIFS(DINAMICAS!AJ:AJ,DINAMICAS!$AG:$AG,DASH!$M53)</f>
        <v>11.246666666666666</v>
      </c>
      <c r="Q53" s="9">
        <f>SUMIFS(DINAMICAS!AK:AK,DINAMICAS!$AG:$AG,DASH!$M53)</f>
        <v>13.905141612200435</v>
      </c>
      <c r="R53" s="9">
        <f>SUMIFS(DINAMICAS!AL:AL,DINAMICAS!$AG:$AG,DASH!$M53)</f>
        <v>10.024815972222221</v>
      </c>
      <c r="S53" s="16"/>
      <c r="U53" s="6"/>
    </row>
    <row r="54" spans="2:21" ht="15" customHeight="1" x14ac:dyDescent="0.3">
      <c r="B54" s="6"/>
      <c r="E54" s="17"/>
      <c r="F54" s="16"/>
      <c r="G54" s="16"/>
      <c r="H54" s="16"/>
      <c r="I54" s="16"/>
      <c r="J54" s="16"/>
      <c r="M54" s="17"/>
      <c r="N54" s="16"/>
      <c r="O54" s="16"/>
      <c r="P54" s="16"/>
      <c r="Q54" s="16"/>
      <c r="R54" s="16"/>
      <c r="S54" s="16"/>
      <c r="U54" s="6"/>
    </row>
    <row r="55" spans="2:21" ht="15" customHeight="1" x14ac:dyDescent="0.3">
      <c r="B55" s="6"/>
      <c r="E55" s="17"/>
      <c r="F55" s="16"/>
      <c r="G55" s="16"/>
      <c r="H55" s="16"/>
      <c r="I55" s="16"/>
      <c r="J55" s="16"/>
      <c r="M55" s="17"/>
      <c r="N55" s="16"/>
      <c r="O55" s="16"/>
      <c r="P55" s="16"/>
      <c r="Q55" s="16"/>
      <c r="R55" s="16"/>
      <c r="S55" s="16"/>
      <c r="U55" s="6"/>
    </row>
    <row r="56" spans="2:21" ht="15" customHeight="1" x14ac:dyDescent="0.3">
      <c r="B56" s="6"/>
      <c r="E56" s="11" t="s">
        <v>40</v>
      </c>
      <c r="G56" s="16"/>
      <c r="H56" s="16"/>
      <c r="I56" s="16"/>
      <c r="J56" s="16"/>
      <c r="M56" s="17"/>
      <c r="N56" s="16"/>
      <c r="O56" s="16"/>
      <c r="P56" s="16"/>
      <c r="Q56" s="16"/>
      <c r="R56" s="16"/>
      <c r="S56" s="16"/>
      <c r="U56" s="6"/>
    </row>
    <row r="57" spans="2:21" ht="6" customHeight="1" x14ac:dyDescent="0.3">
      <c r="B57" s="6"/>
      <c r="U57" s="6"/>
    </row>
    <row r="58" spans="2:21" ht="16.8" customHeight="1" x14ac:dyDescent="0.3">
      <c r="B58" s="6"/>
      <c r="E58" s="10" t="str">
        <f>TEXT(202401,"000000")</f>
        <v>202401</v>
      </c>
      <c r="F58" s="10" t="str">
        <f>TEXT(E58+1,"000000")</f>
        <v>202402</v>
      </c>
      <c r="G58" s="10" t="str">
        <f t="shared" ref="G58:P58" si="0">TEXT(F58+1,"000000")</f>
        <v>202403</v>
      </c>
      <c r="H58" s="10" t="str">
        <f t="shared" si="0"/>
        <v>202404</v>
      </c>
      <c r="I58" s="10" t="str">
        <f t="shared" si="0"/>
        <v>202405</v>
      </c>
      <c r="J58" s="10" t="str">
        <f t="shared" si="0"/>
        <v>202406</v>
      </c>
      <c r="K58" s="10" t="str">
        <f>TEXT(J58+1,"000000")</f>
        <v>202407</v>
      </c>
      <c r="L58" s="10" t="str">
        <f t="shared" si="0"/>
        <v>202408</v>
      </c>
      <c r="M58" s="10" t="str">
        <f t="shared" si="0"/>
        <v>202409</v>
      </c>
      <c r="N58" s="10" t="str">
        <f>TEXT(M58+1,"000000")</f>
        <v>202410</v>
      </c>
      <c r="O58" s="10" t="str">
        <f t="shared" si="0"/>
        <v>202411</v>
      </c>
      <c r="P58" s="10" t="str">
        <f t="shared" si="0"/>
        <v>202412</v>
      </c>
      <c r="Q58" s="10" t="s">
        <v>69</v>
      </c>
      <c r="R58" s="10" t="s">
        <v>70</v>
      </c>
      <c r="U58" s="6"/>
    </row>
    <row r="59" spans="2:21" ht="16.8" customHeight="1" x14ac:dyDescent="0.3">
      <c r="B59" s="6"/>
      <c r="D59" s="21" t="s">
        <v>39</v>
      </c>
      <c r="E59" s="14">
        <f>IF(ISNA(HLOOKUP($D59,CALCULO!$I$7:$N$10,2,0)),0,HLOOKUP($D59,CALCULO!$I$7:$N$10,2,0))</f>
        <v>106</v>
      </c>
      <c r="F59" s="14">
        <f>IF(ISNA(HLOOKUP($D59,CALCULO!$I$7:$N$10,3,0)),0,HLOOKUP($D59,CALCULO!$I$7:$N$10,3,0))</f>
        <v>85</v>
      </c>
      <c r="G59" s="14">
        <f>IF(ISNA(HLOOKUP($D59,CALCULO!$I$7:$N$10,4,0)),0,HLOOKUP($D59,CALCULO!$I$7:$N$10,4,0))</f>
        <v>86</v>
      </c>
      <c r="H59" s="14">
        <f>IFERROR(HLOOKUP($D59,CALCULO!$I$7:$N$10,5,0),0)</f>
        <v>0</v>
      </c>
      <c r="I59" s="14">
        <f>IFERROR(HLOOKUP($D59,CALCULO!$I$7:$N$10,6,0),0)</f>
        <v>0</v>
      </c>
      <c r="J59" s="14">
        <f>IFERROR(HLOOKUP($D59,CALCULO!$I$7:$N$10,7,0),0)</f>
        <v>0</v>
      </c>
      <c r="K59" s="14">
        <f>IFERROR(HLOOKUP($D59,CALCULO!$I$7:$N$10,8,0),0)</f>
        <v>0</v>
      </c>
      <c r="L59" s="14">
        <f>IFERROR(HLOOKUP($D59,CALCULO!$I$7:$N$10,9,0),0)</f>
        <v>0</v>
      </c>
      <c r="M59" s="14">
        <f>IFERROR(HLOOKUP($D59,CALCULO!$I$7:$N$10,10,0),0)</f>
        <v>0</v>
      </c>
      <c r="N59" s="14">
        <f>IFERROR(HLOOKUP($D59,CALCULO!$I$7:$N$10,11,0),0)</f>
        <v>0</v>
      </c>
      <c r="O59" s="14">
        <f>IFERROR(HLOOKUP($D59,CALCULO!$I$7:$N$10,12,0),0)</f>
        <v>0</v>
      </c>
      <c r="P59" s="14">
        <f>IFERROR(HLOOKUP($D59,CALCULO!$I$7:$N$10,13,0),0)</f>
        <v>0</v>
      </c>
      <c r="Q59" s="15">
        <f>SUM(E59:P59)</f>
        <v>277</v>
      </c>
      <c r="R59" s="20">
        <f>SUM(E59:P59)/COUNTIF(E59:P59,"&gt;"&amp;0)</f>
        <v>92.333333333333329</v>
      </c>
      <c r="U59" s="6"/>
    </row>
    <row r="60" spans="2:21" ht="16.8" customHeight="1" x14ac:dyDescent="0.3">
      <c r="B60" s="6"/>
      <c r="D60" s="21" t="s">
        <v>41</v>
      </c>
      <c r="E60" s="14">
        <f>IF(ISNA(HLOOKUP($D60,CALCULO!$I$7:$N$10,2,0)),0,HLOOKUP($D60,CALCULO!$I$7:$N$10,2,0))</f>
        <v>12</v>
      </c>
      <c r="F60" s="14">
        <f>IF(ISNA(HLOOKUP($D60,CALCULO!$I$7:$N$10,3,0)),0,HLOOKUP($D60,CALCULO!$I$7:$N$10,3,0))</f>
        <v>5</v>
      </c>
      <c r="G60" s="14">
        <f>IF(ISNA(HLOOKUP($D60,CALCULO!$I$7:$N$10,4,0)),0,HLOOKUP($D60,CALCULO!$I$7:$N$10,4,0))</f>
        <v>31</v>
      </c>
      <c r="H60" s="14">
        <f>IFERROR(HLOOKUP($D60,CALCULO!$I$7:$N$10,5,0),0)</f>
        <v>0</v>
      </c>
      <c r="I60" s="14">
        <f>IFERROR(HLOOKUP($D60,CALCULO!$I$7:$N$10,6,0),0)</f>
        <v>0</v>
      </c>
      <c r="J60" s="14">
        <f>IFERROR(HLOOKUP($D60,CALCULO!$I$7:$N$10,7,0),0)</f>
        <v>0</v>
      </c>
      <c r="K60" s="14">
        <f>IFERROR(HLOOKUP($D60,CALCULO!$I$7:$N$10,8,0),0)</f>
        <v>0</v>
      </c>
      <c r="L60" s="14">
        <f>IFERROR(HLOOKUP($D60,CALCULO!$I$7:$N$10,9,0),0)</f>
        <v>0</v>
      </c>
      <c r="M60" s="14">
        <f>IFERROR(HLOOKUP($D60,CALCULO!$I$7:$N$10,10,0),0)</f>
        <v>0</v>
      </c>
      <c r="N60" s="14">
        <f>IFERROR(HLOOKUP($D60,CALCULO!$I$7:$N$10,11,0),0)</f>
        <v>0</v>
      </c>
      <c r="O60" s="14">
        <f>IFERROR(HLOOKUP($D60,CALCULO!$I$7:$N$10,12,0),0)</f>
        <v>0</v>
      </c>
      <c r="P60" s="14">
        <f>IFERROR(HLOOKUP($D60,CALCULO!$I$7:$N$10,13,0),0)</f>
        <v>0</v>
      </c>
      <c r="Q60" s="15">
        <f t="shared" ref="Q60:Q64" si="1">SUM(E60:P60)</f>
        <v>48</v>
      </c>
      <c r="R60" s="20">
        <f t="shared" ref="R60:R64" si="2">SUM(E60:P60)/COUNTIF(E60:P60,"&gt;"&amp;0)</f>
        <v>16</v>
      </c>
      <c r="U60" s="6"/>
    </row>
    <row r="61" spans="2:21" ht="16.8" customHeight="1" x14ac:dyDescent="0.3">
      <c r="B61" s="6"/>
      <c r="D61" s="21" t="s">
        <v>42</v>
      </c>
      <c r="E61" s="14">
        <f>IF(ISNA(HLOOKUP($D61,CALCULO!$I$7:$N$10,2,0)),0,HLOOKUP($D61,CALCULO!$I$7:$N$10,2,0))</f>
        <v>3</v>
      </c>
      <c r="F61" s="14">
        <f>IF(ISNA(HLOOKUP($D61,CALCULO!$I$7:$N$10,3,0)),0,HLOOKUP($D61,CALCULO!$I$7:$N$10,3,0))</f>
        <v>3</v>
      </c>
      <c r="G61" s="14">
        <f>IF(ISNA(HLOOKUP($D61,CALCULO!$I$7:$N$10,4,0)),0,HLOOKUP($D61,CALCULO!$I$7:$N$10,4,0))</f>
        <v>1</v>
      </c>
      <c r="H61" s="14">
        <f>IFERROR(HLOOKUP($D61,CALCULO!$I$7:$N$10,5,0),0)</f>
        <v>0</v>
      </c>
      <c r="I61" s="14">
        <f>IFERROR(HLOOKUP($D61,CALCULO!$I$7:$N$10,6,0),0)</f>
        <v>0</v>
      </c>
      <c r="J61" s="14">
        <f>IFERROR(HLOOKUP($D61,CALCULO!$I$7:$N$10,7,0),0)</f>
        <v>0</v>
      </c>
      <c r="K61" s="14">
        <f>IFERROR(HLOOKUP($D61,CALCULO!$I$7:$N$10,8,0),0)</f>
        <v>0</v>
      </c>
      <c r="L61" s="14">
        <f>IFERROR(HLOOKUP($D61,CALCULO!$I$7:$N$10,9,0),0)</f>
        <v>0</v>
      </c>
      <c r="M61" s="14">
        <f>IFERROR(HLOOKUP($D61,CALCULO!$I$7:$N$10,10,0),0)</f>
        <v>0</v>
      </c>
      <c r="N61" s="14">
        <f>IFERROR(HLOOKUP($D61,CALCULO!$I$7:$N$10,11,0),0)</f>
        <v>0</v>
      </c>
      <c r="O61" s="14">
        <f>IFERROR(HLOOKUP($D61,CALCULO!$I$7:$N$10,12,0),0)</f>
        <v>0</v>
      </c>
      <c r="P61" s="14">
        <f>IFERROR(HLOOKUP($D61,CALCULO!$I$7:$N$10,13,0),0)</f>
        <v>0</v>
      </c>
      <c r="Q61" s="15">
        <f t="shared" si="1"/>
        <v>7</v>
      </c>
      <c r="R61" s="20">
        <f t="shared" si="2"/>
        <v>2.3333333333333335</v>
      </c>
      <c r="U61" s="6"/>
    </row>
    <row r="62" spans="2:21" ht="16.8" customHeight="1" x14ac:dyDescent="0.3">
      <c r="B62" s="6"/>
      <c r="D62" s="21" t="s">
        <v>43</v>
      </c>
      <c r="E62" s="14">
        <f>IF(ISNA(HLOOKUP($D62,CALCULO!$I$7:$N$10,2,0)),0,HLOOKUP($D62,CALCULO!$I$7:$N$10,2,0))</f>
        <v>3</v>
      </c>
      <c r="F62" s="14">
        <f>IF(ISNA(HLOOKUP($D62,CALCULO!$I$7:$N$10,3,0)),0,HLOOKUP($D62,CALCULO!$I$7:$N$10,3,0))</f>
        <v>8</v>
      </c>
      <c r="G62" s="14">
        <f>IF(ISNA(HLOOKUP($D62,CALCULO!$I$7:$N$10,4,0)),0,HLOOKUP($D62,CALCULO!$I$7:$N$10,4,0))</f>
        <v>8</v>
      </c>
      <c r="H62" s="14">
        <f>IFERROR(HLOOKUP($D62,CALCULO!$I$7:$N$10,5,0),0)</f>
        <v>0</v>
      </c>
      <c r="I62" s="14">
        <f>IFERROR(HLOOKUP($D62,CALCULO!$I$7:$N$10,6,0),0)</f>
        <v>0</v>
      </c>
      <c r="J62" s="14">
        <f>IFERROR(HLOOKUP($D62,CALCULO!$I$7:$N$10,7,0),0)</f>
        <v>0</v>
      </c>
      <c r="K62" s="14">
        <f>IFERROR(HLOOKUP($D62,CALCULO!$I$7:$N$10,8,0),0)</f>
        <v>0</v>
      </c>
      <c r="L62" s="14">
        <f>IFERROR(HLOOKUP($D62,CALCULO!$I$7:$N$10,9,0),0)</f>
        <v>0</v>
      </c>
      <c r="M62" s="14">
        <f>IFERROR(HLOOKUP($D62,CALCULO!$I$7:$N$10,10,0),0)</f>
        <v>0</v>
      </c>
      <c r="N62" s="14">
        <f>IFERROR(HLOOKUP($D62,CALCULO!$I$7:$N$10,11,0),0)</f>
        <v>0</v>
      </c>
      <c r="O62" s="14">
        <f>IFERROR(HLOOKUP($D62,CALCULO!$I$7:$N$10,12,0),0)</f>
        <v>0</v>
      </c>
      <c r="P62" s="14">
        <f>IFERROR(HLOOKUP($D62,CALCULO!$I$7:$N$10,13,0),0)</f>
        <v>0</v>
      </c>
      <c r="Q62" s="15">
        <f t="shared" si="1"/>
        <v>19</v>
      </c>
      <c r="R62" s="20">
        <f t="shared" si="2"/>
        <v>6.333333333333333</v>
      </c>
      <c r="U62" s="6"/>
    </row>
    <row r="63" spans="2:21" ht="16.8" customHeight="1" x14ac:dyDescent="0.3">
      <c r="B63" s="6"/>
      <c r="D63" s="21" t="s">
        <v>44</v>
      </c>
      <c r="E63" s="14">
        <f>IF(ISNA(HLOOKUP($D63,CALCULO!$I$7:$N$10,2,0)),0,HLOOKUP($D63,CALCULO!$I$7:$N$10,2,0))</f>
        <v>11</v>
      </c>
      <c r="F63" s="14">
        <f>IF(ISNA(HLOOKUP($D63,CALCULO!$I$7:$N$10,3,0)),0,HLOOKUP($D63,CALCULO!$I$7:$N$10,3,0))</f>
        <v>6</v>
      </c>
      <c r="G63" s="14">
        <f>IF(ISNA(HLOOKUP($D63,CALCULO!$I$7:$N$10,4,0)),0,HLOOKUP($D63,CALCULO!$I$7:$N$10,4,0))</f>
        <v>4</v>
      </c>
      <c r="H63" s="14">
        <f>IFERROR(HLOOKUP($D63,CALCULO!$I$7:$N$10,5,0),0)</f>
        <v>0</v>
      </c>
      <c r="I63" s="14">
        <f>IFERROR(HLOOKUP($D63,CALCULO!$I$7:$N$10,6,0),0)</f>
        <v>0</v>
      </c>
      <c r="J63" s="14">
        <f>IFERROR(HLOOKUP($D63,CALCULO!$I$7:$N$10,7,0),0)</f>
        <v>0</v>
      </c>
      <c r="K63" s="14">
        <f>IFERROR(HLOOKUP($D63,CALCULO!$I$7:$N$10,8,0),0)</f>
        <v>0</v>
      </c>
      <c r="L63" s="14">
        <f>IFERROR(HLOOKUP($D63,CALCULO!$I$7:$N$10,9,0),0)</f>
        <v>0</v>
      </c>
      <c r="M63" s="14">
        <f>IFERROR(HLOOKUP($D63,CALCULO!$I$7:$N$10,10,0),0)</f>
        <v>0</v>
      </c>
      <c r="N63" s="14">
        <f>IFERROR(HLOOKUP($D63,CALCULO!$I$7:$N$10,11,0),0)</f>
        <v>0</v>
      </c>
      <c r="O63" s="14">
        <f>IFERROR(HLOOKUP($D63,CALCULO!$I$7:$N$10,12,0),0)</f>
        <v>0</v>
      </c>
      <c r="P63" s="14">
        <f>IFERROR(HLOOKUP($D63,CALCULO!$I$7:$N$10,13,0),0)</f>
        <v>0</v>
      </c>
      <c r="Q63" s="15">
        <f t="shared" si="1"/>
        <v>21</v>
      </c>
      <c r="R63" s="20">
        <f t="shared" si="2"/>
        <v>7</v>
      </c>
      <c r="U63" s="6"/>
    </row>
    <row r="64" spans="2:21" ht="16.8" customHeight="1" x14ac:dyDescent="0.3">
      <c r="B64" s="6"/>
      <c r="D64" s="21" t="s">
        <v>45</v>
      </c>
      <c r="E64" s="14">
        <f>IF(ISNA(HLOOKUP($D64,CALCULO!$I$7:$N$10,2,0)),0,HLOOKUP($D64,CALCULO!$I$7:$N$10,2,0))</f>
        <v>137</v>
      </c>
      <c r="F64" s="14">
        <f>IF(ISNA(HLOOKUP($D64,CALCULO!$I$7:$N$10,3,0)),0,HLOOKUP($D64,CALCULO!$I$7:$N$10,3,0))</f>
        <v>96</v>
      </c>
      <c r="G64" s="14">
        <f>IF(ISNA(HLOOKUP($D64,CALCULO!$I$7:$N$10,4,0)),0,HLOOKUP($D64,CALCULO!$I$7:$N$10,4,0))</f>
        <v>84</v>
      </c>
      <c r="H64" s="14">
        <f>IFERROR(HLOOKUP($D64,CALCULO!$I$7:$N$10,5,0),0)</f>
        <v>0</v>
      </c>
      <c r="I64" s="14">
        <f>IFERROR(HLOOKUP($D64,CALCULO!$I$7:$N$10,6,0),0)</f>
        <v>0</v>
      </c>
      <c r="J64" s="14">
        <f>IFERROR(HLOOKUP($D64,CALCULO!$I$7:$N$10,7,0),0)</f>
        <v>0</v>
      </c>
      <c r="K64" s="14">
        <f>IFERROR(HLOOKUP($D64,CALCULO!$I$7:$N$10,8,0),0)</f>
        <v>0</v>
      </c>
      <c r="L64" s="14">
        <f>IFERROR(HLOOKUP($D64,CALCULO!$I$7:$N$10,9,0),0)</f>
        <v>0</v>
      </c>
      <c r="M64" s="14">
        <f>IFERROR(HLOOKUP($D64,CALCULO!$I$7:$N$10,10,0),0)</f>
        <v>0</v>
      </c>
      <c r="N64" s="14">
        <f>IFERROR(HLOOKUP($D64,CALCULO!$I$7:$N$10,11,0),0)</f>
        <v>0</v>
      </c>
      <c r="O64" s="14">
        <f>IFERROR(HLOOKUP($D64,CALCULO!$I$7:$N$10,12,0),0)</f>
        <v>0</v>
      </c>
      <c r="P64" s="14">
        <f>IFERROR(HLOOKUP($D64,CALCULO!$I$7:$N$10,13,0),0)</f>
        <v>0</v>
      </c>
      <c r="Q64" s="15">
        <f t="shared" si="1"/>
        <v>317</v>
      </c>
      <c r="R64" s="20">
        <f t="shared" si="2"/>
        <v>105.66666666666667</v>
      </c>
      <c r="U64" s="6"/>
    </row>
    <row r="65" spans="2:21" x14ac:dyDescent="0.3">
      <c r="B65" s="6"/>
      <c r="U65" s="6"/>
    </row>
    <row r="66" spans="2:21" x14ac:dyDescent="0.3">
      <c r="B66" s="6"/>
      <c r="C66" s="6"/>
      <c r="D66" s="6"/>
      <c r="E66" s="6"/>
      <c r="F66" s="6"/>
      <c r="G66" s="6"/>
      <c r="H66" s="6"/>
      <c r="I66" s="6"/>
      <c r="J66" s="6"/>
      <c r="K66" s="6"/>
      <c r="L66" s="6"/>
      <c r="M66" s="6"/>
      <c r="N66" s="6"/>
      <c r="O66" s="6"/>
      <c r="P66" s="6"/>
      <c r="Q66" s="6"/>
      <c r="R66" s="6"/>
      <c r="S66" s="6"/>
      <c r="T66" s="6"/>
      <c r="U66" s="6"/>
    </row>
  </sheetData>
  <mergeCells count="1">
    <mergeCell ref="D3:H5"/>
  </mergeCells>
  <conditionalFormatting sqref="N51:S51">
    <cfRule type="colorScale" priority="17">
      <colorScale>
        <cfvo type="min"/>
        <cfvo type="percentile" val="50"/>
        <cfvo type="max"/>
        <color rgb="FF63BE7B"/>
        <color rgb="FFFFEB84"/>
        <color rgb="FFF8696B"/>
      </colorScale>
    </cfRule>
  </conditionalFormatting>
  <conditionalFormatting sqref="N52:S52">
    <cfRule type="colorScale" priority="16">
      <colorScale>
        <cfvo type="min"/>
        <cfvo type="percentile" val="50"/>
        <cfvo type="max"/>
        <color rgb="FF63BE7B"/>
        <color rgb="FFFFEB84"/>
        <color rgb="FFF8696B"/>
      </colorScale>
    </cfRule>
  </conditionalFormatting>
  <conditionalFormatting sqref="N53:S56">
    <cfRule type="colorScale" priority="15">
      <colorScale>
        <cfvo type="min"/>
        <cfvo type="percentile" val="50"/>
        <cfvo type="max"/>
        <color rgb="FF63BE7B"/>
        <color rgb="FFFFEB84"/>
        <color rgb="FFF8696B"/>
      </colorScale>
    </cfRule>
  </conditionalFormatting>
  <conditionalFormatting sqref="F54:J55 E51:I53 G56:J56">
    <cfRule type="colorScale" priority="14">
      <colorScale>
        <cfvo type="min"/>
        <cfvo type="percentile" val="50"/>
        <cfvo type="max"/>
        <color rgb="FF63BE7B"/>
        <color rgb="FFFFEB84"/>
        <color rgb="FFF8696B"/>
      </colorScale>
    </cfRule>
  </conditionalFormatting>
  <conditionalFormatting sqref="E51:I51">
    <cfRule type="colorScale" priority="11">
      <colorScale>
        <cfvo type="min"/>
        <cfvo type="percentile" val="50"/>
        <cfvo type="max"/>
        <color rgb="FF63BE7B"/>
        <color rgb="FFFFEB84"/>
        <color rgb="FFF8696B"/>
      </colorScale>
    </cfRule>
  </conditionalFormatting>
  <conditionalFormatting sqref="E52:I52">
    <cfRule type="colorScale" priority="10">
      <colorScale>
        <cfvo type="min"/>
        <cfvo type="percentile" val="50"/>
        <cfvo type="max"/>
        <color rgb="FF63BE7B"/>
        <color rgb="FFFFEB84"/>
        <color rgb="FFF8696B"/>
      </colorScale>
    </cfRule>
  </conditionalFormatting>
  <conditionalFormatting sqref="F54:J55 E53:I53 G56:J56">
    <cfRule type="colorScale" priority="9">
      <colorScale>
        <cfvo type="min"/>
        <cfvo type="percentile" val="50"/>
        <cfvo type="max"/>
        <color rgb="FF63BE7B"/>
        <color rgb="FFFFEB84"/>
        <color rgb="FFF8696B"/>
      </colorScale>
    </cfRule>
  </conditionalFormatting>
  <conditionalFormatting sqref="E59:P59">
    <cfRule type="colorScale" priority="8">
      <colorScale>
        <cfvo type="min"/>
        <cfvo type="percentile" val="50"/>
        <cfvo type="max"/>
        <color rgb="FFF8696B"/>
        <color rgb="FFFFEB84"/>
        <color rgb="FF63BE7B"/>
      </colorScale>
    </cfRule>
  </conditionalFormatting>
  <conditionalFormatting sqref="E60:P60">
    <cfRule type="colorScale" priority="6">
      <colorScale>
        <cfvo type="min"/>
        <cfvo type="percentile" val="50"/>
        <cfvo type="max"/>
        <color rgb="FFF8696B"/>
        <color rgb="FFFFEB84"/>
        <color rgb="FF63BE7B"/>
      </colorScale>
    </cfRule>
    <cfRule type="cellIs" dxfId="0" priority="7" operator="between">
      <formula>$D$59</formula>
      <formula>$D$64</formula>
    </cfRule>
  </conditionalFormatting>
  <conditionalFormatting sqref="E61:P61">
    <cfRule type="colorScale" priority="5">
      <colorScale>
        <cfvo type="min"/>
        <cfvo type="percentile" val="50"/>
        <cfvo type="max"/>
        <color rgb="FFF8696B"/>
        <color rgb="FFFFEB84"/>
        <color rgb="FF63BE7B"/>
      </colorScale>
    </cfRule>
  </conditionalFormatting>
  <conditionalFormatting sqref="E62:P62">
    <cfRule type="colorScale" priority="4">
      <colorScale>
        <cfvo type="min"/>
        <cfvo type="percentile" val="50"/>
        <cfvo type="max"/>
        <color rgb="FFF8696B"/>
        <color rgb="FFFFEB84"/>
        <color rgb="FF63BE7B"/>
      </colorScale>
    </cfRule>
  </conditionalFormatting>
  <conditionalFormatting sqref="E63:P63">
    <cfRule type="colorScale" priority="3">
      <colorScale>
        <cfvo type="min"/>
        <cfvo type="percentile" val="50"/>
        <cfvo type="max"/>
        <color rgb="FFF8696B"/>
        <color rgb="FFFFEB84"/>
        <color rgb="FF63BE7B"/>
      </colorScale>
    </cfRule>
  </conditionalFormatting>
  <conditionalFormatting sqref="E64:P64">
    <cfRule type="colorScale" priority="1">
      <colorScale>
        <cfvo type="min"/>
        <cfvo type="percentile" val="50"/>
        <cfvo type="max"/>
        <color rgb="FFF8696B"/>
        <color rgb="FFFFEB84"/>
        <color rgb="FF63BE7B"/>
      </colorScale>
    </cfRule>
  </conditionalFormatting>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F60F-34EF-44AD-B051-8BE014DF15DB}">
  <dimension ref="A1:AU21"/>
  <sheetViews>
    <sheetView showGridLines="0" topLeftCell="O1" workbookViewId="0">
      <selection activeCell="G25" sqref="G25"/>
    </sheetView>
  </sheetViews>
  <sheetFormatPr defaultRowHeight="14.4" x14ac:dyDescent="0.3"/>
  <cols>
    <col min="1" max="1" width="12.5546875" bestFit="1" customWidth="1"/>
    <col min="2" max="2" width="16.6640625" bestFit="1" customWidth="1"/>
    <col min="3" max="3" width="7" bestFit="1" customWidth="1"/>
    <col min="4" max="4" width="12.5546875" bestFit="1" customWidth="1"/>
    <col min="5" max="5" width="17.44140625" bestFit="1" customWidth="1"/>
    <col min="6" max="6" width="7" bestFit="1" customWidth="1"/>
    <col min="7" max="7" width="12.5546875" bestFit="1" customWidth="1"/>
    <col min="8" max="8" width="16.6640625" bestFit="1" customWidth="1"/>
    <col min="9" max="9" width="7" bestFit="1" customWidth="1"/>
    <col min="10" max="10" width="16.6640625" bestFit="1" customWidth="1"/>
    <col min="11" max="11" width="15.5546875" bestFit="1" customWidth="1"/>
    <col min="12" max="15" width="3.21875" bestFit="1" customWidth="1"/>
    <col min="16" max="16" width="4.21875" bestFit="1" customWidth="1"/>
    <col min="17" max="17" width="10.77734375" bestFit="1" customWidth="1"/>
    <col min="18" max="18" width="4.44140625" customWidth="1"/>
    <col min="19" max="19" width="16.6640625" bestFit="1" customWidth="1"/>
    <col min="20" max="20" width="20.88671875" bestFit="1" customWidth="1"/>
    <col min="21" max="21" width="3.33203125" bestFit="1" customWidth="1"/>
    <col min="22" max="22" width="4" bestFit="1" customWidth="1"/>
    <col min="23" max="23" width="10.77734375" bestFit="1" customWidth="1"/>
    <col min="24" max="24" width="4" bestFit="1" customWidth="1"/>
    <col min="25" max="25" width="16.6640625" bestFit="1" customWidth="1"/>
    <col min="26" max="26" width="20.88671875" bestFit="1" customWidth="1"/>
    <col min="27" max="27" width="3" bestFit="1" customWidth="1"/>
    <col min="28" max="30" width="4" bestFit="1" customWidth="1"/>
    <col min="31" max="31" width="10.77734375" bestFit="1" customWidth="1"/>
    <col min="32" max="32" width="5.5546875" bestFit="1" customWidth="1"/>
    <col min="33" max="33" width="16.5546875" bestFit="1" customWidth="1"/>
    <col min="34" max="34" width="15.5546875" bestFit="1" customWidth="1"/>
    <col min="35" max="39" width="12" bestFit="1" customWidth="1"/>
    <col min="40" max="40" width="13.44140625" bestFit="1" customWidth="1"/>
    <col min="41" max="41" width="19.77734375" bestFit="1" customWidth="1"/>
    <col min="42" max="42" width="15.5546875" bestFit="1" customWidth="1"/>
    <col min="43" max="47" width="12" bestFit="1" customWidth="1"/>
    <col min="48" max="48" width="11.5546875" bestFit="1" customWidth="1"/>
    <col min="49" max="49" width="14.33203125" bestFit="1" customWidth="1"/>
    <col min="50" max="50" width="9.21875" bestFit="1" customWidth="1"/>
    <col min="51" max="51" width="11.88671875" bestFit="1" customWidth="1"/>
    <col min="52" max="52" width="10.77734375" bestFit="1" customWidth="1"/>
  </cols>
  <sheetData>
    <row r="1" spans="1:47" x14ac:dyDescent="0.3">
      <c r="A1" s="2" t="s">
        <v>4</v>
      </c>
      <c r="B1" t="s">
        <v>9</v>
      </c>
      <c r="D1" s="2" t="s">
        <v>4</v>
      </c>
      <c r="E1" t="s">
        <v>38</v>
      </c>
      <c r="G1" s="2" t="s">
        <v>4</v>
      </c>
      <c r="H1" t="s">
        <v>47</v>
      </c>
      <c r="J1" s="2" t="s">
        <v>4</v>
      </c>
      <c r="K1" t="s">
        <v>40</v>
      </c>
      <c r="S1" s="2" t="s">
        <v>4</v>
      </c>
      <c r="T1" t="s">
        <v>50</v>
      </c>
      <c r="Y1" s="2" t="s">
        <v>4</v>
      </c>
      <c r="Z1" t="s">
        <v>51</v>
      </c>
    </row>
    <row r="2" spans="1:47" x14ac:dyDescent="0.3">
      <c r="S2" s="2" t="s">
        <v>1</v>
      </c>
      <c r="T2" t="s">
        <v>52</v>
      </c>
      <c r="Y2" s="2" t="s">
        <v>2</v>
      </c>
      <c r="Z2" t="s">
        <v>52</v>
      </c>
    </row>
    <row r="3" spans="1:47" x14ac:dyDescent="0.3">
      <c r="A3" s="2" t="s">
        <v>53</v>
      </c>
      <c r="B3" t="s">
        <v>55</v>
      </c>
      <c r="D3" s="2" t="s">
        <v>53</v>
      </c>
      <c r="E3" t="s">
        <v>55</v>
      </c>
      <c r="F3" s="2"/>
      <c r="G3" s="2" t="s">
        <v>53</v>
      </c>
      <c r="H3" t="s">
        <v>55</v>
      </c>
      <c r="J3" s="2" t="s">
        <v>55</v>
      </c>
      <c r="K3" s="2" t="s">
        <v>56</v>
      </c>
      <c r="Y3" s="2" t="s">
        <v>1</v>
      </c>
      <c r="Z3" t="s">
        <v>52</v>
      </c>
    </row>
    <row r="4" spans="1:47" x14ac:dyDescent="0.3">
      <c r="A4" s="3" t="s">
        <v>6</v>
      </c>
      <c r="B4" s="5">
        <v>3</v>
      </c>
      <c r="D4" s="3" t="s">
        <v>31</v>
      </c>
      <c r="E4" s="5">
        <v>272</v>
      </c>
      <c r="G4" s="3" t="s">
        <v>6</v>
      </c>
      <c r="H4" s="5">
        <v>3</v>
      </c>
      <c r="J4" s="2" t="s">
        <v>53</v>
      </c>
      <c r="K4" t="s">
        <v>39</v>
      </c>
      <c r="L4" t="s">
        <v>41</v>
      </c>
      <c r="M4" t="s">
        <v>42</v>
      </c>
      <c r="N4" t="s">
        <v>43</v>
      </c>
      <c r="O4" t="s">
        <v>44</v>
      </c>
      <c r="P4" t="s">
        <v>45</v>
      </c>
      <c r="Q4" t="s">
        <v>54</v>
      </c>
      <c r="S4" s="2" t="s">
        <v>55</v>
      </c>
      <c r="T4" s="2" t="s">
        <v>56</v>
      </c>
      <c r="AG4" s="2" t="s">
        <v>64</v>
      </c>
      <c r="AH4" s="2" t="s">
        <v>56</v>
      </c>
      <c r="AO4" s="2" t="s">
        <v>68</v>
      </c>
      <c r="AP4" s="2" t="s">
        <v>56</v>
      </c>
    </row>
    <row r="5" spans="1:47" x14ac:dyDescent="0.3">
      <c r="A5" s="3" t="s">
        <v>11</v>
      </c>
      <c r="B5" s="5">
        <v>9</v>
      </c>
      <c r="D5" s="3" t="s">
        <v>35</v>
      </c>
      <c r="E5" s="5">
        <v>203</v>
      </c>
      <c r="G5" s="3" t="s">
        <v>21</v>
      </c>
      <c r="H5" s="5">
        <v>22</v>
      </c>
      <c r="J5" s="3" t="s">
        <v>31</v>
      </c>
      <c r="K5" s="5">
        <v>106</v>
      </c>
      <c r="L5" s="5">
        <v>12</v>
      </c>
      <c r="M5" s="5">
        <v>3</v>
      </c>
      <c r="N5" s="5">
        <v>3</v>
      </c>
      <c r="O5" s="5">
        <v>11</v>
      </c>
      <c r="P5" s="5">
        <v>137</v>
      </c>
      <c r="Q5" s="5">
        <v>272</v>
      </c>
      <c r="S5" s="2" t="s">
        <v>53</v>
      </c>
      <c r="T5" t="s">
        <v>49</v>
      </c>
      <c r="U5" t="s">
        <v>46</v>
      </c>
      <c r="V5" t="s">
        <v>48</v>
      </c>
      <c r="W5" t="s">
        <v>54</v>
      </c>
      <c r="Y5" s="2" t="s">
        <v>55</v>
      </c>
      <c r="Z5" s="2" t="s">
        <v>56</v>
      </c>
      <c r="AG5" s="2" t="s">
        <v>53</v>
      </c>
      <c r="AH5" t="s">
        <v>12</v>
      </c>
      <c r="AI5" t="s">
        <v>22</v>
      </c>
      <c r="AJ5" t="s">
        <v>7</v>
      </c>
      <c r="AK5" t="s">
        <v>15</v>
      </c>
      <c r="AL5" t="s">
        <v>10</v>
      </c>
      <c r="AM5" t="s">
        <v>54</v>
      </c>
      <c r="AO5" s="2" t="s">
        <v>53</v>
      </c>
      <c r="AP5" t="s">
        <v>12</v>
      </c>
      <c r="AQ5" t="s">
        <v>22</v>
      </c>
      <c r="AR5" t="s">
        <v>7</v>
      </c>
      <c r="AS5" t="s">
        <v>15</v>
      </c>
      <c r="AT5" t="s">
        <v>10</v>
      </c>
      <c r="AU5" t="s">
        <v>54</v>
      </c>
    </row>
    <row r="6" spans="1:47" x14ac:dyDescent="0.3">
      <c r="A6" s="3" t="s">
        <v>14</v>
      </c>
      <c r="B6" s="5">
        <v>3</v>
      </c>
      <c r="D6" s="3" t="s">
        <v>36</v>
      </c>
      <c r="E6" s="5">
        <v>214</v>
      </c>
      <c r="G6" s="3" t="s">
        <v>28</v>
      </c>
      <c r="H6" s="5">
        <v>60</v>
      </c>
      <c r="J6" s="3" t="s">
        <v>35</v>
      </c>
      <c r="K6" s="5">
        <v>85</v>
      </c>
      <c r="L6" s="5">
        <v>5</v>
      </c>
      <c r="M6" s="5">
        <v>3</v>
      </c>
      <c r="N6" s="5">
        <v>8</v>
      </c>
      <c r="O6" s="5">
        <v>6</v>
      </c>
      <c r="P6" s="5">
        <v>96</v>
      </c>
      <c r="Q6" s="5">
        <v>203</v>
      </c>
      <c r="S6" s="3" t="s">
        <v>31</v>
      </c>
      <c r="T6" s="5">
        <v>211</v>
      </c>
      <c r="U6" s="5">
        <v>7</v>
      </c>
      <c r="V6" s="5">
        <v>54</v>
      </c>
      <c r="W6" s="5">
        <v>272</v>
      </c>
      <c r="Y6" s="2" t="s">
        <v>53</v>
      </c>
      <c r="Z6" t="s">
        <v>12</v>
      </c>
      <c r="AA6" t="s">
        <v>22</v>
      </c>
      <c r="AB6" t="s">
        <v>7</v>
      </c>
      <c r="AC6" t="s">
        <v>15</v>
      </c>
      <c r="AD6" t="s">
        <v>10</v>
      </c>
      <c r="AE6" t="s">
        <v>54</v>
      </c>
      <c r="AG6" s="3" t="s">
        <v>31</v>
      </c>
      <c r="AH6" s="5">
        <v>0.6072030651340995</v>
      </c>
      <c r="AI6" s="5">
        <v>3.4588235294117644</v>
      </c>
      <c r="AJ6" s="5">
        <v>2.6129310344827581</v>
      </c>
      <c r="AK6" s="5">
        <v>3.6417385620915028</v>
      </c>
      <c r="AL6" s="5">
        <v>3.4380596187943264</v>
      </c>
      <c r="AM6" s="5">
        <v>2.7012459928808283</v>
      </c>
      <c r="AO6" s="3" t="s">
        <v>31</v>
      </c>
      <c r="AP6" s="5">
        <v>15</v>
      </c>
      <c r="AQ6" s="5">
        <v>81.790000000000006</v>
      </c>
      <c r="AR6" s="5">
        <v>25</v>
      </c>
      <c r="AS6" s="5">
        <v>56.183529411764709</v>
      </c>
      <c r="AT6" s="5">
        <v>72.644430407801423</v>
      </c>
      <c r="AU6" s="5">
        <v>47.861705675621309</v>
      </c>
    </row>
    <row r="7" spans="1:47" x14ac:dyDescent="0.3">
      <c r="A7" s="3" t="s">
        <v>17</v>
      </c>
      <c r="B7" s="5">
        <v>25</v>
      </c>
      <c r="D7" s="3" t="s">
        <v>54</v>
      </c>
      <c r="E7" s="5">
        <v>689</v>
      </c>
      <c r="G7" s="3" t="s">
        <v>29</v>
      </c>
      <c r="H7" s="5">
        <v>6</v>
      </c>
      <c r="J7" s="3" t="s">
        <v>36</v>
      </c>
      <c r="K7" s="5">
        <v>86</v>
      </c>
      <c r="L7" s="5">
        <v>31</v>
      </c>
      <c r="M7" s="5">
        <v>1</v>
      </c>
      <c r="N7" s="5">
        <v>8</v>
      </c>
      <c r="O7" s="5">
        <v>4</v>
      </c>
      <c r="P7" s="5">
        <v>84</v>
      </c>
      <c r="Q7" s="5">
        <v>214</v>
      </c>
      <c r="S7" s="3" t="s">
        <v>35</v>
      </c>
      <c r="T7" s="5">
        <v>153</v>
      </c>
      <c r="U7" s="5">
        <v>19</v>
      </c>
      <c r="V7" s="5">
        <v>31</v>
      </c>
      <c r="W7" s="5">
        <v>203</v>
      </c>
      <c r="Y7" s="3" t="s">
        <v>31</v>
      </c>
      <c r="Z7" s="5">
        <v>92</v>
      </c>
      <c r="AA7" s="5">
        <v>28</v>
      </c>
      <c r="AB7" s="5">
        <v>68</v>
      </c>
      <c r="AC7" s="5">
        <v>48</v>
      </c>
      <c r="AD7" s="5">
        <v>110</v>
      </c>
      <c r="AE7" s="5">
        <v>346</v>
      </c>
      <c r="AG7" s="4" t="s">
        <v>49</v>
      </c>
      <c r="AH7" s="5">
        <v>0.98160919540229874</v>
      </c>
      <c r="AI7" s="5">
        <v>4.117647058823529</v>
      </c>
      <c r="AJ7" s="5">
        <v>1.363793103448276</v>
      </c>
      <c r="AK7" s="5">
        <v>2.1793333333333331</v>
      </c>
      <c r="AL7" s="5">
        <v>2.9280851063829791</v>
      </c>
      <c r="AM7" s="5">
        <v>2.3140935594780836</v>
      </c>
      <c r="AO7" s="3" t="s">
        <v>35</v>
      </c>
      <c r="AP7" s="5">
        <v>13.64</v>
      </c>
      <c r="AQ7" s="5">
        <v>81.819999999999993</v>
      </c>
      <c r="AR7" s="5">
        <v>22.73</v>
      </c>
      <c r="AS7" s="5">
        <v>44.570269655620535</v>
      </c>
      <c r="AT7" s="5">
        <v>61.808885521885514</v>
      </c>
      <c r="AU7" s="5">
        <v>44.913831035501204</v>
      </c>
    </row>
    <row r="8" spans="1:47" x14ac:dyDescent="0.3">
      <c r="A8" s="3" t="s">
        <v>21</v>
      </c>
      <c r="B8" s="5">
        <v>36</v>
      </c>
      <c r="G8" s="3" t="s">
        <v>31</v>
      </c>
      <c r="H8" s="5">
        <v>71</v>
      </c>
      <c r="J8" s="3" t="s">
        <v>54</v>
      </c>
      <c r="K8" s="5">
        <v>277</v>
      </c>
      <c r="L8" s="5">
        <v>48</v>
      </c>
      <c r="M8" s="5">
        <v>7</v>
      </c>
      <c r="N8" s="5">
        <v>19</v>
      </c>
      <c r="O8" s="5">
        <v>21</v>
      </c>
      <c r="P8" s="5">
        <v>317</v>
      </c>
      <c r="Q8" s="5">
        <v>689</v>
      </c>
      <c r="S8" s="3" t="s">
        <v>36</v>
      </c>
      <c r="T8" s="5">
        <v>178</v>
      </c>
      <c r="U8" s="5">
        <v>9</v>
      </c>
      <c r="V8" s="5">
        <v>27</v>
      </c>
      <c r="W8" s="5">
        <v>214</v>
      </c>
      <c r="Y8" s="3" t="s">
        <v>35</v>
      </c>
      <c r="Z8" s="5">
        <v>56</v>
      </c>
      <c r="AA8" s="5">
        <v>24</v>
      </c>
      <c r="AB8" s="5">
        <v>57</v>
      </c>
      <c r="AC8" s="5">
        <v>77</v>
      </c>
      <c r="AD8" s="5">
        <v>77</v>
      </c>
      <c r="AE8" s="5">
        <v>291</v>
      </c>
      <c r="AG8" s="4" t="s">
        <v>46</v>
      </c>
      <c r="AH8" s="5">
        <v>0.42</v>
      </c>
      <c r="AI8" s="5"/>
      <c r="AJ8" s="5">
        <v>1.4</v>
      </c>
      <c r="AK8" s="5">
        <v>1.4</v>
      </c>
      <c r="AL8" s="5">
        <v>3.64</v>
      </c>
      <c r="AM8" s="5">
        <v>1.7149999999999999</v>
      </c>
      <c r="AO8" s="3" t="s">
        <v>36</v>
      </c>
      <c r="AP8" s="5">
        <v>13.64</v>
      </c>
      <c r="AQ8" s="5">
        <v>77.365178571428572</v>
      </c>
      <c r="AR8" s="5">
        <v>22.73</v>
      </c>
      <c r="AS8" s="5">
        <v>48.794191176470584</v>
      </c>
      <c r="AT8" s="5">
        <v>64.033443558390928</v>
      </c>
      <c r="AU8" s="5">
        <v>45.312562661258013</v>
      </c>
    </row>
    <row r="9" spans="1:47" x14ac:dyDescent="0.3">
      <c r="A9" s="3" t="s">
        <v>24</v>
      </c>
      <c r="B9" s="5">
        <v>1</v>
      </c>
      <c r="G9" s="3" t="s">
        <v>35</v>
      </c>
      <c r="H9" s="5">
        <v>71</v>
      </c>
      <c r="S9" s="3" t="s">
        <v>54</v>
      </c>
      <c r="T9" s="5">
        <v>542</v>
      </c>
      <c r="U9" s="5">
        <v>35</v>
      </c>
      <c r="V9" s="5">
        <v>112</v>
      </c>
      <c r="W9" s="5">
        <v>689</v>
      </c>
      <c r="Y9" s="3" t="s">
        <v>36</v>
      </c>
      <c r="Z9" s="5">
        <v>55</v>
      </c>
      <c r="AA9" s="5">
        <v>20</v>
      </c>
      <c r="AB9" s="5">
        <v>86</v>
      </c>
      <c r="AC9" s="5">
        <v>43</v>
      </c>
      <c r="AD9" s="5">
        <v>35</v>
      </c>
      <c r="AE9" s="5">
        <v>239</v>
      </c>
      <c r="AG9" s="4" t="s">
        <v>48</v>
      </c>
      <c r="AH9" s="5">
        <v>0.42</v>
      </c>
      <c r="AI9" s="5">
        <v>2.8</v>
      </c>
      <c r="AJ9" s="5">
        <v>5.0749999999999993</v>
      </c>
      <c r="AK9" s="5">
        <v>7.3458823529411763</v>
      </c>
      <c r="AL9" s="5">
        <v>3.74609375</v>
      </c>
      <c r="AM9" s="5">
        <v>3.8773952205882352</v>
      </c>
      <c r="AO9" s="3" t="s">
        <v>54</v>
      </c>
      <c r="AP9" s="5">
        <v>14.093333333333334</v>
      </c>
      <c r="AQ9" s="5">
        <v>80.141941964285721</v>
      </c>
      <c r="AR9" s="5">
        <v>23.486666666666665</v>
      </c>
      <c r="AS9" s="5">
        <v>49.849330081285274</v>
      </c>
      <c r="AT9" s="5">
        <v>66.162253162692608</v>
      </c>
      <c r="AU9" s="5">
        <v>45.987722384320151</v>
      </c>
    </row>
    <row r="10" spans="1:47" x14ac:dyDescent="0.3">
      <c r="A10" s="3" t="s">
        <v>25</v>
      </c>
      <c r="B10" s="5">
        <v>35</v>
      </c>
      <c r="G10" s="3" t="s">
        <v>36</v>
      </c>
      <c r="H10" s="5">
        <v>39</v>
      </c>
      <c r="Y10" s="3" t="s">
        <v>54</v>
      </c>
      <c r="Z10" s="5">
        <v>203</v>
      </c>
      <c r="AA10" s="5">
        <v>72</v>
      </c>
      <c r="AB10" s="5">
        <v>211</v>
      </c>
      <c r="AC10" s="5">
        <v>168</v>
      </c>
      <c r="AD10" s="5">
        <v>222</v>
      </c>
      <c r="AE10" s="5">
        <v>876</v>
      </c>
      <c r="AG10" s="3" t="s">
        <v>35</v>
      </c>
      <c r="AH10" s="5">
        <v>0.66088888888888886</v>
      </c>
      <c r="AI10" s="5">
        <v>3.2526666666666664</v>
      </c>
      <c r="AJ10" s="5">
        <v>2.3961904761904762</v>
      </c>
      <c r="AK10" s="5">
        <v>3.2691000649772577</v>
      </c>
      <c r="AL10" s="5">
        <v>3.3152441077441082</v>
      </c>
      <c r="AM10" s="5">
        <v>2.5788180408934798</v>
      </c>
    </row>
    <row r="11" spans="1:47" x14ac:dyDescent="0.3">
      <c r="A11" s="3" t="s">
        <v>28</v>
      </c>
      <c r="B11" s="5">
        <v>121</v>
      </c>
      <c r="G11" s="3" t="s">
        <v>54</v>
      </c>
      <c r="H11" s="5">
        <v>272</v>
      </c>
      <c r="AG11" s="4" t="s">
        <v>49</v>
      </c>
      <c r="AH11" s="5">
        <v>0.66666666666666663</v>
      </c>
      <c r="AI11" s="5">
        <v>1.4</v>
      </c>
      <c r="AJ11" s="5">
        <v>1.628571428571429</v>
      </c>
      <c r="AK11" s="5">
        <v>2.6802631578947369</v>
      </c>
      <c r="AL11" s="5">
        <v>2.387777777777778</v>
      </c>
      <c r="AM11" s="5">
        <v>1.752655806182122</v>
      </c>
    </row>
    <row r="12" spans="1:47" x14ac:dyDescent="0.3">
      <c r="A12" s="3" t="s">
        <v>29</v>
      </c>
      <c r="B12" s="5">
        <v>53</v>
      </c>
      <c r="AG12" s="4" t="s">
        <v>46</v>
      </c>
      <c r="AH12" s="5">
        <v>0.42</v>
      </c>
      <c r="AI12" s="5">
        <v>3.15</v>
      </c>
      <c r="AJ12" s="5">
        <v>1.36</v>
      </c>
      <c r="AK12" s="5">
        <v>2.6677777777777769</v>
      </c>
      <c r="AL12" s="5">
        <v>3.9454545454545449</v>
      </c>
      <c r="AM12" s="5">
        <v>2.3086464646464644</v>
      </c>
    </row>
    <row r="13" spans="1:47" x14ac:dyDescent="0.3">
      <c r="A13" s="3" t="s">
        <v>31</v>
      </c>
      <c r="B13" s="5">
        <v>284</v>
      </c>
      <c r="S13" s="2" t="s">
        <v>4</v>
      </c>
      <c r="T13" t="s">
        <v>50</v>
      </c>
      <c r="AG13" s="4" t="s">
        <v>48</v>
      </c>
      <c r="AH13" s="5">
        <v>0.89599999999999991</v>
      </c>
      <c r="AI13" s="5">
        <v>5.2079999999999993</v>
      </c>
      <c r="AJ13" s="5">
        <v>4.1999999999999993</v>
      </c>
      <c r="AK13" s="5">
        <v>4.4592592592592588</v>
      </c>
      <c r="AL13" s="5">
        <v>3.6124999999999998</v>
      </c>
      <c r="AM13" s="5">
        <v>3.6751518518518518</v>
      </c>
    </row>
    <row r="14" spans="1:47" x14ac:dyDescent="0.3">
      <c r="A14" s="3" t="s">
        <v>35</v>
      </c>
      <c r="B14" s="5">
        <v>238</v>
      </c>
      <c r="S14" s="2" t="s">
        <v>0</v>
      </c>
      <c r="T14" t="s">
        <v>52</v>
      </c>
      <c r="AG14" s="3" t="s">
        <v>36</v>
      </c>
      <c r="AH14" s="5">
        <v>0.83642553191489366</v>
      </c>
      <c r="AI14" s="5">
        <v>5.7819444444444441</v>
      </c>
      <c r="AJ14" s="5">
        <v>1.3903565505804314</v>
      </c>
      <c r="AK14" s="5">
        <v>2.1909313725490196</v>
      </c>
      <c r="AL14" s="5">
        <v>2.9066461102250578</v>
      </c>
      <c r="AM14" s="5">
        <v>2.621260801942769</v>
      </c>
    </row>
    <row r="15" spans="1:47" x14ac:dyDescent="0.3">
      <c r="A15" s="3" t="s">
        <v>36</v>
      </c>
      <c r="B15" s="5">
        <v>187</v>
      </c>
      <c r="AG15" s="4" t="s">
        <v>49</v>
      </c>
      <c r="AH15" s="5">
        <v>0.52127659574468088</v>
      </c>
      <c r="AI15" s="5">
        <v>8.7999999999999989</v>
      </c>
      <c r="AJ15" s="5">
        <v>0.7794029850746268</v>
      </c>
      <c r="AK15" s="5">
        <v>2.5375000000000001</v>
      </c>
      <c r="AL15" s="5">
        <v>2.3628070175438598</v>
      </c>
      <c r="AM15" s="5">
        <v>3.0001973196726333</v>
      </c>
    </row>
    <row r="16" spans="1:47" x14ac:dyDescent="0.3">
      <c r="A16" s="3" t="s">
        <v>37</v>
      </c>
      <c r="B16" s="5">
        <v>4</v>
      </c>
      <c r="S16" s="2" t="s">
        <v>55</v>
      </c>
      <c r="T16" s="2" t="s">
        <v>56</v>
      </c>
      <c r="AG16" s="4" t="s">
        <v>46</v>
      </c>
      <c r="AH16" s="5">
        <v>0.42</v>
      </c>
      <c r="AI16" s="5">
        <v>7.2333333333333334</v>
      </c>
      <c r="AJ16" s="5">
        <v>1.42</v>
      </c>
      <c r="AK16" s="5">
        <v>1.9352941176470591</v>
      </c>
      <c r="AL16" s="5">
        <v>3.6909090909090909</v>
      </c>
      <c r="AM16" s="5">
        <v>2.9399073083778968</v>
      </c>
    </row>
    <row r="17" spans="1:39" x14ac:dyDescent="0.3">
      <c r="A17" s="3" t="s">
        <v>54</v>
      </c>
      <c r="B17" s="5">
        <v>999</v>
      </c>
      <c r="S17" s="2" t="s">
        <v>53</v>
      </c>
      <c r="T17" t="s">
        <v>12</v>
      </c>
      <c r="U17" t="s">
        <v>22</v>
      </c>
      <c r="V17" t="s">
        <v>7</v>
      </c>
      <c r="W17" t="s">
        <v>15</v>
      </c>
      <c r="X17" t="s">
        <v>10</v>
      </c>
      <c r="Y17" t="s">
        <v>54</v>
      </c>
      <c r="AG17" s="4" t="s">
        <v>48</v>
      </c>
      <c r="AH17" s="5">
        <v>1.5680000000000001</v>
      </c>
      <c r="AI17" s="5">
        <v>1.3125</v>
      </c>
      <c r="AJ17" s="5">
        <v>1.9716666666666669</v>
      </c>
      <c r="AK17" s="5">
        <v>2.1</v>
      </c>
      <c r="AL17" s="5">
        <v>2.6662222222222218</v>
      </c>
      <c r="AM17" s="5">
        <v>1.9236777777777778</v>
      </c>
    </row>
    <row r="18" spans="1:39" x14ac:dyDescent="0.3">
      <c r="S18" s="3" t="s">
        <v>49</v>
      </c>
      <c r="T18" s="5">
        <v>158</v>
      </c>
      <c r="U18" s="5">
        <v>20</v>
      </c>
      <c r="V18" s="5">
        <v>167</v>
      </c>
      <c r="W18" s="5">
        <v>75</v>
      </c>
      <c r="X18" s="5">
        <v>122</v>
      </c>
      <c r="Y18" s="5">
        <v>542</v>
      </c>
      <c r="AG18" s="3" t="s">
        <v>54</v>
      </c>
      <c r="AH18" s="5">
        <v>0.70150582864596067</v>
      </c>
      <c r="AI18" s="5">
        <v>4.2526850490196075</v>
      </c>
      <c r="AJ18" s="5">
        <v>2.1331593537512221</v>
      </c>
      <c r="AK18" s="5">
        <v>3.0339233332059274</v>
      </c>
      <c r="AL18" s="5">
        <v>3.2199832789211635</v>
      </c>
      <c r="AM18" s="5">
        <v>2.632241512338076</v>
      </c>
    </row>
    <row r="19" spans="1:39" x14ac:dyDescent="0.3">
      <c r="S19" s="3" t="s">
        <v>46</v>
      </c>
      <c r="T19" s="5">
        <v>12</v>
      </c>
      <c r="U19" s="5"/>
      <c r="V19" s="5">
        <v>14</v>
      </c>
      <c r="W19" s="5">
        <v>3</v>
      </c>
      <c r="X19" s="5">
        <v>6</v>
      </c>
      <c r="Y19" s="5">
        <v>35</v>
      </c>
    </row>
    <row r="20" spans="1:39" x14ac:dyDescent="0.3">
      <c r="S20" s="3" t="s">
        <v>48</v>
      </c>
      <c r="T20" s="5">
        <v>5</v>
      </c>
      <c r="U20" s="5">
        <v>12</v>
      </c>
      <c r="V20" s="5">
        <v>9</v>
      </c>
      <c r="W20" s="5">
        <v>6</v>
      </c>
      <c r="X20" s="5">
        <v>80</v>
      </c>
      <c r="Y20" s="5">
        <v>112</v>
      </c>
    </row>
    <row r="21" spans="1:39" x14ac:dyDescent="0.3">
      <c r="S21" s="3" t="s">
        <v>54</v>
      </c>
      <c r="T21" s="5">
        <v>175</v>
      </c>
      <c r="U21" s="5">
        <v>32</v>
      </c>
      <c r="V21" s="5">
        <v>190</v>
      </c>
      <c r="W21" s="5">
        <v>84</v>
      </c>
      <c r="X21" s="5">
        <v>208</v>
      </c>
      <c r="Y21" s="5">
        <v>689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5"/>
  <sheetViews>
    <sheetView workbookViewId="0">
      <selection activeCell="F1" sqref="F1"/>
    </sheetView>
  </sheetViews>
  <sheetFormatPr defaultRowHeight="14.4" x14ac:dyDescent="0.3"/>
  <cols>
    <col min="5" max="5" width="18.6640625" bestFit="1" customWidth="1"/>
    <col min="6" max="6" width="12.5546875" bestFit="1" customWidth="1"/>
  </cols>
  <sheetData>
    <row r="1" spans="1:6" x14ac:dyDescent="0.3">
      <c r="A1" s="1" t="s">
        <v>0</v>
      </c>
      <c r="B1" s="1" t="s">
        <v>1</v>
      </c>
      <c r="C1" s="1" t="s">
        <v>2</v>
      </c>
      <c r="D1" s="1" t="s">
        <v>3</v>
      </c>
      <c r="E1" s="1" t="s">
        <v>4</v>
      </c>
      <c r="F1" s="1" t="s">
        <v>5</v>
      </c>
    </row>
    <row r="2" spans="1:6" x14ac:dyDescent="0.3">
      <c r="A2" t="s">
        <v>6</v>
      </c>
      <c r="B2" t="s">
        <v>7</v>
      </c>
      <c r="C2" t="s">
        <v>8</v>
      </c>
      <c r="D2">
        <v>1</v>
      </c>
      <c r="E2" t="s">
        <v>9</v>
      </c>
    </row>
    <row r="3" spans="1:6" x14ac:dyDescent="0.3">
      <c r="A3" t="s">
        <v>6</v>
      </c>
      <c r="B3" t="s">
        <v>10</v>
      </c>
      <c r="C3" t="s">
        <v>8</v>
      </c>
      <c r="D3">
        <v>2</v>
      </c>
      <c r="E3" t="s">
        <v>9</v>
      </c>
    </row>
    <row r="4" spans="1:6" x14ac:dyDescent="0.3">
      <c r="A4" t="s">
        <v>11</v>
      </c>
      <c r="B4" t="s">
        <v>12</v>
      </c>
      <c r="C4" t="s">
        <v>13</v>
      </c>
      <c r="D4">
        <v>7</v>
      </c>
      <c r="E4" t="s">
        <v>9</v>
      </c>
    </row>
    <row r="5" spans="1:6" x14ac:dyDescent="0.3">
      <c r="A5" t="s">
        <v>11</v>
      </c>
      <c r="B5" t="s">
        <v>10</v>
      </c>
      <c r="C5" t="s">
        <v>13</v>
      </c>
      <c r="D5">
        <v>2</v>
      </c>
      <c r="E5" t="s">
        <v>9</v>
      </c>
    </row>
    <row r="6" spans="1:6" x14ac:dyDescent="0.3">
      <c r="A6" t="s">
        <v>14</v>
      </c>
      <c r="B6" t="s">
        <v>15</v>
      </c>
      <c r="C6" t="s">
        <v>16</v>
      </c>
      <c r="D6">
        <v>2</v>
      </c>
      <c r="E6" t="s">
        <v>9</v>
      </c>
    </row>
    <row r="7" spans="1:6" x14ac:dyDescent="0.3">
      <c r="A7" t="s">
        <v>14</v>
      </c>
      <c r="B7" t="s">
        <v>10</v>
      </c>
      <c r="C7" t="s">
        <v>16</v>
      </c>
      <c r="D7">
        <v>1</v>
      </c>
      <c r="E7" t="s">
        <v>9</v>
      </c>
    </row>
    <row r="8" spans="1:6" x14ac:dyDescent="0.3">
      <c r="A8" t="s">
        <v>17</v>
      </c>
      <c r="B8" t="s">
        <v>7</v>
      </c>
      <c r="C8" t="s">
        <v>18</v>
      </c>
      <c r="D8">
        <v>3</v>
      </c>
      <c r="E8" t="s">
        <v>9</v>
      </c>
    </row>
    <row r="9" spans="1:6" x14ac:dyDescent="0.3">
      <c r="A9" t="s">
        <v>17</v>
      </c>
      <c r="B9" t="s">
        <v>15</v>
      </c>
      <c r="C9" t="s">
        <v>13</v>
      </c>
      <c r="D9">
        <v>4</v>
      </c>
      <c r="E9" t="s">
        <v>9</v>
      </c>
    </row>
    <row r="10" spans="1:6" x14ac:dyDescent="0.3">
      <c r="A10" t="s">
        <v>17</v>
      </c>
      <c r="B10" t="s">
        <v>15</v>
      </c>
      <c r="C10" t="s">
        <v>19</v>
      </c>
      <c r="D10">
        <v>1</v>
      </c>
      <c r="E10" t="s">
        <v>9</v>
      </c>
    </row>
    <row r="11" spans="1:6" x14ac:dyDescent="0.3">
      <c r="A11" t="s">
        <v>17</v>
      </c>
      <c r="B11" t="s">
        <v>10</v>
      </c>
      <c r="C11" t="s">
        <v>13</v>
      </c>
      <c r="D11">
        <v>6</v>
      </c>
      <c r="E11" t="s">
        <v>9</v>
      </c>
    </row>
    <row r="12" spans="1:6" x14ac:dyDescent="0.3">
      <c r="A12" t="s">
        <v>17</v>
      </c>
      <c r="B12" t="s">
        <v>10</v>
      </c>
      <c r="C12" t="s">
        <v>18</v>
      </c>
      <c r="D12">
        <v>2</v>
      </c>
      <c r="E12" t="s">
        <v>9</v>
      </c>
    </row>
    <row r="13" spans="1:6" x14ac:dyDescent="0.3">
      <c r="A13" t="s">
        <v>17</v>
      </c>
      <c r="B13" t="s">
        <v>10</v>
      </c>
      <c r="C13" t="s">
        <v>19</v>
      </c>
      <c r="D13">
        <v>8</v>
      </c>
      <c r="E13" t="s">
        <v>9</v>
      </c>
    </row>
    <row r="14" spans="1:6" x14ac:dyDescent="0.3">
      <c r="A14" t="s">
        <v>17</v>
      </c>
      <c r="B14" t="s">
        <v>10</v>
      </c>
      <c r="C14" t="s">
        <v>20</v>
      </c>
      <c r="D14">
        <v>1</v>
      </c>
      <c r="E14" t="s">
        <v>9</v>
      </c>
    </row>
    <row r="15" spans="1:6" x14ac:dyDescent="0.3">
      <c r="A15" t="s">
        <v>21</v>
      </c>
      <c r="B15" t="s">
        <v>22</v>
      </c>
      <c r="C15" t="s">
        <v>23</v>
      </c>
      <c r="D15">
        <v>6</v>
      </c>
      <c r="E15" t="s">
        <v>9</v>
      </c>
    </row>
    <row r="16" spans="1:6" x14ac:dyDescent="0.3">
      <c r="A16" t="s">
        <v>21</v>
      </c>
      <c r="B16" t="s">
        <v>22</v>
      </c>
      <c r="C16" t="s">
        <v>18</v>
      </c>
      <c r="D16">
        <v>6</v>
      </c>
      <c r="E16" t="s">
        <v>9</v>
      </c>
    </row>
    <row r="17" spans="1:5" x14ac:dyDescent="0.3">
      <c r="A17" t="s">
        <v>21</v>
      </c>
      <c r="B17" t="s">
        <v>15</v>
      </c>
      <c r="C17" t="s">
        <v>13</v>
      </c>
      <c r="D17">
        <v>3</v>
      </c>
      <c r="E17" t="s">
        <v>9</v>
      </c>
    </row>
    <row r="18" spans="1:5" x14ac:dyDescent="0.3">
      <c r="A18" t="s">
        <v>21</v>
      </c>
      <c r="B18" t="s">
        <v>15</v>
      </c>
      <c r="C18" t="s">
        <v>19</v>
      </c>
      <c r="D18">
        <v>5</v>
      </c>
      <c r="E18" t="s">
        <v>9</v>
      </c>
    </row>
    <row r="19" spans="1:5" x14ac:dyDescent="0.3">
      <c r="A19" t="s">
        <v>21</v>
      </c>
      <c r="B19" t="s">
        <v>10</v>
      </c>
      <c r="C19" t="s">
        <v>13</v>
      </c>
      <c r="D19">
        <v>6</v>
      </c>
      <c r="E19" t="s">
        <v>9</v>
      </c>
    </row>
    <row r="20" spans="1:5" x14ac:dyDescent="0.3">
      <c r="A20" t="s">
        <v>21</v>
      </c>
      <c r="B20" t="s">
        <v>10</v>
      </c>
      <c r="C20" t="s">
        <v>18</v>
      </c>
      <c r="D20">
        <v>10</v>
      </c>
      <c r="E20" t="s">
        <v>9</v>
      </c>
    </row>
    <row r="21" spans="1:5" x14ac:dyDescent="0.3">
      <c r="A21" t="s">
        <v>24</v>
      </c>
      <c r="B21" t="s">
        <v>10</v>
      </c>
      <c r="C21" t="s">
        <v>18</v>
      </c>
      <c r="D21">
        <v>1</v>
      </c>
      <c r="E21" t="s">
        <v>9</v>
      </c>
    </row>
    <row r="22" spans="1:5" x14ac:dyDescent="0.3">
      <c r="A22" t="s">
        <v>25</v>
      </c>
      <c r="B22" t="s">
        <v>7</v>
      </c>
      <c r="C22" t="s">
        <v>18</v>
      </c>
      <c r="D22">
        <v>3</v>
      </c>
      <c r="E22" t="s">
        <v>9</v>
      </c>
    </row>
    <row r="23" spans="1:5" x14ac:dyDescent="0.3">
      <c r="A23" t="s">
        <v>25</v>
      </c>
      <c r="B23" t="s">
        <v>15</v>
      </c>
      <c r="C23" t="s">
        <v>26</v>
      </c>
      <c r="D23">
        <v>1</v>
      </c>
      <c r="E23" t="s">
        <v>9</v>
      </c>
    </row>
    <row r="24" spans="1:5" x14ac:dyDescent="0.3">
      <c r="A24" t="s">
        <v>25</v>
      </c>
      <c r="B24" t="s">
        <v>10</v>
      </c>
      <c r="C24" t="s">
        <v>18</v>
      </c>
      <c r="D24">
        <v>1</v>
      </c>
      <c r="E24" t="s">
        <v>9</v>
      </c>
    </row>
    <row r="25" spans="1:5" x14ac:dyDescent="0.3">
      <c r="A25" t="s">
        <v>25</v>
      </c>
      <c r="B25" t="s">
        <v>10</v>
      </c>
      <c r="C25" t="s">
        <v>19</v>
      </c>
      <c r="D25">
        <v>14</v>
      </c>
      <c r="E25" t="s">
        <v>9</v>
      </c>
    </row>
    <row r="26" spans="1:5" x14ac:dyDescent="0.3">
      <c r="A26" t="s">
        <v>25</v>
      </c>
      <c r="B26" t="s">
        <v>10</v>
      </c>
      <c r="C26" t="s">
        <v>26</v>
      </c>
      <c r="D26">
        <v>6</v>
      </c>
      <c r="E26" t="s">
        <v>9</v>
      </c>
    </row>
    <row r="27" spans="1:5" x14ac:dyDescent="0.3">
      <c r="A27" t="s">
        <v>25</v>
      </c>
      <c r="B27" t="s">
        <v>10</v>
      </c>
      <c r="C27" t="s">
        <v>27</v>
      </c>
      <c r="D27">
        <v>3</v>
      </c>
      <c r="E27" t="s">
        <v>9</v>
      </c>
    </row>
    <row r="28" spans="1:5" x14ac:dyDescent="0.3">
      <c r="A28" t="s">
        <v>25</v>
      </c>
      <c r="B28" t="s">
        <v>10</v>
      </c>
      <c r="C28" t="s">
        <v>16</v>
      </c>
      <c r="D28">
        <v>7</v>
      </c>
      <c r="E28" t="s">
        <v>9</v>
      </c>
    </row>
    <row r="29" spans="1:5" x14ac:dyDescent="0.3">
      <c r="A29" t="s">
        <v>28</v>
      </c>
      <c r="B29" t="s">
        <v>22</v>
      </c>
      <c r="C29" t="s">
        <v>23</v>
      </c>
      <c r="D29">
        <v>24</v>
      </c>
      <c r="E29" t="s">
        <v>9</v>
      </c>
    </row>
    <row r="30" spans="1:5" x14ac:dyDescent="0.3">
      <c r="A30" t="s">
        <v>28</v>
      </c>
      <c r="B30" t="s">
        <v>22</v>
      </c>
      <c r="C30" t="s">
        <v>18</v>
      </c>
      <c r="D30">
        <v>3</v>
      </c>
      <c r="E30" t="s">
        <v>9</v>
      </c>
    </row>
    <row r="31" spans="1:5" x14ac:dyDescent="0.3">
      <c r="A31" t="s">
        <v>28</v>
      </c>
      <c r="B31" t="s">
        <v>7</v>
      </c>
      <c r="C31" t="s">
        <v>18</v>
      </c>
      <c r="D31">
        <v>12</v>
      </c>
      <c r="E31" t="s">
        <v>9</v>
      </c>
    </row>
    <row r="32" spans="1:5" x14ac:dyDescent="0.3">
      <c r="A32" t="s">
        <v>28</v>
      </c>
      <c r="B32" t="s">
        <v>15</v>
      </c>
      <c r="C32" t="s">
        <v>13</v>
      </c>
      <c r="D32">
        <v>1</v>
      </c>
      <c r="E32" t="s">
        <v>9</v>
      </c>
    </row>
    <row r="33" spans="1:5" x14ac:dyDescent="0.3">
      <c r="A33" t="s">
        <v>28</v>
      </c>
      <c r="B33" t="s">
        <v>15</v>
      </c>
      <c r="C33" t="s">
        <v>18</v>
      </c>
      <c r="D33">
        <v>15</v>
      </c>
      <c r="E33" t="s">
        <v>9</v>
      </c>
    </row>
    <row r="34" spans="1:5" x14ac:dyDescent="0.3">
      <c r="A34" t="s">
        <v>28</v>
      </c>
      <c r="B34" t="s">
        <v>15</v>
      </c>
      <c r="C34" t="s">
        <v>19</v>
      </c>
      <c r="D34">
        <v>9</v>
      </c>
      <c r="E34" t="s">
        <v>9</v>
      </c>
    </row>
    <row r="35" spans="1:5" x14ac:dyDescent="0.3">
      <c r="A35" t="s">
        <v>28</v>
      </c>
      <c r="B35" t="s">
        <v>15</v>
      </c>
      <c r="C35" t="s">
        <v>26</v>
      </c>
      <c r="D35">
        <v>1</v>
      </c>
      <c r="E35" t="s">
        <v>9</v>
      </c>
    </row>
    <row r="36" spans="1:5" x14ac:dyDescent="0.3">
      <c r="A36" t="s">
        <v>28</v>
      </c>
      <c r="B36" t="s">
        <v>15</v>
      </c>
      <c r="C36" t="s">
        <v>16</v>
      </c>
      <c r="D36">
        <v>7</v>
      </c>
      <c r="E36" t="s">
        <v>9</v>
      </c>
    </row>
    <row r="37" spans="1:5" x14ac:dyDescent="0.3">
      <c r="A37" t="s">
        <v>28</v>
      </c>
      <c r="B37" t="s">
        <v>10</v>
      </c>
      <c r="C37" t="s">
        <v>13</v>
      </c>
      <c r="D37">
        <v>1</v>
      </c>
      <c r="E37" t="s">
        <v>9</v>
      </c>
    </row>
    <row r="38" spans="1:5" x14ac:dyDescent="0.3">
      <c r="A38" t="s">
        <v>28</v>
      </c>
      <c r="B38" t="s">
        <v>10</v>
      </c>
      <c r="C38" t="s">
        <v>18</v>
      </c>
      <c r="D38">
        <v>6</v>
      </c>
      <c r="E38" t="s">
        <v>9</v>
      </c>
    </row>
    <row r="39" spans="1:5" x14ac:dyDescent="0.3">
      <c r="A39" t="s">
        <v>28</v>
      </c>
      <c r="B39" t="s">
        <v>10</v>
      </c>
      <c r="C39" t="s">
        <v>19</v>
      </c>
      <c r="D39">
        <v>1</v>
      </c>
      <c r="E39" t="s">
        <v>9</v>
      </c>
    </row>
    <row r="40" spans="1:5" x14ac:dyDescent="0.3">
      <c r="A40" t="s">
        <v>28</v>
      </c>
      <c r="B40" t="s">
        <v>10</v>
      </c>
      <c r="C40" t="s">
        <v>26</v>
      </c>
      <c r="D40">
        <v>30</v>
      </c>
      <c r="E40" t="s">
        <v>9</v>
      </c>
    </row>
    <row r="41" spans="1:5" x14ac:dyDescent="0.3">
      <c r="A41" t="s">
        <v>28</v>
      </c>
      <c r="B41" t="s">
        <v>10</v>
      </c>
      <c r="C41" t="s">
        <v>16</v>
      </c>
      <c r="D41">
        <v>11</v>
      </c>
      <c r="E41" t="s">
        <v>9</v>
      </c>
    </row>
    <row r="42" spans="1:5" x14ac:dyDescent="0.3">
      <c r="A42" t="s">
        <v>29</v>
      </c>
      <c r="B42" t="s">
        <v>12</v>
      </c>
      <c r="C42" t="s">
        <v>13</v>
      </c>
      <c r="D42">
        <v>1</v>
      </c>
      <c r="E42" t="s">
        <v>9</v>
      </c>
    </row>
    <row r="43" spans="1:5" x14ac:dyDescent="0.3">
      <c r="A43" t="s">
        <v>29</v>
      </c>
      <c r="B43" t="s">
        <v>22</v>
      </c>
      <c r="C43" t="s">
        <v>30</v>
      </c>
      <c r="D43">
        <v>1</v>
      </c>
      <c r="E43" t="s">
        <v>9</v>
      </c>
    </row>
    <row r="44" spans="1:5" x14ac:dyDescent="0.3">
      <c r="A44" t="s">
        <v>29</v>
      </c>
      <c r="B44" t="s">
        <v>22</v>
      </c>
      <c r="C44" t="s">
        <v>23</v>
      </c>
      <c r="D44">
        <v>1</v>
      </c>
      <c r="E44" t="s">
        <v>9</v>
      </c>
    </row>
    <row r="45" spans="1:5" x14ac:dyDescent="0.3">
      <c r="A45" t="s">
        <v>29</v>
      </c>
      <c r="B45" t="s">
        <v>7</v>
      </c>
      <c r="C45" t="s">
        <v>8</v>
      </c>
      <c r="D45">
        <v>2</v>
      </c>
      <c r="E45" t="s">
        <v>9</v>
      </c>
    </row>
    <row r="46" spans="1:5" x14ac:dyDescent="0.3">
      <c r="A46" t="s">
        <v>29</v>
      </c>
      <c r="B46" t="s">
        <v>15</v>
      </c>
      <c r="C46" t="s">
        <v>13</v>
      </c>
      <c r="D46">
        <v>10</v>
      </c>
      <c r="E46" t="s">
        <v>9</v>
      </c>
    </row>
    <row r="47" spans="1:5" x14ac:dyDescent="0.3">
      <c r="A47" t="s">
        <v>29</v>
      </c>
      <c r="B47" t="s">
        <v>15</v>
      </c>
      <c r="C47" t="s">
        <v>19</v>
      </c>
      <c r="D47">
        <v>2</v>
      </c>
      <c r="E47" t="s">
        <v>9</v>
      </c>
    </row>
    <row r="48" spans="1:5" x14ac:dyDescent="0.3">
      <c r="A48" t="s">
        <v>29</v>
      </c>
      <c r="B48" t="s">
        <v>10</v>
      </c>
      <c r="C48" t="s">
        <v>13</v>
      </c>
      <c r="D48">
        <v>6</v>
      </c>
      <c r="E48" t="s">
        <v>9</v>
      </c>
    </row>
    <row r="49" spans="1:5" x14ac:dyDescent="0.3">
      <c r="A49" t="s">
        <v>29</v>
      </c>
      <c r="B49" t="s">
        <v>10</v>
      </c>
      <c r="C49" t="s">
        <v>23</v>
      </c>
      <c r="D49">
        <v>3</v>
      </c>
      <c r="E49" t="s">
        <v>9</v>
      </c>
    </row>
    <row r="50" spans="1:5" x14ac:dyDescent="0.3">
      <c r="A50" t="s">
        <v>29</v>
      </c>
      <c r="B50" t="s">
        <v>10</v>
      </c>
      <c r="C50" t="s">
        <v>18</v>
      </c>
      <c r="D50">
        <v>4</v>
      </c>
      <c r="E50" t="s">
        <v>9</v>
      </c>
    </row>
    <row r="51" spans="1:5" x14ac:dyDescent="0.3">
      <c r="A51" t="s">
        <v>29</v>
      </c>
      <c r="B51" t="s">
        <v>10</v>
      </c>
      <c r="C51" t="s">
        <v>19</v>
      </c>
      <c r="D51">
        <v>13</v>
      </c>
      <c r="E51" t="s">
        <v>9</v>
      </c>
    </row>
    <row r="52" spans="1:5" x14ac:dyDescent="0.3">
      <c r="A52" t="s">
        <v>29</v>
      </c>
      <c r="B52" t="s">
        <v>10</v>
      </c>
      <c r="C52" t="s">
        <v>27</v>
      </c>
      <c r="D52">
        <v>8</v>
      </c>
      <c r="E52" t="s">
        <v>9</v>
      </c>
    </row>
    <row r="53" spans="1:5" x14ac:dyDescent="0.3">
      <c r="A53" t="s">
        <v>29</v>
      </c>
      <c r="B53" t="s">
        <v>10</v>
      </c>
      <c r="C53" t="s">
        <v>16</v>
      </c>
      <c r="D53">
        <v>2</v>
      </c>
      <c r="E53" t="s">
        <v>9</v>
      </c>
    </row>
    <row r="54" spans="1:5" x14ac:dyDescent="0.3">
      <c r="A54" t="s">
        <v>31</v>
      </c>
      <c r="B54" t="s">
        <v>12</v>
      </c>
      <c r="C54" t="s">
        <v>13</v>
      </c>
      <c r="D54">
        <v>9</v>
      </c>
      <c r="E54" t="s">
        <v>9</v>
      </c>
    </row>
    <row r="55" spans="1:5" x14ac:dyDescent="0.3">
      <c r="A55" t="s">
        <v>31</v>
      </c>
      <c r="B55" t="s">
        <v>12</v>
      </c>
      <c r="C55" t="s">
        <v>23</v>
      </c>
      <c r="D55">
        <v>1</v>
      </c>
      <c r="E55" t="s">
        <v>9</v>
      </c>
    </row>
    <row r="56" spans="1:5" x14ac:dyDescent="0.3">
      <c r="A56" t="s">
        <v>31</v>
      </c>
      <c r="B56" t="s">
        <v>12</v>
      </c>
      <c r="C56" t="s">
        <v>32</v>
      </c>
      <c r="D56">
        <v>2</v>
      </c>
      <c r="E56" t="s">
        <v>9</v>
      </c>
    </row>
    <row r="57" spans="1:5" x14ac:dyDescent="0.3">
      <c r="A57" t="s">
        <v>31</v>
      </c>
      <c r="B57" t="s">
        <v>12</v>
      </c>
      <c r="C57" t="s">
        <v>18</v>
      </c>
      <c r="D57">
        <v>2</v>
      </c>
      <c r="E57" t="s">
        <v>9</v>
      </c>
    </row>
    <row r="58" spans="1:5" x14ac:dyDescent="0.3">
      <c r="A58" t="s">
        <v>31</v>
      </c>
      <c r="B58" t="s">
        <v>12</v>
      </c>
      <c r="C58" t="s">
        <v>33</v>
      </c>
      <c r="D58">
        <v>1</v>
      </c>
      <c r="E58" t="s">
        <v>9</v>
      </c>
    </row>
    <row r="59" spans="1:5" x14ac:dyDescent="0.3">
      <c r="A59" t="s">
        <v>31</v>
      </c>
      <c r="B59" t="s">
        <v>12</v>
      </c>
      <c r="C59" t="s">
        <v>19</v>
      </c>
      <c r="D59">
        <v>14</v>
      </c>
      <c r="E59" t="s">
        <v>9</v>
      </c>
    </row>
    <row r="60" spans="1:5" x14ac:dyDescent="0.3">
      <c r="A60" t="s">
        <v>31</v>
      </c>
      <c r="B60" t="s">
        <v>12</v>
      </c>
      <c r="C60" t="s">
        <v>8</v>
      </c>
      <c r="D60">
        <v>50</v>
      </c>
      <c r="E60" t="s">
        <v>9</v>
      </c>
    </row>
    <row r="61" spans="1:5" x14ac:dyDescent="0.3">
      <c r="A61" t="s">
        <v>31</v>
      </c>
      <c r="B61" t="s">
        <v>12</v>
      </c>
      <c r="C61" t="s">
        <v>34</v>
      </c>
      <c r="D61">
        <v>1</v>
      </c>
      <c r="E61" t="s">
        <v>9</v>
      </c>
    </row>
    <row r="62" spans="1:5" x14ac:dyDescent="0.3">
      <c r="A62" t="s">
        <v>31</v>
      </c>
      <c r="B62" t="s">
        <v>12</v>
      </c>
      <c r="C62" t="s">
        <v>26</v>
      </c>
      <c r="D62">
        <v>1</v>
      </c>
      <c r="E62" t="s">
        <v>9</v>
      </c>
    </row>
    <row r="63" spans="1:5" x14ac:dyDescent="0.3">
      <c r="A63" t="s">
        <v>31</v>
      </c>
      <c r="B63" t="s">
        <v>12</v>
      </c>
      <c r="C63" t="s">
        <v>16</v>
      </c>
      <c r="D63">
        <v>6</v>
      </c>
      <c r="E63" t="s">
        <v>9</v>
      </c>
    </row>
    <row r="64" spans="1:5" x14ac:dyDescent="0.3">
      <c r="A64" t="s">
        <v>31</v>
      </c>
      <c r="B64" t="s">
        <v>22</v>
      </c>
      <c r="C64" t="s">
        <v>23</v>
      </c>
      <c r="D64">
        <v>7</v>
      </c>
      <c r="E64" t="s">
        <v>9</v>
      </c>
    </row>
    <row r="65" spans="1:5" x14ac:dyDescent="0.3">
      <c r="A65" t="s">
        <v>31</v>
      </c>
      <c r="B65" t="s">
        <v>22</v>
      </c>
      <c r="C65" t="s">
        <v>18</v>
      </c>
      <c r="D65">
        <v>1</v>
      </c>
      <c r="E65" t="s">
        <v>9</v>
      </c>
    </row>
    <row r="66" spans="1:5" x14ac:dyDescent="0.3">
      <c r="A66" t="s">
        <v>31</v>
      </c>
      <c r="B66" t="s">
        <v>22</v>
      </c>
      <c r="C66" t="s">
        <v>33</v>
      </c>
      <c r="D66">
        <v>2</v>
      </c>
      <c r="E66" t="s">
        <v>9</v>
      </c>
    </row>
    <row r="67" spans="1:5" x14ac:dyDescent="0.3">
      <c r="A67" t="s">
        <v>31</v>
      </c>
      <c r="B67" t="s">
        <v>22</v>
      </c>
      <c r="C67" t="s">
        <v>19</v>
      </c>
      <c r="D67">
        <v>8</v>
      </c>
      <c r="E67" t="s">
        <v>9</v>
      </c>
    </row>
    <row r="68" spans="1:5" x14ac:dyDescent="0.3">
      <c r="A68" t="s">
        <v>31</v>
      </c>
      <c r="B68" t="s">
        <v>7</v>
      </c>
      <c r="C68" t="s">
        <v>18</v>
      </c>
      <c r="D68">
        <v>10</v>
      </c>
      <c r="E68" t="s">
        <v>9</v>
      </c>
    </row>
    <row r="69" spans="1:5" x14ac:dyDescent="0.3">
      <c r="A69" t="s">
        <v>31</v>
      </c>
      <c r="B69" t="s">
        <v>7</v>
      </c>
      <c r="C69" t="s">
        <v>8</v>
      </c>
      <c r="D69">
        <v>45</v>
      </c>
      <c r="E69" t="s">
        <v>9</v>
      </c>
    </row>
    <row r="70" spans="1:5" x14ac:dyDescent="0.3">
      <c r="A70" t="s">
        <v>31</v>
      </c>
      <c r="B70" t="s">
        <v>7</v>
      </c>
      <c r="C70" t="s">
        <v>16</v>
      </c>
      <c r="D70">
        <v>11</v>
      </c>
      <c r="E70" t="s">
        <v>9</v>
      </c>
    </row>
    <row r="71" spans="1:5" x14ac:dyDescent="0.3">
      <c r="A71" t="s">
        <v>31</v>
      </c>
      <c r="B71" t="s">
        <v>15</v>
      </c>
      <c r="C71" t="s">
        <v>13</v>
      </c>
      <c r="D71">
        <v>13</v>
      </c>
      <c r="E71" t="s">
        <v>9</v>
      </c>
    </row>
    <row r="72" spans="1:5" x14ac:dyDescent="0.3">
      <c r="A72" t="s">
        <v>31</v>
      </c>
      <c r="B72" t="s">
        <v>15</v>
      </c>
      <c r="C72" t="s">
        <v>32</v>
      </c>
      <c r="D72">
        <v>5</v>
      </c>
      <c r="E72" t="s">
        <v>9</v>
      </c>
    </row>
    <row r="73" spans="1:5" x14ac:dyDescent="0.3">
      <c r="A73" t="s">
        <v>31</v>
      </c>
      <c r="B73" t="s">
        <v>15</v>
      </c>
      <c r="C73" t="s">
        <v>19</v>
      </c>
      <c r="D73">
        <v>23</v>
      </c>
      <c r="E73" t="s">
        <v>9</v>
      </c>
    </row>
    <row r="74" spans="1:5" x14ac:dyDescent="0.3">
      <c r="A74" t="s">
        <v>31</v>
      </c>
      <c r="B74" t="s">
        <v>15</v>
      </c>
      <c r="C74" t="s">
        <v>16</v>
      </c>
      <c r="D74">
        <v>11</v>
      </c>
      <c r="E74" t="s">
        <v>9</v>
      </c>
    </row>
    <row r="75" spans="1:5" x14ac:dyDescent="0.3">
      <c r="A75" t="s">
        <v>31</v>
      </c>
      <c r="B75" t="s">
        <v>10</v>
      </c>
      <c r="C75" t="s">
        <v>13</v>
      </c>
      <c r="D75">
        <v>2</v>
      </c>
      <c r="E75" t="s">
        <v>9</v>
      </c>
    </row>
    <row r="76" spans="1:5" x14ac:dyDescent="0.3">
      <c r="A76" t="s">
        <v>31</v>
      </c>
      <c r="B76" t="s">
        <v>10</v>
      </c>
      <c r="C76" t="s">
        <v>32</v>
      </c>
      <c r="D76">
        <v>7</v>
      </c>
      <c r="E76" t="s">
        <v>9</v>
      </c>
    </row>
    <row r="77" spans="1:5" x14ac:dyDescent="0.3">
      <c r="A77" t="s">
        <v>31</v>
      </c>
      <c r="B77" t="s">
        <v>10</v>
      </c>
      <c r="C77" t="s">
        <v>18</v>
      </c>
      <c r="D77">
        <v>15</v>
      </c>
      <c r="E77" t="s">
        <v>9</v>
      </c>
    </row>
    <row r="78" spans="1:5" x14ac:dyDescent="0.3">
      <c r="A78" t="s">
        <v>31</v>
      </c>
      <c r="B78" t="s">
        <v>10</v>
      </c>
      <c r="C78" t="s">
        <v>19</v>
      </c>
      <c r="D78">
        <v>6</v>
      </c>
      <c r="E78" t="s">
        <v>9</v>
      </c>
    </row>
    <row r="79" spans="1:5" x14ac:dyDescent="0.3">
      <c r="A79" t="s">
        <v>31</v>
      </c>
      <c r="B79" t="s">
        <v>10</v>
      </c>
      <c r="C79" t="s">
        <v>34</v>
      </c>
      <c r="D79">
        <v>19</v>
      </c>
      <c r="E79" t="s">
        <v>9</v>
      </c>
    </row>
    <row r="80" spans="1:5" x14ac:dyDescent="0.3">
      <c r="A80" t="s">
        <v>31</v>
      </c>
      <c r="B80" t="s">
        <v>10</v>
      </c>
      <c r="C80" t="s">
        <v>26</v>
      </c>
      <c r="D80">
        <v>5</v>
      </c>
      <c r="E80" t="s">
        <v>9</v>
      </c>
    </row>
    <row r="81" spans="1:5" x14ac:dyDescent="0.3">
      <c r="A81" t="s">
        <v>31</v>
      </c>
      <c r="B81" t="s">
        <v>10</v>
      </c>
      <c r="C81" t="s">
        <v>16</v>
      </c>
      <c r="D81">
        <v>7</v>
      </c>
      <c r="E81" t="s">
        <v>9</v>
      </c>
    </row>
    <row r="82" spans="1:5" x14ac:dyDescent="0.3">
      <c r="A82" t="s">
        <v>35</v>
      </c>
      <c r="B82" t="s">
        <v>12</v>
      </c>
      <c r="C82" t="s">
        <v>30</v>
      </c>
      <c r="D82">
        <v>1</v>
      </c>
      <c r="E82" t="s">
        <v>9</v>
      </c>
    </row>
    <row r="83" spans="1:5" x14ac:dyDescent="0.3">
      <c r="A83" t="s">
        <v>35</v>
      </c>
      <c r="B83" t="s">
        <v>12</v>
      </c>
      <c r="C83" t="s">
        <v>13</v>
      </c>
      <c r="D83">
        <v>10</v>
      </c>
      <c r="E83" t="s">
        <v>9</v>
      </c>
    </row>
    <row r="84" spans="1:5" x14ac:dyDescent="0.3">
      <c r="A84" t="s">
        <v>35</v>
      </c>
      <c r="B84" t="s">
        <v>12</v>
      </c>
      <c r="C84" t="s">
        <v>33</v>
      </c>
      <c r="D84">
        <v>3</v>
      </c>
      <c r="E84" t="s">
        <v>9</v>
      </c>
    </row>
    <row r="85" spans="1:5" x14ac:dyDescent="0.3">
      <c r="A85" t="s">
        <v>35</v>
      </c>
      <c r="B85" t="s">
        <v>12</v>
      </c>
      <c r="C85" t="s">
        <v>19</v>
      </c>
      <c r="D85">
        <v>18</v>
      </c>
      <c r="E85" t="s">
        <v>9</v>
      </c>
    </row>
    <row r="86" spans="1:5" x14ac:dyDescent="0.3">
      <c r="A86" t="s">
        <v>35</v>
      </c>
      <c r="B86" t="s">
        <v>12</v>
      </c>
      <c r="C86" t="s">
        <v>8</v>
      </c>
      <c r="D86">
        <v>25</v>
      </c>
      <c r="E86" t="s">
        <v>9</v>
      </c>
    </row>
    <row r="87" spans="1:5" x14ac:dyDescent="0.3">
      <c r="A87" t="s">
        <v>35</v>
      </c>
      <c r="B87" t="s">
        <v>12</v>
      </c>
      <c r="C87" t="s">
        <v>16</v>
      </c>
      <c r="D87">
        <v>2</v>
      </c>
      <c r="E87" t="s">
        <v>9</v>
      </c>
    </row>
    <row r="88" spans="1:5" x14ac:dyDescent="0.3">
      <c r="A88" t="s">
        <v>35</v>
      </c>
      <c r="B88" t="s">
        <v>22</v>
      </c>
      <c r="C88" t="s">
        <v>30</v>
      </c>
      <c r="D88">
        <v>3</v>
      </c>
      <c r="E88" t="s">
        <v>9</v>
      </c>
    </row>
    <row r="89" spans="1:5" x14ac:dyDescent="0.3">
      <c r="A89" t="s">
        <v>35</v>
      </c>
      <c r="B89" t="s">
        <v>22</v>
      </c>
      <c r="C89" t="s">
        <v>23</v>
      </c>
      <c r="D89">
        <v>6</v>
      </c>
      <c r="E89" t="s">
        <v>9</v>
      </c>
    </row>
    <row r="90" spans="1:5" x14ac:dyDescent="0.3">
      <c r="A90" t="s">
        <v>35</v>
      </c>
      <c r="B90" t="s">
        <v>22</v>
      </c>
      <c r="C90" t="s">
        <v>18</v>
      </c>
      <c r="D90">
        <v>3</v>
      </c>
      <c r="E90" t="s">
        <v>9</v>
      </c>
    </row>
    <row r="91" spans="1:5" x14ac:dyDescent="0.3">
      <c r="A91" t="s">
        <v>35</v>
      </c>
      <c r="B91" t="s">
        <v>7</v>
      </c>
      <c r="C91" t="s">
        <v>18</v>
      </c>
      <c r="D91">
        <v>2</v>
      </c>
      <c r="E91" t="s">
        <v>9</v>
      </c>
    </row>
    <row r="92" spans="1:5" x14ac:dyDescent="0.3">
      <c r="A92" t="s">
        <v>35</v>
      </c>
      <c r="B92" t="s">
        <v>7</v>
      </c>
      <c r="C92" t="s">
        <v>19</v>
      </c>
      <c r="D92">
        <v>11</v>
      </c>
      <c r="E92" t="s">
        <v>9</v>
      </c>
    </row>
    <row r="93" spans="1:5" x14ac:dyDescent="0.3">
      <c r="A93" t="s">
        <v>35</v>
      </c>
      <c r="B93" t="s">
        <v>7</v>
      </c>
      <c r="C93" t="s">
        <v>8</v>
      </c>
      <c r="D93">
        <v>36</v>
      </c>
      <c r="E93" t="s">
        <v>9</v>
      </c>
    </row>
    <row r="94" spans="1:5" x14ac:dyDescent="0.3">
      <c r="A94" t="s">
        <v>35</v>
      </c>
      <c r="B94" t="s">
        <v>7</v>
      </c>
      <c r="C94" t="s">
        <v>27</v>
      </c>
      <c r="D94">
        <v>1</v>
      </c>
      <c r="E94" t="s">
        <v>9</v>
      </c>
    </row>
    <row r="95" spans="1:5" x14ac:dyDescent="0.3">
      <c r="A95" t="s">
        <v>35</v>
      </c>
      <c r="B95" t="s">
        <v>15</v>
      </c>
      <c r="C95" t="s">
        <v>13</v>
      </c>
      <c r="D95">
        <v>22</v>
      </c>
      <c r="E95" t="s">
        <v>9</v>
      </c>
    </row>
    <row r="96" spans="1:5" x14ac:dyDescent="0.3">
      <c r="A96" t="s">
        <v>35</v>
      </c>
      <c r="B96" t="s">
        <v>15</v>
      </c>
      <c r="C96" t="s">
        <v>33</v>
      </c>
      <c r="D96">
        <v>3</v>
      </c>
      <c r="E96" t="s">
        <v>9</v>
      </c>
    </row>
    <row r="97" spans="1:5" x14ac:dyDescent="0.3">
      <c r="A97" t="s">
        <v>35</v>
      </c>
      <c r="B97" t="s">
        <v>15</v>
      </c>
      <c r="C97" t="s">
        <v>19</v>
      </c>
      <c r="D97">
        <v>29</v>
      </c>
      <c r="E97" t="s">
        <v>9</v>
      </c>
    </row>
    <row r="98" spans="1:5" x14ac:dyDescent="0.3">
      <c r="A98" t="s">
        <v>35</v>
      </c>
      <c r="B98" t="s">
        <v>15</v>
      </c>
      <c r="C98" t="s">
        <v>8</v>
      </c>
      <c r="D98">
        <v>5</v>
      </c>
      <c r="E98" t="s">
        <v>9</v>
      </c>
    </row>
    <row r="99" spans="1:5" x14ac:dyDescent="0.3">
      <c r="A99" t="s">
        <v>35</v>
      </c>
      <c r="B99" t="s">
        <v>10</v>
      </c>
      <c r="C99" t="s">
        <v>13</v>
      </c>
      <c r="D99">
        <v>26</v>
      </c>
      <c r="E99" t="s">
        <v>9</v>
      </c>
    </row>
    <row r="100" spans="1:5" x14ac:dyDescent="0.3">
      <c r="A100" t="s">
        <v>35</v>
      </c>
      <c r="B100" t="s">
        <v>10</v>
      </c>
      <c r="C100" t="s">
        <v>18</v>
      </c>
      <c r="D100">
        <v>4</v>
      </c>
      <c r="E100" t="s">
        <v>9</v>
      </c>
    </row>
    <row r="101" spans="1:5" x14ac:dyDescent="0.3">
      <c r="A101" t="s">
        <v>35</v>
      </c>
      <c r="B101" t="s">
        <v>10</v>
      </c>
      <c r="C101" t="s">
        <v>19</v>
      </c>
      <c r="D101">
        <v>13</v>
      </c>
      <c r="E101" t="s">
        <v>9</v>
      </c>
    </row>
    <row r="102" spans="1:5" x14ac:dyDescent="0.3">
      <c r="A102" t="s">
        <v>35</v>
      </c>
      <c r="B102" t="s">
        <v>10</v>
      </c>
      <c r="C102" t="s">
        <v>8</v>
      </c>
      <c r="D102">
        <v>7</v>
      </c>
      <c r="E102" t="s">
        <v>9</v>
      </c>
    </row>
    <row r="103" spans="1:5" x14ac:dyDescent="0.3">
      <c r="A103" t="s">
        <v>35</v>
      </c>
      <c r="B103" t="s">
        <v>10</v>
      </c>
      <c r="C103" t="s">
        <v>26</v>
      </c>
      <c r="D103">
        <v>1</v>
      </c>
      <c r="E103" t="s">
        <v>9</v>
      </c>
    </row>
    <row r="104" spans="1:5" x14ac:dyDescent="0.3">
      <c r="A104" t="s">
        <v>35</v>
      </c>
      <c r="B104" t="s">
        <v>10</v>
      </c>
      <c r="C104" t="s">
        <v>27</v>
      </c>
      <c r="D104">
        <v>2</v>
      </c>
      <c r="E104" t="s">
        <v>9</v>
      </c>
    </row>
    <row r="105" spans="1:5" x14ac:dyDescent="0.3">
      <c r="A105" t="s">
        <v>35</v>
      </c>
      <c r="B105" t="s">
        <v>10</v>
      </c>
      <c r="C105" t="s">
        <v>16</v>
      </c>
      <c r="D105">
        <v>5</v>
      </c>
      <c r="E105" t="s">
        <v>9</v>
      </c>
    </row>
    <row r="106" spans="1:5" x14ac:dyDescent="0.3">
      <c r="A106" t="s">
        <v>36</v>
      </c>
      <c r="B106" t="s">
        <v>12</v>
      </c>
      <c r="C106" t="s">
        <v>13</v>
      </c>
      <c r="D106">
        <v>4</v>
      </c>
      <c r="E106" t="s">
        <v>9</v>
      </c>
    </row>
    <row r="107" spans="1:5" x14ac:dyDescent="0.3">
      <c r="A107" t="s">
        <v>36</v>
      </c>
      <c r="B107" t="s">
        <v>12</v>
      </c>
      <c r="C107" t="s">
        <v>18</v>
      </c>
      <c r="D107">
        <v>1</v>
      </c>
      <c r="E107" t="s">
        <v>9</v>
      </c>
    </row>
    <row r="108" spans="1:5" x14ac:dyDescent="0.3">
      <c r="A108" t="s">
        <v>36</v>
      </c>
      <c r="B108" t="s">
        <v>12</v>
      </c>
      <c r="C108" t="s">
        <v>19</v>
      </c>
      <c r="D108">
        <v>8</v>
      </c>
      <c r="E108" t="s">
        <v>9</v>
      </c>
    </row>
    <row r="109" spans="1:5" x14ac:dyDescent="0.3">
      <c r="A109" t="s">
        <v>36</v>
      </c>
      <c r="B109" t="s">
        <v>12</v>
      </c>
      <c r="C109" t="s">
        <v>8</v>
      </c>
      <c r="D109">
        <v>38</v>
      </c>
      <c r="E109" t="s">
        <v>9</v>
      </c>
    </row>
    <row r="110" spans="1:5" x14ac:dyDescent="0.3">
      <c r="A110" t="s">
        <v>36</v>
      </c>
      <c r="B110" t="s">
        <v>12</v>
      </c>
      <c r="C110" t="s">
        <v>27</v>
      </c>
      <c r="D110">
        <v>1</v>
      </c>
      <c r="E110" t="s">
        <v>9</v>
      </c>
    </row>
    <row r="111" spans="1:5" x14ac:dyDescent="0.3">
      <c r="A111" t="s">
        <v>36</v>
      </c>
      <c r="B111" t="s">
        <v>22</v>
      </c>
      <c r="C111" t="s">
        <v>18</v>
      </c>
      <c r="D111">
        <v>5</v>
      </c>
      <c r="E111" t="s">
        <v>9</v>
      </c>
    </row>
    <row r="112" spans="1:5" x14ac:dyDescent="0.3">
      <c r="A112" t="s">
        <v>36</v>
      </c>
      <c r="B112" t="s">
        <v>7</v>
      </c>
      <c r="C112" t="s">
        <v>13</v>
      </c>
      <c r="D112">
        <v>2</v>
      </c>
      <c r="E112" t="s">
        <v>9</v>
      </c>
    </row>
    <row r="113" spans="1:5" x14ac:dyDescent="0.3">
      <c r="A113" t="s">
        <v>36</v>
      </c>
      <c r="B113" t="s">
        <v>7</v>
      </c>
      <c r="C113" t="s">
        <v>18</v>
      </c>
      <c r="D113">
        <v>4</v>
      </c>
      <c r="E113" t="s">
        <v>9</v>
      </c>
    </row>
    <row r="114" spans="1:5" x14ac:dyDescent="0.3">
      <c r="A114" t="s">
        <v>36</v>
      </c>
      <c r="B114" t="s">
        <v>7</v>
      </c>
      <c r="C114" t="s">
        <v>19</v>
      </c>
      <c r="D114">
        <v>5</v>
      </c>
      <c r="E114" t="s">
        <v>9</v>
      </c>
    </row>
    <row r="115" spans="1:5" x14ac:dyDescent="0.3">
      <c r="A115" t="s">
        <v>36</v>
      </c>
      <c r="B115" t="s">
        <v>7</v>
      </c>
      <c r="C115" t="s">
        <v>8</v>
      </c>
      <c r="D115">
        <v>64</v>
      </c>
      <c r="E115" t="s">
        <v>9</v>
      </c>
    </row>
    <row r="116" spans="1:5" x14ac:dyDescent="0.3">
      <c r="A116" t="s">
        <v>36</v>
      </c>
      <c r="B116" t="s">
        <v>7</v>
      </c>
      <c r="C116" t="s">
        <v>16</v>
      </c>
      <c r="D116">
        <v>2</v>
      </c>
      <c r="E116" t="s">
        <v>9</v>
      </c>
    </row>
    <row r="117" spans="1:5" x14ac:dyDescent="0.3">
      <c r="A117" t="s">
        <v>36</v>
      </c>
      <c r="B117" t="s">
        <v>15</v>
      </c>
      <c r="C117" t="s">
        <v>13</v>
      </c>
      <c r="D117">
        <v>1</v>
      </c>
      <c r="E117" t="s">
        <v>9</v>
      </c>
    </row>
    <row r="118" spans="1:5" x14ac:dyDescent="0.3">
      <c r="A118" t="s">
        <v>36</v>
      </c>
      <c r="B118" t="s">
        <v>15</v>
      </c>
      <c r="C118" t="s">
        <v>19</v>
      </c>
      <c r="D118">
        <v>1</v>
      </c>
      <c r="E118" t="s">
        <v>9</v>
      </c>
    </row>
    <row r="119" spans="1:5" x14ac:dyDescent="0.3">
      <c r="A119" t="s">
        <v>36</v>
      </c>
      <c r="B119" t="s">
        <v>15</v>
      </c>
      <c r="C119" t="s">
        <v>16</v>
      </c>
      <c r="D119">
        <v>1</v>
      </c>
      <c r="E119" t="s">
        <v>9</v>
      </c>
    </row>
    <row r="120" spans="1:5" x14ac:dyDescent="0.3">
      <c r="A120" t="s">
        <v>36</v>
      </c>
      <c r="B120" t="s">
        <v>10</v>
      </c>
      <c r="C120" t="s">
        <v>13</v>
      </c>
      <c r="D120">
        <v>12</v>
      </c>
      <c r="E120" t="s">
        <v>9</v>
      </c>
    </row>
    <row r="121" spans="1:5" x14ac:dyDescent="0.3">
      <c r="A121" t="s">
        <v>36</v>
      </c>
      <c r="B121" t="s">
        <v>10</v>
      </c>
      <c r="C121" t="s">
        <v>32</v>
      </c>
      <c r="D121">
        <v>2</v>
      </c>
      <c r="E121" t="s">
        <v>9</v>
      </c>
    </row>
    <row r="122" spans="1:5" x14ac:dyDescent="0.3">
      <c r="A122" t="s">
        <v>36</v>
      </c>
      <c r="B122" t="s">
        <v>10</v>
      </c>
      <c r="C122" t="s">
        <v>18</v>
      </c>
      <c r="D122">
        <v>6</v>
      </c>
      <c r="E122" t="s">
        <v>9</v>
      </c>
    </row>
    <row r="123" spans="1:5" x14ac:dyDescent="0.3">
      <c r="A123" t="s">
        <v>36</v>
      </c>
      <c r="B123" t="s">
        <v>10</v>
      </c>
      <c r="C123" t="s">
        <v>19</v>
      </c>
      <c r="D123">
        <v>13</v>
      </c>
      <c r="E123" t="s">
        <v>9</v>
      </c>
    </row>
    <row r="124" spans="1:5" x14ac:dyDescent="0.3">
      <c r="A124" t="s">
        <v>36</v>
      </c>
      <c r="B124" t="s">
        <v>10</v>
      </c>
      <c r="C124" t="s">
        <v>8</v>
      </c>
      <c r="D124">
        <v>4</v>
      </c>
      <c r="E124" t="s">
        <v>9</v>
      </c>
    </row>
    <row r="125" spans="1:5" x14ac:dyDescent="0.3">
      <c r="A125" t="s">
        <v>36</v>
      </c>
      <c r="B125" t="s">
        <v>10</v>
      </c>
      <c r="C125" t="s">
        <v>27</v>
      </c>
      <c r="D125">
        <v>3</v>
      </c>
      <c r="E125" t="s">
        <v>9</v>
      </c>
    </row>
    <row r="126" spans="1:5" x14ac:dyDescent="0.3">
      <c r="A126" t="s">
        <v>36</v>
      </c>
      <c r="B126" t="s">
        <v>10</v>
      </c>
      <c r="C126" t="s">
        <v>16</v>
      </c>
      <c r="D126">
        <v>10</v>
      </c>
      <c r="E126" t="s">
        <v>9</v>
      </c>
    </row>
    <row r="127" spans="1:5" x14ac:dyDescent="0.3">
      <c r="A127" t="s">
        <v>37</v>
      </c>
      <c r="B127" t="s">
        <v>22</v>
      </c>
      <c r="C127" t="s">
        <v>33</v>
      </c>
      <c r="D127">
        <v>4</v>
      </c>
      <c r="E127" t="s">
        <v>9</v>
      </c>
    </row>
    <row r="128" spans="1:5" x14ac:dyDescent="0.3">
      <c r="A128" t="s">
        <v>31</v>
      </c>
      <c r="B128" t="s">
        <v>12</v>
      </c>
      <c r="C128" t="s">
        <v>13</v>
      </c>
      <c r="D128">
        <v>15</v>
      </c>
      <c r="E128" t="s">
        <v>38</v>
      </c>
    </row>
    <row r="129" spans="1:5" x14ac:dyDescent="0.3">
      <c r="A129" t="s">
        <v>31</v>
      </c>
      <c r="B129" t="s">
        <v>12</v>
      </c>
      <c r="C129" t="s">
        <v>23</v>
      </c>
      <c r="D129">
        <v>1</v>
      </c>
      <c r="E129" t="s">
        <v>38</v>
      </c>
    </row>
    <row r="130" spans="1:5" x14ac:dyDescent="0.3">
      <c r="A130" t="s">
        <v>31</v>
      </c>
      <c r="B130" t="s">
        <v>12</v>
      </c>
      <c r="C130" t="s">
        <v>32</v>
      </c>
      <c r="D130">
        <v>2</v>
      </c>
      <c r="E130" t="s">
        <v>38</v>
      </c>
    </row>
    <row r="131" spans="1:5" x14ac:dyDescent="0.3">
      <c r="A131" t="s">
        <v>31</v>
      </c>
      <c r="B131" t="s">
        <v>12</v>
      </c>
      <c r="C131" t="s">
        <v>18</v>
      </c>
      <c r="D131">
        <v>1</v>
      </c>
      <c r="E131" t="s">
        <v>38</v>
      </c>
    </row>
    <row r="132" spans="1:5" x14ac:dyDescent="0.3">
      <c r="A132" t="s">
        <v>31</v>
      </c>
      <c r="B132" t="s">
        <v>12</v>
      </c>
      <c r="C132" t="s">
        <v>33</v>
      </c>
      <c r="D132">
        <v>1</v>
      </c>
      <c r="E132" t="s">
        <v>38</v>
      </c>
    </row>
    <row r="133" spans="1:5" x14ac:dyDescent="0.3">
      <c r="A133" t="s">
        <v>31</v>
      </c>
      <c r="B133" t="s">
        <v>12</v>
      </c>
      <c r="C133" t="s">
        <v>19</v>
      </c>
      <c r="D133">
        <v>3</v>
      </c>
      <c r="E133" t="s">
        <v>38</v>
      </c>
    </row>
    <row r="134" spans="1:5" x14ac:dyDescent="0.3">
      <c r="A134" t="s">
        <v>31</v>
      </c>
      <c r="B134" t="s">
        <v>12</v>
      </c>
      <c r="C134" t="s">
        <v>8</v>
      </c>
      <c r="D134">
        <v>50</v>
      </c>
      <c r="E134" t="s">
        <v>38</v>
      </c>
    </row>
    <row r="135" spans="1:5" x14ac:dyDescent="0.3">
      <c r="A135" t="s">
        <v>31</v>
      </c>
      <c r="B135" t="s">
        <v>12</v>
      </c>
      <c r="C135" t="s">
        <v>34</v>
      </c>
      <c r="D135">
        <v>1</v>
      </c>
      <c r="E135" t="s">
        <v>38</v>
      </c>
    </row>
    <row r="136" spans="1:5" x14ac:dyDescent="0.3">
      <c r="A136" t="s">
        <v>31</v>
      </c>
      <c r="B136" t="s">
        <v>12</v>
      </c>
      <c r="C136" t="s">
        <v>16</v>
      </c>
      <c r="D136">
        <v>5</v>
      </c>
      <c r="E136" t="s">
        <v>38</v>
      </c>
    </row>
    <row r="137" spans="1:5" x14ac:dyDescent="0.3">
      <c r="A137" t="s">
        <v>31</v>
      </c>
      <c r="B137" t="s">
        <v>22</v>
      </c>
      <c r="C137" t="s">
        <v>30</v>
      </c>
      <c r="D137">
        <v>1</v>
      </c>
      <c r="E137" t="s">
        <v>38</v>
      </c>
    </row>
    <row r="138" spans="1:5" x14ac:dyDescent="0.3">
      <c r="A138" t="s">
        <v>31</v>
      </c>
      <c r="B138" t="s">
        <v>22</v>
      </c>
      <c r="C138" t="s">
        <v>23</v>
      </c>
      <c r="D138">
        <v>3</v>
      </c>
      <c r="E138" t="s">
        <v>38</v>
      </c>
    </row>
    <row r="139" spans="1:5" x14ac:dyDescent="0.3">
      <c r="A139" t="s">
        <v>31</v>
      </c>
      <c r="B139" t="s">
        <v>22</v>
      </c>
      <c r="C139" t="s">
        <v>18</v>
      </c>
      <c r="D139">
        <v>6</v>
      </c>
      <c r="E139" t="s">
        <v>38</v>
      </c>
    </row>
    <row r="140" spans="1:5" x14ac:dyDescent="0.3">
      <c r="A140" t="s">
        <v>31</v>
      </c>
      <c r="B140" t="s">
        <v>22</v>
      </c>
      <c r="C140" t="s">
        <v>33</v>
      </c>
      <c r="D140">
        <v>2</v>
      </c>
      <c r="E140" t="s">
        <v>38</v>
      </c>
    </row>
    <row r="141" spans="1:5" x14ac:dyDescent="0.3">
      <c r="A141" t="s">
        <v>31</v>
      </c>
      <c r="B141" t="s">
        <v>22</v>
      </c>
      <c r="C141" t="s">
        <v>19</v>
      </c>
      <c r="D141">
        <v>7</v>
      </c>
      <c r="E141" t="s">
        <v>38</v>
      </c>
    </row>
    <row r="142" spans="1:5" x14ac:dyDescent="0.3">
      <c r="A142" t="s">
        <v>31</v>
      </c>
      <c r="B142" t="s">
        <v>7</v>
      </c>
      <c r="C142" t="s">
        <v>18</v>
      </c>
      <c r="D142">
        <v>10</v>
      </c>
      <c r="E142" t="s">
        <v>38</v>
      </c>
    </row>
    <row r="143" spans="1:5" x14ac:dyDescent="0.3">
      <c r="A143" t="s">
        <v>31</v>
      </c>
      <c r="B143" t="s">
        <v>7</v>
      </c>
      <c r="C143" t="s">
        <v>8</v>
      </c>
      <c r="D143">
        <v>45</v>
      </c>
      <c r="E143" t="s">
        <v>38</v>
      </c>
    </row>
    <row r="144" spans="1:5" x14ac:dyDescent="0.3">
      <c r="A144" t="s">
        <v>31</v>
      </c>
      <c r="B144" t="s">
        <v>7</v>
      </c>
      <c r="C144" t="s">
        <v>16</v>
      </c>
      <c r="D144">
        <v>8</v>
      </c>
      <c r="E144" t="s">
        <v>38</v>
      </c>
    </row>
    <row r="145" spans="1:5" x14ac:dyDescent="0.3">
      <c r="A145" t="s">
        <v>31</v>
      </c>
      <c r="B145" t="s">
        <v>15</v>
      </c>
      <c r="C145" t="s">
        <v>13</v>
      </c>
      <c r="D145">
        <v>15</v>
      </c>
      <c r="E145" t="s">
        <v>38</v>
      </c>
    </row>
    <row r="146" spans="1:5" x14ac:dyDescent="0.3">
      <c r="A146" t="s">
        <v>31</v>
      </c>
      <c r="B146" t="s">
        <v>15</v>
      </c>
      <c r="C146" t="s">
        <v>32</v>
      </c>
      <c r="D146">
        <v>5</v>
      </c>
      <c r="E146" t="s">
        <v>38</v>
      </c>
    </row>
    <row r="147" spans="1:5" x14ac:dyDescent="0.3">
      <c r="A147" t="s">
        <v>31</v>
      </c>
      <c r="B147" t="s">
        <v>15</v>
      </c>
      <c r="C147" t="s">
        <v>19</v>
      </c>
      <c r="D147">
        <v>3</v>
      </c>
      <c r="E147" t="s">
        <v>38</v>
      </c>
    </row>
    <row r="148" spans="1:5" x14ac:dyDescent="0.3">
      <c r="A148" t="s">
        <v>31</v>
      </c>
      <c r="B148" t="s">
        <v>15</v>
      </c>
      <c r="C148" t="s">
        <v>16</v>
      </c>
      <c r="D148">
        <v>6</v>
      </c>
      <c r="E148" t="s">
        <v>38</v>
      </c>
    </row>
    <row r="149" spans="1:5" x14ac:dyDescent="0.3">
      <c r="A149" t="s">
        <v>31</v>
      </c>
      <c r="B149" t="s">
        <v>10</v>
      </c>
      <c r="C149" t="s">
        <v>13</v>
      </c>
      <c r="D149">
        <v>15</v>
      </c>
      <c r="E149" t="s">
        <v>38</v>
      </c>
    </row>
    <row r="150" spans="1:5" x14ac:dyDescent="0.3">
      <c r="A150" t="s">
        <v>31</v>
      </c>
      <c r="B150" t="s">
        <v>10</v>
      </c>
      <c r="C150" t="s">
        <v>23</v>
      </c>
      <c r="D150">
        <v>3</v>
      </c>
      <c r="E150" t="s">
        <v>38</v>
      </c>
    </row>
    <row r="151" spans="1:5" x14ac:dyDescent="0.3">
      <c r="A151" t="s">
        <v>31</v>
      </c>
      <c r="B151" t="s">
        <v>10</v>
      </c>
      <c r="C151" t="s">
        <v>32</v>
      </c>
      <c r="D151">
        <v>7</v>
      </c>
      <c r="E151" t="s">
        <v>38</v>
      </c>
    </row>
    <row r="152" spans="1:5" x14ac:dyDescent="0.3">
      <c r="A152" t="s">
        <v>31</v>
      </c>
      <c r="B152" t="s">
        <v>10</v>
      </c>
      <c r="C152" t="s">
        <v>18</v>
      </c>
      <c r="D152">
        <v>6</v>
      </c>
      <c r="E152" t="s">
        <v>38</v>
      </c>
    </row>
    <row r="153" spans="1:5" x14ac:dyDescent="0.3">
      <c r="A153" t="s">
        <v>31</v>
      </c>
      <c r="B153" t="s">
        <v>10</v>
      </c>
      <c r="C153" t="s">
        <v>19</v>
      </c>
      <c r="D153">
        <v>22</v>
      </c>
      <c r="E153" t="s">
        <v>38</v>
      </c>
    </row>
    <row r="154" spans="1:5" x14ac:dyDescent="0.3">
      <c r="A154" t="s">
        <v>31</v>
      </c>
      <c r="B154" t="s">
        <v>10</v>
      </c>
      <c r="C154" t="s">
        <v>20</v>
      </c>
      <c r="D154">
        <v>1</v>
      </c>
      <c r="E154" t="s">
        <v>38</v>
      </c>
    </row>
    <row r="155" spans="1:5" x14ac:dyDescent="0.3">
      <c r="A155" t="s">
        <v>31</v>
      </c>
      <c r="B155" t="s">
        <v>10</v>
      </c>
      <c r="C155" t="s">
        <v>34</v>
      </c>
      <c r="D155">
        <v>3</v>
      </c>
      <c r="E155" t="s">
        <v>38</v>
      </c>
    </row>
    <row r="156" spans="1:5" x14ac:dyDescent="0.3">
      <c r="A156" t="s">
        <v>31</v>
      </c>
      <c r="B156" t="s">
        <v>10</v>
      </c>
      <c r="C156" t="s">
        <v>26</v>
      </c>
      <c r="D156">
        <v>5</v>
      </c>
      <c r="E156" t="s">
        <v>38</v>
      </c>
    </row>
    <row r="157" spans="1:5" x14ac:dyDescent="0.3">
      <c r="A157" t="s">
        <v>31</v>
      </c>
      <c r="B157" t="s">
        <v>10</v>
      </c>
      <c r="C157" t="s">
        <v>27</v>
      </c>
      <c r="D157">
        <v>9</v>
      </c>
      <c r="E157" t="s">
        <v>38</v>
      </c>
    </row>
    <row r="158" spans="1:5" x14ac:dyDescent="0.3">
      <c r="A158" t="s">
        <v>31</v>
      </c>
      <c r="B158" t="s">
        <v>10</v>
      </c>
      <c r="C158" t="s">
        <v>16</v>
      </c>
      <c r="D158">
        <v>11</v>
      </c>
      <c r="E158" t="s">
        <v>38</v>
      </c>
    </row>
    <row r="159" spans="1:5" x14ac:dyDescent="0.3">
      <c r="A159" t="s">
        <v>35</v>
      </c>
      <c r="B159" t="s">
        <v>12</v>
      </c>
      <c r="C159" t="s">
        <v>13</v>
      </c>
      <c r="D159">
        <v>9</v>
      </c>
      <c r="E159" t="s">
        <v>38</v>
      </c>
    </row>
    <row r="160" spans="1:5" x14ac:dyDescent="0.3">
      <c r="A160" t="s">
        <v>35</v>
      </c>
      <c r="B160" t="s">
        <v>12</v>
      </c>
      <c r="C160" t="s">
        <v>33</v>
      </c>
      <c r="D160">
        <v>3</v>
      </c>
      <c r="E160" t="s">
        <v>38</v>
      </c>
    </row>
    <row r="161" spans="1:5" x14ac:dyDescent="0.3">
      <c r="A161" t="s">
        <v>35</v>
      </c>
      <c r="B161" t="s">
        <v>12</v>
      </c>
      <c r="C161" t="s">
        <v>19</v>
      </c>
      <c r="D161">
        <v>11</v>
      </c>
      <c r="E161" t="s">
        <v>38</v>
      </c>
    </row>
    <row r="162" spans="1:5" x14ac:dyDescent="0.3">
      <c r="A162" t="s">
        <v>35</v>
      </c>
      <c r="B162" t="s">
        <v>12</v>
      </c>
      <c r="C162" t="s">
        <v>8</v>
      </c>
      <c r="D162">
        <v>24</v>
      </c>
      <c r="E162" t="s">
        <v>38</v>
      </c>
    </row>
    <row r="163" spans="1:5" x14ac:dyDescent="0.3">
      <c r="A163" t="s">
        <v>35</v>
      </c>
      <c r="B163" t="s">
        <v>22</v>
      </c>
      <c r="C163" t="s">
        <v>23</v>
      </c>
      <c r="D163">
        <v>7</v>
      </c>
      <c r="E163" t="s">
        <v>38</v>
      </c>
    </row>
    <row r="164" spans="1:5" x14ac:dyDescent="0.3">
      <c r="A164" t="s">
        <v>35</v>
      </c>
      <c r="B164" t="s">
        <v>7</v>
      </c>
      <c r="C164" t="s">
        <v>18</v>
      </c>
      <c r="D164">
        <v>8</v>
      </c>
      <c r="E164" t="s">
        <v>38</v>
      </c>
    </row>
    <row r="165" spans="1:5" x14ac:dyDescent="0.3">
      <c r="A165" t="s">
        <v>35</v>
      </c>
      <c r="B165" t="s">
        <v>7</v>
      </c>
      <c r="C165" t="s">
        <v>19</v>
      </c>
      <c r="D165">
        <v>10</v>
      </c>
      <c r="E165" t="s">
        <v>38</v>
      </c>
    </row>
    <row r="166" spans="1:5" x14ac:dyDescent="0.3">
      <c r="A166" t="s">
        <v>35</v>
      </c>
      <c r="B166" t="s">
        <v>7</v>
      </c>
      <c r="C166" t="s">
        <v>8</v>
      </c>
      <c r="D166">
        <v>35</v>
      </c>
      <c r="E166" t="s">
        <v>38</v>
      </c>
    </row>
    <row r="167" spans="1:5" x14ac:dyDescent="0.3">
      <c r="A167" t="s">
        <v>35</v>
      </c>
      <c r="B167" t="s">
        <v>7</v>
      </c>
      <c r="C167" t="s">
        <v>27</v>
      </c>
      <c r="D167">
        <v>1</v>
      </c>
      <c r="E167" t="s">
        <v>38</v>
      </c>
    </row>
    <row r="168" spans="1:5" x14ac:dyDescent="0.3">
      <c r="A168" t="s">
        <v>35</v>
      </c>
      <c r="B168" t="s">
        <v>15</v>
      </c>
      <c r="C168" t="s">
        <v>13</v>
      </c>
      <c r="D168">
        <v>20</v>
      </c>
      <c r="E168" t="s">
        <v>38</v>
      </c>
    </row>
    <row r="169" spans="1:5" x14ac:dyDescent="0.3">
      <c r="A169" t="s">
        <v>35</v>
      </c>
      <c r="B169" t="s">
        <v>15</v>
      </c>
      <c r="C169" t="s">
        <v>33</v>
      </c>
      <c r="D169">
        <v>2</v>
      </c>
      <c r="E169" t="s">
        <v>38</v>
      </c>
    </row>
    <row r="170" spans="1:5" x14ac:dyDescent="0.3">
      <c r="A170" t="s">
        <v>35</v>
      </c>
      <c r="B170" t="s">
        <v>15</v>
      </c>
      <c r="C170" t="s">
        <v>19</v>
      </c>
      <c r="D170">
        <v>10</v>
      </c>
      <c r="E170" t="s">
        <v>38</v>
      </c>
    </row>
    <row r="171" spans="1:5" x14ac:dyDescent="0.3">
      <c r="A171" t="s">
        <v>35</v>
      </c>
      <c r="B171" t="s">
        <v>15</v>
      </c>
      <c r="C171" t="s">
        <v>8</v>
      </c>
      <c r="D171">
        <v>3</v>
      </c>
      <c r="E171" t="s">
        <v>38</v>
      </c>
    </row>
    <row r="172" spans="1:5" x14ac:dyDescent="0.3">
      <c r="A172" t="s">
        <v>35</v>
      </c>
      <c r="B172" t="s">
        <v>15</v>
      </c>
      <c r="C172" t="s">
        <v>26</v>
      </c>
      <c r="D172">
        <v>2</v>
      </c>
      <c r="E172" t="s">
        <v>38</v>
      </c>
    </row>
    <row r="173" spans="1:5" x14ac:dyDescent="0.3">
      <c r="A173" t="s">
        <v>35</v>
      </c>
      <c r="B173" t="s">
        <v>15</v>
      </c>
      <c r="C173" t="s">
        <v>16</v>
      </c>
      <c r="D173">
        <v>1</v>
      </c>
      <c r="E173" t="s">
        <v>38</v>
      </c>
    </row>
    <row r="174" spans="1:5" x14ac:dyDescent="0.3">
      <c r="A174" t="s">
        <v>35</v>
      </c>
      <c r="B174" t="s">
        <v>10</v>
      </c>
      <c r="C174" t="s">
        <v>13</v>
      </c>
      <c r="D174">
        <v>6</v>
      </c>
      <c r="E174" t="s">
        <v>38</v>
      </c>
    </row>
    <row r="175" spans="1:5" x14ac:dyDescent="0.3">
      <c r="A175" t="s">
        <v>35</v>
      </c>
      <c r="B175" t="s">
        <v>10</v>
      </c>
      <c r="C175" t="s">
        <v>18</v>
      </c>
      <c r="D175">
        <v>7</v>
      </c>
      <c r="E175" t="s">
        <v>38</v>
      </c>
    </row>
    <row r="176" spans="1:5" x14ac:dyDescent="0.3">
      <c r="A176" t="s">
        <v>35</v>
      </c>
      <c r="B176" t="s">
        <v>10</v>
      </c>
      <c r="C176" t="s">
        <v>19</v>
      </c>
      <c r="D176">
        <v>22</v>
      </c>
      <c r="E176" t="s">
        <v>38</v>
      </c>
    </row>
    <row r="177" spans="1:5" x14ac:dyDescent="0.3">
      <c r="A177" t="s">
        <v>35</v>
      </c>
      <c r="B177" t="s">
        <v>10</v>
      </c>
      <c r="C177" t="s">
        <v>34</v>
      </c>
      <c r="D177">
        <v>7</v>
      </c>
      <c r="E177" t="s">
        <v>38</v>
      </c>
    </row>
    <row r="178" spans="1:5" x14ac:dyDescent="0.3">
      <c r="A178" t="s">
        <v>35</v>
      </c>
      <c r="B178" t="s">
        <v>10</v>
      </c>
      <c r="C178" t="s">
        <v>26</v>
      </c>
      <c r="D178">
        <v>7</v>
      </c>
      <c r="E178" t="s">
        <v>38</v>
      </c>
    </row>
    <row r="179" spans="1:5" x14ac:dyDescent="0.3">
      <c r="A179" t="s">
        <v>35</v>
      </c>
      <c r="B179" t="s">
        <v>10</v>
      </c>
      <c r="C179" t="s">
        <v>27</v>
      </c>
      <c r="D179">
        <v>4</v>
      </c>
      <c r="E179" t="s">
        <v>38</v>
      </c>
    </row>
    <row r="180" spans="1:5" x14ac:dyDescent="0.3">
      <c r="A180" t="s">
        <v>35</v>
      </c>
      <c r="B180" t="s">
        <v>10</v>
      </c>
      <c r="C180" t="s">
        <v>16</v>
      </c>
      <c r="D180">
        <v>4</v>
      </c>
      <c r="E180" t="s">
        <v>38</v>
      </c>
    </row>
    <row r="181" spans="1:5" x14ac:dyDescent="0.3">
      <c r="A181" t="s">
        <v>36</v>
      </c>
      <c r="B181" t="s">
        <v>12</v>
      </c>
      <c r="C181" t="s">
        <v>13</v>
      </c>
      <c r="D181">
        <v>3</v>
      </c>
      <c r="E181" t="s">
        <v>38</v>
      </c>
    </row>
    <row r="182" spans="1:5" x14ac:dyDescent="0.3">
      <c r="A182" t="s">
        <v>36</v>
      </c>
      <c r="B182" t="s">
        <v>12</v>
      </c>
      <c r="C182" t="s">
        <v>18</v>
      </c>
      <c r="D182">
        <v>1</v>
      </c>
      <c r="E182" t="s">
        <v>38</v>
      </c>
    </row>
    <row r="183" spans="1:5" x14ac:dyDescent="0.3">
      <c r="A183" t="s">
        <v>36</v>
      </c>
      <c r="B183" t="s">
        <v>12</v>
      </c>
      <c r="C183" t="s">
        <v>19</v>
      </c>
      <c r="D183">
        <v>7</v>
      </c>
      <c r="E183" t="s">
        <v>38</v>
      </c>
    </row>
    <row r="184" spans="1:5" x14ac:dyDescent="0.3">
      <c r="A184" t="s">
        <v>36</v>
      </c>
      <c r="B184" t="s">
        <v>12</v>
      </c>
      <c r="C184" t="s">
        <v>8</v>
      </c>
      <c r="D184">
        <v>37</v>
      </c>
      <c r="E184" t="s">
        <v>38</v>
      </c>
    </row>
    <row r="185" spans="1:5" x14ac:dyDescent="0.3">
      <c r="A185" t="s">
        <v>36</v>
      </c>
      <c r="B185" t="s">
        <v>12</v>
      </c>
      <c r="C185" t="s">
        <v>27</v>
      </c>
      <c r="D185">
        <v>1</v>
      </c>
      <c r="E185" t="s">
        <v>38</v>
      </c>
    </row>
    <row r="186" spans="1:5" x14ac:dyDescent="0.3">
      <c r="A186" t="s">
        <v>36</v>
      </c>
      <c r="B186" t="s">
        <v>22</v>
      </c>
      <c r="C186" t="s">
        <v>23</v>
      </c>
      <c r="D186">
        <v>1</v>
      </c>
      <c r="E186" t="s">
        <v>38</v>
      </c>
    </row>
    <row r="187" spans="1:5" x14ac:dyDescent="0.3">
      <c r="A187" t="s">
        <v>36</v>
      </c>
      <c r="B187" t="s">
        <v>22</v>
      </c>
      <c r="C187" t="s">
        <v>18</v>
      </c>
      <c r="D187">
        <v>1</v>
      </c>
      <c r="E187" t="s">
        <v>38</v>
      </c>
    </row>
    <row r="188" spans="1:5" x14ac:dyDescent="0.3">
      <c r="A188" t="s">
        <v>36</v>
      </c>
      <c r="B188" t="s">
        <v>22</v>
      </c>
      <c r="C188" t="s">
        <v>33</v>
      </c>
      <c r="D188">
        <v>4</v>
      </c>
      <c r="E188" t="s">
        <v>38</v>
      </c>
    </row>
    <row r="189" spans="1:5" x14ac:dyDescent="0.3">
      <c r="A189" t="s">
        <v>36</v>
      </c>
      <c r="B189" t="s">
        <v>7</v>
      </c>
      <c r="C189" t="s">
        <v>13</v>
      </c>
      <c r="D189">
        <v>1</v>
      </c>
      <c r="E189" t="s">
        <v>38</v>
      </c>
    </row>
    <row r="190" spans="1:5" x14ac:dyDescent="0.3">
      <c r="A190" t="s">
        <v>36</v>
      </c>
      <c r="B190" t="s">
        <v>7</v>
      </c>
      <c r="C190" t="s">
        <v>18</v>
      </c>
      <c r="D190">
        <v>3</v>
      </c>
      <c r="E190" t="s">
        <v>38</v>
      </c>
    </row>
    <row r="191" spans="1:5" x14ac:dyDescent="0.3">
      <c r="A191" t="s">
        <v>36</v>
      </c>
      <c r="B191" t="s">
        <v>7</v>
      </c>
      <c r="C191" t="s">
        <v>19</v>
      </c>
      <c r="D191">
        <v>3</v>
      </c>
      <c r="E191" t="s">
        <v>38</v>
      </c>
    </row>
    <row r="192" spans="1:5" x14ac:dyDescent="0.3">
      <c r="A192" t="s">
        <v>36</v>
      </c>
      <c r="B192" t="s">
        <v>7</v>
      </c>
      <c r="C192" t="s">
        <v>8</v>
      </c>
      <c r="D192">
        <v>65</v>
      </c>
      <c r="E192" t="s">
        <v>38</v>
      </c>
    </row>
    <row r="193" spans="1:5" x14ac:dyDescent="0.3">
      <c r="A193" t="s">
        <v>36</v>
      </c>
      <c r="B193" t="s">
        <v>7</v>
      </c>
      <c r="C193" t="s">
        <v>16</v>
      </c>
      <c r="D193">
        <v>1</v>
      </c>
      <c r="E193" t="s">
        <v>38</v>
      </c>
    </row>
    <row r="194" spans="1:5" x14ac:dyDescent="0.3">
      <c r="A194" t="s">
        <v>36</v>
      </c>
      <c r="B194" t="s">
        <v>15</v>
      </c>
      <c r="C194" t="s">
        <v>13</v>
      </c>
      <c r="D194">
        <v>6</v>
      </c>
      <c r="E194" t="s">
        <v>38</v>
      </c>
    </row>
    <row r="195" spans="1:5" x14ac:dyDescent="0.3">
      <c r="A195" t="s">
        <v>36</v>
      </c>
      <c r="B195" t="s">
        <v>15</v>
      </c>
      <c r="C195" t="s">
        <v>19</v>
      </c>
      <c r="D195">
        <v>9</v>
      </c>
      <c r="E195" t="s">
        <v>38</v>
      </c>
    </row>
    <row r="196" spans="1:5" x14ac:dyDescent="0.3">
      <c r="A196" t="s">
        <v>36</v>
      </c>
      <c r="B196" t="s">
        <v>15</v>
      </c>
      <c r="C196" t="s">
        <v>8</v>
      </c>
      <c r="D196">
        <v>2</v>
      </c>
      <c r="E196" t="s">
        <v>38</v>
      </c>
    </row>
    <row r="197" spans="1:5" x14ac:dyDescent="0.3">
      <c r="A197" t="s">
        <v>36</v>
      </c>
      <c r="B197" t="s">
        <v>10</v>
      </c>
      <c r="C197" t="s">
        <v>13</v>
      </c>
      <c r="D197">
        <v>17</v>
      </c>
      <c r="E197" t="s">
        <v>38</v>
      </c>
    </row>
    <row r="198" spans="1:5" x14ac:dyDescent="0.3">
      <c r="A198" t="s">
        <v>36</v>
      </c>
      <c r="B198" t="s">
        <v>10</v>
      </c>
      <c r="C198" t="s">
        <v>32</v>
      </c>
      <c r="D198">
        <v>2</v>
      </c>
      <c r="E198" t="s">
        <v>38</v>
      </c>
    </row>
    <row r="199" spans="1:5" x14ac:dyDescent="0.3">
      <c r="A199" t="s">
        <v>36</v>
      </c>
      <c r="B199" t="s">
        <v>10</v>
      </c>
      <c r="C199" t="s">
        <v>18</v>
      </c>
      <c r="D199">
        <v>6</v>
      </c>
      <c r="E199" t="s">
        <v>38</v>
      </c>
    </row>
    <row r="200" spans="1:5" x14ac:dyDescent="0.3">
      <c r="A200" t="s">
        <v>36</v>
      </c>
      <c r="B200" t="s">
        <v>10</v>
      </c>
      <c r="C200" t="s">
        <v>19</v>
      </c>
      <c r="D200">
        <v>14</v>
      </c>
      <c r="E200" t="s">
        <v>38</v>
      </c>
    </row>
    <row r="201" spans="1:5" x14ac:dyDescent="0.3">
      <c r="A201" t="s">
        <v>36</v>
      </c>
      <c r="B201" t="s">
        <v>10</v>
      </c>
      <c r="C201" t="s">
        <v>8</v>
      </c>
      <c r="D201">
        <v>7</v>
      </c>
      <c r="E201" t="s">
        <v>38</v>
      </c>
    </row>
    <row r="202" spans="1:5" x14ac:dyDescent="0.3">
      <c r="A202" t="s">
        <v>36</v>
      </c>
      <c r="B202" t="s">
        <v>10</v>
      </c>
      <c r="C202" t="s">
        <v>34</v>
      </c>
      <c r="D202">
        <v>4</v>
      </c>
      <c r="E202" t="s">
        <v>38</v>
      </c>
    </row>
    <row r="203" spans="1:5" x14ac:dyDescent="0.3">
      <c r="A203" t="s">
        <v>36</v>
      </c>
      <c r="B203" t="s">
        <v>10</v>
      </c>
      <c r="C203" t="s">
        <v>26</v>
      </c>
      <c r="D203">
        <v>7</v>
      </c>
      <c r="E203" t="s">
        <v>38</v>
      </c>
    </row>
    <row r="204" spans="1:5" x14ac:dyDescent="0.3">
      <c r="A204" t="s">
        <v>36</v>
      </c>
      <c r="B204" t="s">
        <v>10</v>
      </c>
      <c r="C204" t="s">
        <v>27</v>
      </c>
      <c r="D204">
        <v>3</v>
      </c>
      <c r="E204" t="s">
        <v>38</v>
      </c>
    </row>
    <row r="205" spans="1:5" x14ac:dyDescent="0.3">
      <c r="A205" t="s">
        <v>36</v>
      </c>
      <c r="B205" t="s">
        <v>10</v>
      </c>
      <c r="C205" t="s">
        <v>16</v>
      </c>
      <c r="D205">
        <v>9</v>
      </c>
      <c r="E205" t="s">
        <v>38</v>
      </c>
    </row>
    <row r="206" spans="1:5" x14ac:dyDescent="0.3">
      <c r="A206" t="s">
        <v>31</v>
      </c>
      <c r="B206" t="s">
        <v>39</v>
      </c>
      <c r="C206" t="s">
        <v>13</v>
      </c>
      <c r="D206">
        <v>6</v>
      </c>
      <c r="E206" t="s">
        <v>40</v>
      </c>
    </row>
    <row r="207" spans="1:5" x14ac:dyDescent="0.3">
      <c r="A207" t="s">
        <v>31</v>
      </c>
      <c r="B207" t="s">
        <v>39</v>
      </c>
      <c r="C207" t="s">
        <v>23</v>
      </c>
      <c r="D207">
        <v>3</v>
      </c>
      <c r="E207" t="s">
        <v>40</v>
      </c>
    </row>
    <row r="208" spans="1:5" x14ac:dyDescent="0.3">
      <c r="A208" t="s">
        <v>31</v>
      </c>
      <c r="B208" t="s">
        <v>39</v>
      </c>
      <c r="C208" t="s">
        <v>32</v>
      </c>
      <c r="D208">
        <v>2</v>
      </c>
      <c r="E208" t="s">
        <v>40</v>
      </c>
    </row>
    <row r="209" spans="1:5" x14ac:dyDescent="0.3">
      <c r="A209" t="s">
        <v>31</v>
      </c>
      <c r="B209" t="s">
        <v>39</v>
      </c>
      <c r="C209" t="s">
        <v>18</v>
      </c>
      <c r="D209">
        <v>1</v>
      </c>
      <c r="E209" t="s">
        <v>40</v>
      </c>
    </row>
    <row r="210" spans="1:5" x14ac:dyDescent="0.3">
      <c r="A210" t="s">
        <v>31</v>
      </c>
      <c r="B210" t="s">
        <v>39</v>
      </c>
      <c r="C210" t="s">
        <v>33</v>
      </c>
      <c r="D210">
        <v>2</v>
      </c>
      <c r="E210" t="s">
        <v>40</v>
      </c>
    </row>
    <row r="211" spans="1:5" x14ac:dyDescent="0.3">
      <c r="A211" t="s">
        <v>31</v>
      </c>
      <c r="B211" t="s">
        <v>39</v>
      </c>
      <c r="C211" t="s">
        <v>19</v>
      </c>
      <c r="D211">
        <v>6</v>
      </c>
      <c r="E211" t="s">
        <v>40</v>
      </c>
    </row>
    <row r="212" spans="1:5" x14ac:dyDescent="0.3">
      <c r="A212" t="s">
        <v>31</v>
      </c>
      <c r="B212" t="s">
        <v>39</v>
      </c>
      <c r="C212" t="s">
        <v>8</v>
      </c>
      <c r="D212">
        <v>78</v>
      </c>
      <c r="E212" t="s">
        <v>40</v>
      </c>
    </row>
    <row r="213" spans="1:5" x14ac:dyDescent="0.3">
      <c r="A213" t="s">
        <v>31</v>
      </c>
      <c r="B213" t="s">
        <v>39</v>
      </c>
      <c r="C213" t="s">
        <v>34</v>
      </c>
      <c r="D213">
        <v>1</v>
      </c>
      <c r="E213" t="s">
        <v>40</v>
      </c>
    </row>
    <row r="214" spans="1:5" x14ac:dyDescent="0.3">
      <c r="A214" t="s">
        <v>31</v>
      </c>
      <c r="B214" t="s">
        <v>39</v>
      </c>
      <c r="C214" t="s">
        <v>16</v>
      </c>
      <c r="D214">
        <v>7</v>
      </c>
      <c r="E214" t="s">
        <v>40</v>
      </c>
    </row>
    <row r="215" spans="1:5" x14ac:dyDescent="0.3">
      <c r="A215" t="s">
        <v>31</v>
      </c>
      <c r="B215" t="s">
        <v>41</v>
      </c>
      <c r="C215" t="s">
        <v>13</v>
      </c>
      <c r="D215">
        <v>2</v>
      </c>
      <c r="E215" t="s">
        <v>40</v>
      </c>
    </row>
    <row r="216" spans="1:5" x14ac:dyDescent="0.3">
      <c r="A216" t="s">
        <v>31</v>
      </c>
      <c r="B216" t="s">
        <v>41</v>
      </c>
      <c r="C216" t="s">
        <v>19</v>
      </c>
      <c r="D216">
        <v>1</v>
      </c>
      <c r="E216" t="s">
        <v>40</v>
      </c>
    </row>
    <row r="217" spans="1:5" x14ac:dyDescent="0.3">
      <c r="A217" t="s">
        <v>31</v>
      </c>
      <c r="B217" t="s">
        <v>41</v>
      </c>
      <c r="C217" t="s">
        <v>8</v>
      </c>
      <c r="D217">
        <v>7</v>
      </c>
      <c r="E217" t="s">
        <v>40</v>
      </c>
    </row>
    <row r="218" spans="1:5" x14ac:dyDescent="0.3">
      <c r="A218" t="s">
        <v>31</v>
      </c>
      <c r="B218" t="s">
        <v>41</v>
      </c>
      <c r="C218" t="s">
        <v>34</v>
      </c>
      <c r="D218">
        <v>1</v>
      </c>
      <c r="E218" t="s">
        <v>40</v>
      </c>
    </row>
    <row r="219" spans="1:5" x14ac:dyDescent="0.3">
      <c r="A219" t="s">
        <v>31</v>
      </c>
      <c r="B219" t="s">
        <v>41</v>
      </c>
      <c r="C219" t="s">
        <v>16</v>
      </c>
      <c r="D219">
        <v>1</v>
      </c>
      <c r="E219" t="s">
        <v>40</v>
      </c>
    </row>
    <row r="220" spans="1:5" x14ac:dyDescent="0.3">
      <c r="A220" t="s">
        <v>31</v>
      </c>
      <c r="B220" t="s">
        <v>42</v>
      </c>
      <c r="C220" t="s">
        <v>13</v>
      </c>
      <c r="D220">
        <v>1</v>
      </c>
      <c r="E220" t="s">
        <v>40</v>
      </c>
    </row>
    <row r="221" spans="1:5" x14ac:dyDescent="0.3">
      <c r="A221" t="s">
        <v>31</v>
      </c>
      <c r="B221" t="s">
        <v>42</v>
      </c>
      <c r="C221" t="s">
        <v>32</v>
      </c>
      <c r="D221">
        <v>1</v>
      </c>
      <c r="E221" t="s">
        <v>40</v>
      </c>
    </row>
    <row r="222" spans="1:5" x14ac:dyDescent="0.3">
      <c r="A222" t="s">
        <v>31</v>
      </c>
      <c r="B222" t="s">
        <v>42</v>
      </c>
      <c r="C222" t="s">
        <v>8</v>
      </c>
      <c r="D222">
        <v>1</v>
      </c>
      <c r="E222" t="s">
        <v>40</v>
      </c>
    </row>
    <row r="223" spans="1:5" x14ac:dyDescent="0.3">
      <c r="A223" t="s">
        <v>31</v>
      </c>
      <c r="B223" t="s">
        <v>43</v>
      </c>
      <c r="C223" t="s">
        <v>32</v>
      </c>
      <c r="D223">
        <v>1</v>
      </c>
      <c r="E223" t="s">
        <v>40</v>
      </c>
    </row>
    <row r="224" spans="1:5" x14ac:dyDescent="0.3">
      <c r="A224" t="s">
        <v>31</v>
      </c>
      <c r="B224" t="s">
        <v>43</v>
      </c>
      <c r="C224" t="s">
        <v>8</v>
      </c>
      <c r="D224">
        <v>2</v>
      </c>
      <c r="E224" t="s">
        <v>40</v>
      </c>
    </row>
    <row r="225" spans="1:5" x14ac:dyDescent="0.3">
      <c r="A225" t="s">
        <v>31</v>
      </c>
      <c r="B225" t="s">
        <v>44</v>
      </c>
      <c r="C225" t="s">
        <v>13</v>
      </c>
      <c r="D225">
        <v>1</v>
      </c>
      <c r="E225" t="s">
        <v>40</v>
      </c>
    </row>
    <row r="226" spans="1:5" x14ac:dyDescent="0.3">
      <c r="A226" t="s">
        <v>31</v>
      </c>
      <c r="B226" t="s">
        <v>44</v>
      </c>
      <c r="C226" t="s">
        <v>32</v>
      </c>
      <c r="D226">
        <v>2</v>
      </c>
      <c r="E226" t="s">
        <v>40</v>
      </c>
    </row>
    <row r="227" spans="1:5" x14ac:dyDescent="0.3">
      <c r="A227" t="s">
        <v>31</v>
      </c>
      <c r="B227" t="s">
        <v>44</v>
      </c>
      <c r="C227" t="s">
        <v>18</v>
      </c>
      <c r="D227">
        <v>1</v>
      </c>
      <c r="E227" t="s">
        <v>40</v>
      </c>
    </row>
    <row r="228" spans="1:5" x14ac:dyDescent="0.3">
      <c r="A228" t="s">
        <v>31</v>
      </c>
      <c r="B228" t="s">
        <v>44</v>
      </c>
      <c r="C228" t="s">
        <v>33</v>
      </c>
      <c r="D228">
        <v>1</v>
      </c>
      <c r="E228" t="s">
        <v>40</v>
      </c>
    </row>
    <row r="229" spans="1:5" x14ac:dyDescent="0.3">
      <c r="A229" t="s">
        <v>31</v>
      </c>
      <c r="B229" t="s">
        <v>44</v>
      </c>
      <c r="C229" t="s">
        <v>19</v>
      </c>
      <c r="D229">
        <v>2</v>
      </c>
      <c r="E229" t="s">
        <v>40</v>
      </c>
    </row>
    <row r="230" spans="1:5" x14ac:dyDescent="0.3">
      <c r="A230" t="s">
        <v>31</v>
      </c>
      <c r="B230" t="s">
        <v>44</v>
      </c>
      <c r="C230" t="s">
        <v>16</v>
      </c>
      <c r="D230">
        <v>4</v>
      </c>
      <c r="E230" t="s">
        <v>40</v>
      </c>
    </row>
    <row r="231" spans="1:5" x14ac:dyDescent="0.3">
      <c r="A231" t="s">
        <v>31</v>
      </c>
      <c r="B231" t="s">
        <v>45</v>
      </c>
      <c r="C231" t="s">
        <v>30</v>
      </c>
      <c r="D231">
        <v>1</v>
      </c>
      <c r="E231" t="s">
        <v>40</v>
      </c>
    </row>
    <row r="232" spans="1:5" x14ac:dyDescent="0.3">
      <c r="A232" t="s">
        <v>31</v>
      </c>
      <c r="B232" t="s">
        <v>45</v>
      </c>
      <c r="C232" t="s">
        <v>13</v>
      </c>
      <c r="D232">
        <v>35</v>
      </c>
      <c r="E232" t="s">
        <v>40</v>
      </c>
    </row>
    <row r="233" spans="1:5" x14ac:dyDescent="0.3">
      <c r="A233" t="s">
        <v>31</v>
      </c>
      <c r="B233" t="s">
        <v>45</v>
      </c>
      <c r="C233" t="s">
        <v>23</v>
      </c>
      <c r="D233">
        <v>4</v>
      </c>
      <c r="E233" t="s">
        <v>40</v>
      </c>
    </row>
    <row r="234" spans="1:5" x14ac:dyDescent="0.3">
      <c r="A234" t="s">
        <v>31</v>
      </c>
      <c r="B234" t="s">
        <v>45</v>
      </c>
      <c r="C234" t="s">
        <v>32</v>
      </c>
      <c r="D234">
        <v>8</v>
      </c>
      <c r="E234" t="s">
        <v>40</v>
      </c>
    </row>
    <row r="235" spans="1:5" x14ac:dyDescent="0.3">
      <c r="A235" t="s">
        <v>31</v>
      </c>
      <c r="B235" t="s">
        <v>45</v>
      </c>
      <c r="C235" t="s">
        <v>18</v>
      </c>
      <c r="D235">
        <v>21</v>
      </c>
      <c r="E235" t="s">
        <v>40</v>
      </c>
    </row>
    <row r="236" spans="1:5" x14ac:dyDescent="0.3">
      <c r="A236" t="s">
        <v>31</v>
      </c>
      <c r="B236" t="s">
        <v>45</v>
      </c>
      <c r="C236" t="s">
        <v>19</v>
      </c>
      <c r="D236">
        <v>26</v>
      </c>
      <c r="E236" t="s">
        <v>40</v>
      </c>
    </row>
    <row r="237" spans="1:5" x14ac:dyDescent="0.3">
      <c r="A237" t="s">
        <v>31</v>
      </c>
      <c r="B237" t="s">
        <v>45</v>
      </c>
      <c r="C237" t="s">
        <v>20</v>
      </c>
      <c r="D237">
        <v>1</v>
      </c>
      <c r="E237" t="s">
        <v>40</v>
      </c>
    </row>
    <row r="238" spans="1:5" x14ac:dyDescent="0.3">
      <c r="A238" t="s">
        <v>31</v>
      </c>
      <c r="B238" t="s">
        <v>45</v>
      </c>
      <c r="C238" t="s">
        <v>8</v>
      </c>
      <c r="D238">
        <v>7</v>
      </c>
      <c r="E238" t="s">
        <v>40</v>
      </c>
    </row>
    <row r="239" spans="1:5" x14ac:dyDescent="0.3">
      <c r="A239" t="s">
        <v>31</v>
      </c>
      <c r="B239" t="s">
        <v>45</v>
      </c>
      <c r="C239" t="s">
        <v>34</v>
      </c>
      <c r="D239">
        <v>2</v>
      </c>
      <c r="E239" t="s">
        <v>40</v>
      </c>
    </row>
    <row r="240" spans="1:5" x14ac:dyDescent="0.3">
      <c r="A240" t="s">
        <v>31</v>
      </c>
      <c r="B240" t="s">
        <v>45</v>
      </c>
      <c r="C240" t="s">
        <v>26</v>
      </c>
      <c r="D240">
        <v>5</v>
      </c>
      <c r="E240" t="s">
        <v>40</v>
      </c>
    </row>
    <row r="241" spans="1:5" x14ac:dyDescent="0.3">
      <c r="A241" t="s">
        <v>31</v>
      </c>
      <c r="B241" t="s">
        <v>45</v>
      </c>
      <c r="C241" t="s">
        <v>27</v>
      </c>
      <c r="D241">
        <v>9</v>
      </c>
      <c r="E241" t="s">
        <v>40</v>
      </c>
    </row>
    <row r="242" spans="1:5" x14ac:dyDescent="0.3">
      <c r="A242" t="s">
        <v>31</v>
      </c>
      <c r="B242" t="s">
        <v>45</v>
      </c>
      <c r="C242" t="s">
        <v>16</v>
      </c>
      <c r="D242">
        <v>18</v>
      </c>
      <c r="E242" t="s">
        <v>40</v>
      </c>
    </row>
    <row r="243" spans="1:5" x14ac:dyDescent="0.3">
      <c r="A243" t="s">
        <v>35</v>
      </c>
      <c r="B243" t="s">
        <v>39</v>
      </c>
      <c r="C243" t="s">
        <v>13</v>
      </c>
      <c r="D243">
        <v>10</v>
      </c>
      <c r="E243" t="s">
        <v>40</v>
      </c>
    </row>
    <row r="244" spans="1:5" x14ac:dyDescent="0.3">
      <c r="A244" t="s">
        <v>35</v>
      </c>
      <c r="B244" t="s">
        <v>39</v>
      </c>
      <c r="C244" t="s">
        <v>33</v>
      </c>
      <c r="D244">
        <v>4</v>
      </c>
      <c r="E244" t="s">
        <v>40</v>
      </c>
    </row>
    <row r="245" spans="1:5" x14ac:dyDescent="0.3">
      <c r="A245" t="s">
        <v>35</v>
      </c>
      <c r="B245" t="s">
        <v>39</v>
      </c>
      <c r="C245" t="s">
        <v>19</v>
      </c>
      <c r="D245">
        <v>20</v>
      </c>
      <c r="E245" t="s">
        <v>40</v>
      </c>
    </row>
    <row r="246" spans="1:5" x14ac:dyDescent="0.3">
      <c r="A246" t="s">
        <v>35</v>
      </c>
      <c r="B246" t="s">
        <v>39</v>
      </c>
      <c r="C246" t="s">
        <v>8</v>
      </c>
      <c r="D246">
        <v>49</v>
      </c>
      <c r="E246" t="s">
        <v>40</v>
      </c>
    </row>
    <row r="247" spans="1:5" x14ac:dyDescent="0.3">
      <c r="A247" t="s">
        <v>35</v>
      </c>
      <c r="B247" t="s">
        <v>39</v>
      </c>
      <c r="C247" t="s">
        <v>27</v>
      </c>
      <c r="D247">
        <v>2</v>
      </c>
      <c r="E247" t="s">
        <v>40</v>
      </c>
    </row>
    <row r="248" spans="1:5" x14ac:dyDescent="0.3">
      <c r="A248" t="s">
        <v>35</v>
      </c>
      <c r="B248" t="s">
        <v>41</v>
      </c>
      <c r="C248" t="s">
        <v>13</v>
      </c>
      <c r="D248">
        <v>3</v>
      </c>
      <c r="E248" t="s">
        <v>40</v>
      </c>
    </row>
    <row r="249" spans="1:5" x14ac:dyDescent="0.3">
      <c r="A249" t="s">
        <v>35</v>
      </c>
      <c r="B249" t="s">
        <v>41</v>
      </c>
      <c r="C249" t="s">
        <v>23</v>
      </c>
      <c r="D249">
        <v>1</v>
      </c>
      <c r="E249" t="s">
        <v>40</v>
      </c>
    </row>
    <row r="250" spans="1:5" x14ac:dyDescent="0.3">
      <c r="A250" t="s">
        <v>35</v>
      </c>
      <c r="B250" t="s">
        <v>41</v>
      </c>
      <c r="C250" t="s">
        <v>8</v>
      </c>
      <c r="D250">
        <v>1</v>
      </c>
      <c r="E250" t="s">
        <v>40</v>
      </c>
    </row>
    <row r="251" spans="1:5" x14ac:dyDescent="0.3">
      <c r="A251" t="s">
        <v>35</v>
      </c>
      <c r="B251" t="s">
        <v>42</v>
      </c>
      <c r="C251" t="s">
        <v>13</v>
      </c>
      <c r="D251">
        <v>1</v>
      </c>
      <c r="E251" t="s">
        <v>40</v>
      </c>
    </row>
    <row r="252" spans="1:5" x14ac:dyDescent="0.3">
      <c r="A252" t="s">
        <v>35</v>
      </c>
      <c r="B252" t="s">
        <v>42</v>
      </c>
      <c r="C252" t="s">
        <v>19</v>
      </c>
      <c r="D252">
        <v>1</v>
      </c>
      <c r="E252" t="s">
        <v>40</v>
      </c>
    </row>
    <row r="253" spans="1:5" x14ac:dyDescent="0.3">
      <c r="A253" t="s">
        <v>35</v>
      </c>
      <c r="B253" t="s">
        <v>42</v>
      </c>
      <c r="C253" t="s">
        <v>8</v>
      </c>
      <c r="D253">
        <v>1</v>
      </c>
      <c r="E253" t="s">
        <v>40</v>
      </c>
    </row>
    <row r="254" spans="1:5" x14ac:dyDescent="0.3">
      <c r="A254" t="s">
        <v>35</v>
      </c>
      <c r="B254" t="s">
        <v>43</v>
      </c>
      <c r="C254" t="s">
        <v>13</v>
      </c>
      <c r="D254">
        <v>2</v>
      </c>
      <c r="E254" t="s">
        <v>40</v>
      </c>
    </row>
    <row r="255" spans="1:5" x14ac:dyDescent="0.3">
      <c r="A255" t="s">
        <v>35</v>
      </c>
      <c r="B255" t="s">
        <v>43</v>
      </c>
      <c r="C255" t="s">
        <v>23</v>
      </c>
      <c r="D255">
        <v>1</v>
      </c>
      <c r="E255" t="s">
        <v>40</v>
      </c>
    </row>
    <row r="256" spans="1:5" x14ac:dyDescent="0.3">
      <c r="A256" t="s">
        <v>35</v>
      </c>
      <c r="B256" t="s">
        <v>43</v>
      </c>
      <c r="C256" t="s">
        <v>18</v>
      </c>
      <c r="D256">
        <v>1</v>
      </c>
      <c r="E256" t="s">
        <v>40</v>
      </c>
    </row>
    <row r="257" spans="1:5" x14ac:dyDescent="0.3">
      <c r="A257" t="s">
        <v>35</v>
      </c>
      <c r="B257" t="s">
        <v>43</v>
      </c>
      <c r="C257" t="s">
        <v>19</v>
      </c>
      <c r="D257">
        <v>1</v>
      </c>
      <c r="E257" t="s">
        <v>40</v>
      </c>
    </row>
    <row r="258" spans="1:5" x14ac:dyDescent="0.3">
      <c r="A258" t="s">
        <v>35</v>
      </c>
      <c r="B258" t="s">
        <v>43</v>
      </c>
      <c r="C258" t="s">
        <v>8</v>
      </c>
      <c r="D258">
        <v>3</v>
      </c>
      <c r="E258" t="s">
        <v>40</v>
      </c>
    </row>
    <row r="259" spans="1:5" x14ac:dyDescent="0.3">
      <c r="A259" t="s">
        <v>35</v>
      </c>
      <c r="B259" t="s">
        <v>44</v>
      </c>
      <c r="C259" t="s">
        <v>13</v>
      </c>
      <c r="D259">
        <v>2</v>
      </c>
      <c r="E259" t="s">
        <v>40</v>
      </c>
    </row>
    <row r="260" spans="1:5" x14ac:dyDescent="0.3">
      <c r="A260" t="s">
        <v>35</v>
      </c>
      <c r="B260" t="s">
        <v>44</v>
      </c>
      <c r="C260" t="s">
        <v>19</v>
      </c>
      <c r="D260">
        <v>2</v>
      </c>
      <c r="E260" t="s">
        <v>40</v>
      </c>
    </row>
    <row r="261" spans="1:5" x14ac:dyDescent="0.3">
      <c r="A261" t="s">
        <v>35</v>
      </c>
      <c r="B261" t="s">
        <v>44</v>
      </c>
      <c r="C261" t="s">
        <v>8</v>
      </c>
      <c r="D261">
        <v>1</v>
      </c>
      <c r="E261" t="s">
        <v>40</v>
      </c>
    </row>
    <row r="262" spans="1:5" x14ac:dyDescent="0.3">
      <c r="A262" t="s">
        <v>35</v>
      </c>
      <c r="B262" t="s">
        <v>44</v>
      </c>
      <c r="C262" t="s">
        <v>26</v>
      </c>
      <c r="D262">
        <v>1</v>
      </c>
      <c r="E262" t="s">
        <v>40</v>
      </c>
    </row>
    <row r="263" spans="1:5" x14ac:dyDescent="0.3">
      <c r="A263" t="s">
        <v>35</v>
      </c>
      <c r="B263" t="s">
        <v>45</v>
      </c>
      <c r="C263" t="s">
        <v>13</v>
      </c>
      <c r="D263">
        <v>17</v>
      </c>
      <c r="E263" t="s">
        <v>40</v>
      </c>
    </row>
    <row r="264" spans="1:5" x14ac:dyDescent="0.3">
      <c r="A264" t="s">
        <v>35</v>
      </c>
      <c r="B264" t="s">
        <v>45</v>
      </c>
      <c r="C264" t="s">
        <v>23</v>
      </c>
      <c r="D264">
        <v>5</v>
      </c>
      <c r="E264" t="s">
        <v>40</v>
      </c>
    </row>
    <row r="265" spans="1:5" x14ac:dyDescent="0.3">
      <c r="A265" t="s">
        <v>35</v>
      </c>
      <c r="B265" t="s">
        <v>45</v>
      </c>
      <c r="C265" t="s">
        <v>18</v>
      </c>
      <c r="D265">
        <v>14</v>
      </c>
      <c r="E265" t="s">
        <v>40</v>
      </c>
    </row>
    <row r="266" spans="1:5" x14ac:dyDescent="0.3">
      <c r="A266" t="s">
        <v>35</v>
      </c>
      <c r="B266" t="s">
        <v>45</v>
      </c>
      <c r="C266" t="s">
        <v>33</v>
      </c>
      <c r="D266">
        <v>1</v>
      </c>
      <c r="E266" t="s">
        <v>40</v>
      </c>
    </row>
    <row r="267" spans="1:5" x14ac:dyDescent="0.3">
      <c r="A267" t="s">
        <v>35</v>
      </c>
      <c r="B267" t="s">
        <v>45</v>
      </c>
      <c r="C267" t="s">
        <v>19</v>
      </c>
      <c r="D267">
        <v>29</v>
      </c>
      <c r="E267" t="s">
        <v>40</v>
      </c>
    </row>
    <row r="268" spans="1:5" x14ac:dyDescent="0.3">
      <c r="A268" t="s">
        <v>35</v>
      </c>
      <c r="B268" t="s">
        <v>45</v>
      </c>
      <c r="C268" t="s">
        <v>8</v>
      </c>
      <c r="D268">
        <v>7</v>
      </c>
      <c r="E268" t="s">
        <v>40</v>
      </c>
    </row>
    <row r="269" spans="1:5" x14ac:dyDescent="0.3">
      <c r="A269" t="s">
        <v>35</v>
      </c>
      <c r="B269" t="s">
        <v>45</v>
      </c>
      <c r="C269" t="s">
        <v>34</v>
      </c>
      <c r="D269">
        <v>7</v>
      </c>
      <c r="E269" t="s">
        <v>40</v>
      </c>
    </row>
    <row r="270" spans="1:5" x14ac:dyDescent="0.3">
      <c r="A270" t="s">
        <v>35</v>
      </c>
      <c r="B270" t="s">
        <v>45</v>
      </c>
      <c r="C270" t="s">
        <v>26</v>
      </c>
      <c r="D270">
        <v>8</v>
      </c>
      <c r="E270" t="s">
        <v>40</v>
      </c>
    </row>
    <row r="271" spans="1:5" x14ac:dyDescent="0.3">
      <c r="A271" t="s">
        <v>35</v>
      </c>
      <c r="B271" t="s">
        <v>45</v>
      </c>
      <c r="C271" t="s">
        <v>27</v>
      </c>
      <c r="D271">
        <v>3</v>
      </c>
      <c r="E271" t="s">
        <v>40</v>
      </c>
    </row>
    <row r="272" spans="1:5" x14ac:dyDescent="0.3">
      <c r="A272" t="s">
        <v>35</v>
      </c>
      <c r="B272" t="s">
        <v>45</v>
      </c>
      <c r="C272" t="s">
        <v>16</v>
      </c>
      <c r="D272">
        <v>5</v>
      </c>
      <c r="E272" t="s">
        <v>40</v>
      </c>
    </row>
    <row r="273" spans="1:5" x14ac:dyDescent="0.3">
      <c r="A273" t="s">
        <v>36</v>
      </c>
      <c r="B273" t="s">
        <v>39</v>
      </c>
      <c r="C273" t="s">
        <v>13</v>
      </c>
      <c r="D273">
        <v>7</v>
      </c>
      <c r="E273" t="s">
        <v>40</v>
      </c>
    </row>
    <row r="274" spans="1:5" x14ac:dyDescent="0.3">
      <c r="A274" t="s">
        <v>36</v>
      </c>
      <c r="B274" t="s">
        <v>39</v>
      </c>
      <c r="C274" t="s">
        <v>32</v>
      </c>
      <c r="D274">
        <v>1</v>
      </c>
      <c r="E274" t="s">
        <v>40</v>
      </c>
    </row>
    <row r="275" spans="1:5" x14ac:dyDescent="0.3">
      <c r="A275" t="s">
        <v>36</v>
      </c>
      <c r="B275" t="s">
        <v>39</v>
      </c>
      <c r="C275" t="s">
        <v>18</v>
      </c>
      <c r="D275">
        <v>2</v>
      </c>
      <c r="E275" t="s">
        <v>40</v>
      </c>
    </row>
    <row r="276" spans="1:5" x14ac:dyDescent="0.3">
      <c r="A276" t="s">
        <v>36</v>
      </c>
      <c r="B276" t="s">
        <v>39</v>
      </c>
      <c r="C276" t="s">
        <v>19</v>
      </c>
      <c r="D276">
        <v>10</v>
      </c>
      <c r="E276" t="s">
        <v>40</v>
      </c>
    </row>
    <row r="277" spans="1:5" x14ac:dyDescent="0.3">
      <c r="A277" t="s">
        <v>36</v>
      </c>
      <c r="B277" t="s">
        <v>39</v>
      </c>
      <c r="C277" t="s">
        <v>8</v>
      </c>
      <c r="D277">
        <v>63</v>
      </c>
      <c r="E277" t="s">
        <v>40</v>
      </c>
    </row>
    <row r="278" spans="1:5" x14ac:dyDescent="0.3">
      <c r="A278" t="s">
        <v>36</v>
      </c>
      <c r="B278" t="s">
        <v>39</v>
      </c>
      <c r="C278" t="s">
        <v>27</v>
      </c>
      <c r="D278">
        <v>2</v>
      </c>
      <c r="E278" t="s">
        <v>40</v>
      </c>
    </row>
    <row r="279" spans="1:5" x14ac:dyDescent="0.3">
      <c r="A279" t="s">
        <v>36</v>
      </c>
      <c r="B279" t="s">
        <v>39</v>
      </c>
      <c r="C279" t="s">
        <v>16</v>
      </c>
      <c r="D279">
        <v>1</v>
      </c>
      <c r="E279" t="s">
        <v>40</v>
      </c>
    </row>
    <row r="280" spans="1:5" x14ac:dyDescent="0.3">
      <c r="A280" t="s">
        <v>36</v>
      </c>
      <c r="B280" t="s">
        <v>41</v>
      </c>
      <c r="C280" t="s">
        <v>13</v>
      </c>
      <c r="D280">
        <v>3</v>
      </c>
      <c r="E280" t="s">
        <v>40</v>
      </c>
    </row>
    <row r="281" spans="1:5" x14ac:dyDescent="0.3">
      <c r="A281" t="s">
        <v>36</v>
      </c>
      <c r="B281" t="s">
        <v>41</v>
      </c>
      <c r="C281" t="s">
        <v>32</v>
      </c>
      <c r="D281">
        <v>1</v>
      </c>
      <c r="E281" t="s">
        <v>40</v>
      </c>
    </row>
    <row r="282" spans="1:5" x14ac:dyDescent="0.3">
      <c r="A282" t="s">
        <v>36</v>
      </c>
      <c r="B282" t="s">
        <v>41</v>
      </c>
      <c r="C282" t="s">
        <v>19</v>
      </c>
      <c r="D282">
        <v>5</v>
      </c>
      <c r="E282" t="s">
        <v>40</v>
      </c>
    </row>
    <row r="283" spans="1:5" x14ac:dyDescent="0.3">
      <c r="A283" t="s">
        <v>36</v>
      </c>
      <c r="B283" t="s">
        <v>41</v>
      </c>
      <c r="C283" t="s">
        <v>8</v>
      </c>
      <c r="D283">
        <v>22</v>
      </c>
      <c r="E283" t="s">
        <v>40</v>
      </c>
    </row>
    <row r="284" spans="1:5" x14ac:dyDescent="0.3">
      <c r="A284" t="s">
        <v>36</v>
      </c>
      <c r="B284" t="s">
        <v>42</v>
      </c>
      <c r="C284" t="s">
        <v>27</v>
      </c>
      <c r="D284">
        <v>1</v>
      </c>
      <c r="E284" t="s">
        <v>40</v>
      </c>
    </row>
    <row r="285" spans="1:5" x14ac:dyDescent="0.3">
      <c r="A285" t="s">
        <v>36</v>
      </c>
      <c r="B285" t="s">
        <v>43</v>
      </c>
      <c r="C285" t="s">
        <v>19</v>
      </c>
      <c r="D285">
        <v>2</v>
      </c>
      <c r="E285" t="s">
        <v>40</v>
      </c>
    </row>
    <row r="286" spans="1:5" x14ac:dyDescent="0.3">
      <c r="A286" t="s">
        <v>36</v>
      </c>
      <c r="B286" t="s">
        <v>43</v>
      </c>
      <c r="C286" t="s">
        <v>8</v>
      </c>
      <c r="D286">
        <v>6</v>
      </c>
      <c r="E286" t="s">
        <v>40</v>
      </c>
    </row>
    <row r="287" spans="1:5" x14ac:dyDescent="0.3">
      <c r="A287" t="s">
        <v>36</v>
      </c>
      <c r="B287" t="s">
        <v>44</v>
      </c>
      <c r="C287" t="s">
        <v>8</v>
      </c>
      <c r="D287">
        <v>3</v>
      </c>
      <c r="E287" t="s">
        <v>40</v>
      </c>
    </row>
    <row r="288" spans="1:5" x14ac:dyDescent="0.3">
      <c r="A288" t="s">
        <v>36</v>
      </c>
      <c r="B288" t="s">
        <v>44</v>
      </c>
      <c r="C288" t="s">
        <v>27</v>
      </c>
      <c r="D288">
        <v>1</v>
      </c>
      <c r="E288" t="s">
        <v>40</v>
      </c>
    </row>
    <row r="289" spans="1:5" x14ac:dyDescent="0.3">
      <c r="A289" t="s">
        <v>36</v>
      </c>
      <c r="B289" t="s">
        <v>45</v>
      </c>
      <c r="C289" t="s">
        <v>13</v>
      </c>
      <c r="D289">
        <v>17</v>
      </c>
      <c r="E289" t="s">
        <v>40</v>
      </c>
    </row>
    <row r="290" spans="1:5" x14ac:dyDescent="0.3">
      <c r="A290" t="s">
        <v>36</v>
      </c>
      <c r="B290" t="s">
        <v>45</v>
      </c>
      <c r="C290" t="s">
        <v>23</v>
      </c>
      <c r="D290">
        <v>1</v>
      </c>
      <c r="E290" t="s">
        <v>40</v>
      </c>
    </row>
    <row r="291" spans="1:5" x14ac:dyDescent="0.3">
      <c r="A291" t="s">
        <v>36</v>
      </c>
      <c r="B291" t="s">
        <v>45</v>
      </c>
      <c r="C291" t="s">
        <v>18</v>
      </c>
      <c r="D291">
        <v>9</v>
      </c>
      <c r="E291" t="s">
        <v>40</v>
      </c>
    </row>
    <row r="292" spans="1:5" x14ac:dyDescent="0.3">
      <c r="A292" t="s">
        <v>36</v>
      </c>
      <c r="B292" t="s">
        <v>45</v>
      </c>
      <c r="C292" t="s">
        <v>33</v>
      </c>
      <c r="D292">
        <v>4</v>
      </c>
      <c r="E292" t="s">
        <v>40</v>
      </c>
    </row>
    <row r="293" spans="1:5" x14ac:dyDescent="0.3">
      <c r="A293" t="s">
        <v>36</v>
      </c>
      <c r="B293" t="s">
        <v>45</v>
      </c>
      <c r="C293" t="s">
        <v>19</v>
      </c>
      <c r="D293">
        <v>16</v>
      </c>
      <c r="E293" t="s">
        <v>40</v>
      </c>
    </row>
    <row r="294" spans="1:5" x14ac:dyDescent="0.3">
      <c r="A294" t="s">
        <v>36</v>
      </c>
      <c r="B294" t="s">
        <v>45</v>
      </c>
      <c r="C294" t="s">
        <v>8</v>
      </c>
      <c r="D294">
        <v>17</v>
      </c>
      <c r="E294" t="s">
        <v>40</v>
      </c>
    </row>
    <row r="295" spans="1:5" x14ac:dyDescent="0.3">
      <c r="A295" t="s">
        <v>36</v>
      </c>
      <c r="B295" t="s">
        <v>45</v>
      </c>
      <c r="C295" t="s">
        <v>34</v>
      </c>
      <c r="D295">
        <v>4</v>
      </c>
      <c r="E295" t="s">
        <v>40</v>
      </c>
    </row>
    <row r="296" spans="1:5" x14ac:dyDescent="0.3">
      <c r="A296" t="s">
        <v>36</v>
      </c>
      <c r="B296" t="s">
        <v>45</v>
      </c>
      <c r="C296" t="s">
        <v>26</v>
      </c>
      <c r="D296">
        <v>7</v>
      </c>
      <c r="E296" t="s">
        <v>40</v>
      </c>
    </row>
    <row r="297" spans="1:5" x14ac:dyDescent="0.3">
      <c r="A297" t="s">
        <v>36</v>
      </c>
      <c r="B297" t="s">
        <v>45</v>
      </c>
      <c r="C297" t="s">
        <v>16</v>
      </c>
      <c r="D297">
        <v>9</v>
      </c>
      <c r="E297" t="s">
        <v>40</v>
      </c>
    </row>
    <row r="298" spans="1:5" x14ac:dyDescent="0.3">
      <c r="A298" t="s">
        <v>6</v>
      </c>
      <c r="B298" t="s">
        <v>7</v>
      </c>
      <c r="C298" t="s">
        <v>46</v>
      </c>
      <c r="D298">
        <v>1</v>
      </c>
      <c r="E298" t="s">
        <v>47</v>
      </c>
    </row>
    <row r="299" spans="1:5" x14ac:dyDescent="0.3">
      <c r="A299" t="s">
        <v>6</v>
      </c>
      <c r="B299" t="s">
        <v>10</v>
      </c>
      <c r="C299" t="s">
        <v>46</v>
      </c>
      <c r="D299">
        <v>2</v>
      </c>
      <c r="E299" t="s">
        <v>47</v>
      </c>
    </row>
    <row r="300" spans="1:5" x14ac:dyDescent="0.3">
      <c r="A300" t="s">
        <v>21</v>
      </c>
      <c r="B300" t="s">
        <v>22</v>
      </c>
      <c r="C300" t="s">
        <v>48</v>
      </c>
      <c r="D300">
        <v>7</v>
      </c>
      <c r="E300" t="s">
        <v>47</v>
      </c>
    </row>
    <row r="301" spans="1:5" x14ac:dyDescent="0.3">
      <c r="A301" t="s">
        <v>21</v>
      </c>
      <c r="B301" t="s">
        <v>15</v>
      </c>
      <c r="C301" t="s">
        <v>49</v>
      </c>
      <c r="D301">
        <v>5</v>
      </c>
      <c r="E301" t="s">
        <v>47</v>
      </c>
    </row>
    <row r="302" spans="1:5" x14ac:dyDescent="0.3">
      <c r="A302" t="s">
        <v>21</v>
      </c>
      <c r="B302" t="s">
        <v>10</v>
      </c>
      <c r="C302" t="s">
        <v>48</v>
      </c>
      <c r="D302">
        <v>10</v>
      </c>
      <c r="E302" t="s">
        <v>47</v>
      </c>
    </row>
    <row r="303" spans="1:5" x14ac:dyDescent="0.3">
      <c r="A303" t="s">
        <v>28</v>
      </c>
      <c r="B303" t="s">
        <v>22</v>
      </c>
      <c r="C303" t="s">
        <v>48</v>
      </c>
      <c r="D303">
        <v>19</v>
      </c>
      <c r="E303" t="s">
        <v>47</v>
      </c>
    </row>
    <row r="304" spans="1:5" x14ac:dyDescent="0.3">
      <c r="A304" t="s">
        <v>28</v>
      </c>
      <c r="B304" t="s">
        <v>15</v>
      </c>
      <c r="C304" t="s">
        <v>48</v>
      </c>
      <c r="D304">
        <v>23</v>
      </c>
      <c r="E304" t="s">
        <v>47</v>
      </c>
    </row>
    <row r="305" spans="1:5" x14ac:dyDescent="0.3">
      <c r="A305" t="s">
        <v>28</v>
      </c>
      <c r="B305" t="s">
        <v>10</v>
      </c>
      <c r="C305" t="s">
        <v>48</v>
      </c>
      <c r="D305">
        <v>18</v>
      </c>
      <c r="E305" t="s">
        <v>47</v>
      </c>
    </row>
    <row r="306" spans="1:5" x14ac:dyDescent="0.3">
      <c r="A306" t="s">
        <v>29</v>
      </c>
      <c r="B306" t="s">
        <v>15</v>
      </c>
      <c r="C306" t="s">
        <v>48</v>
      </c>
      <c r="D306">
        <v>2</v>
      </c>
      <c r="E306" t="s">
        <v>47</v>
      </c>
    </row>
    <row r="307" spans="1:5" x14ac:dyDescent="0.3">
      <c r="A307" t="s">
        <v>29</v>
      </c>
      <c r="B307" t="s">
        <v>10</v>
      </c>
      <c r="C307" t="s">
        <v>48</v>
      </c>
      <c r="D307">
        <v>4</v>
      </c>
      <c r="E307" t="s">
        <v>47</v>
      </c>
    </row>
    <row r="308" spans="1:5" x14ac:dyDescent="0.3">
      <c r="A308" t="s">
        <v>31</v>
      </c>
      <c r="B308" t="s">
        <v>12</v>
      </c>
      <c r="C308" t="s">
        <v>49</v>
      </c>
      <c r="D308">
        <v>11</v>
      </c>
      <c r="E308" t="s">
        <v>47</v>
      </c>
    </row>
    <row r="309" spans="1:5" x14ac:dyDescent="0.3">
      <c r="A309" t="s">
        <v>31</v>
      </c>
      <c r="B309" t="s">
        <v>12</v>
      </c>
      <c r="C309" t="s">
        <v>46</v>
      </c>
      <c r="D309">
        <v>1</v>
      </c>
      <c r="E309" t="s">
        <v>47</v>
      </c>
    </row>
    <row r="310" spans="1:5" x14ac:dyDescent="0.3">
      <c r="A310" t="s">
        <v>31</v>
      </c>
      <c r="B310" t="s">
        <v>12</v>
      </c>
      <c r="C310" t="s">
        <v>48</v>
      </c>
      <c r="D310">
        <v>2</v>
      </c>
      <c r="E310" t="s">
        <v>47</v>
      </c>
    </row>
    <row r="311" spans="1:5" x14ac:dyDescent="0.3">
      <c r="A311" t="s">
        <v>31</v>
      </c>
      <c r="B311" t="s">
        <v>22</v>
      </c>
      <c r="C311" t="s">
        <v>49</v>
      </c>
      <c r="D311">
        <v>1</v>
      </c>
      <c r="E311" t="s">
        <v>47</v>
      </c>
    </row>
    <row r="312" spans="1:5" x14ac:dyDescent="0.3">
      <c r="A312" t="s">
        <v>31</v>
      </c>
      <c r="B312" t="s">
        <v>7</v>
      </c>
      <c r="C312" t="s">
        <v>49</v>
      </c>
      <c r="D312">
        <v>3</v>
      </c>
      <c r="E312" t="s">
        <v>47</v>
      </c>
    </row>
    <row r="313" spans="1:5" x14ac:dyDescent="0.3">
      <c r="A313" t="s">
        <v>31</v>
      </c>
      <c r="B313" t="s">
        <v>7</v>
      </c>
      <c r="C313" t="s">
        <v>48</v>
      </c>
      <c r="D313">
        <v>8</v>
      </c>
      <c r="E313" t="s">
        <v>47</v>
      </c>
    </row>
    <row r="314" spans="1:5" x14ac:dyDescent="0.3">
      <c r="A314" t="s">
        <v>31</v>
      </c>
      <c r="B314" t="s">
        <v>15</v>
      </c>
      <c r="C314" t="s">
        <v>49</v>
      </c>
      <c r="D314">
        <v>4</v>
      </c>
      <c r="E314" t="s">
        <v>47</v>
      </c>
    </row>
    <row r="315" spans="1:5" x14ac:dyDescent="0.3">
      <c r="A315" t="s">
        <v>31</v>
      </c>
      <c r="B315" t="s">
        <v>15</v>
      </c>
      <c r="C315" t="s">
        <v>46</v>
      </c>
      <c r="D315">
        <v>17</v>
      </c>
      <c r="E315" t="s">
        <v>47</v>
      </c>
    </row>
    <row r="316" spans="1:5" x14ac:dyDescent="0.3">
      <c r="A316" t="s">
        <v>31</v>
      </c>
      <c r="B316" t="s">
        <v>15</v>
      </c>
      <c r="C316" t="s">
        <v>48</v>
      </c>
      <c r="D316">
        <v>13</v>
      </c>
      <c r="E316" t="s">
        <v>47</v>
      </c>
    </row>
    <row r="317" spans="1:5" x14ac:dyDescent="0.3">
      <c r="A317" t="s">
        <v>31</v>
      </c>
      <c r="B317" t="s">
        <v>10</v>
      </c>
      <c r="C317" t="s">
        <v>49</v>
      </c>
      <c r="D317">
        <v>8</v>
      </c>
      <c r="E317" t="s">
        <v>47</v>
      </c>
    </row>
    <row r="318" spans="1:5" x14ac:dyDescent="0.3">
      <c r="A318" t="s">
        <v>31</v>
      </c>
      <c r="B318" t="s">
        <v>10</v>
      </c>
      <c r="C318" t="s">
        <v>46</v>
      </c>
      <c r="D318">
        <v>3</v>
      </c>
      <c r="E318" t="s">
        <v>47</v>
      </c>
    </row>
    <row r="319" spans="1:5" x14ac:dyDescent="0.3">
      <c r="A319" t="s">
        <v>35</v>
      </c>
      <c r="B319" t="s">
        <v>12</v>
      </c>
      <c r="C319" t="s">
        <v>49</v>
      </c>
      <c r="D319">
        <v>3</v>
      </c>
      <c r="E319" t="s">
        <v>47</v>
      </c>
    </row>
    <row r="320" spans="1:5" x14ac:dyDescent="0.3">
      <c r="A320" t="s">
        <v>35</v>
      </c>
      <c r="B320" t="s">
        <v>12</v>
      </c>
      <c r="C320" t="s">
        <v>46</v>
      </c>
      <c r="D320">
        <v>3</v>
      </c>
      <c r="E320" t="s">
        <v>47</v>
      </c>
    </row>
    <row r="321" spans="1:5" x14ac:dyDescent="0.3">
      <c r="A321" t="s">
        <v>35</v>
      </c>
      <c r="B321" t="s">
        <v>12</v>
      </c>
      <c r="C321" t="s">
        <v>48</v>
      </c>
      <c r="D321">
        <v>5</v>
      </c>
      <c r="E321" t="s">
        <v>47</v>
      </c>
    </row>
    <row r="322" spans="1:5" x14ac:dyDescent="0.3">
      <c r="A322" t="s">
        <v>35</v>
      </c>
      <c r="B322" t="s">
        <v>22</v>
      </c>
      <c r="C322" t="s">
        <v>49</v>
      </c>
      <c r="D322">
        <v>3</v>
      </c>
      <c r="E322" t="s">
        <v>47</v>
      </c>
    </row>
    <row r="323" spans="1:5" x14ac:dyDescent="0.3">
      <c r="A323" t="s">
        <v>35</v>
      </c>
      <c r="B323" t="s">
        <v>22</v>
      </c>
      <c r="C323" t="s">
        <v>46</v>
      </c>
      <c r="D323">
        <v>6</v>
      </c>
      <c r="E323" t="s">
        <v>47</v>
      </c>
    </row>
    <row r="324" spans="1:5" x14ac:dyDescent="0.3">
      <c r="A324" t="s">
        <v>35</v>
      </c>
      <c r="B324" t="s">
        <v>7</v>
      </c>
      <c r="C324" t="s">
        <v>48</v>
      </c>
      <c r="D324">
        <v>2</v>
      </c>
      <c r="E324" t="s">
        <v>47</v>
      </c>
    </row>
    <row r="325" spans="1:5" x14ac:dyDescent="0.3">
      <c r="A325" t="s">
        <v>35</v>
      </c>
      <c r="B325" t="s">
        <v>15</v>
      </c>
      <c r="C325" t="s">
        <v>49</v>
      </c>
      <c r="D325">
        <v>5</v>
      </c>
      <c r="E325" t="s">
        <v>47</v>
      </c>
    </row>
    <row r="326" spans="1:5" x14ac:dyDescent="0.3">
      <c r="A326" t="s">
        <v>35</v>
      </c>
      <c r="B326" t="s">
        <v>15</v>
      </c>
      <c r="C326" t="s">
        <v>46</v>
      </c>
      <c r="D326">
        <v>14</v>
      </c>
      <c r="E326" t="s">
        <v>47</v>
      </c>
    </row>
    <row r="327" spans="1:5" x14ac:dyDescent="0.3">
      <c r="A327" t="s">
        <v>35</v>
      </c>
      <c r="B327" t="s">
        <v>10</v>
      </c>
      <c r="C327" t="s">
        <v>49</v>
      </c>
      <c r="D327">
        <v>11</v>
      </c>
      <c r="E327" t="s">
        <v>47</v>
      </c>
    </row>
    <row r="328" spans="1:5" x14ac:dyDescent="0.3">
      <c r="A328" t="s">
        <v>35</v>
      </c>
      <c r="B328" t="s">
        <v>10</v>
      </c>
      <c r="C328" t="s">
        <v>46</v>
      </c>
      <c r="D328">
        <v>12</v>
      </c>
      <c r="E328" t="s">
        <v>47</v>
      </c>
    </row>
    <row r="329" spans="1:5" x14ac:dyDescent="0.3">
      <c r="A329" t="s">
        <v>35</v>
      </c>
      <c r="B329" t="s">
        <v>10</v>
      </c>
      <c r="C329" t="s">
        <v>48</v>
      </c>
      <c r="D329">
        <v>7</v>
      </c>
      <c r="E329" t="s">
        <v>47</v>
      </c>
    </row>
    <row r="330" spans="1:5" x14ac:dyDescent="0.3">
      <c r="A330" t="s">
        <v>36</v>
      </c>
      <c r="B330" t="s">
        <v>12</v>
      </c>
      <c r="C330" t="s">
        <v>49</v>
      </c>
      <c r="D330">
        <v>2</v>
      </c>
      <c r="E330" t="s">
        <v>47</v>
      </c>
    </row>
    <row r="331" spans="1:5" x14ac:dyDescent="0.3">
      <c r="A331" t="s">
        <v>36</v>
      </c>
      <c r="B331" t="s">
        <v>12</v>
      </c>
      <c r="C331" t="s">
        <v>48</v>
      </c>
      <c r="D331">
        <v>1</v>
      </c>
      <c r="E331" t="s">
        <v>47</v>
      </c>
    </row>
    <row r="332" spans="1:5" x14ac:dyDescent="0.3">
      <c r="A332" t="s">
        <v>36</v>
      </c>
      <c r="B332" t="s">
        <v>22</v>
      </c>
      <c r="C332" t="s">
        <v>46</v>
      </c>
      <c r="D332">
        <v>4</v>
      </c>
      <c r="E332" t="s">
        <v>47</v>
      </c>
    </row>
    <row r="333" spans="1:5" x14ac:dyDescent="0.3">
      <c r="A333" t="s">
        <v>36</v>
      </c>
      <c r="B333" t="s">
        <v>7</v>
      </c>
      <c r="C333" t="s">
        <v>49</v>
      </c>
      <c r="D333">
        <v>1</v>
      </c>
      <c r="E333" t="s">
        <v>47</v>
      </c>
    </row>
    <row r="334" spans="1:5" x14ac:dyDescent="0.3">
      <c r="A334" t="s">
        <v>36</v>
      </c>
      <c r="B334" t="s">
        <v>7</v>
      </c>
      <c r="C334" t="s">
        <v>46</v>
      </c>
      <c r="D334">
        <v>1</v>
      </c>
      <c r="E334" t="s">
        <v>47</v>
      </c>
    </row>
    <row r="335" spans="1:5" x14ac:dyDescent="0.3">
      <c r="A335" t="s">
        <v>36</v>
      </c>
      <c r="B335" t="s">
        <v>7</v>
      </c>
      <c r="C335" t="s">
        <v>48</v>
      </c>
      <c r="D335">
        <v>5</v>
      </c>
      <c r="E335" t="s">
        <v>47</v>
      </c>
    </row>
    <row r="336" spans="1:5" x14ac:dyDescent="0.3">
      <c r="A336" t="s">
        <v>36</v>
      </c>
      <c r="B336" t="s">
        <v>15</v>
      </c>
      <c r="C336" t="s">
        <v>48</v>
      </c>
      <c r="D336">
        <v>1</v>
      </c>
      <c r="E336" t="s">
        <v>47</v>
      </c>
    </row>
    <row r="337" spans="1:5" x14ac:dyDescent="0.3">
      <c r="A337" t="s">
        <v>36</v>
      </c>
      <c r="B337" t="s">
        <v>10</v>
      </c>
      <c r="C337" t="s">
        <v>49</v>
      </c>
      <c r="D337">
        <v>1</v>
      </c>
      <c r="E337" t="s">
        <v>47</v>
      </c>
    </row>
    <row r="338" spans="1:5" x14ac:dyDescent="0.3">
      <c r="A338" t="s">
        <v>36</v>
      </c>
      <c r="B338" t="s">
        <v>10</v>
      </c>
      <c r="C338" t="s">
        <v>46</v>
      </c>
      <c r="D338">
        <v>15</v>
      </c>
      <c r="E338" t="s">
        <v>47</v>
      </c>
    </row>
    <row r="339" spans="1:5" x14ac:dyDescent="0.3">
      <c r="A339" t="s">
        <v>36</v>
      </c>
      <c r="B339" t="s">
        <v>10</v>
      </c>
      <c r="C339" t="s">
        <v>48</v>
      </c>
      <c r="D339">
        <v>8</v>
      </c>
      <c r="E339" t="s">
        <v>47</v>
      </c>
    </row>
    <row r="340" spans="1:5" x14ac:dyDescent="0.3">
      <c r="A340" t="s">
        <v>31</v>
      </c>
      <c r="B340" t="s">
        <v>12</v>
      </c>
      <c r="C340" t="s">
        <v>49</v>
      </c>
      <c r="D340">
        <v>75</v>
      </c>
      <c r="E340" t="s">
        <v>50</v>
      </c>
    </row>
    <row r="341" spans="1:5" x14ac:dyDescent="0.3">
      <c r="A341" t="s">
        <v>31</v>
      </c>
      <c r="B341" t="s">
        <v>12</v>
      </c>
      <c r="C341" t="s">
        <v>46</v>
      </c>
      <c r="D341">
        <v>2</v>
      </c>
      <c r="E341" t="s">
        <v>50</v>
      </c>
    </row>
    <row r="342" spans="1:5" x14ac:dyDescent="0.3">
      <c r="A342" t="s">
        <v>31</v>
      </c>
      <c r="B342" t="s">
        <v>12</v>
      </c>
      <c r="C342" t="s">
        <v>48</v>
      </c>
      <c r="D342">
        <v>2</v>
      </c>
      <c r="E342" t="s">
        <v>50</v>
      </c>
    </row>
    <row r="343" spans="1:5" x14ac:dyDescent="0.3">
      <c r="A343" t="s">
        <v>31</v>
      </c>
      <c r="B343" t="s">
        <v>22</v>
      </c>
      <c r="C343" t="s">
        <v>49</v>
      </c>
      <c r="D343">
        <v>15</v>
      </c>
      <c r="E343" t="s">
        <v>50</v>
      </c>
    </row>
    <row r="344" spans="1:5" x14ac:dyDescent="0.3">
      <c r="A344" t="s">
        <v>31</v>
      </c>
      <c r="B344" t="s">
        <v>22</v>
      </c>
      <c r="C344" t="s">
        <v>48</v>
      </c>
      <c r="D344">
        <v>4</v>
      </c>
      <c r="E344" t="s">
        <v>50</v>
      </c>
    </row>
    <row r="345" spans="1:5" x14ac:dyDescent="0.3">
      <c r="A345" t="s">
        <v>31</v>
      </c>
      <c r="B345" t="s">
        <v>7</v>
      </c>
      <c r="C345" t="s">
        <v>49</v>
      </c>
      <c r="D345">
        <v>55</v>
      </c>
      <c r="E345" t="s">
        <v>50</v>
      </c>
    </row>
    <row r="346" spans="1:5" x14ac:dyDescent="0.3">
      <c r="A346" t="s">
        <v>31</v>
      </c>
      <c r="B346" t="s">
        <v>7</v>
      </c>
      <c r="C346" t="s">
        <v>46</v>
      </c>
      <c r="D346">
        <v>1</v>
      </c>
      <c r="E346" t="s">
        <v>50</v>
      </c>
    </row>
    <row r="347" spans="1:5" x14ac:dyDescent="0.3">
      <c r="A347" t="s">
        <v>31</v>
      </c>
      <c r="B347" t="s">
        <v>7</v>
      </c>
      <c r="C347" t="s">
        <v>48</v>
      </c>
      <c r="D347">
        <v>7</v>
      </c>
      <c r="E347" t="s">
        <v>50</v>
      </c>
    </row>
    <row r="348" spans="1:5" x14ac:dyDescent="0.3">
      <c r="A348" t="s">
        <v>31</v>
      </c>
      <c r="B348" t="s">
        <v>15</v>
      </c>
      <c r="C348" t="s">
        <v>49</v>
      </c>
      <c r="D348">
        <v>26</v>
      </c>
      <c r="E348" t="s">
        <v>50</v>
      </c>
    </row>
    <row r="349" spans="1:5" x14ac:dyDescent="0.3">
      <c r="A349" t="s">
        <v>31</v>
      </c>
      <c r="B349" t="s">
        <v>15</v>
      </c>
      <c r="C349" t="s">
        <v>46</v>
      </c>
      <c r="D349">
        <v>1</v>
      </c>
      <c r="E349" t="s">
        <v>50</v>
      </c>
    </row>
    <row r="350" spans="1:5" x14ac:dyDescent="0.3">
      <c r="A350" t="s">
        <v>31</v>
      </c>
      <c r="B350" t="s">
        <v>15</v>
      </c>
      <c r="C350" t="s">
        <v>48</v>
      </c>
      <c r="D350">
        <v>2</v>
      </c>
      <c r="E350" t="s">
        <v>50</v>
      </c>
    </row>
    <row r="351" spans="1:5" x14ac:dyDescent="0.3">
      <c r="A351" t="s">
        <v>31</v>
      </c>
      <c r="B351" t="s">
        <v>10</v>
      </c>
      <c r="C351" t="s">
        <v>49</v>
      </c>
      <c r="D351">
        <v>40</v>
      </c>
      <c r="E351" t="s">
        <v>50</v>
      </c>
    </row>
    <row r="352" spans="1:5" x14ac:dyDescent="0.3">
      <c r="A352" t="s">
        <v>31</v>
      </c>
      <c r="B352" t="s">
        <v>10</v>
      </c>
      <c r="C352" t="s">
        <v>46</v>
      </c>
      <c r="D352">
        <v>3</v>
      </c>
      <c r="E352" t="s">
        <v>50</v>
      </c>
    </row>
    <row r="353" spans="1:5" x14ac:dyDescent="0.3">
      <c r="A353" t="s">
        <v>31</v>
      </c>
      <c r="B353" t="s">
        <v>10</v>
      </c>
      <c r="C353" t="s">
        <v>48</v>
      </c>
      <c r="D353">
        <v>39</v>
      </c>
      <c r="E353" t="s">
        <v>50</v>
      </c>
    </row>
    <row r="354" spans="1:5" x14ac:dyDescent="0.3">
      <c r="A354" t="s">
        <v>35</v>
      </c>
      <c r="B354" t="s">
        <v>12</v>
      </c>
      <c r="C354" t="s">
        <v>49</v>
      </c>
      <c r="D354">
        <v>38</v>
      </c>
      <c r="E354" t="s">
        <v>50</v>
      </c>
    </row>
    <row r="355" spans="1:5" x14ac:dyDescent="0.3">
      <c r="A355" t="s">
        <v>35</v>
      </c>
      <c r="B355" t="s">
        <v>12</v>
      </c>
      <c r="C355" t="s">
        <v>46</v>
      </c>
      <c r="D355">
        <v>7</v>
      </c>
      <c r="E355" t="s">
        <v>50</v>
      </c>
    </row>
    <row r="356" spans="1:5" x14ac:dyDescent="0.3">
      <c r="A356" t="s">
        <v>35</v>
      </c>
      <c r="B356" t="s">
        <v>12</v>
      </c>
      <c r="C356" t="s">
        <v>48</v>
      </c>
      <c r="D356">
        <v>2</v>
      </c>
      <c r="E356" t="s">
        <v>50</v>
      </c>
    </row>
    <row r="357" spans="1:5" x14ac:dyDescent="0.3">
      <c r="A357" t="s">
        <v>35</v>
      </c>
      <c r="B357" t="s">
        <v>22</v>
      </c>
      <c r="C357" t="s">
        <v>49</v>
      </c>
      <c r="D357">
        <v>1</v>
      </c>
      <c r="E357" t="s">
        <v>50</v>
      </c>
    </row>
    <row r="358" spans="1:5" x14ac:dyDescent="0.3">
      <c r="A358" t="s">
        <v>35</v>
      </c>
      <c r="B358" t="s">
        <v>22</v>
      </c>
      <c r="C358" t="s">
        <v>48</v>
      </c>
      <c r="D358">
        <v>6</v>
      </c>
      <c r="E358" t="s">
        <v>50</v>
      </c>
    </row>
    <row r="359" spans="1:5" x14ac:dyDescent="0.3">
      <c r="A359" t="s">
        <v>35</v>
      </c>
      <c r="B359" t="s">
        <v>7</v>
      </c>
      <c r="C359" t="s">
        <v>49</v>
      </c>
      <c r="D359">
        <v>46</v>
      </c>
      <c r="E359" t="s">
        <v>50</v>
      </c>
    </row>
    <row r="360" spans="1:5" x14ac:dyDescent="0.3">
      <c r="A360" t="s">
        <v>35</v>
      </c>
      <c r="B360" t="s">
        <v>7</v>
      </c>
      <c r="C360" t="s">
        <v>46</v>
      </c>
      <c r="D360">
        <v>7</v>
      </c>
      <c r="E360" t="s">
        <v>50</v>
      </c>
    </row>
    <row r="361" spans="1:5" x14ac:dyDescent="0.3">
      <c r="A361" t="s">
        <v>35</v>
      </c>
      <c r="B361" t="s">
        <v>7</v>
      </c>
      <c r="C361" t="s">
        <v>48</v>
      </c>
      <c r="D361">
        <v>1</v>
      </c>
      <c r="E361" t="s">
        <v>50</v>
      </c>
    </row>
    <row r="362" spans="1:5" x14ac:dyDescent="0.3">
      <c r="A362" t="s">
        <v>35</v>
      </c>
      <c r="B362" t="s">
        <v>15</v>
      </c>
      <c r="C362" t="s">
        <v>49</v>
      </c>
      <c r="D362">
        <v>32</v>
      </c>
      <c r="E362" t="s">
        <v>50</v>
      </c>
    </row>
    <row r="363" spans="1:5" x14ac:dyDescent="0.3">
      <c r="A363" t="s">
        <v>35</v>
      </c>
      <c r="B363" t="s">
        <v>15</v>
      </c>
      <c r="C363" t="s">
        <v>46</v>
      </c>
      <c r="D363">
        <v>2</v>
      </c>
      <c r="E363" t="s">
        <v>50</v>
      </c>
    </row>
    <row r="364" spans="1:5" x14ac:dyDescent="0.3">
      <c r="A364" t="s">
        <v>35</v>
      </c>
      <c r="B364" t="s">
        <v>15</v>
      </c>
      <c r="C364" t="s">
        <v>48</v>
      </c>
      <c r="D364">
        <v>4</v>
      </c>
      <c r="E364" t="s">
        <v>50</v>
      </c>
    </row>
    <row r="365" spans="1:5" x14ac:dyDescent="0.3">
      <c r="A365" t="s">
        <v>35</v>
      </c>
      <c r="B365" t="s">
        <v>10</v>
      </c>
      <c r="C365" t="s">
        <v>49</v>
      </c>
      <c r="D365">
        <v>36</v>
      </c>
      <c r="E365" t="s">
        <v>50</v>
      </c>
    </row>
    <row r="366" spans="1:5" x14ac:dyDescent="0.3">
      <c r="A366" t="s">
        <v>35</v>
      </c>
      <c r="B366" t="s">
        <v>10</v>
      </c>
      <c r="C366" t="s">
        <v>46</v>
      </c>
      <c r="D366">
        <v>3</v>
      </c>
      <c r="E366" t="s">
        <v>50</v>
      </c>
    </row>
    <row r="367" spans="1:5" x14ac:dyDescent="0.3">
      <c r="A367" t="s">
        <v>35</v>
      </c>
      <c r="B367" t="s">
        <v>10</v>
      </c>
      <c r="C367" t="s">
        <v>48</v>
      </c>
      <c r="D367">
        <v>18</v>
      </c>
      <c r="E367" t="s">
        <v>50</v>
      </c>
    </row>
    <row r="368" spans="1:5" x14ac:dyDescent="0.3">
      <c r="A368" t="s">
        <v>36</v>
      </c>
      <c r="B368" t="s">
        <v>12</v>
      </c>
      <c r="C368" t="s">
        <v>49</v>
      </c>
      <c r="D368">
        <v>45</v>
      </c>
      <c r="E368" t="s">
        <v>50</v>
      </c>
    </row>
    <row r="369" spans="1:6" x14ac:dyDescent="0.3">
      <c r="A369" t="s">
        <v>36</v>
      </c>
      <c r="B369" t="s">
        <v>12</v>
      </c>
      <c r="C369" t="s">
        <v>46</v>
      </c>
      <c r="D369">
        <v>3</v>
      </c>
      <c r="E369" t="s">
        <v>50</v>
      </c>
    </row>
    <row r="370" spans="1:6" x14ac:dyDescent="0.3">
      <c r="A370" t="s">
        <v>36</v>
      </c>
      <c r="B370" t="s">
        <v>12</v>
      </c>
      <c r="C370" t="s">
        <v>48</v>
      </c>
      <c r="D370">
        <v>1</v>
      </c>
      <c r="E370" t="s">
        <v>50</v>
      </c>
    </row>
    <row r="371" spans="1:6" x14ac:dyDescent="0.3">
      <c r="A371" t="s">
        <v>36</v>
      </c>
      <c r="B371" t="s">
        <v>22</v>
      </c>
      <c r="C371" t="s">
        <v>49</v>
      </c>
      <c r="D371">
        <v>4</v>
      </c>
      <c r="E371" t="s">
        <v>50</v>
      </c>
    </row>
    <row r="372" spans="1:6" x14ac:dyDescent="0.3">
      <c r="A372" t="s">
        <v>36</v>
      </c>
      <c r="B372" t="s">
        <v>22</v>
      </c>
      <c r="C372" t="s">
        <v>48</v>
      </c>
      <c r="D372">
        <v>2</v>
      </c>
      <c r="E372" t="s">
        <v>50</v>
      </c>
    </row>
    <row r="373" spans="1:6" x14ac:dyDescent="0.3">
      <c r="A373" t="s">
        <v>36</v>
      </c>
      <c r="B373" t="s">
        <v>7</v>
      </c>
      <c r="C373" t="s">
        <v>49</v>
      </c>
      <c r="D373">
        <v>66</v>
      </c>
      <c r="E373" t="s">
        <v>50</v>
      </c>
    </row>
    <row r="374" spans="1:6" x14ac:dyDescent="0.3">
      <c r="A374" t="s">
        <v>36</v>
      </c>
      <c r="B374" t="s">
        <v>7</v>
      </c>
      <c r="C374" t="s">
        <v>46</v>
      </c>
      <c r="D374">
        <v>6</v>
      </c>
      <c r="E374" t="s">
        <v>50</v>
      </c>
    </row>
    <row r="375" spans="1:6" x14ac:dyDescent="0.3">
      <c r="A375" t="s">
        <v>36</v>
      </c>
      <c r="B375" t="s">
        <v>7</v>
      </c>
      <c r="C375" t="s">
        <v>48</v>
      </c>
      <c r="D375">
        <v>1</v>
      </c>
      <c r="E375" t="s">
        <v>50</v>
      </c>
    </row>
    <row r="376" spans="1:6" x14ac:dyDescent="0.3">
      <c r="A376" t="s">
        <v>36</v>
      </c>
      <c r="B376" t="s">
        <v>15</v>
      </c>
      <c r="C376" t="s">
        <v>49</v>
      </c>
      <c r="D376">
        <v>17</v>
      </c>
      <c r="E376" t="s">
        <v>50</v>
      </c>
    </row>
    <row r="377" spans="1:6" x14ac:dyDescent="0.3">
      <c r="A377" t="s">
        <v>36</v>
      </c>
      <c r="B377" t="s">
        <v>10</v>
      </c>
      <c r="C377" t="s">
        <v>49</v>
      </c>
      <c r="D377">
        <v>46</v>
      </c>
      <c r="E377" t="s">
        <v>50</v>
      </c>
    </row>
    <row r="378" spans="1:6" x14ac:dyDescent="0.3">
      <c r="A378" t="s">
        <v>36</v>
      </c>
      <c r="B378" t="s">
        <v>10</v>
      </c>
      <c r="C378" t="s">
        <v>48</v>
      </c>
      <c r="D378">
        <v>23</v>
      </c>
      <c r="E378" t="s">
        <v>50</v>
      </c>
    </row>
    <row r="379" spans="1:6" x14ac:dyDescent="0.3">
      <c r="A379" t="s">
        <v>31</v>
      </c>
      <c r="C379" t="s">
        <v>13</v>
      </c>
      <c r="D379">
        <v>16</v>
      </c>
      <c r="E379" t="s">
        <v>51</v>
      </c>
      <c r="F379" t="s">
        <v>12</v>
      </c>
    </row>
    <row r="380" spans="1:6" x14ac:dyDescent="0.3">
      <c r="A380" t="s">
        <v>31</v>
      </c>
      <c r="C380" t="s">
        <v>23</v>
      </c>
      <c r="D380">
        <v>1</v>
      </c>
      <c r="E380" t="s">
        <v>51</v>
      </c>
      <c r="F380" t="s">
        <v>12</v>
      </c>
    </row>
    <row r="381" spans="1:6" x14ac:dyDescent="0.3">
      <c r="A381" t="s">
        <v>31</v>
      </c>
      <c r="C381" t="s">
        <v>32</v>
      </c>
      <c r="D381">
        <v>2</v>
      </c>
      <c r="E381" t="s">
        <v>51</v>
      </c>
      <c r="F381" t="s">
        <v>12</v>
      </c>
    </row>
    <row r="382" spans="1:6" x14ac:dyDescent="0.3">
      <c r="A382" t="s">
        <v>31</v>
      </c>
      <c r="C382" t="s">
        <v>18</v>
      </c>
      <c r="D382">
        <v>2</v>
      </c>
      <c r="E382" t="s">
        <v>51</v>
      </c>
      <c r="F382" t="s">
        <v>12</v>
      </c>
    </row>
    <row r="383" spans="1:6" x14ac:dyDescent="0.3">
      <c r="A383" t="s">
        <v>31</v>
      </c>
      <c r="C383" t="s">
        <v>33</v>
      </c>
      <c r="D383">
        <v>1</v>
      </c>
      <c r="E383" t="s">
        <v>51</v>
      </c>
      <c r="F383" t="s">
        <v>12</v>
      </c>
    </row>
    <row r="384" spans="1:6" x14ac:dyDescent="0.3">
      <c r="A384" t="s">
        <v>31</v>
      </c>
      <c r="C384" t="s">
        <v>19</v>
      </c>
      <c r="D384">
        <v>12</v>
      </c>
      <c r="E384" t="s">
        <v>51</v>
      </c>
      <c r="F384" t="s">
        <v>12</v>
      </c>
    </row>
    <row r="385" spans="1:6" x14ac:dyDescent="0.3">
      <c r="A385" t="s">
        <v>31</v>
      </c>
      <c r="C385" t="s">
        <v>8</v>
      </c>
      <c r="D385">
        <v>50</v>
      </c>
      <c r="E385" t="s">
        <v>51</v>
      </c>
      <c r="F385" t="s">
        <v>12</v>
      </c>
    </row>
    <row r="386" spans="1:6" x14ac:dyDescent="0.3">
      <c r="A386" t="s">
        <v>31</v>
      </c>
      <c r="C386" t="s">
        <v>34</v>
      </c>
      <c r="D386">
        <v>1</v>
      </c>
      <c r="E386" t="s">
        <v>51</v>
      </c>
      <c r="F386" t="s">
        <v>12</v>
      </c>
    </row>
    <row r="387" spans="1:6" x14ac:dyDescent="0.3">
      <c r="A387" t="s">
        <v>31</v>
      </c>
      <c r="C387" t="s">
        <v>26</v>
      </c>
      <c r="D387">
        <v>1</v>
      </c>
      <c r="E387" t="s">
        <v>51</v>
      </c>
      <c r="F387" t="s">
        <v>12</v>
      </c>
    </row>
    <row r="388" spans="1:6" x14ac:dyDescent="0.3">
      <c r="A388" t="s">
        <v>31</v>
      </c>
      <c r="C388" t="s">
        <v>16</v>
      </c>
      <c r="D388">
        <v>6</v>
      </c>
      <c r="E388" t="s">
        <v>51</v>
      </c>
      <c r="F388" t="s">
        <v>12</v>
      </c>
    </row>
    <row r="389" spans="1:6" x14ac:dyDescent="0.3">
      <c r="A389" t="s">
        <v>31</v>
      </c>
      <c r="C389" t="s">
        <v>30</v>
      </c>
      <c r="D389">
        <v>1</v>
      </c>
      <c r="E389" t="s">
        <v>51</v>
      </c>
      <c r="F389" t="s">
        <v>22</v>
      </c>
    </row>
    <row r="390" spans="1:6" x14ac:dyDescent="0.3">
      <c r="A390" t="s">
        <v>31</v>
      </c>
      <c r="C390" t="s">
        <v>23</v>
      </c>
      <c r="D390">
        <v>10</v>
      </c>
      <c r="E390" t="s">
        <v>51</v>
      </c>
      <c r="F390" t="s">
        <v>22</v>
      </c>
    </row>
    <row r="391" spans="1:6" x14ac:dyDescent="0.3">
      <c r="A391" t="s">
        <v>31</v>
      </c>
      <c r="C391" t="s">
        <v>18</v>
      </c>
      <c r="D391">
        <v>8</v>
      </c>
      <c r="E391" t="s">
        <v>51</v>
      </c>
      <c r="F391" t="s">
        <v>22</v>
      </c>
    </row>
    <row r="392" spans="1:6" x14ac:dyDescent="0.3">
      <c r="A392" t="s">
        <v>31</v>
      </c>
      <c r="C392" t="s">
        <v>33</v>
      </c>
      <c r="D392">
        <v>2</v>
      </c>
      <c r="E392" t="s">
        <v>51</v>
      </c>
      <c r="F392" t="s">
        <v>22</v>
      </c>
    </row>
    <row r="393" spans="1:6" x14ac:dyDescent="0.3">
      <c r="A393" t="s">
        <v>31</v>
      </c>
      <c r="C393" t="s">
        <v>19</v>
      </c>
      <c r="D393">
        <v>7</v>
      </c>
      <c r="E393" t="s">
        <v>51</v>
      </c>
      <c r="F393" t="s">
        <v>22</v>
      </c>
    </row>
    <row r="394" spans="1:6" x14ac:dyDescent="0.3">
      <c r="A394" t="s">
        <v>31</v>
      </c>
      <c r="C394" t="s">
        <v>18</v>
      </c>
      <c r="D394">
        <v>11</v>
      </c>
      <c r="E394" t="s">
        <v>51</v>
      </c>
      <c r="F394" t="s">
        <v>7</v>
      </c>
    </row>
    <row r="395" spans="1:6" x14ac:dyDescent="0.3">
      <c r="A395" t="s">
        <v>31</v>
      </c>
      <c r="C395" t="s">
        <v>8</v>
      </c>
      <c r="D395">
        <v>46</v>
      </c>
      <c r="E395" t="s">
        <v>51</v>
      </c>
      <c r="F395" t="s">
        <v>7</v>
      </c>
    </row>
    <row r="396" spans="1:6" x14ac:dyDescent="0.3">
      <c r="A396" t="s">
        <v>31</v>
      </c>
      <c r="C396" t="s">
        <v>16</v>
      </c>
      <c r="D396">
        <v>11</v>
      </c>
      <c r="E396" t="s">
        <v>51</v>
      </c>
      <c r="F396" t="s">
        <v>7</v>
      </c>
    </row>
    <row r="397" spans="1:6" x14ac:dyDescent="0.3">
      <c r="A397" t="s">
        <v>31</v>
      </c>
      <c r="C397" t="s">
        <v>13</v>
      </c>
      <c r="D397">
        <v>18</v>
      </c>
      <c r="E397" t="s">
        <v>51</v>
      </c>
      <c r="F397" t="s">
        <v>15</v>
      </c>
    </row>
    <row r="398" spans="1:6" x14ac:dyDescent="0.3">
      <c r="A398" t="s">
        <v>31</v>
      </c>
      <c r="C398" t="s">
        <v>32</v>
      </c>
      <c r="D398">
        <v>5</v>
      </c>
      <c r="E398" t="s">
        <v>51</v>
      </c>
      <c r="F398" t="s">
        <v>15</v>
      </c>
    </row>
    <row r="399" spans="1:6" x14ac:dyDescent="0.3">
      <c r="A399" t="s">
        <v>31</v>
      </c>
      <c r="C399" t="s">
        <v>18</v>
      </c>
      <c r="D399">
        <v>8</v>
      </c>
      <c r="E399" t="s">
        <v>51</v>
      </c>
      <c r="F399" t="s">
        <v>15</v>
      </c>
    </row>
    <row r="400" spans="1:6" x14ac:dyDescent="0.3">
      <c r="A400" t="s">
        <v>31</v>
      </c>
      <c r="C400" t="s">
        <v>19</v>
      </c>
      <c r="D400">
        <v>6</v>
      </c>
      <c r="E400" t="s">
        <v>51</v>
      </c>
      <c r="F400" t="s">
        <v>15</v>
      </c>
    </row>
    <row r="401" spans="1:6" x14ac:dyDescent="0.3">
      <c r="A401" t="s">
        <v>31</v>
      </c>
      <c r="C401" t="s">
        <v>16</v>
      </c>
      <c r="D401">
        <v>11</v>
      </c>
      <c r="E401" t="s">
        <v>51</v>
      </c>
      <c r="F401" t="s">
        <v>15</v>
      </c>
    </row>
    <row r="402" spans="1:6" x14ac:dyDescent="0.3">
      <c r="A402" t="s">
        <v>31</v>
      </c>
      <c r="C402" t="s">
        <v>13</v>
      </c>
      <c r="D402">
        <v>15</v>
      </c>
      <c r="E402" t="s">
        <v>51</v>
      </c>
      <c r="F402" t="s">
        <v>10</v>
      </c>
    </row>
    <row r="403" spans="1:6" x14ac:dyDescent="0.3">
      <c r="A403" t="s">
        <v>31</v>
      </c>
      <c r="C403" t="s">
        <v>23</v>
      </c>
      <c r="D403">
        <v>3</v>
      </c>
      <c r="E403" t="s">
        <v>51</v>
      </c>
      <c r="F403" t="s">
        <v>10</v>
      </c>
    </row>
    <row r="404" spans="1:6" x14ac:dyDescent="0.3">
      <c r="A404" t="s">
        <v>31</v>
      </c>
      <c r="C404" t="s">
        <v>32</v>
      </c>
      <c r="D404">
        <v>7</v>
      </c>
      <c r="E404" t="s">
        <v>51</v>
      </c>
      <c r="F404" t="s">
        <v>10</v>
      </c>
    </row>
    <row r="405" spans="1:6" x14ac:dyDescent="0.3">
      <c r="A405" t="s">
        <v>31</v>
      </c>
      <c r="C405" t="s">
        <v>18</v>
      </c>
      <c r="D405">
        <v>17</v>
      </c>
      <c r="E405" t="s">
        <v>51</v>
      </c>
      <c r="F405" t="s">
        <v>10</v>
      </c>
    </row>
    <row r="406" spans="1:6" x14ac:dyDescent="0.3">
      <c r="A406" t="s">
        <v>31</v>
      </c>
      <c r="C406" t="s">
        <v>19</v>
      </c>
      <c r="D406">
        <v>22</v>
      </c>
      <c r="E406" t="s">
        <v>51</v>
      </c>
      <c r="F406" t="s">
        <v>10</v>
      </c>
    </row>
    <row r="407" spans="1:6" x14ac:dyDescent="0.3">
      <c r="A407" t="s">
        <v>31</v>
      </c>
      <c r="C407" t="s">
        <v>20</v>
      </c>
      <c r="D407">
        <v>1</v>
      </c>
      <c r="E407" t="s">
        <v>51</v>
      </c>
      <c r="F407" t="s">
        <v>10</v>
      </c>
    </row>
    <row r="408" spans="1:6" x14ac:dyDescent="0.3">
      <c r="A408" t="s">
        <v>31</v>
      </c>
      <c r="C408" t="s">
        <v>8</v>
      </c>
      <c r="D408">
        <v>2</v>
      </c>
      <c r="E408" t="s">
        <v>51</v>
      </c>
      <c r="F408" t="s">
        <v>10</v>
      </c>
    </row>
    <row r="409" spans="1:6" x14ac:dyDescent="0.3">
      <c r="A409" t="s">
        <v>31</v>
      </c>
      <c r="C409" t="s">
        <v>34</v>
      </c>
      <c r="D409">
        <v>3</v>
      </c>
      <c r="E409" t="s">
        <v>51</v>
      </c>
      <c r="F409" t="s">
        <v>10</v>
      </c>
    </row>
    <row r="410" spans="1:6" x14ac:dyDescent="0.3">
      <c r="A410" t="s">
        <v>31</v>
      </c>
      <c r="C410" t="s">
        <v>26</v>
      </c>
      <c r="D410">
        <v>19</v>
      </c>
      <c r="E410" t="s">
        <v>51</v>
      </c>
      <c r="F410" t="s">
        <v>10</v>
      </c>
    </row>
    <row r="411" spans="1:6" x14ac:dyDescent="0.3">
      <c r="A411" t="s">
        <v>31</v>
      </c>
      <c r="C411" t="s">
        <v>27</v>
      </c>
      <c r="D411">
        <v>9</v>
      </c>
      <c r="E411" t="s">
        <v>51</v>
      </c>
      <c r="F411" t="s">
        <v>10</v>
      </c>
    </row>
    <row r="412" spans="1:6" x14ac:dyDescent="0.3">
      <c r="A412" t="s">
        <v>31</v>
      </c>
      <c r="C412" t="s">
        <v>16</v>
      </c>
      <c r="D412">
        <v>12</v>
      </c>
      <c r="E412" t="s">
        <v>51</v>
      </c>
      <c r="F412" t="s">
        <v>10</v>
      </c>
    </row>
    <row r="413" spans="1:6" x14ac:dyDescent="0.3">
      <c r="A413" t="s">
        <v>35</v>
      </c>
      <c r="C413" t="s">
        <v>30</v>
      </c>
      <c r="D413">
        <v>1</v>
      </c>
      <c r="E413" t="s">
        <v>51</v>
      </c>
      <c r="F413" t="s">
        <v>12</v>
      </c>
    </row>
    <row r="414" spans="1:6" x14ac:dyDescent="0.3">
      <c r="A414" t="s">
        <v>35</v>
      </c>
      <c r="C414" t="s">
        <v>13</v>
      </c>
      <c r="D414">
        <v>10</v>
      </c>
      <c r="E414" t="s">
        <v>51</v>
      </c>
      <c r="F414" t="s">
        <v>12</v>
      </c>
    </row>
    <row r="415" spans="1:6" x14ac:dyDescent="0.3">
      <c r="A415" t="s">
        <v>35</v>
      </c>
      <c r="C415" t="s">
        <v>33</v>
      </c>
      <c r="D415">
        <v>3</v>
      </c>
      <c r="E415" t="s">
        <v>51</v>
      </c>
      <c r="F415" t="s">
        <v>12</v>
      </c>
    </row>
    <row r="416" spans="1:6" x14ac:dyDescent="0.3">
      <c r="A416" t="s">
        <v>35</v>
      </c>
      <c r="C416" t="s">
        <v>19</v>
      </c>
      <c r="D416">
        <v>15</v>
      </c>
      <c r="E416" t="s">
        <v>51</v>
      </c>
      <c r="F416" t="s">
        <v>12</v>
      </c>
    </row>
    <row r="417" spans="1:6" x14ac:dyDescent="0.3">
      <c r="A417" t="s">
        <v>35</v>
      </c>
      <c r="C417" t="s">
        <v>8</v>
      </c>
      <c r="D417">
        <v>25</v>
      </c>
      <c r="E417" t="s">
        <v>51</v>
      </c>
      <c r="F417" t="s">
        <v>12</v>
      </c>
    </row>
    <row r="418" spans="1:6" x14ac:dyDescent="0.3">
      <c r="A418" t="s">
        <v>35</v>
      </c>
      <c r="C418" t="s">
        <v>16</v>
      </c>
      <c r="D418">
        <v>2</v>
      </c>
      <c r="E418" t="s">
        <v>51</v>
      </c>
      <c r="F418" t="s">
        <v>12</v>
      </c>
    </row>
    <row r="419" spans="1:6" x14ac:dyDescent="0.3">
      <c r="A419" t="s">
        <v>35</v>
      </c>
      <c r="C419" t="s">
        <v>30</v>
      </c>
      <c r="D419">
        <v>3</v>
      </c>
      <c r="E419" t="s">
        <v>51</v>
      </c>
      <c r="F419" t="s">
        <v>22</v>
      </c>
    </row>
    <row r="420" spans="1:6" x14ac:dyDescent="0.3">
      <c r="A420" t="s">
        <v>35</v>
      </c>
      <c r="C420" t="s">
        <v>23</v>
      </c>
      <c r="D420">
        <v>21</v>
      </c>
      <c r="E420" t="s">
        <v>51</v>
      </c>
      <c r="F420" t="s">
        <v>22</v>
      </c>
    </row>
    <row r="421" spans="1:6" x14ac:dyDescent="0.3">
      <c r="A421" t="s">
        <v>35</v>
      </c>
      <c r="C421" t="s">
        <v>18</v>
      </c>
      <c r="D421">
        <v>11</v>
      </c>
      <c r="E421" t="s">
        <v>51</v>
      </c>
      <c r="F421" t="s">
        <v>7</v>
      </c>
    </row>
    <row r="422" spans="1:6" x14ac:dyDescent="0.3">
      <c r="A422" t="s">
        <v>35</v>
      </c>
      <c r="C422" t="s">
        <v>19</v>
      </c>
      <c r="D422">
        <v>10</v>
      </c>
      <c r="E422" t="s">
        <v>51</v>
      </c>
      <c r="F422" t="s">
        <v>7</v>
      </c>
    </row>
    <row r="423" spans="1:6" x14ac:dyDescent="0.3">
      <c r="A423" t="s">
        <v>35</v>
      </c>
      <c r="C423" t="s">
        <v>8</v>
      </c>
      <c r="D423">
        <v>35</v>
      </c>
      <c r="E423" t="s">
        <v>51</v>
      </c>
      <c r="F423" t="s">
        <v>7</v>
      </c>
    </row>
    <row r="424" spans="1:6" x14ac:dyDescent="0.3">
      <c r="A424" t="s">
        <v>35</v>
      </c>
      <c r="C424" t="s">
        <v>27</v>
      </c>
      <c r="D424">
        <v>1</v>
      </c>
      <c r="E424" t="s">
        <v>51</v>
      </c>
      <c r="F424" t="s">
        <v>7</v>
      </c>
    </row>
    <row r="425" spans="1:6" x14ac:dyDescent="0.3">
      <c r="A425" t="s">
        <v>35</v>
      </c>
      <c r="C425" t="s">
        <v>13</v>
      </c>
      <c r="D425">
        <v>27</v>
      </c>
      <c r="E425" t="s">
        <v>51</v>
      </c>
      <c r="F425" t="s">
        <v>15</v>
      </c>
    </row>
    <row r="426" spans="1:6" x14ac:dyDescent="0.3">
      <c r="A426" t="s">
        <v>35</v>
      </c>
      <c r="C426" t="s">
        <v>18</v>
      </c>
      <c r="D426">
        <v>7</v>
      </c>
      <c r="E426" t="s">
        <v>51</v>
      </c>
      <c r="F426" t="s">
        <v>15</v>
      </c>
    </row>
    <row r="427" spans="1:6" x14ac:dyDescent="0.3">
      <c r="A427" t="s">
        <v>35</v>
      </c>
      <c r="C427" t="s">
        <v>33</v>
      </c>
      <c r="D427">
        <v>2</v>
      </c>
      <c r="E427" t="s">
        <v>51</v>
      </c>
      <c r="F427" t="s">
        <v>15</v>
      </c>
    </row>
    <row r="428" spans="1:6" x14ac:dyDescent="0.3">
      <c r="A428" t="s">
        <v>35</v>
      </c>
      <c r="C428" t="s">
        <v>19</v>
      </c>
      <c r="D428">
        <v>27</v>
      </c>
      <c r="E428" t="s">
        <v>51</v>
      </c>
      <c r="F428" t="s">
        <v>15</v>
      </c>
    </row>
    <row r="429" spans="1:6" x14ac:dyDescent="0.3">
      <c r="A429" t="s">
        <v>35</v>
      </c>
      <c r="C429" t="s">
        <v>8</v>
      </c>
      <c r="D429">
        <v>3</v>
      </c>
      <c r="E429" t="s">
        <v>51</v>
      </c>
      <c r="F429" t="s">
        <v>15</v>
      </c>
    </row>
    <row r="430" spans="1:6" x14ac:dyDescent="0.3">
      <c r="A430" t="s">
        <v>35</v>
      </c>
      <c r="C430" t="s">
        <v>26</v>
      </c>
      <c r="D430">
        <v>2</v>
      </c>
      <c r="E430" t="s">
        <v>51</v>
      </c>
      <c r="F430" t="s">
        <v>15</v>
      </c>
    </row>
    <row r="431" spans="1:6" x14ac:dyDescent="0.3">
      <c r="A431" t="s">
        <v>35</v>
      </c>
      <c r="C431" t="s">
        <v>16</v>
      </c>
      <c r="D431">
        <v>9</v>
      </c>
      <c r="E431" t="s">
        <v>51</v>
      </c>
      <c r="F431" t="s">
        <v>15</v>
      </c>
    </row>
    <row r="432" spans="1:6" x14ac:dyDescent="0.3">
      <c r="A432" t="s">
        <v>35</v>
      </c>
      <c r="C432" t="s">
        <v>13</v>
      </c>
      <c r="D432">
        <v>10</v>
      </c>
      <c r="E432" t="s">
        <v>51</v>
      </c>
      <c r="F432" t="s">
        <v>10</v>
      </c>
    </row>
    <row r="433" spans="1:6" x14ac:dyDescent="0.3">
      <c r="A433" t="s">
        <v>35</v>
      </c>
      <c r="C433" t="s">
        <v>18</v>
      </c>
      <c r="D433">
        <v>17</v>
      </c>
      <c r="E433" t="s">
        <v>51</v>
      </c>
      <c r="F433" t="s">
        <v>10</v>
      </c>
    </row>
    <row r="434" spans="1:6" x14ac:dyDescent="0.3">
      <c r="A434" t="s">
        <v>35</v>
      </c>
      <c r="C434" t="s">
        <v>19</v>
      </c>
      <c r="D434">
        <v>22</v>
      </c>
      <c r="E434" t="s">
        <v>51</v>
      </c>
      <c r="F434" t="s">
        <v>10</v>
      </c>
    </row>
    <row r="435" spans="1:6" x14ac:dyDescent="0.3">
      <c r="A435" t="s">
        <v>35</v>
      </c>
      <c r="C435" t="s">
        <v>34</v>
      </c>
      <c r="D435">
        <v>7</v>
      </c>
      <c r="E435" t="s">
        <v>51</v>
      </c>
      <c r="F435" t="s">
        <v>10</v>
      </c>
    </row>
    <row r="436" spans="1:6" x14ac:dyDescent="0.3">
      <c r="A436" t="s">
        <v>35</v>
      </c>
      <c r="C436" t="s">
        <v>26</v>
      </c>
      <c r="D436">
        <v>9</v>
      </c>
      <c r="E436" t="s">
        <v>51</v>
      </c>
      <c r="F436" t="s">
        <v>10</v>
      </c>
    </row>
    <row r="437" spans="1:6" x14ac:dyDescent="0.3">
      <c r="A437" t="s">
        <v>35</v>
      </c>
      <c r="C437" t="s">
        <v>27</v>
      </c>
      <c r="D437">
        <v>4</v>
      </c>
      <c r="E437" t="s">
        <v>51</v>
      </c>
      <c r="F437" t="s">
        <v>10</v>
      </c>
    </row>
    <row r="438" spans="1:6" x14ac:dyDescent="0.3">
      <c r="A438" t="s">
        <v>35</v>
      </c>
      <c r="C438" t="s">
        <v>16</v>
      </c>
      <c r="D438">
        <v>8</v>
      </c>
      <c r="E438" t="s">
        <v>51</v>
      </c>
      <c r="F438" t="s">
        <v>10</v>
      </c>
    </row>
    <row r="439" spans="1:6" x14ac:dyDescent="0.3">
      <c r="A439" t="s">
        <v>36</v>
      </c>
      <c r="C439" t="s">
        <v>13</v>
      </c>
      <c r="D439">
        <v>4</v>
      </c>
      <c r="E439" t="s">
        <v>51</v>
      </c>
      <c r="F439" t="s">
        <v>12</v>
      </c>
    </row>
    <row r="440" spans="1:6" x14ac:dyDescent="0.3">
      <c r="A440" t="s">
        <v>36</v>
      </c>
      <c r="C440" t="s">
        <v>18</v>
      </c>
      <c r="D440">
        <v>1</v>
      </c>
      <c r="E440" t="s">
        <v>51</v>
      </c>
      <c r="F440" t="s">
        <v>12</v>
      </c>
    </row>
    <row r="441" spans="1:6" x14ac:dyDescent="0.3">
      <c r="A441" t="s">
        <v>36</v>
      </c>
      <c r="C441" t="s">
        <v>19</v>
      </c>
      <c r="D441">
        <v>11</v>
      </c>
      <c r="E441" t="s">
        <v>51</v>
      </c>
      <c r="F441" t="s">
        <v>12</v>
      </c>
    </row>
    <row r="442" spans="1:6" x14ac:dyDescent="0.3">
      <c r="A442" t="s">
        <v>36</v>
      </c>
      <c r="C442" t="s">
        <v>8</v>
      </c>
      <c r="D442">
        <v>38</v>
      </c>
      <c r="E442" t="s">
        <v>51</v>
      </c>
      <c r="F442" t="s">
        <v>12</v>
      </c>
    </row>
    <row r="443" spans="1:6" x14ac:dyDescent="0.3">
      <c r="A443" t="s">
        <v>36</v>
      </c>
      <c r="C443" t="s">
        <v>27</v>
      </c>
      <c r="D443">
        <v>1</v>
      </c>
      <c r="E443" t="s">
        <v>51</v>
      </c>
      <c r="F443" t="s">
        <v>12</v>
      </c>
    </row>
    <row r="444" spans="1:6" x14ac:dyDescent="0.3">
      <c r="A444" t="s">
        <v>36</v>
      </c>
      <c r="C444" t="s">
        <v>23</v>
      </c>
      <c r="D444">
        <v>7</v>
      </c>
      <c r="E444" t="s">
        <v>51</v>
      </c>
      <c r="F444" t="s">
        <v>22</v>
      </c>
    </row>
    <row r="445" spans="1:6" x14ac:dyDescent="0.3">
      <c r="A445" t="s">
        <v>36</v>
      </c>
      <c r="C445" t="s">
        <v>18</v>
      </c>
      <c r="D445">
        <v>9</v>
      </c>
      <c r="E445" t="s">
        <v>51</v>
      </c>
      <c r="F445" t="s">
        <v>22</v>
      </c>
    </row>
    <row r="446" spans="1:6" x14ac:dyDescent="0.3">
      <c r="A446" t="s">
        <v>36</v>
      </c>
      <c r="C446" t="s">
        <v>33</v>
      </c>
      <c r="D446">
        <v>4</v>
      </c>
      <c r="E446" t="s">
        <v>51</v>
      </c>
      <c r="F446" t="s">
        <v>22</v>
      </c>
    </row>
    <row r="447" spans="1:6" x14ac:dyDescent="0.3">
      <c r="A447" t="s">
        <v>36</v>
      </c>
      <c r="C447" t="s">
        <v>13</v>
      </c>
      <c r="D447">
        <v>2</v>
      </c>
      <c r="E447" t="s">
        <v>51</v>
      </c>
      <c r="F447" t="s">
        <v>7</v>
      </c>
    </row>
    <row r="448" spans="1:6" x14ac:dyDescent="0.3">
      <c r="A448" t="s">
        <v>36</v>
      </c>
      <c r="C448" t="s">
        <v>18</v>
      </c>
      <c r="D448">
        <v>11</v>
      </c>
      <c r="E448" t="s">
        <v>51</v>
      </c>
      <c r="F448" t="s">
        <v>7</v>
      </c>
    </row>
    <row r="449" spans="1:6" x14ac:dyDescent="0.3">
      <c r="A449" t="s">
        <v>36</v>
      </c>
      <c r="C449" t="s">
        <v>19</v>
      </c>
      <c r="D449">
        <v>5</v>
      </c>
      <c r="E449" t="s">
        <v>51</v>
      </c>
      <c r="F449" t="s">
        <v>7</v>
      </c>
    </row>
    <row r="450" spans="1:6" x14ac:dyDescent="0.3">
      <c r="A450" t="s">
        <v>36</v>
      </c>
      <c r="C450" t="s">
        <v>8</v>
      </c>
      <c r="D450">
        <v>66</v>
      </c>
      <c r="E450" t="s">
        <v>51</v>
      </c>
      <c r="F450" t="s">
        <v>7</v>
      </c>
    </row>
    <row r="451" spans="1:6" x14ac:dyDescent="0.3">
      <c r="A451" t="s">
        <v>36</v>
      </c>
      <c r="C451" t="s">
        <v>16</v>
      </c>
      <c r="D451">
        <v>2</v>
      </c>
      <c r="E451" t="s">
        <v>51</v>
      </c>
      <c r="F451" t="s">
        <v>7</v>
      </c>
    </row>
    <row r="452" spans="1:6" x14ac:dyDescent="0.3">
      <c r="A452" t="s">
        <v>36</v>
      </c>
      <c r="C452" t="s">
        <v>13</v>
      </c>
      <c r="D452">
        <v>6</v>
      </c>
      <c r="E452" t="s">
        <v>51</v>
      </c>
      <c r="F452" t="s">
        <v>15</v>
      </c>
    </row>
    <row r="453" spans="1:6" x14ac:dyDescent="0.3">
      <c r="A453" t="s">
        <v>36</v>
      </c>
      <c r="C453" t="s">
        <v>19</v>
      </c>
      <c r="D453">
        <v>34</v>
      </c>
      <c r="E453" t="s">
        <v>51</v>
      </c>
      <c r="F453" t="s">
        <v>15</v>
      </c>
    </row>
    <row r="454" spans="1:6" x14ac:dyDescent="0.3">
      <c r="A454" t="s">
        <v>36</v>
      </c>
      <c r="C454" t="s">
        <v>8</v>
      </c>
      <c r="D454">
        <v>2</v>
      </c>
      <c r="E454" t="s">
        <v>51</v>
      </c>
      <c r="F454" t="s">
        <v>15</v>
      </c>
    </row>
    <row r="455" spans="1:6" x14ac:dyDescent="0.3">
      <c r="A455" t="s">
        <v>36</v>
      </c>
      <c r="C455" t="s">
        <v>16</v>
      </c>
      <c r="D455">
        <v>1</v>
      </c>
      <c r="E455" t="s">
        <v>51</v>
      </c>
      <c r="F455" t="s">
        <v>15</v>
      </c>
    </row>
    <row r="456" spans="1:6" x14ac:dyDescent="0.3">
      <c r="A456" t="s">
        <v>36</v>
      </c>
      <c r="C456" t="s">
        <v>13</v>
      </c>
      <c r="D456">
        <v>35</v>
      </c>
      <c r="E456" t="s">
        <v>51</v>
      </c>
      <c r="F456" t="s">
        <v>10</v>
      </c>
    </row>
    <row r="457" spans="1:6" x14ac:dyDescent="0.3">
      <c r="A457" t="s">
        <v>36</v>
      </c>
      <c r="C457" t="s">
        <v>32</v>
      </c>
      <c r="D457">
        <v>2</v>
      </c>
      <c r="E457" t="s">
        <v>51</v>
      </c>
      <c r="F457" t="s">
        <v>10</v>
      </c>
    </row>
    <row r="458" spans="1:6" x14ac:dyDescent="0.3">
      <c r="A458" t="s">
        <v>36</v>
      </c>
      <c r="C458" t="s">
        <v>18</v>
      </c>
      <c r="D458">
        <v>14</v>
      </c>
      <c r="E458" t="s">
        <v>51</v>
      </c>
      <c r="F458" t="s">
        <v>10</v>
      </c>
    </row>
    <row r="459" spans="1:6" x14ac:dyDescent="0.3">
      <c r="A459" t="s">
        <v>36</v>
      </c>
      <c r="C459" t="s">
        <v>19</v>
      </c>
      <c r="D459">
        <v>20</v>
      </c>
      <c r="E459" t="s">
        <v>51</v>
      </c>
      <c r="F459" t="s">
        <v>10</v>
      </c>
    </row>
    <row r="460" spans="1:6" x14ac:dyDescent="0.3">
      <c r="A460" t="s">
        <v>36</v>
      </c>
      <c r="C460" t="s">
        <v>8</v>
      </c>
      <c r="D460">
        <v>11</v>
      </c>
      <c r="E460" t="s">
        <v>51</v>
      </c>
      <c r="F460" t="s">
        <v>10</v>
      </c>
    </row>
    <row r="461" spans="1:6" x14ac:dyDescent="0.3">
      <c r="A461" t="s">
        <v>36</v>
      </c>
      <c r="C461" t="s">
        <v>34</v>
      </c>
      <c r="D461">
        <v>4</v>
      </c>
      <c r="E461" t="s">
        <v>51</v>
      </c>
      <c r="F461" t="s">
        <v>10</v>
      </c>
    </row>
    <row r="462" spans="1:6" x14ac:dyDescent="0.3">
      <c r="A462" t="s">
        <v>36</v>
      </c>
      <c r="C462" t="s">
        <v>26</v>
      </c>
      <c r="D462">
        <v>10</v>
      </c>
      <c r="E462" t="s">
        <v>51</v>
      </c>
      <c r="F462" t="s">
        <v>10</v>
      </c>
    </row>
    <row r="463" spans="1:6" x14ac:dyDescent="0.3">
      <c r="A463" t="s">
        <v>36</v>
      </c>
      <c r="C463" t="s">
        <v>27</v>
      </c>
      <c r="D463">
        <v>3</v>
      </c>
      <c r="E463" t="s">
        <v>51</v>
      </c>
      <c r="F463" t="s">
        <v>10</v>
      </c>
    </row>
    <row r="464" spans="1:6" x14ac:dyDescent="0.3">
      <c r="A464" t="s">
        <v>36</v>
      </c>
      <c r="C464" t="s">
        <v>16</v>
      </c>
      <c r="D464">
        <v>21</v>
      </c>
      <c r="E464" t="s">
        <v>51</v>
      </c>
      <c r="F464" t="s">
        <v>10</v>
      </c>
    </row>
    <row r="465" spans="1:6" x14ac:dyDescent="0.3">
      <c r="A465" t="s">
        <v>36</v>
      </c>
      <c r="C465" t="s">
        <v>16</v>
      </c>
      <c r="D465">
        <v>6</v>
      </c>
      <c r="E465" t="s">
        <v>51</v>
      </c>
      <c r="F465" t="s">
        <v>10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4C2C2-40C0-4BB8-8F52-BE87538FC4AE}">
  <dimension ref="A1:E45"/>
  <sheetViews>
    <sheetView workbookViewId="0">
      <selection activeCell="E32" sqref="E32"/>
    </sheetView>
  </sheetViews>
  <sheetFormatPr defaultRowHeight="14.4" x14ac:dyDescent="0.3"/>
  <cols>
    <col min="2" max="2" width="12.5546875" bestFit="1" customWidth="1"/>
    <col min="3" max="3" width="14.6640625" bestFit="1" customWidth="1"/>
  </cols>
  <sheetData>
    <row r="1" spans="1:5" x14ac:dyDescent="0.3">
      <c r="A1" s="8" t="s">
        <v>60</v>
      </c>
      <c r="B1" s="8" t="s">
        <v>5</v>
      </c>
      <c r="C1" s="8" t="s">
        <v>61</v>
      </c>
      <c r="D1" s="8" t="s">
        <v>62</v>
      </c>
      <c r="E1" s="8" t="s">
        <v>63</v>
      </c>
    </row>
    <row r="2" spans="1:5" x14ac:dyDescent="0.3">
      <c r="A2" t="s">
        <v>31</v>
      </c>
      <c r="B2" t="s">
        <v>12</v>
      </c>
      <c r="C2" t="s">
        <v>49</v>
      </c>
      <c r="D2">
        <v>0.98160919540229874</v>
      </c>
      <c r="E2">
        <v>15</v>
      </c>
    </row>
    <row r="3" spans="1:5" x14ac:dyDescent="0.3">
      <c r="A3" t="s">
        <v>31</v>
      </c>
      <c r="B3" t="s">
        <v>12</v>
      </c>
      <c r="C3" t="s">
        <v>46</v>
      </c>
      <c r="D3">
        <v>0.42</v>
      </c>
      <c r="E3">
        <v>15</v>
      </c>
    </row>
    <row r="4" spans="1:5" x14ac:dyDescent="0.3">
      <c r="A4" t="s">
        <v>31</v>
      </c>
      <c r="B4" t="s">
        <v>12</v>
      </c>
      <c r="C4" t="s">
        <v>48</v>
      </c>
      <c r="D4">
        <v>0.42</v>
      </c>
      <c r="E4">
        <v>15</v>
      </c>
    </row>
    <row r="5" spans="1:5" x14ac:dyDescent="0.3">
      <c r="A5" t="s">
        <v>31</v>
      </c>
      <c r="B5" t="s">
        <v>22</v>
      </c>
      <c r="C5" t="s">
        <v>49</v>
      </c>
      <c r="D5">
        <v>4.117647058823529</v>
      </c>
      <c r="E5">
        <v>76.080000000000013</v>
      </c>
    </row>
    <row r="6" spans="1:5" x14ac:dyDescent="0.3">
      <c r="A6" t="s">
        <v>31</v>
      </c>
      <c r="B6" t="s">
        <v>22</v>
      </c>
      <c r="C6" t="s">
        <v>48</v>
      </c>
      <c r="D6">
        <v>2.8</v>
      </c>
      <c r="E6">
        <v>87.5</v>
      </c>
    </row>
    <row r="7" spans="1:5" x14ac:dyDescent="0.3">
      <c r="A7" t="s">
        <v>31</v>
      </c>
      <c r="B7" t="s">
        <v>7</v>
      </c>
      <c r="C7" t="s">
        <v>49</v>
      </c>
      <c r="D7">
        <v>1.363793103448276</v>
      </c>
      <c r="E7">
        <v>25</v>
      </c>
    </row>
    <row r="8" spans="1:5" x14ac:dyDescent="0.3">
      <c r="A8" t="s">
        <v>31</v>
      </c>
      <c r="B8" t="s">
        <v>7</v>
      </c>
      <c r="C8" t="s">
        <v>46</v>
      </c>
      <c r="D8">
        <v>1.4</v>
      </c>
      <c r="E8">
        <v>25</v>
      </c>
    </row>
    <row r="9" spans="1:5" x14ac:dyDescent="0.3">
      <c r="A9" t="s">
        <v>31</v>
      </c>
      <c r="B9" t="s">
        <v>7</v>
      </c>
      <c r="C9" t="s">
        <v>48</v>
      </c>
      <c r="D9">
        <v>5.0749999999999993</v>
      </c>
      <c r="E9">
        <v>25</v>
      </c>
    </row>
    <row r="10" spans="1:5" x14ac:dyDescent="0.3">
      <c r="A10" t="s">
        <v>31</v>
      </c>
      <c r="B10" t="s">
        <v>15</v>
      </c>
      <c r="C10" t="s">
        <v>49</v>
      </c>
      <c r="D10">
        <v>2.1793333333333331</v>
      </c>
      <c r="E10">
        <v>46</v>
      </c>
    </row>
    <row r="11" spans="1:5" x14ac:dyDescent="0.3">
      <c r="A11" t="s">
        <v>31</v>
      </c>
      <c r="B11" t="s">
        <v>15</v>
      </c>
      <c r="C11" t="s">
        <v>46</v>
      </c>
      <c r="D11">
        <v>1.4</v>
      </c>
      <c r="E11">
        <v>70</v>
      </c>
    </row>
    <row r="12" spans="1:5" x14ac:dyDescent="0.3">
      <c r="A12" t="s">
        <v>31</v>
      </c>
      <c r="B12" t="s">
        <v>15</v>
      </c>
      <c r="C12" t="s">
        <v>48</v>
      </c>
      <c r="D12">
        <v>7.3458823529411763</v>
      </c>
      <c r="E12">
        <v>52.550588235294121</v>
      </c>
    </row>
    <row r="13" spans="1:5" x14ac:dyDescent="0.3">
      <c r="A13" t="s">
        <v>31</v>
      </c>
      <c r="B13" t="s">
        <v>10</v>
      </c>
      <c r="C13" t="s">
        <v>49</v>
      </c>
      <c r="D13">
        <v>2.9280851063829791</v>
      </c>
      <c r="E13">
        <v>71.702978723404257</v>
      </c>
    </row>
    <row r="14" spans="1:5" x14ac:dyDescent="0.3">
      <c r="A14" t="s">
        <v>31</v>
      </c>
      <c r="B14" t="s">
        <v>10</v>
      </c>
      <c r="C14" t="s">
        <v>46</v>
      </c>
      <c r="D14">
        <v>3.64</v>
      </c>
      <c r="E14">
        <v>78</v>
      </c>
    </row>
    <row r="15" spans="1:5" x14ac:dyDescent="0.3">
      <c r="A15" t="s">
        <v>31</v>
      </c>
      <c r="B15" t="s">
        <v>10</v>
      </c>
      <c r="C15" t="s">
        <v>48</v>
      </c>
      <c r="D15">
        <v>3.74609375</v>
      </c>
      <c r="E15">
        <v>68.230312499999997</v>
      </c>
    </row>
    <row r="16" spans="1:5" x14ac:dyDescent="0.3">
      <c r="A16" t="s">
        <v>35</v>
      </c>
      <c r="B16" t="s">
        <v>12</v>
      </c>
      <c r="C16" t="s">
        <v>49</v>
      </c>
      <c r="D16">
        <v>0.66666666666666663</v>
      </c>
      <c r="E16">
        <v>13.64</v>
      </c>
    </row>
    <row r="17" spans="1:5" x14ac:dyDescent="0.3">
      <c r="A17" t="s">
        <v>35</v>
      </c>
      <c r="B17" t="s">
        <v>12</v>
      </c>
      <c r="C17" t="s">
        <v>46</v>
      </c>
      <c r="D17">
        <v>0.42</v>
      </c>
      <c r="E17">
        <v>13.64</v>
      </c>
    </row>
    <row r="18" spans="1:5" x14ac:dyDescent="0.3">
      <c r="A18" t="s">
        <v>35</v>
      </c>
      <c r="B18" t="s">
        <v>12</v>
      </c>
      <c r="C18" t="s">
        <v>48</v>
      </c>
      <c r="D18">
        <v>0.89599999999999991</v>
      </c>
      <c r="E18">
        <v>13.64</v>
      </c>
    </row>
    <row r="19" spans="1:5" x14ac:dyDescent="0.3">
      <c r="A19" t="s">
        <v>35</v>
      </c>
      <c r="B19" t="s">
        <v>22</v>
      </c>
      <c r="C19" t="s">
        <v>49</v>
      </c>
      <c r="D19">
        <v>1.4</v>
      </c>
      <c r="E19">
        <v>81.819999999999993</v>
      </c>
    </row>
    <row r="20" spans="1:5" x14ac:dyDescent="0.3">
      <c r="A20" t="s">
        <v>35</v>
      </c>
      <c r="B20" t="s">
        <v>22</v>
      </c>
      <c r="C20" t="s">
        <v>46</v>
      </c>
      <c r="D20">
        <v>3.15</v>
      </c>
      <c r="E20">
        <v>81.819999999999993</v>
      </c>
    </row>
    <row r="21" spans="1:5" x14ac:dyDescent="0.3">
      <c r="A21" t="s">
        <v>35</v>
      </c>
      <c r="B21" t="s">
        <v>22</v>
      </c>
      <c r="C21" t="s">
        <v>48</v>
      </c>
      <c r="D21">
        <v>5.2079999999999993</v>
      </c>
      <c r="E21">
        <v>81.819999999999993</v>
      </c>
    </row>
    <row r="22" spans="1:5" x14ac:dyDescent="0.3">
      <c r="A22" t="s">
        <v>35</v>
      </c>
      <c r="B22" t="s">
        <v>7</v>
      </c>
      <c r="C22" t="s">
        <v>49</v>
      </c>
      <c r="D22">
        <v>1.628571428571429</v>
      </c>
      <c r="E22">
        <v>22.73</v>
      </c>
    </row>
    <row r="23" spans="1:5" x14ac:dyDescent="0.3">
      <c r="A23" t="s">
        <v>35</v>
      </c>
      <c r="B23" t="s">
        <v>7</v>
      </c>
      <c r="C23" t="s">
        <v>46</v>
      </c>
      <c r="D23">
        <v>1.36</v>
      </c>
      <c r="E23">
        <v>22.73</v>
      </c>
    </row>
    <row r="24" spans="1:5" x14ac:dyDescent="0.3">
      <c r="A24" t="s">
        <v>35</v>
      </c>
      <c r="B24" t="s">
        <v>7</v>
      </c>
      <c r="C24" t="s">
        <v>48</v>
      </c>
      <c r="D24">
        <v>4.1999999999999993</v>
      </c>
      <c r="E24">
        <v>22.73</v>
      </c>
    </row>
    <row r="25" spans="1:5" x14ac:dyDescent="0.3">
      <c r="A25" t="s">
        <v>35</v>
      </c>
      <c r="B25" t="s">
        <v>15</v>
      </c>
      <c r="C25" t="s">
        <v>49</v>
      </c>
      <c r="D25">
        <v>2.6802631578947369</v>
      </c>
      <c r="E25">
        <v>45.332105263157892</v>
      </c>
    </row>
    <row r="26" spans="1:5" x14ac:dyDescent="0.3">
      <c r="A26" t="s">
        <v>35</v>
      </c>
      <c r="B26" t="s">
        <v>15</v>
      </c>
      <c r="C26" t="s">
        <v>46</v>
      </c>
      <c r="D26">
        <v>2.6677777777777769</v>
      </c>
      <c r="E26">
        <v>39.390555555555551</v>
      </c>
    </row>
    <row r="27" spans="1:5" x14ac:dyDescent="0.3">
      <c r="A27" t="s">
        <v>35</v>
      </c>
      <c r="B27" t="s">
        <v>15</v>
      </c>
      <c r="C27" t="s">
        <v>48</v>
      </c>
      <c r="D27">
        <v>4.4592592592592588</v>
      </c>
      <c r="E27">
        <v>48.988148148148149</v>
      </c>
    </row>
    <row r="28" spans="1:5" x14ac:dyDescent="0.3">
      <c r="A28" t="s">
        <v>35</v>
      </c>
      <c r="B28" t="s">
        <v>10</v>
      </c>
      <c r="C28" t="s">
        <v>49</v>
      </c>
      <c r="D28">
        <v>2.387777777777778</v>
      </c>
      <c r="E28">
        <v>62.42711111111111</v>
      </c>
    </row>
    <row r="29" spans="1:5" x14ac:dyDescent="0.3">
      <c r="A29" t="s">
        <v>35</v>
      </c>
      <c r="B29" t="s">
        <v>10</v>
      </c>
      <c r="C29" t="s">
        <v>46</v>
      </c>
      <c r="D29">
        <v>3.9454545454545449</v>
      </c>
      <c r="E29">
        <v>60.334545454545449</v>
      </c>
    </row>
    <row r="30" spans="1:5" x14ac:dyDescent="0.3">
      <c r="A30" t="s">
        <v>35</v>
      </c>
      <c r="B30" t="s">
        <v>10</v>
      </c>
      <c r="C30" t="s">
        <v>48</v>
      </c>
      <c r="D30">
        <v>3.6124999999999998</v>
      </c>
      <c r="E30">
        <v>62.664999999999999</v>
      </c>
    </row>
    <row r="31" spans="1:5" x14ac:dyDescent="0.3">
      <c r="A31" t="s">
        <v>36</v>
      </c>
      <c r="B31" t="s">
        <v>12</v>
      </c>
      <c r="C31" t="s">
        <v>49</v>
      </c>
      <c r="D31">
        <v>0.52127659574468088</v>
      </c>
      <c r="E31">
        <v>13.64</v>
      </c>
    </row>
    <row r="32" spans="1:5" x14ac:dyDescent="0.3">
      <c r="A32" t="s">
        <v>36</v>
      </c>
      <c r="B32" t="s">
        <v>12</v>
      </c>
      <c r="C32" t="s">
        <v>46</v>
      </c>
      <c r="D32">
        <v>0.42</v>
      </c>
      <c r="E32">
        <v>13.64</v>
      </c>
    </row>
    <row r="33" spans="1:5" x14ac:dyDescent="0.3">
      <c r="A33" t="s">
        <v>36</v>
      </c>
      <c r="B33" t="s">
        <v>12</v>
      </c>
      <c r="C33" t="s">
        <v>48</v>
      </c>
      <c r="D33">
        <v>1.5680000000000001</v>
      </c>
      <c r="E33">
        <v>13.64</v>
      </c>
    </row>
    <row r="34" spans="1:5" x14ac:dyDescent="0.3">
      <c r="A34" t="s">
        <v>36</v>
      </c>
      <c r="B34" t="s">
        <v>22</v>
      </c>
      <c r="C34" t="s">
        <v>49</v>
      </c>
      <c r="D34">
        <v>8.7999999999999989</v>
      </c>
      <c r="E34">
        <v>77.924285714285716</v>
      </c>
    </row>
    <row r="35" spans="1:5" x14ac:dyDescent="0.3">
      <c r="A35" t="s">
        <v>36</v>
      </c>
      <c r="B35" t="s">
        <v>22</v>
      </c>
      <c r="C35" t="s">
        <v>46</v>
      </c>
      <c r="D35">
        <v>7.2333333333333334</v>
      </c>
      <c r="E35">
        <v>75.760000000000005</v>
      </c>
    </row>
    <row r="36" spans="1:5" x14ac:dyDescent="0.3">
      <c r="A36" t="s">
        <v>36</v>
      </c>
      <c r="B36" t="s">
        <v>22</v>
      </c>
      <c r="C36" t="s">
        <v>48</v>
      </c>
      <c r="D36">
        <v>1.3125</v>
      </c>
      <c r="E36">
        <v>78.411249999999995</v>
      </c>
    </row>
    <row r="37" spans="1:5" x14ac:dyDescent="0.3">
      <c r="A37" t="s">
        <v>36</v>
      </c>
      <c r="B37" t="s">
        <v>7</v>
      </c>
      <c r="C37" t="s">
        <v>49</v>
      </c>
      <c r="D37">
        <v>0.7794029850746268</v>
      </c>
      <c r="E37">
        <v>22.73</v>
      </c>
    </row>
    <row r="38" spans="1:5" x14ac:dyDescent="0.3">
      <c r="A38" t="s">
        <v>36</v>
      </c>
      <c r="B38" t="s">
        <v>7</v>
      </c>
      <c r="C38" t="s">
        <v>46</v>
      </c>
      <c r="D38">
        <v>1.42</v>
      </c>
      <c r="E38">
        <v>22.73</v>
      </c>
    </row>
    <row r="39" spans="1:5" x14ac:dyDescent="0.3">
      <c r="A39" t="s">
        <v>36</v>
      </c>
      <c r="B39" t="s">
        <v>7</v>
      </c>
      <c r="C39" t="s">
        <v>48</v>
      </c>
      <c r="D39">
        <v>1.9716666666666669</v>
      </c>
      <c r="E39">
        <v>22.73</v>
      </c>
    </row>
    <row r="40" spans="1:5" x14ac:dyDescent="0.3">
      <c r="A40" t="s">
        <v>36</v>
      </c>
      <c r="B40" t="s">
        <v>15</v>
      </c>
      <c r="C40" t="s">
        <v>49</v>
      </c>
      <c r="D40">
        <v>2.5375000000000001</v>
      </c>
      <c r="E40">
        <v>43.178750000000001</v>
      </c>
    </row>
    <row r="41" spans="1:5" x14ac:dyDescent="0.3">
      <c r="A41" t="s">
        <v>36</v>
      </c>
      <c r="B41" t="s">
        <v>15</v>
      </c>
      <c r="C41" t="s">
        <v>46</v>
      </c>
      <c r="D41">
        <v>1.9352941176470591</v>
      </c>
      <c r="E41">
        <v>39.568823529411759</v>
      </c>
    </row>
    <row r="42" spans="1:5" x14ac:dyDescent="0.3">
      <c r="A42" t="s">
        <v>36</v>
      </c>
      <c r="B42" t="s">
        <v>15</v>
      </c>
      <c r="C42" t="s">
        <v>48</v>
      </c>
      <c r="D42">
        <v>2.1</v>
      </c>
      <c r="E42">
        <v>63.634999999999998</v>
      </c>
    </row>
    <row r="43" spans="1:5" x14ac:dyDescent="0.3">
      <c r="A43" t="s">
        <v>36</v>
      </c>
      <c r="B43" t="s">
        <v>10</v>
      </c>
      <c r="C43" t="s">
        <v>49</v>
      </c>
      <c r="D43">
        <v>2.3628070175438598</v>
      </c>
      <c r="E43">
        <v>65.473684210526315</v>
      </c>
    </row>
    <row r="44" spans="1:5" x14ac:dyDescent="0.3">
      <c r="A44" t="s">
        <v>36</v>
      </c>
      <c r="B44" t="s">
        <v>10</v>
      </c>
      <c r="C44" t="s">
        <v>46</v>
      </c>
      <c r="D44">
        <v>3.6909090909090909</v>
      </c>
      <c r="E44">
        <v>66.1190909090909</v>
      </c>
    </row>
    <row r="45" spans="1:5" x14ac:dyDescent="0.3">
      <c r="A45" t="s">
        <v>36</v>
      </c>
      <c r="B45" t="s">
        <v>10</v>
      </c>
      <c r="C45" t="s">
        <v>48</v>
      </c>
      <c r="D45">
        <v>2.6662222222222218</v>
      </c>
      <c r="E45">
        <v>60.507555555555562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CBACA-98C0-4F79-8862-694A4DC52B17}">
  <dimension ref="B7:AG10"/>
  <sheetViews>
    <sheetView showGridLines="0" workbookViewId="0">
      <selection activeCell="I8" sqref="I8"/>
    </sheetView>
  </sheetViews>
  <sheetFormatPr defaultRowHeight="14.4" x14ac:dyDescent="0.3"/>
  <cols>
    <col min="2" max="2" width="13.44140625" bestFit="1" customWidth="1"/>
    <col min="7" max="7" width="5" customWidth="1"/>
    <col min="15" max="15" width="3.44140625" customWidth="1"/>
    <col min="20" max="20" width="4.109375" customWidth="1"/>
  </cols>
  <sheetData>
    <row r="7" spans="2:33" x14ac:dyDescent="0.3">
      <c r="B7" t="s">
        <v>58</v>
      </c>
      <c r="C7" t="str">
        <f>TEXT(202401,"000000")</f>
        <v>202401</v>
      </c>
      <c r="D7" t="str">
        <f>TEXT(C7+1,"000000")</f>
        <v>202402</v>
      </c>
      <c r="E7" t="str">
        <f t="shared" ref="E7:F7" si="0">TEXT(D7+1,"000000")</f>
        <v>202403</v>
      </c>
      <c r="F7" t="str">
        <f t="shared" si="0"/>
        <v>202404</v>
      </c>
      <c r="H7" t="s">
        <v>58</v>
      </c>
      <c r="I7" t="s">
        <v>39</v>
      </c>
      <c r="J7" t="s">
        <v>41</v>
      </c>
      <c r="K7" t="s">
        <v>42</v>
      </c>
      <c r="L7" t="s">
        <v>43</v>
      </c>
      <c r="M7" t="s">
        <v>44</v>
      </c>
      <c r="N7" t="s">
        <v>45</v>
      </c>
      <c r="P7" t="s">
        <v>58</v>
      </c>
      <c r="Q7" t="s">
        <v>49</v>
      </c>
      <c r="R7" t="s">
        <v>46</v>
      </c>
      <c r="S7" t="s">
        <v>48</v>
      </c>
      <c r="U7" t="s">
        <v>58</v>
      </c>
      <c r="V7" s="7" t="s">
        <v>12</v>
      </c>
      <c r="W7" s="7" t="s">
        <v>22</v>
      </c>
      <c r="X7" s="7" t="s">
        <v>7</v>
      </c>
      <c r="Y7" s="7" t="s">
        <v>15</v>
      </c>
      <c r="Z7" s="7" t="s">
        <v>10</v>
      </c>
      <c r="AB7" t="s">
        <v>58</v>
      </c>
      <c r="AC7" s="7" t="s">
        <v>12</v>
      </c>
      <c r="AD7" s="7" t="s">
        <v>22</v>
      </c>
      <c r="AE7" s="7" t="s">
        <v>7</v>
      </c>
      <c r="AF7" s="7" t="s">
        <v>15</v>
      </c>
      <c r="AG7" s="7" t="s">
        <v>10</v>
      </c>
    </row>
    <row r="8" spans="2:33" x14ac:dyDescent="0.3">
      <c r="B8" t="s">
        <v>57</v>
      </c>
      <c r="C8">
        <f>IF(ISNA(VLOOKUP(C7,DINAMICAS!$A:$B,2,0)),0,(VLOOKUP(C7,DINAMICAS!$A:$B,2,0)))</f>
        <v>284</v>
      </c>
      <c r="D8">
        <f>IF(ISNA(VLOOKUP(D7,DINAMICAS!$A:$B,2,0)),0,(VLOOKUP(D7,DINAMICAS!$A:$B,2,0)))</f>
        <v>238</v>
      </c>
      <c r="E8">
        <f>IF(ISNA(VLOOKUP(E7,DINAMICAS!$A:$B,2,0)),0,(VLOOKUP(E7,DINAMICAS!$A:$B,2,0)))</f>
        <v>187</v>
      </c>
      <c r="F8">
        <f>IF(ISNA(VLOOKUP(F7,DINAMICAS!$A:$B,2,0)),0,(VLOOKUP(F7,DINAMICAS!$A:$B,2,0)))</f>
        <v>4</v>
      </c>
      <c r="H8" t="str">
        <f>TEXT(202401,"000000")</f>
        <v>202401</v>
      </c>
      <c r="I8">
        <f>IF(ISNA(VLOOKUP($H8,DINAMICAS!$J:$P,2,0)),0,VLOOKUP($H8,DINAMICAS!$J:$P,2,0))</f>
        <v>106</v>
      </c>
      <c r="J8">
        <f>IF(ISNA(VLOOKUP($H8,DINAMICAS!$J:$P,3,0)),0,VLOOKUP($H8,DINAMICAS!$J:$P,3,0))</f>
        <v>12</v>
      </c>
      <c r="K8">
        <f>IF(ISNA(VLOOKUP($H8,DINAMICAS!$J:$P,4,0)),0,VLOOKUP($H8,DINAMICAS!$J:$P,4,0))</f>
        <v>3</v>
      </c>
      <c r="L8">
        <f>IF(ISNA(VLOOKUP($H8,DINAMICAS!$J:$P,5,0)),0,VLOOKUP($H8,DINAMICAS!$J:$P,5,0))</f>
        <v>3</v>
      </c>
      <c r="M8">
        <f>IF(ISNA(VLOOKUP($H8,DINAMICAS!$J:$P,6,0)),0,VLOOKUP($H8,DINAMICAS!$J:$P,6,0))</f>
        <v>11</v>
      </c>
      <c r="N8">
        <f>IF(ISNA(VLOOKUP($H8,DINAMICAS!$J:$P,7,0)),0,VLOOKUP($H8,DINAMICAS!$J:$P,7,0))</f>
        <v>137</v>
      </c>
      <c r="P8" t="str">
        <f>TEXT(202401,"000000")</f>
        <v>202401</v>
      </c>
      <c r="Q8">
        <f>IF(ISNA(VLOOKUP($H8,DINAMICAS!$S:$V,2,0)),0,VLOOKUP($H8,DINAMICAS!$S:$V,2,0))</f>
        <v>211</v>
      </c>
      <c r="R8">
        <f>IF(ISNA(VLOOKUP($H8,DINAMICAS!$S:$V,3,0)),0,VLOOKUP($H8,DINAMICAS!$S:$V,3,0))</f>
        <v>7</v>
      </c>
      <c r="S8">
        <f>IF(ISNA(VLOOKUP($H8,DINAMICAS!$S:$V,4,0)),0,VLOOKUP($H8,DINAMICAS!$S:$V,4,0))</f>
        <v>54</v>
      </c>
      <c r="U8" t="str">
        <f>TEXT(202401,"000000")</f>
        <v>202401</v>
      </c>
      <c r="V8" s="7">
        <f>IF(ISNA(VLOOKUP($H8,DINAMICAS!$Y:$AE,2,0)),0,VLOOKUP($H8,DINAMICAS!$Y:$AE,2,0))</f>
        <v>92</v>
      </c>
      <c r="W8" s="7">
        <f>IF(ISNA(VLOOKUP($H8,DINAMICAS!$Y:$AE,3,0)),0,VLOOKUP($H8,DINAMICAS!$Y:$AE,3,0))</f>
        <v>28</v>
      </c>
      <c r="X8" s="7">
        <f>IF(ISNA(VLOOKUP($H8,DINAMICAS!$Y:$AE,4,0)),0,VLOOKUP($H8,DINAMICAS!$Y:$AE,4,0))</f>
        <v>68</v>
      </c>
      <c r="Y8" s="7">
        <f>IF(ISNA(VLOOKUP($H8,DINAMICAS!$Y:$AE,5,0)),0,VLOOKUP($H8,DINAMICAS!$Y:$AE,5,0))</f>
        <v>48</v>
      </c>
      <c r="Z8" s="7">
        <f>IF(ISNA(VLOOKUP($H8,DINAMICAS!$Y:$AE,6,0)),0,VLOOKUP($H8,DINAMICAS!$Y:$AE,6,0))</f>
        <v>110</v>
      </c>
      <c r="AB8" t="str">
        <f>TEXT(202401,"000000")</f>
        <v>202401</v>
      </c>
      <c r="AC8" s="13">
        <f>IF(ISNA(VLOOKUP($H8,DINAMICAS!$AO:$AU,2,0)),0,VLOOKUP($H8,DINAMICAS!$AO:$AU,2,0))</f>
        <v>15</v>
      </c>
      <c r="AD8" s="13">
        <f>IF(ISNA(VLOOKUP($H8,DINAMICAS!$AO:$AU,3,0)),0,VLOOKUP($H8,DINAMICAS!$AO:$AU,3,0))</f>
        <v>81.790000000000006</v>
      </c>
      <c r="AE8" s="13">
        <f>IF(ISNA(VLOOKUP($H8,DINAMICAS!$AO:$AU,4,0)),0,VLOOKUP($H8,DINAMICAS!$AO:$AU,4,0))</f>
        <v>25</v>
      </c>
      <c r="AF8" s="13">
        <f>IF(ISNA(VLOOKUP($H8,DINAMICAS!$AO:$AU,5,0)),0,VLOOKUP($H8,DINAMICAS!$AO:$AU,5,0))</f>
        <v>56.183529411764709</v>
      </c>
      <c r="AG8" s="13">
        <f>IF(ISNA(VLOOKUP($H8,DINAMICAS!$AO:$AU,6,0)),0,VLOOKUP($H8,DINAMICAS!$AO:$AU,6,0))</f>
        <v>72.644430407801423</v>
      </c>
    </row>
    <row r="9" spans="2:33" x14ac:dyDescent="0.3">
      <c r="B9" t="s">
        <v>59</v>
      </c>
      <c r="C9">
        <f>IF(ISNA(VLOOKUP(C7,DINAMICAS!$D:$E,2,0)),0,VLOOKUP(C7,DINAMICAS!$D:$E,2,0))</f>
        <v>272</v>
      </c>
      <c r="D9">
        <f>IF(ISNA(VLOOKUP(D7,DINAMICAS!$D:$E,2,0)),0,VLOOKUP(D7,DINAMICAS!$D:$E,2,0))</f>
        <v>203</v>
      </c>
      <c r="E9">
        <f>IF(ISNA(VLOOKUP(E7,DINAMICAS!$D:$E,2,0)),0,VLOOKUP(E7,DINAMICAS!$D:$E,2,0))</f>
        <v>214</v>
      </c>
      <c r="F9">
        <f>IF(ISNA(VLOOKUP(F7,DINAMICAS!$D:$E,2,0)),0,VLOOKUP(F7,DINAMICAS!$D:$E,2,0))</f>
        <v>0</v>
      </c>
      <c r="H9" t="str">
        <f>TEXT(H8+1,"000000")</f>
        <v>202402</v>
      </c>
      <c r="I9">
        <f>IF(ISNA(VLOOKUP($H9,DINAMICAS!$J:$P,2,0)),0,VLOOKUP($H9,DINAMICAS!$J:$P,2,0))</f>
        <v>85</v>
      </c>
      <c r="J9">
        <f>IF(ISNA(VLOOKUP($H9,DINAMICAS!$J:$P,3,0)),0,VLOOKUP($H9,DINAMICAS!$J:$P,3,0))</f>
        <v>5</v>
      </c>
      <c r="K9">
        <f>IF(ISNA(VLOOKUP($H9,DINAMICAS!$J:$P,4,0)),0,VLOOKUP($H9,DINAMICAS!$J:$P,4,0))</f>
        <v>3</v>
      </c>
      <c r="L9">
        <f>IF(ISNA(VLOOKUP($H9,DINAMICAS!$J:$P,5,0)),0,VLOOKUP($H9,DINAMICAS!$J:$P,5,0))</f>
        <v>8</v>
      </c>
      <c r="M9">
        <f>IF(ISNA(VLOOKUP($H9,DINAMICAS!$J:$P,6,0)),0,VLOOKUP($H9,DINAMICAS!$J:$P,6,0))</f>
        <v>6</v>
      </c>
      <c r="N9">
        <f>IF(ISNA(VLOOKUP($H9,DINAMICAS!$J:$P,7,0)),0,VLOOKUP($H9,DINAMICAS!$J:$P,7,0))</f>
        <v>96</v>
      </c>
      <c r="P9" t="str">
        <f>TEXT(P8+1,"000000")</f>
        <v>202402</v>
      </c>
      <c r="Q9">
        <f>IF(ISNA(VLOOKUP($H9,DINAMICAS!$S:$V,2,0)),0,VLOOKUP($H9,DINAMICAS!$S:$V,2,0))</f>
        <v>153</v>
      </c>
      <c r="R9">
        <f>IF(ISNA(VLOOKUP($H9,DINAMICAS!$S:$V,3,0)),0,VLOOKUP($H9,DINAMICAS!$S:$V,3,0))</f>
        <v>19</v>
      </c>
      <c r="S9">
        <f>IF(ISNA(VLOOKUP($H9,DINAMICAS!$S:$V,4,0)),0,VLOOKUP($H9,DINAMICAS!$S:$V,4,0))</f>
        <v>31</v>
      </c>
      <c r="U9" t="str">
        <f>TEXT(U8+1,"000000")</f>
        <v>202402</v>
      </c>
      <c r="V9" s="7">
        <f>IF(ISNA(VLOOKUP($H9,DINAMICAS!$Y:$AE,2,0)),0,VLOOKUP($H9,DINAMICAS!$Y:$AE,2,0))</f>
        <v>56</v>
      </c>
      <c r="W9" s="7">
        <f>IF(ISNA(VLOOKUP($H9,DINAMICAS!$Y:$AE,3,0)),0,VLOOKUP($H9,DINAMICAS!$Y:$AE,3,0))</f>
        <v>24</v>
      </c>
      <c r="X9" s="7">
        <f>IF(ISNA(VLOOKUP($H9,DINAMICAS!$Y:$AE,4,0)),0,VLOOKUP($H9,DINAMICAS!$Y:$AE,4,0))</f>
        <v>57</v>
      </c>
      <c r="Y9" s="7">
        <f>IF(ISNA(VLOOKUP($H9,DINAMICAS!$Y:$AE,5,0)),0,VLOOKUP($H9,DINAMICAS!$Y:$AE,5,0))</f>
        <v>77</v>
      </c>
      <c r="Z9" s="7">
        <f>IF(ISNA(VLOOKUP($H9,DINAMICAS!$Y:$AE,6,0)),0,VLOOKUP($H9,DINAMICAS!$Y:$AE,6,0))</f>
        <v>77</v>
      </c>
      <c r="AB9" t="str">
        <f>TEXT(AB8+1,"000000")</f>
        <v>202402</v>
      </c>
      <c r="AC9" s="13">
        <f>IF(ISNA(VLOOKUP($H9,DINAMICAS!$AO:$AU,2,0)),0,VLOOKUP($H9,DINAMICAS!$AO:$AU,2,0))</f>
        <v>13.64</v>
      </c>
      <c r="AD9" s="13">
        <f>IF(ISNA(VLOOKUP($H9,DINAMICAS!$AO:$AU,3,0)),0,VLOOKUP($H9,DINAMICAS!$AO:$AU,3,0))</f>
        <v>81.819999999999993</v>
      </c>
      <c r="AE9" s="13">
        <f>IF(ISNA(VLOOKUP($H9,DINAMICAS!$AO:$AU,4,0)),0,VLOOKUP($H9,DINAMICAS!$AO:$AU,4,0))</f>
        <v>22.73</v>
      </c>
      <c r="AF9" s="13">
        <f>IF(ISNA(VLOOKUP($H9,DINAMICAS!$AO:$AU,5,0)),0,VLOOKUP($H9,DINAMICAS!$AO:$AU,5,0))</f>
        <v>44.570269655620535</v>
      </c>
      <c r="AG9" s="13">
        <f>IF(ISNA(VLOOKUP($H9,DINAMICAS!$AO:$AU,6,0)),0,VLOOKUP($H9,DINAMICAS!$AO:$AU,6,0))</f>
        <v>61.808885521885514</v>
      </c>
    </row>
    <row r="10" spans="2:33" x14ac:dyDescent="0.3">
      <c r="B10" t="s">
        <v>66</v>
      </c>
      <c r="C10" s="12">
        <f>C9/C8</f>
        <v>0.95774647887323938</v>
      </c>
      <c r="D10" s="12">
        <f t="shared" ref="D10:F10" si="1">D9/D8</f>
        <v>0.8529411764705882</v>
      </c>
      <c r="E10" s="12">
        <f t="shared" si="1"/>
        <v>1.1443850267379678</v>
      </c>
      <c r="F10" s="12">
        <f t="shared" si="1"/>
        <v>0</v>
      </c>
      <c r="H10" t="str">
        <f>TEXT(H9+1,"000000")</f>
        <v>202403</v>
      </c>
      <c r="I10">
        <f>IF(ISNA(VLOOKUP($H10,DINAMICAS!$J:$P,2,0)),0,VLOOKUP($H10,DINAMICAS!$J:$P,2,0))</f>
        <v>86</v>
      </c>
      <c r="J10">
        <f>IF(ISNA(VLOOKUP($H10,DINAMICAS!$J:$P,3,0)),0,VLOOKUP($H10,DINAMICAS!$J:$P,3,0))</f>
        <v>31</v>
      </c>
      <c r="K10">
        <f>IF(ISNA(VLOOKUP($H10,DINAMICAS!$J:$P,4,0)),0,VLOOKUP($H10,DINAMICAS!$J:$P,4,0))</f>
        <v>1</v>
      </c>
      <c r="L10">
        <f>IF(ISNA(VLOOKUP($H10,DINAMICAS!$J:$P,5,0)),0,VLOOKUP($H10,DINAMICAS!$J:$P,5,0))</f>
        <v>8</v>
      </c>
      <c r="M10">
        <f>IF(ISNA(VLOOKUP($H10,DINAMICAS!$J:$P,6,0)),0,VLOOKUP($H10,DINAMICAS!$J:$P,6,0))</f>
        <v>4</v>
      </c>
      <c r="N10">
        <f>IF(ISNA(VLOOKUP($H10,DINAMICAS!$J:$P,7,0)),0,VLOOKUP($H10,DINAMICAS!$J:$P,7,0))</f>
        <v>84</v>
      </c>
      <c r="P10" t="str">
        <f>TEXT(P9+1,"000000")</f>
        <v>202403</v>
      </c>
      <c r="Q10">
        <f>IF(ISNA(VLOOKUP($H10,DINAMICAS!$S:$V,2,0)),0,VLOOKUP($H10,DINAMICAS!$S:$V,2,0))</f>
        <v>178</v>
      </c>
      <c r="R10">
        <f>IF(ISNA(VLOOKUP($H10,DINAMICAS!$S:$V,3,0)),0,VLOOKUP($H10,DINAMICAS!$S:$V,3,0))</f>
        <v>9</v>
      </c>
      <c r="S10">
        <f>IF(ISNA(VLOOKUP($H10,DINAMICAS!$S:$V,4,0)),0,VLOOKUP($H10,DINAMICAS!$S:$V,4,0))</f>
        <v>27</v>
      </c>
      <c r="U10" t="str">
        <f>TEXT(U9+1,"000000")</f>
        <v>202403</v>
      </c>
      <c r="V10" s="7">
        <f>IF(ISNA(VLOOKUP($H10,DINAMICAS!$Y:$AE,2,0)),0,VLOOKUP($H10,DINAMICAS!$Y:$AE,2,0))</f>
        <v>55</v>
      </c>
      <c r="W10" s="7">
        <f>IF(ISNA(VLOOKUP($H10,DINAMICAS!$Y:$AE,3,0)),0,VLOOKUP($H10,DINAMICAS!$Y:$AE,3,0))</f>
        <v>20</v>
      </c>
      <c r="X10" s="7">
        <f>IF(ISNA(VLOOKUP($H10,DINAMICAS!$Y:$AE,4,0)),0,VLOOKUP($H10,DINAMICAS!$Y:$AE,4,0))</f>
        <v>86</v>
      </c>
      <c r="Y10" s="7">
        <f>IF(ISNA(VLOOKUP($H10,DINAMICAS!$Y:$AE,5,0)),0,VLOOKUP($H10,DINAMICAS!$Y:$AE,5,0))</f>
        <v>43</v>
      </c>
      <c r="Z10" s="7">
        <f>IF(ISNA(VLOOKUP($H10,DINAMICAS!$Y:$AE,6,0)),0,VLOOKUP($H10,DINAMICAS!$Y:$AE,6,0))</f>
        <v>35</v>
      </c>
      <c r="AB10" t="str">
        <f>TEXT(AB9+1,"000000")</f>
        <v>202403</v>
      </c>
      <c r="AC10" s="13">
        <f>IF(ISNA(VLOOKUP($H10,DINAMICAS!$AO:$AU,2,0)),0,VLOOKUP($H10,DINAMICAS!$AO:$AU,2,0))</f>
        <v>13.64</v>
      </c>
      <c r="AD10" s="13">
        <f>IF(ISNA(VLOOKUP($H10,DINAMICAS!$AO:$AU,3,0)),0,VLOOKUP($H10,DINAMICAS!$AO:$AU,3,0))</f>
        <v>77.365178571428572</v>
      </c>
      <c r="AE10" s="13">
        <f>IF(ISNA(VLOOKUP($H10,DINAMICAS!$AO:$AU,4,0)),0,VLOOKUP($H10,DINAMICAS!$AO:$AU,4,0))</f>
        <v>22.73</v>
      </c>
      <c r="AF10" s="13">
        <f>IF(ISNA(VLOOKUP($H10,DINAMICAS!$AO:$AU,5,0)),0,VLOOKUP($H10,DINAMICAS!$AO:$AU,5,0))</f>
        <v>48.794191176470584</v>
      </c>
      <c r="AG10" s="13">
        <f>IF(ISNA(VLOOKUP($H10,DINAMICAS!$AO:$AU,6,0)),0,VLOOKUP($H10,DINAMICAS!$AO:$AU,6,0))</f>
        <v>64.033443558390928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vt:lpstr>
      <vt:lpstr>DINAMICAS</vt:lpstr>
      <vt:lpstr>CUBO1</vt:lpstr>
      <vt:lpstr>CUBO2</vt:lpstr>
      <vt:lpstr>CALCULO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André Ribeiro Leli</cp:lastModifiedBy>
  <dcterms:created xsi:type="dcterms:W3CDTF">2024-05-20T15:44:41Z</dcterms:created>
  <dcterms:modified xsi:type="dcterms:W3CDTF">2024-05-20T22:59:15Z</dcterms:modified>
</cp:coreProperties>
</file>