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424EF263-B2B2-4C45-ACFB-2CBF57FED214}" xr6:coauthVersionLast="40" xr6:coauthVersionMax="40" xr10:uidLastSave="{00000000-0000-0000-0000-000000000000}"/>
  <bookViews>
    <workbookView xWindow="-120" yWindow="-120" windowWidth="38640" windowHeight="15420" xr2:uid="{00000000-000D-0000-FFFF-FFFF00000000}"/>
  </bookViews>
  <sheets>
    <sheet name="Comparisons" sheetId="1" r:id="rId1"/>
    <sheet name="PEC Consumptions" sheetId="2" r:id="rId2"/>
    <sheet name="FreeCleanSolar" sheetId="3" r:id="rId3"/>
    <sheet name="FreeCleanSolar (2)" sheetId="6" r:id="rId4"/>
  </sheets>
  <definedNames>
    <definedName name="_2" localSheetId="2">FreeCleanSolar!$A$1:$J$61</definedName>
    <definedName name="_2" localSheetId="3">'FreeCleanSolar (2)'!$A$1:$J$61</definedName>
    <definedName name="_xlnm._FilterDatabase" localSheetId="2" hidden="1">FreeCleanSolar!$A$1:$K$61</definedName>
    <definedName name="_xlnm._FilterDatabase" localSheetId="3" hidden="1">'FreeCleanSolar (2)'!$A$1:$M$61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2" l="1"/>
  <c r="B18" i="2" s="1"/>
  <c r="B16" i="2"/>
  <c r="O24" i="1"/>
  <c r="O25" i="1" s="1"/>
  <c r="O5" i="1"/>
  <c r="O3" i="1"/>
  <c r="N3" i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2" i="3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2" i="6"/>
  <c r="F13" i="2"/>
  <c r="F12" i="2"/>
  <c r="F11" i="2"/>
  <c r="F10" i="2"/>
  <c r="F9" i="2"/>
  <c r="F8" i="2"/>
  <c r="F7" i="2"/>
  <c r="F6" i="2"/>
  <c r="F5" i="2"/>
  <c r="F4" i="2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2" i="3"/>
  <c r="Q25" i="1"/>
  <c r="Q6" i="1" s="1"/>
  <c r="Q24" i="1"/>
  <c r="Q23" i="1"/>
  <c r="M24" i="1"/>
  <c r="M25" i="1" s="1"/>
  <c r="M5" i="1"/>
  <c r="D8" i="2"/>
  <c r="B25" i="2"/>
  <c r="D9" i="2" s="1"/>
  <c r="M3" i="1"/>
  <c r="T24" i="1"/>
  <c r="T25" i="1" s="1"/>
  <c r="T5" i="1"/>
  <c r="T3" i="1"/>
  <c r="P7" i="1"/>
  <c r="C17" i="2"/>
  <c r="C18" i="2" s="1"/>
  <c r="C16" i="2"/>
  <c r="S7" i="1"/>
  <c r="Q3" i="1"/>
  <c r="R7" i="1"/>
  <c r="R24" i="1" s="1"/>
  <c r="R25" i="1" s="1"/>
  <c r="R23" i="1"/>
  <c r="U7" i="1"/>
  <c r="U3" i="1"/>
  <c r="K3" i="1"/>
  <c r="S23" i="1"/>
  <c r="S24" i="1" s="1"/>
  <c r="S5" i="1"/>
  <c r="S3" i="1"/>
  <c r="P3" i="1"/>
  <c r="R3" i="1"/>
  <c r="R28" i="1"/>
  <c r="R29" i="1" s="1"/>
  <c r="N28" i="1"/>
  <c r="P28" i="1"/>
  <c r="P29" i="1" s="1"/>
  <c r="Q28" i="1"/>
  <c r="N29" i="1"/>
  <c r="Q29" i="1"/>
  <c r="R5" i="1"/>
  <c r="Q5" i="1"/>
  <c r="P5" i="1"/>
  <c r="N7" i="1"/>
  <c r="N24" i="1" s="1"/>
  <c r="N25" i="1" s="1"/>
  <c r="N5" i="1"/>
  <c r="L28" i="1"/>
  <c r="L29" i="1" s="1"/>
  <c r="L5" i="1"/>
  <c r="D7" i="2" l="1"/>
  <c r="D12" i="2"/>
  <c r="D5" i="2"/>
  <c r="D11" i="2"/>
  <c r="D6" i="2"/>
  <c r="D13" i="2"/>
  <c r="P6" i="1"/>
  <c r="D10" i="2"/>
  <c r="D4" i="2"/>
  <c r="N6" i="1"/>
  <c r="C21" i="2"/>
  <c r="O6" i="1"/>
  <c r="T6" i="1"/>
  <c r="P24" i="1"/>
  <c r="P25" i="1" s="1"/>
  <c r="K7" i="1"/>
  <c r="K24" i="1" s="1"/>
  <c r="K25" i="1" s="1"/>
  <c r="K28" i="1"/>
  <c r="K29" i="1" s="1"/>
  <c r="K5" i="1"/>
  <c r="R6" i="1" l="1"/>
  <c r="S25" i="1"/>
  <c r="S6" i="1" s="1"/>
  <c r="B28" i="1"/>
  <c r="B29" i="1" s="1"/>
  <c r="C5" i="1"/>
  <c r="D5" i="1"/>
  <c r="E5" i="1"/>
  <c r="F5" i="1"/>
  <c r="G5" i="1"/>
  <c r="H5" i="1"/>
  <c r="I5" i="1"/>
  <c r="B5" i="1"/>
  <c r="C28" i="1"/>
  <c r="C29" i="1" s="1"/>
  <c r="D28" i="1"/>
  <c r="D29" i="1" s="1"/>
  <c r="E28" i="1"/>
  <c r="E29" i="1" s="1"/>
  <c r="F28" i="1"/>
  <c r="F29" i="1" s="1"/>
  <c r="G28" i="1"/>
  <c r="G29" i="1" s="1"/>
  <c r="H28" i="1"/>
  <c r="H29" i="1" s="1"/>
  <c r="I28" i="1"/>
  <c r="I29" i="1" s="1"/>
  <c r="J7" i="1" l="1"/>
  <c r="J6" i="1" s="1"/>
  <c r="I7" i="1" l="1"/>
  <c r="I6" i="1" s="1"/>
  <c r="D6" i="1"/>
  <c r="E6" i="1"/>
  <c r="F6" i="1"/>
  <c r="G6" i="1"/>
  <c r="H6" i="1"/>
  <c r="I24" i="1" l="1"/>
  <c r="I25" i="1" s="1"/>
  <c r="G23" i="1"/>
  <c r="G24" i="1" s="1"/>
  <c r="H23" i="1"/>
  <c r="H24" i="1" s="1"/>
  <c r="H25" i="1" s="1"/>
  <c r="G25" i="1" l="1"/>
  <c r="D23" i="1"/>
  <c r="D24" i="1" s="1"/>
  <c r="E23" i="1"/>
  <c r="F23" i="1"/>
  <c r="C7" i="1"/>
  <c r="B7" i="1"/>
  <c r="B23" i="1" s="1"/>
  <c r="F19" i="1"/>
  <c r="D25" i="1" l="1"/>
  <c r="C6" i="1"/>
  <c r="E24" i="1"/>
  <c r="E25" i="1" s="1"/>
  <c r="F24" i="1"/>
  <c r="F25" i="1" s="1"/>
  <c r="C23" i="1"/>
  <c r="B6" i="1"/>
  <c r="B24" i="1"/>
  <c r="B25" i="1" s="1"/>
  <c r="L24" i="1"/>
  <c r="L25" i="1" l="1"/>
  <c r="L6" i="1" s="1"/>
  <c r="C24" i="1"/>
  <c r="C2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62C521-FCEB-421C-8C43-62B485841DEA}" name="Connection" type="4" refreshedVersion="6" background="1" saveData="1">
    <webPr sourceData="1" parsePre="1" consecutive="1" xl2000="1" url="http://www.freecleansolar.com/Solar-Panels-s/2.htm#" htmlTables="1">
      <tables count="1">
        <s v="Solar-Panels-In-Stock"/>
      </tables>
    </webPr>
  </connection>
  <connection id="2" xr16:uid="{F9B16CBB-DA36-4620-8FDC-EFCCBBFF4353}" name="Connection1" type="4" refreshedVersion="6" background="1" saveData="1">
    <webPr sourceData="1" parsePre="1" consecutive="1" xl2000="1" url="http://www.freecleansolar.com/Solar-Panels-s/2.htm#" htmlTables="1">
      <tables count="1">
        <s v="Solar-Panels-In-Stock"/>
      </tables>
    </webPr>
  </connection>
</connections>
</file>

<file path=xl/sharedStrings.xml><?xml version="1.0" encoding="utf-8"?>
<sst xmlns="http://schemas.openxmlformats.org/spreadsheetml/2006/main" count="359" uniqueCount="165">
  <si>
    <t>Number of Panels</t>
  </si>
  <si>
    <t>Price per Watt</t>
  </si>
  <si>
    <t>APR</t>
  </si>
  <si>
    <t>Panel Model</t>
  </si>
  <si>
    <t>25 yrs</t>
  </si>
  <si>
    <t>TreeHouse</t>
  </si>
  <si>
    <t>Battery Model</t>
  </si>
  <si>
    <t>Battery Cost</t>
  </si>
  <si>
    <t>Array Cost</t>
  </si>
  <si>
    <t>Array Output in kW</t>
  </si>
  <si>
    <t>1yr Output in kWh</t>
  </si>
  <si>
    <t>Inverter Model</t>
  </si>
  <si>
    <t>ION Solar</t>
  </si>
  <si>
    <t>TSM-280DD05A.08(II)</t>
  </si>
  <si>
    <t>SE7600H-US</t>
  </si>
  <si>
    <t>Empire NRG</t>
  </si>
  <si>
    <t>Longhorn Solar</t>
  </si>
  <si>
    <t>Tesla Powerwall</t>
  </si>
  <si>
    <t>Fedral Tax Incentive @ 30%</t>
  </si>
  <si>
    <t>Out of Pocket Cost</t>
  </si>
  <si>
    <t>Solar Holding
 JAP6(K)-60-270/4BB</t>
  </si>
  <si>
    <t>Cash Discount</t>
  </si>
  <si>
    <t>Cash Discount %</t>
  </si>
  <si>
    <t>Vendor Rebates</t>
  </si>
  <si>
    <t>Tesla 94</t>
  </si>
  <si>
    <t>Tesla 81</t>
  </si>
  <si>
    <t>HESolar</t>
  </si>
  <si>
    <t>Panasonic
 315W Blk</t>
  </si>
  <si>
    <t>SolarEdge 
SE11100A-US (240V)</t>
  </si>
  <si>
    <t>SunPower 
Equinox</t>
  </si>
  <si>
    <t>SunPower 
Black 335W</t>
  </si>
  <si>
    <t>SolarEdge 
Inverter</t>
  </si>
  <si>
    <t>MomentumSolar</t>
  </si>
  <si>
    <t>Trina 290</t>
  </si>
  <si>
    <t>Enphase</t>
  </si>
  <si>
    <t>Roof Replacement</t>
  </si>
  <si>
    <t>Offset Quoted</t>
  </si>
  <si>
    <t>Actual Offset</t>
  </si>
  <si>
    <t>Trina 280 W</t>
  </si>
  <si>
    <t>Enphase Microinverter</t>
  </si>
  <si>
    <t>Solar SME INC</t>
  </si>
  <si>
    <t>Mission Solar Energy</t>
  </si>
  <si>
    <t>SolarEdge Technologies</t>
  </si>
  <si>
    <t>IES Texas Solar</t>
  </si>
  <si>
    <t>Watts per Panel</t>
  </si>
  <si>
    <t>Loan Term in years</t>
  </si>
  <si>
    <t>Panel Warranty in years</t>
  </si>
  <si>
    <t>Enphase Energy</t>
  </si>
  <si>
    <t>Inverter Type</t>
  </si>
  <si>
    <t>Optimizer</t>
  </si>
  <si>
    <t>Microinverter</t>
  </si>
  <si>
    <t>Freedom Solar Power</t>
  </si>
  <si>
    <t>Sunpower</t>
  </si>
  <si>
    <t>SunPower</t>
  </si>
  <si>
    <t>Inverter Waranty in years</t>
  </si>
  <si>
    <t>Battery Warranty in years</t>
  </si>
  <si>
    <t>512 220 8206</t>
  </si>
  <si>
    <t>S-Energy</t>
  </si>
  <si>
    <t>SMA 11KW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</si>
  <si>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</si>
  <si>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</si>
  <si>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</si>
  <si>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</si>
  <si>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</si>
  <si>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</si>
  <si>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</si>
  <si>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</si>
  <si>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</si>
  <si>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</si>
  <si>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</si>
  <si>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</si>
  <si>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Month</t>
  </si>
  <si>
    <t>kW</t>
  </si>
  <si>
    <t>$</t>
  </si>
  <si>
    <t>Free Clean Solar</t>
  </si>
  <si>
    <t>LG355Q1C-A5</t>
  </si>
  <si>
    <t xml:space="preserve">Base </t>
  </si>
  <si>
    <t>Delivery</t>
  </si>
  <si>
    <t>Trans</t>
  </si>
  <si>
    <t>Adj</t>
  </si>
  <si>
    <t>Silfab 370 Mono XL</t>
  </si>
  <si>
    <t>Canada</t>
  </si>
  <si>
    <t>LG365 NeON R</t>
  </si>
  <si>
    <t>S. Korea</t>
  </si>
  <si>
    <t>Peimar 360 Mono XL</t>
  </si>
  <si>
    <t>Italy</t>
  </si>
  <si>
    <t>iTek Energy 360 Mono XL</t>
  </si>
  <si>
    <t>USA</t>
  </si>
  <si>
    <t>LG360 NeON R</t>
  </si>
  <si>
    <t>Jinko 355 Mono XL</t>
  </si>
  <si>
    <t>Taiwan</t>
  </si>
  <si>
    <t>LG355 NeON R</t>
  </si>
  <si>
    <t>Silfab 350 Mono XL</t>
  </si>
  <si>
    <t>SolarWorld 350 Mono XL Black</t>
  </si>
  <si>
    <t>Solaria 350 Mono Black</t>
  </si>
  <si>
    <t>Korea / USA</t>
  </si>
  <si>
    <t>LG350 NeON R</t>
  </si>
  <si>
    <t>Trina 345 Mono XL</t>
  </si>
  <si>
    <t>Hansol 340 Mono XL</t>
  </si>
  <si>
    <t>LG335 MonoX NeON Cello A5</t>
  </si>
  <si>
    <t>Axitec 330 Poly XL</t>
  </si>
  <si>
    <t>Germany</t>
  </si>
  <si>
    <t>Peimar 330 Poly XL</t>
  </si>
  <si>
    <t>GCL 330 Poly XL</t>
  </si>
  <si>
    <t>China</t>
  </si>
  <si>
    <t>Canadian 330 Poly XL</t>
  </si>
  <si>
    <t>Solaria 330 Mono Black</t>
  </si>
  <si>
    <t>Panasonic 330 Bi-Facial</t>
  </si>
  <si>
    <t>Japan</t>
  </si>
  <si>
    <t>LG330 ACe + MICRO</t>
  </si>
  <si>
    <t>Peimar 325 Poly XL</t>
  </si>
  <si>
    <t>GCL 325 Poly XL</t>
  </si>
  <si>
    <t>Talesun 325 Poly XL</t>
  </si>
  <si>
    <t>Solaria 325 Mono Black</t>
  </si>
  <si>
    <t>GCL 320 Poly XL</t>
  </si>
  <si>
    <t>Canadian 320 Mono Black</t>
  </si>
  <si>
    <t>LG320 ACe + MICRO</t>
  </si>
  <si>
    <t>Panasonic 315 All-Black Bi-Facial</t>
  </si>
  <si>
    <t>Peimar 310 Mono Black</t>
  </si>
  <si>
    <t>Silfab 310 Mono All Black</t>
  </si>
  <si>
    <t>Q.Cells 305 Mono</t>
  </si>
  <si>
    <t>Canadian 305 Mono Black</t>
  </si>
  <si>
    <t>LG305 MonoX Neon</t>
  </si>
  <si>
    <t>Peimar 300 Mono Black</t>
  </si>
  <si>
    <t>Q.Cells 300 Mono</t>
  </si>
  <si>
    <t>Canadian 300 Mono Black</t>
  </si>
  <si>
    <t>SolarWorld 300 Mono Black</t>
  </si>
  <si>
    <t>iTek 300 Mono all-Black</t>
  </si>
  <si>
    <t>Trina 300 Mono All Black</t>
  </si>
  <si>
    <t>Axitec 295 Mono silver</t>
  </si>
  <si>
    <t>SolarWorld 295 Mono Black</t>
  </si>
  <si>
    <t>Q.Cells 295 Mono All Black</t>
  </si>
  <si>
    <t>Trina 295 Mono All Black</t>
  </si>
  <si>
    <t>iTek 295 Mono all-Black</t>
  </si>
  <si>
    <t>Silfab 295 Bifacial Clear back</t>
  </si>
  <si>
    <t>Q.Cells 290 Mono Black</t>
  </si>
  <si>
    <t>Silfab 290 Mono All Black</t>
  </si>
  <si>
    <t>Trina 290 Mono All Black</t>
  </si>
  <si>
    <t>Jinko 290 Mono Black</t>
  </si>
  <si>
    <t>Peimar 290 Mono All Black</t>
  </si>
  <si>
    <t>SolarWorld 290 Mono All Black</t>
  </si>
  <si>
    <t>SolarWorld 285 Mono Black</t>
  </si>
  <si>
    <t>Peimar 280 Poly Black</t>
  </si>
  <si>
    <t>EcoSolargy 280 Mono All Black</t>
  </si>
  <si>
    <t>Axitec 280 Mono Black</t>
  </si>
  <si>
    <t>CSUN 275 Poly Silver</t>
  </si>
  <si>
    <t>USA / China</t>
  </si>
  <si>
    <t>Axitec 270 Poly Silver</t>
  </si>
  <si>
    <t>Jinko 265 Poly Black</t>
  </si>
  <si>
    <t>Panasonic 240 Mono Black Bi-facial</t>
  </si>
  <si>
    <t xml:space="preserve">Solar Panel 
Brand / Model
</t>
  </si>
  <si>
    <t xml:space="preserve">Factory 
Watts 
STC(?) 
</t>
  </si>
  <si>
    <t xml:space="preserve">MAX  
Watts
PTC(?)
</t>
  </si>
  <si>
    <t xml:space="preserve">Everyday
Watts 
NOCT(?) 
</t>
  </si>
  <si>
    <t>Minimum 
Quantity</t>
  </si>
  <si>
    <t xml:space="preserve">Efficiency 
Rate(?)  </t>
  </si>
  <si>
    <t>$ per
Panel</t>
  </si>
  <si>
    <t xml:space="preserve">$ per 
Watt </t>
  </si>
  <si>
    <t>Country 
of Origin</t>
  </si>
  <si>
    <t>Warranty
Production</t>
  </si>
  <si>
    <t>Warranty
Material</t>
  </si>
  <si>
    <t>Output
Coefficient</t>
  </si>
  <si>
    <t>Cost of Efficiency @ 1%</t>
  </si>
  <si>
    <t>Panasonic 330W</t>
  </si>
  <si>
    <t>SolarEdge 11700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</si>
</sst>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9" fontId="0" fillId="0" borderId="0" xfId="0" applyNumberFormat="1"/>
    <xf numFmtId="44" fontId="0" fillId="0" borderId="0" xfId="2" applyFont="1"/>
    <xf numFmtId="44" fontId="0" fillId="0" borderId="0" xfId="0" applyNumberFormat="1"/>
    <xf numFmtId="10" fontId="0" fillId="0" borderId="0" xfId="0" applyNumberFormat="1"/>
    <xf numFmtId="43" fontId="0" fillId="0" borderId="0" xfId="1" applyFont="1"/>
    <xf numFmtId="9" fontId="0" fillId="0" borderId="0" xfId="3" applyFont="1"/>
    <xf numFmtId="164" fontId="0" fillId="0" borderId="0" xfId="1" applyNumberFormat="1" applyFont="1"/>
    <xf numFmtId="0" fontId="2" fillId="0" borderId="0" xfId="0" applyFont="1"/>
    <xf numFmtId="10" fontId="0" fillId="0" borderId="0" xfId="3" applyNumberFormat="1" applyFont="1"/>
    <xf numFmtId="165" fontId="0" fillId="0" borderId="0" xfId="2" applyNumberFormat="1" applyFont="1"/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0" fontId="3" fillId="0" borderId="0" xfId="4"/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vertical="top" wrapText="1"/>
    </xf>
    <xf numFmtId="44" fontId="0" fillId="0" borderId="0" xfId="2" applyFont="1" applyAlignment="1">
      <alignment vertical="top" wrapText="1"/>
    </xf>
    <xf numFmtId="0" fontId="3" fillId="2" borderId="0" xfId="4" applyFill="1"/>
    <xf numFmtId="164" fontId="0" fillId="2" borderId="0" xfId="1" applyNumberFormat="1" applyFont="1" applyFill="1"/>
    <xf numFmtId="0" fontId="0" fillId="2" borderId="0" xfId="0" applyFill="1"/>
    <xf numFmtId="9" fontId="0" fillId="2" borderId="0" xfId="0" applyNumberFormat="1" applyFill="1"/>
    <xf numFmtId="9" fontId="0" fillId="2" borderId="0" xfId="3" applyFont="1" applyFill="1"/>
    <xf numFmtId="44" fontId="0" fillId="2" borderId="0" xfId="0" applyNumberFormat="1" applyFill="1"/>
    <xf numFmtId="8" fontId="0" fillId="2" borderId="0" xfId="0" applyNumberFormat="1" applyFill="1"/>
    <xf numFmtId="10" fontId="0" fillId="2" borderId="0" xfId="3" applyNumberFormat="1" applyFont="1" applyFill="1"/>
    <xf numFmtId="165" fontId="0" fillId="2" borderId="0" xfId="2" applyNumberFormat="1" applyFont="1" applyFill="1"/>
    <xf numFmtId="10" fontId="0" fillId="2" borderId="0" xfId="0" applyNumberFormat="1" applyFill="1"/>
    <xf numFmtId="44" fontId="0" fillId="2" borderId="0" xfId="2" applyFont="1" applyFill="1"/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1" xr16:uid="{3850796B-4ECD-46DE-850D-79806F0D49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" connectionId="2" xr16:uid="{D5331CB1-D560-406E-879A-4E9994C517F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nergysage.com/panels/SunPower/SPR-X20-327-C-AC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energysage.com/panels/Mission+Solar/MSE300SQ5T/" TargetMode="External"/><Relationship Id="rId7" Type="http://schemas.openxmlformats.org/officeDocument/2006/relationships/hyperlink" Target="https://www.energysage.com/supplier/20101/ies-texas-solar/" TargetMode="External"/><Relationship Id="rId12" Type="http://schemas.openxmlformats.org/officeDocument/2006/relationships/hyperlink" Target="https://www.energysage.com/panels/Panasonic/VBHN330SA16/" TargetMode="External"/><Relationship Id="rId2" Type="http://schemas.openxmlformats.org/officeDocument/2006/relationships/hyperlink" Target="https://www.energysage.com/supplier/20122/solaredge-technologies/" TargetMode="External"/><Relationship Id="rId1" Type="http://schemas.openxmlformats.org/officeDocument/2006/relationships/hyperlink" Target="https://www.energysage.com/panels/Mission+Solar/MSE325SO4J/" TargetMode="External"/><Relationship Id="rId6" Type="http://schemas.openxmlformats.org/officeDocument/2006/relationships/hyperlink" Target="https://www.energysage.com/supplier/21517/freedom-solar-power/" TargetMode="External"/><Relationship Id="rId11" Type="http://schemas.openxmlformats.org/officeDocument/2006/relationships/hyperlink" Target="https://www.energysage.com/supplier/20101/ies-texas-solar/" TargetMode="External"/><Relationship Id="rId5" Type="http://schemas.openxmlformats.org/officeDocument/2006/relationships/hyperlink" Target="https://www.energysage.com/supplier/21382/solar-sme-inc/" TargetMode="External"/><Relationship Id="rId10" Type="http://schemas.openxmlformats.org/officeDocument/2006/relationships/hyperlink" Target="https://www.energysage.com/supplier/21382/solar-sme-inc/" TargetMode="External"/><Relationship Id="rId4" Type="http://schemas.openxmlformats.org/officeDocument/2006/relationships/hyperlink" Target="https://www.energysage.com/supplier/150/enphase-energy/" TargetMode="External"/><Relationship Id="rId9" Type="http://schemas.openxmlformats.org/officeDocument/2006/relationships/hyperlink" Target="https://www.energysage.com/supplier/108/sunpower-corporat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P19" sqref="P19"/>
    </sheetView>
  </sheetViews>
  <sheetFormatPr defaultRowHeight="15" x14ac:dyDescent="0.25"/>
  <cols>
    <col min="1" max="1" width="25.5703125" bestFit="1" customWidth="1"/>
    <col min="2" max="2" width="12.7109375" customWidth="1"/>
    <col min="3" max="3" width="19.5703125" customWidth="1"/>
    <col min="4" max="4" width="19.7109375" customWidth="1"/>
    <col min="5" max="5" width="11.5703125" customWidth="1"/>
    <col min="6" max="6" width="12.5703125" customWidth="1"/>
    <col min="7" max="8" width="11.5703125" customWidth="1"/>
    <col min="9" max="9" width="16" customWidth="1"/>
    <col min="10" max="10" width="12.5703125" customWidth="1"/>
    <col min="11" max="11" width="16" customWidth="1"/>
    <col min="12" max="12" width="22.28515625" bestFit="1" customWidth="1"/>
    <col min="13" max="13" width="22.28515625" customWidth="1"/>
    <col min="14" max="14" width="19.42578125" bestFit="1" customWidth="1"/>
    <col min="15" max="15" width="19.42578125" customWidth="1"/>
    <col min="16" max="16" width="20.28515625" bestFit="1" customWidth="1"/>
    <col min="17" max="18" width="11.5703125" bestFit="1" customWidth="1"/>
    <col min="19" max="20" width="11.5703125" customWidth="1"/>
    <col min="21" max="21" width="11.5703125" bestFit="1" customWidth="1"/>
    <col min="22" max="22" width="12.5703125" bestFit="1" customWidth="1"/>
  </cols>
  <sheetData>
    <row r="1" spans="1:23" x14ac:dyDescent="0.25">
      <c r="B1" t="s">
        <v>5</v>
      </c>
      <c r="C1" t="s">
        <v>16</v>
      </c>
      <c r="D1" t="s">
        <v>12</v>
      </c>
      <c r="E1" t="s">
        <v>15</v>
      </c>
      <c r="F1" t="s">
        <v>24</v>
      </c>
      <c r="G1" t="s">
        <v>25</v>
      </c>
      <c r="H1" t="s">
        <v>26</v>
      </c>
      <c r="I1" t="s">
        <v>32</v>
      </c>
      <c r="J1" t="s">
        <v>32</v>
      </c>
      <c r="K1" t="s">
        <v>32</v>
      </c>
      <c r="L1" s="14" t="s">
        <v>40</v>
      </c>
      <c r="M1" s="14" t="s">
        <v>40</v>
      </c>
      <c r="N1" s="14" t="s">
        <v>43</v>
      </c>
      <c r="O1" s="19" t="s">
        <v>43</v>
      </c>
      <c r="P1" s="14" t="s">
        <v>51</v>
      </c>
      <c r="Q1" t="s">
        <v>56</v>
      </c>
      <c r="U1" t="s">
        <v>57</v>
      </c>
      <c r="V1" t="s">
        <v>74</v>
      </c>
    </row>
    <row r="2" spans="1:23" x14ac:dyDescent="0.25">
      <c r="A2" s="8" t="s">
        <v>10</v>
      </c>
      <c r="B2" s="7">
        <v>10502</v>
      </c>
      <c r="C2" s="7">
        <v>19832</v>
      </c>
      <c r="D2" s="7">
        <v>11648</v>
      </c>
      <c r="E2" s="7"/>
      <c r="F2" s="7">
        <v>18938</v>
      </c>
      <c r="G2" s="7">
        <v>16175</v>
      </c>
      <c r="H2" s="7">
        <v>13290</v>
      </c>
      <c r="I2" s="12">
        <v>14225</v>
      </c>
      <c r="K2" s="7">
        <v>20697</v>
      </c>
      <c r="L2" s="7">
        <v>22500</v>
      </c>
      <c r="M2" s="7">
        <v>22975</v>
      </c>
      <c r="N2" s="7">
        <v>15730</v>
      </c>
      <c r="O2" s="20">
        <v>15074</v>
      </c>
      <c r="P2" s="7">
        <v>10000</v>
      </c>
      <c r="Q2" s="7">
        <v>18432</v>
      </c>
      <c r="R2" s="7">
        <v>15958</v>
      </c>
      <c r="S2" s="7">
        <v>15958</v>
      </c>
      <c r="T2" s="7">
        <v>15696</v>
      </c>
    </row>
    <row r="3" spans="1:23" x14ac:dyDescent="0.25">
      <c r="A3" s="8" t="s">
        <v>9</v>
      </c>
      <c r="B3" s="5">
        <v>8.0399999999999991</v>
      </c>
      <c r="C3" s="5">
        <v>14.04</v>
      </c>
      <c r="D3">
        <v>8.9600000000000009</v>
      </c>
      <c r="E3">
        <v>14.7</v>
      </c>
      <c r="F3">
        <v>14.95</v>
      </c>
      <c r="G3">
        <v>12.675000000000001</v>
      </c>
      <c r="H3">
        <v>9.7650000000000006</v>
      </c>
      <c r="I3">
        <v>10.36</v>
      </c>
      <c r="J3">
        <v>14.225</v>
      </c>
      <c r="K3">
        <f>K11*K12/1000</f>
        <v>15.96</v>
      </c>
      <c r="L3">
        <v>15.275</v>
      </c>
      <c r="M3">
        <f>M11*M12/1000</f>
        <v>14.2</v>
      </c>
      <c r="N3">
        <f t="shared" ref="N3:O3" si="0">N11*N12/1000</f>
        <v>11.4</v>
      </c>
      <c r="O3" s="21">
        <f t="shared" si="0"/>
        <v>10.56</v>
      </c>
      <c r="P3">
        <f t="shared" ref="P3:U3" si="1">P11*P12/1000</f>
        <v>6.54</v>
      </c>
      <c r="Q3">
        <f t="shared" si="1"/>
        <v>11.52</v>
      </c>
      <c r="R3">
        <f t="shared" si="1"/>
        <v>10.464</v>
      </c>
      <c r="S3">
        <f t="shared" si="1"/>
        <v>10.464</v>
      </c>
      <c r="T3">
        <f t="shared" si="1"/>
        <v>10.464</v>
      </c>
      <c r="U3">
        <f t="shared" si="1"/>
        <v>10.98</v>
      </c>
    </row>
    <row r="4" spans="1:23" x14ac:dyDescent="0.25">
      <c r="A4" s="8" t="s">
        <v>36</v>
      </c>
      <c r="B4" s="6">
        <v>0.8</v>
      </c>
      <c r="C4" s="1">
        <v>1.02</v>
      </c>
      <c r="D4" s="1">
        <v>0.99</v>
      </c>
      <c r="E4" s="6">
        <v>1</v>
      </c>
      <c r="F4" s="6">
        <v>0.94</v>
      </c>
      <c r="G4" s="1">
        <v>0.81</v>
      </c>
      <c r="H4" s="1">
        <v>0.49</v>
      </c>
      <c r="I4" s="1">
        <v>0.86</v>
      </c>
      <c r="K4" s="1">
        <v>0.95</v>
      </c>
      <c r="L4" s="1">
        <v>1</v>
      </c>
      <c r="M4" s="1"/>
      <c r="N4" s="1">
        <v>0.69</v>
      </c>
      <c r="O4" s="22"/>
      <c r="P4" s="1">
        <v>0.44</v>
      </c>
      <c r="Q4" s="1">
        <v>0.82</v>
      </c>
      <c r="R4" s="1">
        <v>0.71</v>
      </c>
      <c r="T4" s="1">
        <v>0.80099999999999993</v>
      </c>
    </row>
    <row r="5" spans="1:23" x14ac:dyDescent="0.25">
      <c r="A5" s="8" t="s">
        <v>37</v>
      </c>
      <c r="B5" s="6">
        <f t="shared" ref="B5:I5" si="2">B2/$W$29</f>
        <v>0.56829004329004329</v>
      </c>
      <c r="C5" s="6">
        <f t="shared" si="2"/>
        <v>1.0731601731601732</v>
      </c>
      <c r="D5" s="6">
        <f t="shared" si="2"/>
        <v>0.63030303030303025</v>
      </c>
      <c r="E5" s="6">
        <f t="shared" si="2"/>
        <v>0</v>
      </c>
      <c r="F5" s="6">
        <f t="shared" si="2"/>
        <v>1.0247835497835498</v>
      </c>
      <c r="G5" s="6">
        <f t="shared" si="2"/>
        <v>0.87527056277056281</v>
      </c>
      <c r="H5" s="6">
        <f t="shared" si="2"/>
        <v>0.7191558441558441</v>
      </c>
      <c r="I5" s="6">
        <f t="shared" si="2"/>
        <v>0.76975108225108224</v>
      </c>
      <c r="K5" s="6">
        <f t="shared" ref="K5:T5" si="3">K2/$W$29</f>
        <v>1.1199675324675324</v>
      </c>
      <c r="L5" s="6">
        <f t="shared" si="3"/>
        <v>1.2175324675324675</v>
      </c>
      <c r="M5" s="6">
        <f t="shared" si="3"/>
        <v>1.2432359307359306</v>
      </c>
      <c r="N5" s="6">
        <f t="shared" si="3"/>
        <v>0.85119047619047616</v>
      </c>
      <c r="O5" s="23">
        <f t="shared" si="3"/>
        <v>0.81569264069264069</v>
      </c>
      <c r="P5" s="6">
        <f t="shared" si="3"/>
        <v>0.54112554112554112</v>
      </c>
      <c r="Q5" s="6">
        <f t="shared" si="3"/>
        <v>0.9974025974025974</v>
      </c>
      <c r="R5" s="6">
        <f t="shared" si="3"/>
        <v>0.86352813852813848</v>
      </c>
      <c r="S5" s="6">
        <f t="shared" si="3"/>
        <v>0.86352813852813848</v>
      </c>
      <c r="T5" s="6">
        <f t="shared" si="3"/>
        <v>0.8493506493506493</v>
      </c>
    </row>
    <row r="6" spans="1:23" x14ac:dyDescent="0.25">
      <c r="A6" s="8" t="s">
        <v>1</v>
      </c>
      <c r="B6" s="3">
        <f t="shared" ref="B6" si="4">B7/B3/1000</f>
        <v>3.9965174129353236</v>
      </c>
      <c r="C6" s="3">
        <f t="shared" ref="C6" si="5">C7/C3/1000</f>
        <v>3.15</v>
      </c>
      <c r="D6" s="3">
        <f t="shared" ref="D6" si="6">D7/D3/1000</f>
        <v>5.29</v>
      </c>
      <c r="E6" s="3">
        <f t="shared" ref="E6" si="7">E7/E3/1000</f>
        <v>3.1632653061224492</v>
      </c>
      <c r="F6" s="3">
        <f t="shared" ref="F6" si="8">F7/F3/1000</f>
        <v>3.3499665551839466</v>
      </c>
      <c r="G6" s="3">
        <f t="shared" ref="G6" si="9">G7/G3/1000</f>
        <v>2.9143984220907297</v>
      </c>
      <c r="H6" s="3">
        <f t="shared" ref="H6" si="10">H7/H3/1000</f>
        <v>2.9853558627752173</v>
      </c>
      <c r="I6" s="3">
        <f t="shared" ref="I6:J6" si="11">I7/I3/1000</f>
        <v>2.95</v>
      </c>
      <c r="J6" s="3">
        <f t="shared" si="11"/>
        <v>2.1484710017574695</v>
      </c>
      <c r="K6" s="3">
        <v>2.5</v>
      </c>
      <c r="L6" s="3">
        <f>(L24+L25)/L3/1000</f>
        <v>2.5000327332242227</v>
      </c>
      <c r="M6" s="3"/>
      <c r="N6" s="3">
        <f>(N24+N25+N21)/N3/1000</f>
        <v>2.7192982456140347</v>
      </c>
      <c r="O6" s="24">
        <f>(O24+O25+O21)/O3/1000</f>
        <v>2.9166666666666665</v>
      </c>
      <c r="P6" s="3">
        <f>P7/P3/1000</f>
        <v>3.5750000000000006</v>
      </c>
      <c r="Q6" s="3">
        <f>(Q24+Q25+Q21)/Q3/1000</f>
        <v>3.4000157828282829</v>
      </c>
      <c r="R6" s="3">
        <f>(R24+R25+R21)/R3/1000</f>
        <v>3.4794533639143728</v>
      </c>
      <c r="S6" s="3">
        <f>(S24+S25+S21)/S3/1000</f>
        <v>3.2500173755907698</v>
      </c>
      <c r="T6" s="3">
        <f>(T24+T25+T21)/T3/1000</f>
        <v>3.25</v>
      </c>
      <c r="U6">
        <v>1.04</v>
      </c>
    </row>
    <row r="7" spans="1:23" x14ac:dyDescent="0.25">
      <c r="A7" s="8" t="s">
        <v>8</v>
      </c>
      <c r="B7" s="2">
        <f>32132</f>
        <v>32132</v>
      </c>
      <c r="C7" s="3">
        <f>44226</f>
        <v>44226</v>
      </c>
      <c r="D7" s="3">
        <v>47398.400000000001</v>
      </c>
      <c r="E7" s="3">
        <v>46500</v>
      </c>
      <c r="F7" s="3">
        <v>50082</v>
      </c>
      <c r="G7" s="3">
        <v>36940</v>
      </c>
      <c r="H7" s="3">
        <v>29152</v>
      </c>
      <c r="I7" s="3">
        <f>30562</f>
        <v>30562</v>
      </c>
      <c r="J7" s="3">
        <f>30562</f>
        <v>30562</v>
      </c>
      <c r="K7" s="3">
        <f>K3*K6*1000</f>
        <v>39900.000000000007</v>
      </c>
      <c r="L7" s="3">
        <v>44298</v>
      </c>
      <c r="M7" s="3">
        <v>44020</v>
      </c>
      <c r="N7" s="15">
        <f>31000</f>
        <v>31000</v>
      </c>
      <c r="O7" s="25">
        <v>32100</v>
      </c>
      <c r="P7" s="15">
        <f>21255*1.1</f>
        <v>23380.500000000004</v>
      </c>
      <c r="Q7" s="15">
        <v>43085</v>
      </c>
      <c r="R7" s="15">
        <f>37409</f>
        <v>37409</v>
      </c>
      <c r="S7" s="15">
        <f>37409</f>
        <v>37409</v>
      </c>
      <c r="T7" s="15">
        <v>34008</v>
      </c>
      <c r="U7" s="3">
        <f>U3*U6*1000</f>
        <v>11419.2</v>
      </c>
      <c r="V7" s="3"/>
      <c r="W7" s="3"/>
    </row>
    <row r="8" spans="1:23" x14ac:dyDescent="0.25">
      <c r="A8" s="8" t="s">
        <v>45</v>
      </c>
      <c r="B8">
        <v>12</v>
      </c>
      <c r="C8">
        <v>12</v>
      </c>
      <c r="D8">
        <v>12</v>
      </c>
      <c r="E8">
        <v>20</v>
      </c>
      <c r="F8">
        <v>10</v>
      </c>
      <c r="G8">
        <v>10</v>
      </c>
      <c r="I8">
        <v>10</v>
      </c>
      <c r="K8">
        <v>10</v>
      </c>
      <c r="L8">
        <v>12</v>
      </c>
      <c r="N8">
        <v>25</v>
      </c>
      <c r="O8" s="21">
        <v>1</v>
      </c>
      <c r="P8">
        <v>12</v>
      </c>
      <c r="Q8">
        <v>12</v>
      </c>
      <c r="R8">
        <v>12</v>
      </c>
    </row>
    <row r="9" spans="1:23" x14ac:dyDescent="0.25">
      <c r="A9" s="8" t="s">
        <v>2</v>
      </c>
      <c r="B9" s="4">
        <v>2.9899999999999999E-2</v>
      </c>
      <c r="C9" s="4">
        <v>5.4899999999999997E-2</v>
      </c>
      <c r="D9" s="9">
        <v>2.9899999999999999E-2</v>
      </c>
      <c r="E9" s="9">
        <v>7.2400000000000006E-2</v>
      </c>
      <c r="F9" s="9">
        <v>2.9900000000000003E-2</v>
      </c>
      <c r="G9" s="9">
        <v>2.9900000000000003E-2</v>
      </c>
      <c r="I9" s="9">
        <v>4.24E-2</v>
      </c>
      <c r="K9" s="9">
        <v>4.24E-2</v>
      </c>
      <c r="L9" s="9">
        <v>2.9899999999999999E-2</v>
      </c>
      <c r="M9" s="9"/>
      <c r="N9" s="9">
        <v>2.9900000000000003E-2</v>
      </c>
      <c r="O9" s="26">
        <v>0</v>
      </c>
      <c r="P9" s="9">
        <v>2.9900000000000003E-2</v>
      </c>
      <c r="Q9" s="9">
        <v>2.9900000000000003E-2</v>
      </c>
      <c r="R9" s="9">
        <v>2.9899999999999999E-2</v>
      </c>
    </row>
    <row r="10" spans="1:23" ht="30" x14ac:dyDescent="0.25">
      <c r="A10" s="8" t="s">
        <v>3</v>
      </c>
      <c r="B10" s="11" t="s">
        <v>30</v>
      </c>
      <c r="C10" s="11" t="s">
        <v>20</v>
      </c>
      <c r="D10" t="s">
        <v>13</v>
      </c>
      <c r="H10" s="11" t="s">
        <v>27</v>
      </c>
      <c r="I10" t="s">
        <v>33</v>
      </c>
      <c r="K10" t="s">
        <v>38</v>
      </c>
      <c r="L10" s="14" t="s">
        <v>41</v>
      </c>
      <c r="M10" t="s">
        <v>75</v>
      </c>
      <c r="N10" s="14" t="s">
        <v>41</v>
      </c>
      <c r="O10" s="19" t="s">
        <v>163</v>
      </c>
      <c r="P10" s="14" t="s">
        <v>53</v>
      </c>
    </row>
    <row r="11" spans="1:23" x14ac:dyDescent="0.25">
      <c r="A11" s="8" t="s">
        <v>44</v>
      </c>
      <c r="B11" s="11"/>
      <c r="C11" s="11"/>
      <c r="H11" s="11"/>
      <c r="K11">
        <v>280</v>
      </c>
      <c r="L11">
        <v>325</v>
      </c>
      <c r="M11">
        <v>355</v>
      </c>
      <c r="N11">
        <v>300</v>
      </c>
      <c r="O11" s="21">
        <v>330</v>
      </c>
      <c r="P11">
        <v>327</v>
      </c>
      <c r="Q11">
        <v>360</v>
      </c>
      <c r="R11">
        <v>327</v>
      </c>
      <c r="S11">
        <v>327</v>
      </c>
      <c r="T11">
        <v>327</v>
      </c>
      <c r="U11">
        <v>305</v>
      </c>
      <c r="V11">
        <v>370</v>
      </c>
    </row>
    <row r="12" spans="1:23" x14ac:dyDescent="0.25">
      <c r="A12" s="8" t="s">
        <v>0</v>
      </c>
      <c r="B12">
        <v>24</v>
      </c>
      <c r="C12">
        <v>52</v>
      </c>
      <c r="D12">
        <v>32</v>
      </c>
      <c r="E12">
        <v>49</v>
      </c>
      <c r="H12">
        <v>31</v>
      </c>
      <c r="I12">
        <v>37</v>
      </c>
      <c r="K12">
        <v>57</v>
      </c>
      <c r="L12">
        <v>47</v>
      </c>
      <c r="M12">
        <v>40</v>
      </c>
      <c r="N12">
        <v>38</v>
      </c>
      <c r="O12" s="21">
        <v>32</v>
      </c>
      <c r="P12">
        <v>20</v>
      </c>
      <c r="Q12">
        <v>32</v>
      </c>
      <c r="R12">
        <v>32</v>
      </c>
      <c r="S12">
        <v>32</v>
      </c>
      <c r="T12">
        <v>32</v>
      </c>
      <c r="U12">
        <v>36</v>
      </c>
    </row>
    <row r="13" spans="1:23" x14ac:dyDescent="0.25">
      <c r="A13" s="8" t="s">
        <v>46</v>
      </c>
      <c r="B13">
        <v>25</v>
      </c>
      <c r="F13">
        <v>20</v>
      </c>
      <c r="I13">
        <v>25</v>
      </c>
      <c r="K13">
        <v>25</v>
      </c>
      <c r="L13">
        <v>25</v>
      </c>
      <c r="O13" s="21"/>
      <c r="P13">
        <v>25</v>
      </c>
      <c r="Q13">
        <v>25</v>
      </c>
      <c r="R13">
        <v>25</v>
      </c>
      <c r="S13">
        <v>25</v>
      </c>
      <c r="U13">
        <v>10</v>
      </c>
    </row>
    <row r="14" spans="1:23" ht="30" x14ac:dyDescent="0.25">
      <c r="A14" s="8" t="s">
        <v>11</v>
      </c>
      <c r="B14" s="11" t="s">
        <v>29</v>
      </c>
      <c r="C14" s="11" t="s">
        <v>28</v>
      </c>
      <c r="D14" t="s">
        <v>14</v>
      </c>
      <c r="H14" s="11" t="s">
        <v>31</v>
      </c>
      <c r="I14" t="s">
        <v>34</v>
      </c>
      <c r="K14" t="s">
        <v>39</v>
      </c>
      <c r="L14" s="14" t="s">
        <v>42</v>
      </c>
      <c r="M14" s="14"/>
      <c r="N14" s="14" t="s">
        <v>47</v>
      </c>
      <c r="O14" s="21" t="s">
        <v>164</v>
      </c>
      <c r="P14" s="14" t="s">
        <v>52</v>
      </c>
      <c r="U14" t="s">
        <v>58</v>
      </c>
    </row>
    <row r="15" spans="1:23" x14ac:dyDescent="0.25">
      <c r="A15" s="8" t="s">
        <v>48</v>
      </c>
      <c r="B15" s="11"/>
      <c r="C15" s="11"/>
      <c r="H15" s="11"/>
      <c r="L15" t="s">
        <v>49</v>
      </c>
      <c r="N15" t="s">
        <v>50</v>
      </c>
      <c r="O15" s="21" t="s">
        <v>49</v>
      </c>
      <c r="P15" t="s">
        <v>50</v>
      </c>
    </row>
    <row r="16" spans="1:23" x14ac:dyDescent="0.25">
      <c r="A16" s="8" t="s">
        <v>54</v>
      </c>
      <c r="B16" t="s">
        <v>4</v>
      </c>
      <c r="I16" t="s">
        <v>4</v>
      </c>
      <c r="K16" t="s">
        <v>4</v>
      </c>
      <c r="L16">
        <v>25</v>
      </c>
      <c r="O16" s="21"/>
      <c r="P16">
        <v>25</v>
      </c>
    </row>
    <row r="17" spans="1:23" x14ac:dyDescent="0.25">
      <c r="A17" s="8" t="s">
        <v>6</v>
      </c>
      <c r="F17" t="s">
        <v>17</v>
      </c>
      <c r="O17" s="21"/>
    </row>
    <row r="18" spans="1:23" x14ac:dyDescent="0.25">
      <c r="A18" s="8" t="s">
        <v>55</v>
      </c>
      <c r="F18">
        <v>10</v>
      </c>
      <c r="O18" s="21"/>
    </row>
    <row r="19" spans="1:23" x14ac:dyDescent="0.25">
      <c r="A19" s="8" t="s">
        <v>7</v>
      </c>
      <c r="F19" s="10">
        <f>6387+1500</f>
        <v>7887</v>
      </c>
      <c r="G19" s="10"/>
      <c r="O19" s="21"/>
    </row>
    <row r="20" spans="1:23" x14ac:dyDescent="0.25">
      <c r="A20" s="8" t="s">
        <v>35</v>
      </c>
      <c r="F20" s="10"/>
      <c r="G20" s="10"/>
      <c r="I20" s="10">
        <v>13250</v>
      </c>
      <c r="K20" s="10">
        <v>14500</v>
      </c>
      <c r="O20" s="21"/>
    </row>
    <row r="21" spans="1:23" x14ac:dyDescent="0.25">
      <c r="A21" s="8" t="s">
        <v>23</v>
      </c>
      <c r="B21" s="10">
        <v>2000</v>
      </c>
      <c r="C21" s="10">
        <v>500</v>
      </c>
      <c r="D21" s="10"/>
      <c r="E21" s="10"/>
      <c r="F21" s="10"/>
      <c r="L21" s="10">
        <v>6110</v>
      </c>
      <c r="M21" s="10"/>
      <c r="O21" s="27"/>
      <c r="Q21" s="10">
        <v>-1000</v>
      </c>
      <c r="R21" s="10">
        <v>-1000</v>
      </c>
      <c r="S21" s="10">
        <v>-1000</v>
      </c>
      <c r="T21" s="10"/>
    </row>
    <row r="22" spans="1:23" x14ac:dyDescent="0.25">
      <c r="A22" s="8" t="s">
        <v>22</v>
      </c>
      <c r="B22" s="1">
        <v>0.05</v>
      </c>
      <c r="C22" s="1">
        <v>0.1111</v>
      </c>
      <c r="D22" s="1"/>
      <c r="E22" s="1">
        <v>0.06</v>
      </c>
      <c r="F22" s="1"/>
      <c r="O22" s="28"/>
      <c r="Q22" s="1">
        <v>0.1</v>
      </c>
      <c r="R22" s="1">
        <v>0</v>
      </c>
      <c r="S22" s="1">
        <v>0.1</v>
      </c>
      <c r="T22" s="1"/>
    </row>
    <row r="23" spans="1:23" x14ac:dyDescent="0.25">
      <c r="A23" s="8" t="s">
        <v>21</v>
      </c>
      <c r="B23" s="2">
        <f>(B19+B7)*B22</f>
        <v>1606.6000000000001</v>
      </c>
      <c r="C23" s="2">
        <f t="shared" ref="C23:F23" si="12">(C19+C7)*C22</f>
        <v>4913.5086000000001</v>
      </c>
      <c r="D23" s="2">
        <f t="shared" si="12"/>
        <v>0</v>
      </c>
      <c r="E23" s="2">
        <f t="shared" si="12"/>
        <v>2790</v>
      </c>
      <c r="F23" s="2">
        <f t="shared" si="12"/>
        <v>0</v>
      </c>
      <c r="G23" s="2">
        <f t="shared" ref="G23:H23" si="13">(G19+G7)*G22</f>
        <v>0</v>
      </c>
      <c r="H23" s="2">
        <f t="shared" si="13"/>
        <v>0</v>
      </c>
      <c r="O23" s="29">
        <v>1300</v>
      </c>
      <c r="Q23" s="2">
        <f>Q7 - (Q7/(1+Q22))</f>
        <v>3916.8181818181838</v>
      </c>
      <c r="R23" s="2">
        <f>R7 - (R7/(1+R22))</f>
        <v>0</v>
      </c>
      <c r="S23" s="2">
        <f>S7 - (S7/(1+S22))</f>
        <v>3400.8181818181838</v>
      </c>
      <c r="T23" s="2"/>
    </row>
    <row r="24" spans="1:23" x14ac:dyDescent="0.25">
      <c r="A24" s="8" t="s">
        <v>18</v>
      </c>
      <c r="B24" s="3">
        <f t="shared" ref="B24:H24" si="14">(B7+B19+B20-B21-B23)*0.3</f>
        <v>8557.6200000000008</v>
      </c>
      <c r="C24" s="3">
        <f t="shared" si="14"/>
        <v>11643.74742</v>
      </c>
      <c r="D24" s="3">
        <f t="shared" si="14"/>
        <v>14219.52</v>
      </c>
      <c r="E24" s="3">
        <f t="shared" si="14"/>
        <v>13113</v>
      </c>
      <c r="F24" s="3">
        <f t="shared" si="14"/>
        <v>17390.7</v>
      </c>
      <c r="G24" s="3">
        <f t="shared" si="14"/>
        <v>11082</v>
      </c>
      <c r="H24" s="3">
        <f t="shared" si="14"/>
        <v>8745.6</v>
      </c>
      <c r="I24" s="3">
        <f>(I7+I19+I20-I21-I23)*0.3</f>
        <v>13143.6</v>
      </c>
      <c r="K24" s="3">
        <f t="shared" ref="K24:P24" si="15">(K7+K19+K20-K21-K23)*0.3</f>
        <v>16320.000000000002</v>
      </c>
      <c r="L24" s="3">
        <f t="shared" si="15"/>
        <v>11456.4</v>
      </c>
      <c r="M24" s="3">
        <f t="shared" si="15"/>
        <v>13206</v>
      </c>
      <c r="N24" s="3">
        <f t="shared" si="15"/>
        <v>9300</v>
      </c>
      <c r="O24" s="24">
        <f t="shared" si="15"/>
        <v>9240</v>
      </c>
      <c r="P24" s="3">
        <f t="shared" si="15"/>
        <v>7014.1500000000005</v>
      </c>
      <c r="Q24" s="3">
        <f>(Q7+Q19+Q20-Q23)*0.3</f>
        <v>11750.454545454544</v>
      </c>
      <c r="R24" s="3">
        <f>(R7+R19+R20-R23)*0.3</f>
        <v>11222.699999999999</v>
      </c>
      <c r="S24" s="3">
        <f>(S7+S19+S20-S23)*0.3</f>
        <v>10202.454545454544</v>
      </c>
      <c r="T24" s="3">
        <f>(T7+T19+T20-T23)*0.3</f>
        <v>10202.4</v>
      </c>
    </row>
    <row r="25" spans="1:23" x14ac:dyDescent="0.25">
      <c r="A25" s="8" t="s">
        <v>19</v>
      </c>
      <c r="B25" s="3">
        <f>B7+B19-B21-B23-B24</f>
        <v>19967.78</v>
      </c>
      <c r="C25" s="3">
        <f t="shared" ref="C25:F25" si="16">C7+C19-C21-C23-C24</f>
        <v>27168.743979999999</v>
      </c>
      <c r="D25" s="3">
        <f t="shared" si="16"/>
        <v>33178.880000000005</v>
      </c>
      <c r="E25" s="3">
        <f t="shared" si="16"/>
        <v>30597</v>
      </c>
      <c r="F25" s="3">
        <f t="shared" si="16"/>
        <v>40578.300000000003</v>
      </c>
      <c r="G25" s="3">
        <f t="shared" ref="G25:H25" si="17">G7+G19-G21-G23-G24</f>
        <v>25858</v>
      </c>
      <c r="H25" s="3">
        <f t="shared" si="17"/>
        <v>20406.400000000001</v>
      </c>
      <c r="I25" s="3">
        <f t="shared" ref="I25" si="18">I7+I19+I20-I21-I23-I24</f>
        <v>30668.400000000001</v>
      </c>
      <c r="J25" s="3"/>
      <c r="K25" s="3">
        <f t="shared" ref="K25:Q25" si="19">K7+K19+K20-K21-K23-K24</f>
        <v>38080.000000000007</v>
      </c>
      <c r="L25" s="3">
        <f t="shared" si="19"/>
        <v>26731.599999999999</v>
      </c>
      <c r="M25" s="3">
        <f t="shared" si="19"/>
        <v>30814</v>
      </c>
      <c r="N25" s="3">
        <f t="shared" si="19"/>
        <v>21700</v>
      </c>
      <c r="O25" s="24">
        <f t="shared" si="19"/>
        <v>21560</v>
      </c>
      <c r="P25" s="3">
        <f t="shared" si="19"/>
        <v>16366.350000000002</v>
      </c>
      <c r="Q25" s="3">
        <f t="shared" si="19"/>
        <v>28417.727272727272</v>
      </c>
      <c r="R25" s="15">
        <f>R7+R19+R20-R23-R24</f>
        <v>26186.300000000003</v>
      </c>
      <c r="S25" s="3">
        <f>S7+S19+S20-S21-S23-S24</f>
        <v>24805.727272727272</v>
      </c>
      <c r="T25" s="3">
        <f>T7+T19+T20-T21-T23-T24</f>
        <v>23805.599999999999</v>
      </c>
    </row>
    <row r="26" spans="1:23" x14ac:dyDescent="0.25">
      <c r="O26" s="21"/>
    </row>
    <row r="27" spans="1:23" x14ac:dyDescent="0.25">
      <c r="O27" s="21"/>
    </row>
    <row r="28" spans="1:23" x14ac:dyDescent="0.25">
      <c r="B28" s="13">
        <f t="shared" ref="B28:H28" si="20">B2/B4</f>
        <v>13127.5</v>
      </c>
      <c r="C28" s="13">
        <f t="shared" si="20"/>
        <v>19443.137254901962</v>
      </c>
      <c r="D28" s="13">
        <f t="shared" si="20"/>
        <v>11765.656565656565</v>
      </c>
      <c r="E28" s="13">
        <f t="shared" si="20"/>
        <v>0</v>
      </c>
      <c r="F28" s="13">
        <f t="shared" si="20"/>
        <v>20146.808510638301</v>
      </c>
      <c r="G28" s="13">
        <f t="shared" si="20"/>
        <v>19969.135802469136</v>
      </c>
      <c r="H28" s="13">
        <f t="shared" si="20"/>
        <v>27122.448979591838</v>
      </c>
      <c r="I28" s="13">
        <f>I2/I4</f>
        <v>16540.697674418603</v>
      </c>
      <c r="K28" s="13">
        <f>K2/K4</f>
        <v>21786.315789473687</v>
      </c>
      <c r="L28" s="13">
        <f>L2/L4</f>
        <v>22500</v>
      </c>
      <c r="M28" s="13"/>
      <c r="N28" s="13">
        <f t="shared" ref="N28:Q28" si="21">N2/N4</f>
        <v>22797.101449275364</v>
      </c>
      <c r="O28" s="13"/>
      <c r="P28" s="13">
        <f t="shared" si="21"/>
        <v>22727.272727272728</v>
      </c>
      <c r="Q28" s="13">
        <f t="shared" si="21"/>
        <v>22478.048780487807</v>
      </c>
      <c r="R28" s="13">
        <f t="shared" ref="R28" si="22">R2/R4</f>
        <v>22476.056338028171</v>
      </c>
    </row>
    <row r="29" spans="1:23" x14ac:dyDescent="0.25">
      <c r="B29" s="13">
        <f t="shared" ref="B29:I29" si="23">$W$29-B28</f>
        <v>5352.5</v>
      </c>
      <c r="C29" s="13">
        <f t="shared" si="23"/>
        <v>-963.13725490196157</v>
      </c>
      <c r="D29" s="13">
        <f t="shared" si="23"/>
        <v>6714.3434343434346</v>
      </c>
      <c r="E29" s="13">
        <f t="shared" si="23"/>
        <v>18480</v>
      </c>
      <c r="F29" s="13">
        <f t="shared" si="23"/>
        <v>-1666.8085106383005</v>
      </c>
      <c r="G29" s="13">
        <f t="shared" si="23"/>
        <v>-1489.1358024691363</v>
      </c>
      <c r="H29" s="13">
        <f t="shared" si="23"/>
        <v>-8642.448979591838</v>
      </c>
      <c r="I29" s="13">
        <f t="shared" si="23"/>
        <v>1939.3023255813969</v>
      </c>
      <c r="K29" s="13">
        <f>$W$29-K28</f>
        <v>-3306.3157894736869</v>
      </c>
      <c r="L29" s="13">
        <f>$W$29-L28</f>
        <v>-4020</v>
      </c>
      <c r="M29" s="13"/>
      <c r="N29" s="13">
        <f>$W$29-N28</f>
        <v>-4317.1014492753638</v>
      </c>
      <c r="O29" s="13"/>
      <c r="P29" s="13">
        <f>$W$29-P28</f>
        <v>-4247.2727272727279</v>
      </c>
      <c r="Q29" s="13">
        <f>$W$29-Q28</f>
        <v>-3998.0487804878067</v>
      </c>
      <c r="R29" s="13">
        <f>$W$29-R28</f>
        <v>-3996.056338028171</v>
      </c>
      <c r="W29">
        <v>18480</v>
      </c>
    </row>
  </sheetData>
  <hyperlinks>
    <hyperlink ref="L10" r:id="rId1" xr:uid="{706DC73B-5E5C-4AE2-A1E5-9B32980AC912}"/>
    <hyperlink ref="L14" r:id="rId2" xr:uid="{0BD63BF1-71BB-4AD1-B36E-390C005ACD7A}"/>
    <hyperlink ref="N10" r:id="rId3" xr:uid="{225D62E3-8ACD-4F15-8717-CE0DA45A91F5}"/>
    <hyperlink ref="N14" r:id="rId4" xr:uid="{B5777FFD-8C46-4148-A29B-F70B549C72F4}"/>
    <hyperlink ref="L1" r:id="rId5" xr:uid="{001D30F2-CCFA-4BD7-B8A9-BF2FFBE6A619}"/>
    <hyperlink ref="P1" r:id="rId6" xr:uid="{DF096AF3-0431-4DE5-BE8D-5ED2DD315811}"/>
    <hyperlink ref="N1" r:id="rId7" xr:uid="{C222A01D-D755-4D08-9FF7-FADF1CEB0E4A}"/>
    <hyperlink ref="P10" r:id="rId8" display="Sunpower" xr:uid="{1CEBAAEA-87DC-4512-8529-CB9E44B1EDD7}"/>
    <hyperlink ref="P14" r:id="rId9" xr:uid="{41F9626F-E6A9-4E31-B757-24440F480129}"/>
    <hyperlink ref="M1" r:id="rId10" xr:uid="{90D744A7-1B76-41BF-B9CD-EE5A018669DF}"/>
    <hyperlink ref="O1" r:id="rId11" xr:uid="{02E8092D-BC49-4DE9-BB2D-DDC87BAA072F}"/>
    <hyperlink ref="O10" r:id="rId12" xr:uid="{2AF1585B-727A-480D-9DB7-5A4D7CE48AE0}"/>
  </hyperlinks>
  <pageMargins left="0.7" right="0.7" top="0.75" bottom="0.75" header="0.3" footer="0.3"/>
  <pageSetup orientation="portrait" verticalDpi="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82C62-53F7-4596-B116-D86355B63A93}">
  <dimension ref="A1:F25"/>
  <sheetViews>
    <sheetView workbookViewId="0">
      <selection activeCell="B18" sqref="B18"/>
    </sheetView>
  </sheetViews>
  <sheetFormatPr defaultRowHeight="15" x14ac:dyDescent="0.25"/>
  <cols>
    <col min="3" max="3" width="10.5703125" style="2" bestFit="1" customWidth="1"/>
  </cols>
  <sheetData>
    <row r="1" spans="1:6" x14ac:dyDescent="0.25">
      <c r="A1" t="s">
        <v>71</v>
      </c>
      <c r="B1" t="s">
        <v>72</v>
      </c>
      <c r="C1" s="2" t="s">
        <v>73</v>
      </c>
    </row>
    <row r="2" spans="1:6" x14ac:dyDescent="0.25">
      <c r="A2" t="s">
        <v>70</v>
      </c>
      <c r="B2">
        <v>211</v>
      </c>
    </row>
    <row r="3" spans="1:6" x14ac:dyDescent="0.25">
      <c r="A3" t="s">
        <v>59</v>
      </c>
      <c r="B3">
        <v>1280</v>
      </c>
    </row>
    <row r="4" spans="1:6" x14ac:dyDescent="0.25">
      <c r="A4" t="s">
        <v>60</v>
      </c>
      <c r="B4">
        <v>3904</v>
      </c>
      <c r="C4" s="2">
        <v>373.76</v>
      </c>
      <c r="D4">
        <f>B4*$B$25</f>
        <v>336.44672000000003</v>
      </c>
      <c r="E4">
        <v>86.22</v>
      </c>
      <c r="F4" s="3">
        <f>C4-E4</f>
        <v>287.53999999999996</v>
      </c>
    </row>
    <row r="5" spans="1:6" x14ac:dyDescent="0.25">
      <c r="A5" t="s">
        <v>61</v>
      </c>
      <c r="B5">
        <v>2911</v>
      </c>
      <c r="C5" s="2">
        <v>284.48</v>
      </c>
      <c r="D5">
        <f t="shared" ref="D5:D13" si="0">B5*$B$25</f>
        <v>250.86998000000003</v>
      </c>
      <c r="E5">
        <v>86.22</v>
      </c>
      <c r="F5" s="3">
        <f t="shared" ref="F5:F13" si="1">C5-E5</f>
        <v>198.26000000000002</v>
      </c>
    </row>
    <row r="6" spans="1:6" x14ac:dyDescent="0.25">
      <c r="A6" t="s">
        <v>62</v>
      </c>
      <c r="B6">
        <v>2230</v>
      </c>
      <c r="C6" s="2">
        <v>223.23</v>
      </c>
      <c r="D6">
        <f t="shared" si="0"/>
        <v>192.18140000000002</v>
      </c>
      <c r="E6">
        <v>86.22</v>
      </c>
      <c r="F6" s="3">
        <f t="shared" si="1"/>
        <v>137.01</v>
      </c>
    </row>
    <row r="7" spans="1:6" x14ac:dyDescent="0.25">
      <c r="A7" t="s">
        <v>63</v>
      </c>
      <c r="B7">
        <v>1595</v>
      </c>
      <c r="C7" s="2">
        <v>166.12</v>
      </c>
      <c r="D7">
        <f t="shared" si="0"/>
        <v>137.4571</v>
      </c>
      <c r="E7">
        <v>86.22</v>
      </c>
      <c r="F7" s="3">
        <f t="shared" si="1"/>
        <v>79.900000000000006</v>
      </c>
    </row>
    <row r="8" spans="1:6" x14ac:dyDescent="0.25">
      <c r="A8" t="s">
        <v>64</v>
      </c>
      <c r="B8">
        <v>952</v>
      </c>
      <c r="C8" s="2">
        <v>108.3</v>
      </c>
      <c r="D8">
        <f t="shared" si="0"/>
        <v>82.043360000000007</v>
      </c>
      <c r="E8">
        <v>86.22</v>
      </c>
      <c r="F8" s="3">
        <f t="shared" si="1"/>
        <v>22.08</v>
      </c>
    </row>
    <row r="9" spans="1:6" x14ac:dyDescent="0.25">
      <c r="A9" t="s">
        <v>65</v>
      </c>
      <c r="B9">
        <v>1129</v>
      </c>
      <c r="C9" s="2">
        <v>124.21</v>
      </c>
      <c r="D9">
        <f t="shared" si="0"/>
        <v>97.29722000000001</v>
      </c>
      <c r="E9">
        <v>86.22</v>
      </c>
      <c r="F9" s="3">
        <f t="shared" si="1"/>
        <v>37.989999999999995</v>
      </c>
    </row>
    <row r="10" spans="1:6" x14ac:dyDescent="0.25">
      <c r="A10" t="s">
        <v>66</v>
      </c>
      <c r="B10">
        <v>1353</v>
      </c>
      <c r="C10" s="2">
        <v>144.37</v>
      </c>
      <c r="D10">
        <f t="shared" si="0"/>
        <v>116.60154000000001</v>
      </c>
      <c r="E10">
        <v>86.22</v>
      </c>
      <c r="F10" s="3">
        <f t="shared" si="1"/>
        <v>58.150000000000006</v>
      </c>
    </row>
    <row r="11" spans="1:6" x14ac:dyDescent="0.25">
      <c r="A11" t="s">
        <v>67</v>
      </c>
      <c r="B11">
        <v>1028</v>
      </c>
      <c r="C11" s="2">
        <v>115.13</v>
      </c>
      <c r="D11">
        <f t="shared" si="0"/>
        <v>88.593040000000002</v>
      </c>
      <c r="E11">
        <v>86.22</v>
      </c>
      <c r="F11" s="3">
        <f t="shared" si="1"/>
        <v>28.909999999999997</v>
      </c>
    </row>
    <row r="12" spans="1:6" x14ac:dyDescent="0.25">
      <c r="A12" t="s">
        <v>68</v>
      </c>
      <c r="B12">
        <v>1023</v>
      </c>
      <c r="C12" s="2">
        <v>115.74</v>
      </c>
      <c r="D12">
        <f t="shared" si="0"/>
        <v>88.162140000000008</v>
      </c>
      <c r="E12">
        <v>86.22</v>
      </c>
      <c r="F12" s="3">
        <f t="shared" si="1"/>
        <v>29.519999999999996</v>
      </c>
    </row>
    <row r="13" spans="1:6" x14ac:dyDescent="0.25">
      <c r="A13" t="s">
        <v>69</v>
      </c>
      <c r="B13">
        <v>864</v>
      </c>
      <c r="C13" s="2">
        <v>101.27</v>
      </c>
      <c r="D13">
        <f t="shared" si="0"/>
        <v>74.459520000000012</v>
      </c>
      <c r="E13">
        <v>86.22</v>
      </c>
      <c r="F13" s="3">
        <f t="shared" si="1"/>
        <v>15.049999999999997</v>
      </c>
    </row>
    <row r="14" spans="1:6" x14ac:dyDescent="0.25">
      <c r="A14" t="s">
        <v>70</v>
      </c>
    </row>
    <row r="15" spans="1:6" x14ac:dyDescent="0.25">
      <c r="A15" t="s">
        <v>59</v>
      </c>
    </row>
    <row r="16" spans="1:6" x14ac:dyDescent="0.25">
      <c r="B16">
        <f>SUM(B2:B15)</f>
        <v>18480</v>
      </c>
      <c r="C16" s="2">
        <f>SUM(C4:C15)</f>
        <v>1756.6100000000004</v>
      </c>
    </row>
    <row r="17" spans="1:3" x14ac:dyDescent="0.25">
      <c r="B17">
        <f>AVERAGE(B2:B15)</f>
        <v>1540</v>
      </c>
      <c r="C17" s="3">
        <f>AVERAGE(C4:C15)</f>
        <v>175.66100000000003</v>
      </c>
    </row>
    <row r="18" spans="1:3" x14ac:dyDescent="0.25">
      <c r="B18">
        <f>B17*12</f>
        <v>18480</v>
      </c>
      <c r="C18">
        <f>C17*12</f>
        <v>2107.9320000000002</v>
      </c>
    </row>
    <row r="21" spans="1:3" x14ac:dyDescent="0.25">
      <c r="A21" t="s">
        <v>77</v>
      </c>
      <c r="B21">
        <v>2.7119999999999998E-2</v>
      </c>
      <c r="C21" s="2">
        <f>B16/C16/100</f>
        <v>0.10520263462009209</v>
      </c>
    </row>
    <row r="22" spans="1:3" x14ac:dyDescent="0.25">
      <c r="A22" t="s">
        <v>76</v>
      </c>
      <c r="B22">
        <v>6.0499999999999998E-2</v>
      </c>
    </row>
    <row r="23" spans="1:3" x14ac:dyDescent="0.25">
      <c r="A23" t="s">
        <v>78</v>
      </c>
      <c r="B23">
        <v>1.256E-2</v>
      </c>
    </row>
    <row r="24" spans="1:3" x14ac:dyDescent="0.25">
      <c r="A24" t="s">
        <v>79</v>
      </c>
      <c r="B24">
        <v>-1.4E-2</v>
      </c>
    </row>
    <row r="25" spans="1:3" x14ac:dyDescent="0.25">
      <c r="B25">
        <f>SUM(B21:B24)</f>
        <v>8.6180000000000007E-2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A3249-58ED-4203-9130-4D9E48790C19}">
  <sheetPr filterMode="1"/>
  <dimension ref="A1:M61"/>
  <sheetViews>
    <sheetView workbookViewId="0">
      <selection activeCell="A21" sqref="A21"/>
    </sheetView>
  </sheetViews>
  <sheetFormatPr defaultRowHeight="15" x14ac:dyDescent="0.25"/>
  <cols>
    <col min="1" max="1" width="32.140625" bestFit="1" customWidth="1"/>
    <col min="2" max="2" width="7.42578125" bestFit="1" customWidth="1"/>
    <col min="3" max="3" width="6.7109375" bestFit="1" customWidth="1"/>
    <col min="4" max="4" width="9" bestFit="1" customWidth="1"/>
    <col min="5" max="6" width="9.5703125" bestFit="1" customWidth="1"/>
    <col min="7" max="7" width="6" bestFit="1" customWidth="1"/>
    <col min="8" max="8" width="6.28515625" bestFit="1" customWidth="1"/>
    <col min="9" max="9" width="11.42578125" bestFit="1" customWidth="1"/>
    <col min="11" max="11" width="11.5703125" customWidth="1"/>
    <col min="12" max="12" width="11.28515625" style="9" customWidth="1"/>
    <col min="13" max="13" width="8.28515625" customWidth="1"/>
  </cols>
  <sheetData>
    <row r="1" spans="1:13" ht="60" x14ac:dyDescent="0.25">
      <c r="A1" s="17" t="s">
        <v>150</v>
      </c>
      <c r="B1" s="17" t="s">
        <v>151</v>
      </c>
      <c r="C1" s="17" t="s">
        <v>152</v>
      </c>
      <c r="D1" s="17" t="s">
        <v>153</v>
      </c>
      <c r="E1" s="17" t="s">
        <v>155</v>
      </c>
      <c r="F1" s="17" t="s">
        <v>154</v>
      </c>
      <c r="G1" s="17" t="s">
        <v>156</v>
      </c>
      <c r="H1" s="17" t="s">
        <v>157</v>
      </c>
      <c r="I1" s="17" t="s">
        <v>158</v>
      </c>
      <c r="J1" s="17" t="s">
        <v>160</v>
      </c>
      <c r="K1" s="17" t="s">
        <v>159</v>
      </c>
      <c r="L1" s="18" t="s">
        <v>161</v>
      </c>
      <c r="M1" s="18" t="s">
        <v>162</v>
      </c>
    </row>
    <row r="2" spans="1:13" x14ac:dyDescent="0.25">
      <c r="A2" t="s">
        <v>80</v>
      </c>
      <c r="B2">
        <v>370</v>
      </c>
      <c r="C2">
        <v>329.6</v>
      </c>
      <c r="D2">
        <v>279.39999999999998</v>
      </c>
      <c r="E2" s="4">
        <v>0.19</v>
      </c>
      <c r="F2">
        <v>10</v>
      </c>
      <c r="G2" s="16">
        <v>335</v>
      </c>
      <c r="H2" s="15">
        <v>0.91</v>
      </c>
      <c r="I2" t="s">
        <v>81</v>
      </c>
      <c r="J2">
        <v>12</v>
      </c>
      <c r="K2">
        <v>25</v>
      </c>
      <c r="L2" s="9">
        <f>D2/B2</f>
        <v>0.75513513513513508</v>
      </c>
      <c r="M2" s="2">
        <f>G2/(E2*100)</f>
        <v>17.631578947368421</v>
      </c>
    </row>
    <row r="3" spans="1:13" x14ac:dyDescent="0.25">
      <c r="A3" t="s">
        <v>82</v>
      </c>
      <c r="B3">
        <v>365</v>
      </c>
      <c r="C3">
        <v>342.4</v>
      </c>
      <c r="D3">
        <v>275</v>
      </c>
      <c r="E3" s="4">
        <v>0.21099999999999999</v>
      </c>
      <c r="F3">
        <v>19</v>
      </c>
      <c r="G3" s="16">
        <v>475</v>
      </c>
      <c r="H3" s="15">
        <v>1.3</v>
      </c>
      <c r="I3" t="s">
        <v>83</v>
      </c>
      <c r="J3">
        <v>25</v>
      </c>
      <c r="K3">
        <v>25</v>
      </c>
      <c r="L3" s="9">
        <f t="shared" ref="L3:L61" si="0">D3/B3</f>
        <v>0.75342465753424659</v>
      </c>
      <c r="M3" s="2">
        <f t="shared" ref="M3:M61" si="1">G3/(E3*100)</f>
        <v>22.511848341232231</v>
      </c>
    </row>
    <row r="4" spans="1:13" hidden="1" x14ac:dyDescent="0.25">
      <c r="A4" t="s">
        <v>84</v>
      </c>
      <c r="B4">
        <v>360</v>
      </c>
      <c r="C4">
        <v>322.2</v>
      </c>
      <c r="D4">
        <v>266.39999999999998</v>
      </c>
      <c r="E4" s="4">
        <v>0.18540000000000001</v>
      </c>
      <c r="F4">
        <v>27</v>
      </c>
      <c r="G4" s="16">
        <v>270</v>
      </c>
      <c r="H4" s="15">
        <v>0.75</v>
      </c>
      <c r="I4" t="s">
        <v>85</v>
      </c>
      <c r="J4">
        <v>20</v>
      </c>
      <c r="K4">
        <v>30</v>
      </c>
      <c r="L4" s="9">
        <f t="shared" si="0"/>
        <v>0.74</v>
      </c>
      <c r="M4" s="2">
        <f t="shared" si="1"/>
        <v>14.563106796116505</v>
      </c>
    </row>
    <row r="5" spans="1:13" hidden="1" x14ac:dyDescent="0.25">
      <c r="A5" t="s">
        <v>86</v>
      </c>
      <c r="B5">
        <v>360</v>
      </c>
      <c r="C5">
        <v>316.8</v>
      </c>
      <c r="D5">
        <v>259.2</v>
      </c>
      <c r="E5" s="4">
        <v>0.18049999999999999</v>
      </c>
      <c r="F5">
        <v>10</v>
      </c>
      <c r="G5" s="16">
        <v>310</v>
      </c>
      <c r="H5" s="15">
        <v>0.86</v>
      </c>
      <c r="I5" t="s">
        <v>87</v>
      </c>
      <c r="J5">
        <v>12</v>
      </c>
      <c r="K5">
        <v>25</v>
      </c>
      <c r="L5" s="9">
        <f t="shared" si="0"/>
        <v>0.72</v>
      </c>
      <c r="M5" s="2">
        <f t="shared" si="1"/>
        <v>17.174515235457061</v>
      </c>
    </row>
    <row r="6" spans="1:13" x14ac:dyDescent="0.25">
      <c r="A6" t="s">
        <v>88</v>
      </c>
      <c r="B6">
        <v>360</v>
      </c>
      <c r="C6">
        <v>337.6</v>
      </c>
      <c r="D6">
        <v>271</v>
      </c>
      <c r="E6" s="4">
        <v>0.20799999999999999</v>
      </c>
      <c r="F6">
        <v>10</v>
      </c>
      <c r="G6" s="16">
        <v>450</v>
      </c>
      <c r="H6" s="15">
        <v>1.25</v>
      </c>
      <c r="I6" t="s">
        <v>83</v>
      </c>
      <c r="J6">
        <v>25</v>
      </c>
      <c r="K6">
        <v>25</v>
      </c>
      <c r="L6" s="9">
        <f t="shared" si="0"/>
        <v>0.75277777777777777</v>
      </c>
      <c r="M6" s="2">
        <f t="shared" si="1"/>
        <v>21.634615384615383</v>
      </c>
    </row>
    <row r="7" spans="1:13" hidden="1" x14ac:dyDescent="0.25">
      <c r="A7" t="s">
        <v>89</v>
      </c>
      <c r="B7">
        <v>355</v>
      </c>
      <c r="C7">
        <v>326.5</v>
      </c>
      <c r="D7">
        <v>266</v>
      </c>
      <c r="E7" s="4">
        <v>0.18310000000000001</v>
      </c>
      <c r="F7">
        <v>10</v>
      </c>
      <c r="G7" s="16">
        <v>275</v>
      </c>
      <c r="H7" s="15">
        <v>0.77</v>
      </c>
      <c r="I7" t="s">
        <v>90</v>
      </c>
      <c r="J7">
        <v>10</v>
      </c>
      <c r="K7">
        <v>25</v>
      </c>
      <c r="L7" s="9">
        <f t="shared" si="0"/>
        <v>0.74929577464788732</v>
      </c>
      <c r="M7" s="2">
        <f t="shared" si="1"/>
        <v>15.019115237575093</v>
      </c>
    </row>
    <row r="8" spans="1:13" x14ac:dyDescent="0.25">
      <c r="A8" t="s">
        <v>91</v>
      </c>
      <c r="B8">
        <v>355</v>
      </c>
      <c r="C8">
        <v>332.8</v>
      </c>
      <c r="D8">
        <v>267</v>
      </c>
      <c r="E8" s="4">
        <v>0.20599999999999999</v>
      </c>
      <c r="F8">
        <v>24</v>
      </c>
      <c r="G8" s="16">
        <v>550</v>
      </c>
      <c r="H8" s="15">
        <v>1.55</v>
      </c>
      <c r="I8" t="s">
        <v>83</v>
      </c>
      <c r="J8">
        <v>25</v>
      </c>
      <c r="K8">
        <v>25</v>
      </c>
      <c r="L8" s="9">
        <f t="shared" si="0"/>
        <v>0.75211267605633803</v>
      </c>
      <c r="M8" s="2">
        <f t="shared" si="1"/>
        <v>26.699029126213595</v>
      </c>
    </row>
    <row r="9" spans="1:13" hidden="1" x14ac:dyDescent="0.25">
      <c r="A9" t="s">
        <v>92</v>
      </c>
      <c r="B9">
        <v>350</v>
      </c>
      <c r="C9">
        <v>311.10000000000002</v>
      </c>
      <c r="D9">
        <v>258.2</v>
      </c>
      <c r="E9" s="4">
        <v>0.17899999999999999</v>
      </c>
      <c r="F9">
        <v>10</v>
      </c>
      <c r="G9" s="16">
        <v>315</v>
      </c>
      <c r="H9" s="15">
        <v>0.9</v>
      </c>
      <c r="I9" t="s">
        <v>81</v>
      </c>
      <c r="J9">
        <v>12</v>
      </c>
      <c r="K9">
        <v>25</v>
      </c>
      <c r="L9" s="9">
        <f t="shared" si="0"/>
        <v>0.73771428571428566</v>
      </c>
      <c r="M9" s="2">
        <f t="shared" si="1"/>
        <v>17.597765363128492</v>
      </c>
    </row>
    <row r="10" spans="1:13" hidden="1" x14ac:dyDescent="0.25">
      <c r="A10" t="s">
        <v>93</v>
      </c>
      <c r="B10">
        <v>350</v>
      </c>
      <c r="C10">
        <v>322</v>
      </c>
      <c r="D10">
        <v>267.2</v>
      </c>
      <c r="E10" s="4">
        <v>0.1754</v>
      </c>
      <c r="F10">
        <v>10</v>
      </c>
      <c r="G10" s="16">
        <v>370</v>
      </c>
      <c r="H10" s="15">
        <v>1.06</v>
      </c>
      <c r="I10" t="s">
        <v>87</v>
      </c>
      <c r="J10">
        <v>20</v>
      </c>
      <c r="K10">
        <v>25</v>
      </c>
      <c r="L10" s="9">
        <f t="shared" si="0"/>
        <v>0.76342857142857135</v>
      </c>
      <c r="M10" s="2">
        <f t="shared" si="1"/>
        <v>21.094640820980615</v>
      </c>
    </row>
    <row r="11" spans="1:13" x14ac:dyDescent="0.25">
      <c r="A11" t="s">
        <v>94</v>
      </c>
      <c r="B11">
        <v>350</v>
      </c>
      <c r="C11">
        <v>312</v>
      </c>
      <c r="D11">
        <v>259</v>
      </c>
      <c r="E11" s="4">
        <v>0.19400000000000001</v>
      </c>
      <c r="F11">
        <v>10</v>
      </c>
      <c r="G11" s="16">
        <v>400</v>
      </c>
      <c r="H11" s="15">
        <v>1.1399999999999999</v>
      </c>
      <c r="I11" t="s">
        <v>95</v>
      </c>
      <c r="J11">
        <v>25</v>
      </c>
      <c r="K11">
        <v>25</v>
      </c>
      <c r="L11" s="9">
        <f t="shared" si="0"/>
        <v>0.74</v>
      </c>
      <c r="M11" s="2">
        <f t="shared" si="1"/>
        <v>20.618556701030926</v>
      </c>
    </row>
    <row r="12" spans="1:13" x14ac:dyDescent="0.25">
      <c r="A12" t="s">
        <v>96</v>
      </c>
      <c r="B12">
        <v>350</v>
      </c>
      <c r="C12">
        <v>328</v>
      </c>
      <c r="D12">
        <v>263</v>
      </c>
      <c r="E12" s="4">
        <v>0.20300000000000001</v>
      </c>
      <c r="F12">
        <v>10</v>
      </c>
      <c r="G12" s="16">
        <v>430</v>
      </c>
      <c r="H12" s="15">
        <v>1.23</v>
      </c>
      <c r="I12" t="s">
        <v>83</v>
      </c>
      <c r="J12">
        <v>25</v>
      </c>
      <c r="K12">
        <v>25</v>
      </c>
      <c r="L12" s="9">
        <f t="shared" si="0"/>
        <v>0.75142857142857145</v>
      </c>
      <c r="M12" s="2">
        <f t="shared" si="1"/>
        <v>21.182266009852217</v>
      </c>
    </row>
    <row r="13" spans="1:13" hidden="1" x14ac:dyDescent="0.25">
      <c r="A13" t="s">
        <v>97</v>
      </c>
      <c r="B13">
        <v>345</v>
      </c>
      <c r="C13">
        <v>317.39999999999998</v>
      </c>
      <c r="D13">
        <v>257</v>
      </c>
      <c r="E13" s="4">
        <v>0.17799999999999999</v>
      </c>
      <c r="F13">
        <v>10</v>
      </c>
      <c r="G13" s="16">
        <v>255</v>
      </c>
      <c r="H13" s="15">
        <v>0.74</v>
      </c>
      <c r="I13" t="s">
        <v>90</v>
      </c>
      <c r="J13">
        <v>12</v>
      </c>
      <c r="K13">
        <v>25</v>
      </c>
      <c r="L13" s="9">
        <f t="shared" si="0"/>
        <v>0.74492753623188401</v>
      </c>
      <c r="M13" s="2">
        <f t="shared" si="1"/>
        <v>14.325842696629213</v>
      </c>
    </row>
    <row r="14" spans="1:13" hidden="1" x14ac:dyDescent="0.25">
      <c r="A14" t="s">
        <v>98</v>
      </c>
      <c r="B14">
        <v>340</v>
      </c>
      <c r="C14">
        <v>307.89999999999998</v>
      </c>
      <c r="D14">
        <v>247.8</v>
      </c>
      <c r="E14" s="4">
        <v>0.17050000000000001</v>
      </c>
      <c r="F14">
        <v>10</v>
      </c>
      <c r="G14" s="16">
        <v>250</v>
      </c>
      <c r="H14" s="15">
        <v>0.74</v>
      </c>
      <c r="I14" t="s">
        <v>83</v>
      </c>
      <c r="J14">
        <v>10</v>
      </c>
      <c r="K14">
        <v>25</v>
      </c>
      <c r="L14" s="9">
        <f t="shared" si="0"/>
        <v>0.72882352941176476</v>
      </c>
      <c r="M14" s="2">
        <f t="shared" si="1"/>
        <v>14.662756598240469</v>
      </c>
    </row>
    <row r="15" spans="1:13" x14ac:dyDescent="0.25">
      <c r="A15" t="s">
        <v>99</v>
      </c>
      <c r="B15">
        <v>335</v>
      </c>
      <c r="C15">
        <v>309.2</v>
      </c>
      <c r="D15">
        <v>247</v>
      </c>
      <c r="E15" s="4">
        <v>0.19600000000000001</v>
      </c>
      <c r="F15">
        <v>10</v>
      </c>
      <c r="G15" s="16">
        <v>370</v>
      </c>
      <c r="H15" s="15">
        <v>1.1000000000000001</v>
      </c>
      <c r="I15" t="s">
        <v>83</v>
      </c>
      <c r="J15">
        <v>12</v>
      </c>
      <c r="K15">
        <v>25</v>
      </c>
      <c r="L15" s="9">
        <f t="shared" si="0"/>
        <v>0.73731343283582085</v>
      </c>
      <c r="M15" s="2">
        <f t="shared" si="1"/>
        <v>18.877551020408163</v>
      </c>
    </row>
    <row r="16" spans="1:13" hidden="1" x14ac:dyDescent="0.25">
      <c r="A16" t="s">
        <v>100</v>
      </c>
      <c r="B16">
        <v>330</v>
      </c>
      <c r="C16">
        <v>300.2</v>
      </c>
      <c r="D16">
        <v>241.1</v>
      </c>
      <c r="E16" s="4">
        <v>0.1701</v>
      </c>
      <c r="F16">
        <v>10</v>
      </c>
      <c r="G16" s="16">
        <v>240</v>
      </c>
      <c r="H16" s="15">
        <v>0.73</v>
      </c>
      <c r="I16" t="s">
        <v>101</v>
      </c>
      <c r="J16">
        <v>12</v>
      </c>
      <c r="K16">
        <v>25</v>
      </c>
      <c r="L16" s="9">
        <f t="shared" si="0"/>
        <v>0.73060606060606059</v>
      </c>
      <c r="M16" s="2">
        <f t="shared" si="1"/>
        <v>14.109347442680775</v>
      </c>
    </row>
    <row r="17" spans="1:13" hidden="1" x14ac:dyDescent="0.25">
      <c r="A17" t="s">
        <v>102</v>
      </c>
      <c r="B17">
        <v>330</v>
      </c>
      <c r="C17">
        <v>299.7</v>
      </c>
      <c r="D17">
        <v>245.7</v>
      </c>
      <c r="E17" s="4">
        <v>0.17</v>
      </c>
      <c r="F17">
        <v>27</v>
      </c>
      <c r="G17" s="16">
        <v>235</v>
      </c>
      <c r="H17" s="15">
        <v>0.71</v>
      </c>
      <c r="I17" t="s">
        <v>85</v>
      </c>
      <c r="J17">
        <v>20</v>
      </c>
      <c r="K17">
        <v>30</v>
      </c>
      <c r="L17" s="9">
        <f t="shared" si="0"/>
        <v>0.74454545454545451</v>
      </c>
      <c r="M17" s="2">
        <f t="shared" si="1"/>
        <v>13.823529411764707</v>
      </c>
    </row>
    <row r="18" spans="1:13" hidden="1" x14ac:dyDescent="0.25">
      <c r="A18" t="s">
        <v>103</v>
      </c>
      <c r="B18">
        <v>330</v>
      </c>
      <c r="C18">
        <v>299.39999999999998</v>
      </c>
      <c r="D18">
        <v>237.7</v>
      </c>
      <c r="E18" s="4">
        <v>0.17</v>
      </c>
      <c r="F18">
        <v>10</v>
      </c>
      <c r="G18" s="16">
        <v>250</v>
      </c>
      <c r="H18" s="15">
        <v>0.76</v>
      </c>
      <c r="I18" t="s">
        <v>104</v>
      </c>
      <c r="J18">
        <v>10</v>
      </c>
      <c r="K18">
        <v>25</v>
      </c>
      <c r="L18" s="9">
        <f t="shared" si="0"/>
        <v>0.72030303030303022</v>
      </c>
      <c r="M18" s="2">
        <f t="shared" si="1"/>
        <v>14.705882352941176</v>
      </c>
    </row>
    <row r="19" spans="1:13" hidden="1" x14ac:dyDescent="0.25">
      <c r="A19" t="s">
        <v>105</v>
      </c>
      <c r="B19">
        <v>330</v>
      </c>
      <c r="C19">
        <v>304.10000000000002</v>
      </c>
      <c r="D19">
        <v>239</v>
      </c>
      <c r="E19" s="4">
        <v>0.16969999999999999</v>
      </c>
      <c r="F19">
        <v>10</v>
      </c>
      <c r="G19" s="16">
        <v>270</v>
      </c>
      <c r="H19" s="15">
        <v>0.82</v>
      </c>
      <c r="I19" t="s">
        <v>90</v>
      </c>
      <c r="J19">
        <v>10</v>
      </c>
      <c r="K19">
        <v>25</v>
      </c>
      <c r="L19" s="9">
        <f t="shared" si="0"/>
        <v>0.72424242424242424</v>
      </c>
      <c r="M19" s="2">
        <f t="shared" si="1"/>
        <v>15.910430170889807</v>
      </c>
    </row>
    <row r="20" spans="1:13" x14ac:dyDescent="0.25">
      <c r="A20" t="s">
        <v>106</v>
      </c>
      <c r="B20">
        <v>330</v>
      </c>
      <c r="C20">
        <v>302.2</v>
      </c>
      <c r="D20">
        <v>243</v>
      </c>
      <c r="E20" s="4">
        <v>0.193</v>
      </c>
      <c r="F20">
        <v>10</v>
      </c>
      <c r="G20" s="16">
        <v>350</v>
      </c>
      <c r="H20" s="15">
        <v>1.06</v>
      </c>
      <c r="I20" t="s">
        <v>95</v>
      </c>
      <c r="J20">
        <v>25</v>
      </c>
      <c r="K20">
        <v>25</v>
      </c>
      <c r="L20" s="9">
        <f t="shared" si="0"/>
        <v>0.73636363636363633</v>
      </c>
      <c r="M20" s="2">
        <f t="shared" si="1"/>
        <v>18.134715025906736</v>
      </c>
    </row>
    <row r="21" spans="1:13" x14ac:dyDescent="0.25">
      <c r="A21" t="s">
        <v>107</v>
      </c>
      <c r="B21">
        <v>330</v>
      </c>
      <c r="C21">
        <v>311.3</v>
      </c>
      <c r="D21">
        <v>255</v>
      </c>
      <c r="E21" s="4">
        <v>0.19700000000000001</v>
      </c>
      <c r="F21">
        <v>10</v>
      </c>
      <c r="G21" s="16">
        <v>380</v>
      </c>
      <c r="H21" s="15">
        <v>1.1499999999999999</v>
      </c>
      <c r="I21" t="s">
        <v>108</v>
      </c>
      <c r="J21">
        <v>25</v>
      </c>
      <c r="K21">
        <v>25</v>
      </c>
      <c r="L21" s="9">
        <f t="shared" si="0"/>
        <v>0.77272727272727271</v>
      </c>
      <c r="M21" s="2">
        <f t="shared" si="1"/>
        <v>19.289340101522843</v>
      </c>
    </row>
    <row r="22" spans="1:13" x14ac:dyDescent="0.25">
      <c r="A22" t="s">
        <v>109</v>
      </c>
      <c r="B22">
        <v>330</v>
      </c>
      <c r="C22">
        <v>306.3</v>
      </c>
      <c r="D22">
        <v>243</v>
      </c>
      <c r="E22" s="4">
        <v>0.193</v>
      </c>
      <c r="F22">
        <v>10</v>
      </c>
      <c r="G22" s="16">
        <v>475</v>
      </c>
      <c r="H22" s="15">
        <v>1.44</v>
      </c>
      <c r="I22" t="s">
        <v>83</v>
      </c>
      <c r="J22">
        <v>12</v>
      </c>
      <c r="K22">
        <v>25</v>
      </c>
      <c r="L22" s="9">
        <f t="shared" si="0"/>
        <v>0.73636363636363633</v>
      </c>
      <c r="M22" s="2">
        <f t="shared" si="1"/>
        <v>24.611398963730569</v>
      </c>
    </row>
    <row r="23" spans="1:13" hidden="1" x14ac:dyDescent="0.25">
      <c r="A23" t="s">
        <v>110</v>
      </c>
      <c r="B23">
        <v>325</v>
      </c>
      <c r="C23">
        <v>295</v>
      </c>
      <c r="D23">
        <v>236</v>
      </c>
      <c r="E23" s="4">
        <v>0.16739999999999999</v>
      </c>
      <c r="F23">
        <v>27</v>
      </c>
      <c r="G23" s="16">
        <v>225</v>
      </c>
      <c r="H23" s="15">
        <v>0.69</v>
      </c>
      <c r="I23" t="s">
        <v>85</v>
      </c>
      <c r="J23">
        <v>20</v>
      </c>
      <c r="K23">
        <v>30</v>
      </c>
      <c r="L23" s="9">
        <f t="shared" si="0"/>
        <v>0.72615384615384615</v>
      </c>
      <c r="M23" s="2">
        <f t="shared" si="1"/>
        <v>13.440860215053764</v>
      </c>
    </row>
    <row r="24" spans="1:13" hidden="1" x14ac:dyDescent="0.25">
      <c r="A24" t="s">
        <v>111</v>
      </c>
      <c r="B24">
        <v>325</v>
      </c>
      <c r="C24">
        <v>282.60000000000002</v>
      </c>
      <c r="D24">
        <v>234.6</v>
      </c>
      <c r="E24" s="4">
        <v>0.16700000000000001</v>
      </c>
      <c r="F24">
        <v>10</v>
      </c>
      <c r="G24" s="16">
        <v>230</v>
      </c>
      <c r="H24" s="15">
        <v>0.72</v>
      </c>
      <c r="I24" t="s">
        <v>104</v>
      </c>
      <c r="J24">
        <v>10</v>
      </c>
      <c r="K24">
        <v>25</v>
      </c>
      <c r="L24" s="9">
        <f t="shared" si="0"/>
        <v>0.7218461538461538</v>
      </c>
      <c r="M24" s="2">
        <f t="shared" si="1"/>
        <v>13.77245508982036</v>
      </c>
    </row>
    <row r="25" spans="1:13" hidden="1" x14ac:dyDescent="0.25">
      <c r="A25" t="s">
        <v>112</v>
      </c>
      <c r="B25">
        <v>325</v>
      </c>
      <c r="C25">
        <v>295.5</v>
      </c>
      <c r="D25">
        <v>236</v>
      </c>
      <c r="E25" s="4">
        <v>0.16700000000000001</v>
      </c>
      <c r="F25">
        <v>10</v>
      </c>
      <c r="G25" s="16">
        <v>240</v>
      </c>
      <c r="H25" s="15">
        <v>0.74</v>
      </c>
      <c r="I25" t="s">
        <v>90</v>
      </c>
      <c r="J25">
        <v>10</v>
      </c>
      <c r="K25">
        <v>25</v>
      </c>
      <c r="L25" s="9">
        <f t="shared" si="0"/>
        <v>0.72615384615384615</v>
      </c>
      <c r="M25" s="2">
        <f t="shared" si="1"/>
        <v>14.371257485029941</v>
      </c>
    </row>
    <row r="26" spans="1:13" x14ac:dyDescent="0.25">
      <c r="A26" t="s">
        <v>113</v>
      </c>
      <c r="B26">
        <v>325</v>
      </c>
      <c r="C26">
        <v>297.5</v>
      </c>
      <c r="D26">
        <v>239</v>
      </c>
      <c r="E26" s="4">
        <v>0.19</v>
      </c>
      <c r="F26">
        <v>10</v>
      </c>
      <c r="G26" s="16">
        <v>355</v>
      </c>
      <c r="H26" s="15">
        <v>1.0900000000000001</v>
      </c>
      <c r="I26" t="s">
        <v>95</v>
      </c>
      <c r="J26">
        <v>25</v>
      </c>
      <c r="K26">
        <v>25</v>
      </c>
      <c r="L26" s="9">
        <f t="shared" si="0"/>
        <v>0.73538461538461541</v>
      </c>
      <c r="M26" s="2">
        <f t="shared" si="1"/>
        <v>18.684210526315791</v>
      </c>
    </row>
    <row r="27" spans="1:13" hidden="1" x14ac:dyDescent="0.25">
      <c r="A27" t="s">
        <v>114</v>
      </c>
      <c r="B27">
        <v>320</v>
      </c>
      <c r="C27">
        <v>278.5</v>
      </c>
      <c r="D27">
        <v>231.2</v>
      </c>
      <c r="E27" s="4">
        <v>0.16500000000000001</v>
      </c>
      <c r="F27">
        <v>10</v>
      </c>
      <c r="G27" s="16">
        <v>220</v>
      </c>
      <c r="H27" s="15">
        <v>0.69</v>
      </c>
      <c r="I27" t="s">
        <v>104</v>
      </c>
      <c r="J27">
        <v>10</v>
      </c>
      <c r="K27">
        <v>25</v>
      </c>
      <c r="L27" s="9">
        <f t="shared" si="0"/>
        <v>0.72249999999999992</v>
      </c>
      <c r="M27" s="2">
        <f t="shared" si="1"/>
        <v>13.333333333333334</v>
      </c>
    </row>
    <row r="28" spans="1:13" hidden="1" x14ac:dyDescent="0.25">
      <c r="A28" t="s">
        <v>115</v>
      </c>
      <c r="B28">
        <v>320</v>
      </c>
      <c r="C28">
        <v>295.39999999999998</v>
      </c>
      <c r="D28">
        <v>238</v>
      </c>
      <c r="E28" s="4">
        <v>0.18859999999999999</v>
      </c>
      <c r="F28">
        <v>10</v>
      </c>
      <c r="G28" s="16">
        <v>295</v>
      </c>
      <c r="H28" s="15">
        <v>0.92</v>
      </c>
      <c r="I28" t="s">
        <v>90</v>
      </c>
      <c r="J28">
        <v>10</v>
      </c>
      <c r="K28">
        <v>25</v>
      </c>
      <c r="L28" s="9">
        <f t="shared" si="0"/>
        <v>0.74375000000000002</v>
      </c>
      <c r="M28" s="2">
        <f t="shared" si="1"/>
        <v>15.641569459172853</v>
      </c>
    </row>
    <row r="29" spans="1:13" hidden="1" x14ac:dyDescent="0.25">
      <c r="A29" t="s">
        <v>116</v>
      </c>
      <c r="B29">
        <v>320</v>
      </c>
      <c r="C29">
        <v>294.7</v>
      </c>
      <c r="D29">
        <v>240.6</v>
      </c>
      <c r="E29" s="4">
        <v>0.187</v>
      </c>
      <c r="F29">
        <v>10</v>
      </c>
      <c r="G29" s="16">
        <v>465</v>
      </c>
      <c r="H29" s="15">
        <v>1.45</v>
      </c>
      <c r="I29" t="s">
        <v>83</v>
      </c>
      <c r="J29">
        <v>12</v>
      </c>
      <c r="K29">
        <v>25</v>
      </c>
      <c r="L29" s="9">
        <f t="shared" si="0"/>
        <v>0.75187499999999996</v>
      </c>
      <c r="M29" s="2">
        <f t="shared" si="1"/>
        <v>24.866310160427808</v>
      </c>
    </row>
    <row r="30" spans="1:13" hidden="1" x14ac:dyDescent="0.25">
      <c r="A30" t="s">
        <v>117</v>
      </c>
      <c r="B30">
        <v>315</v>
      </c>
      <c r="C30">
        <v>296.10000000000002</v>
      </c>
      <c r="D30">
        <v>251.7</v>
      </c>
      <c r="E30" s="4">
        <v>0.188</v>
      </c>
      <c r="F30">
        <v>10</v>
      </c>
      <c r="G30" s="16">
        <v>350</v>
      </c>
      <c r="H30" s="15">
        <v>1.1100000000000001</v>
      </c>
      <c r="I30" t="s">
        <v>108</v>
      </c>
      <c r="J30">
        <v>25</v>
      </c>
      <c r="K30">
        <v>25</v>
      </c>
      <c r="L30" s="9">
        <f t="shared" si="0"/>
        <v>0.79904761904761901</v>
      </c>
      <c r="M30" s="2">
        <f t="shared" si="1"/>
        <v>18.617021276595743</v>
      </c>
    </row>
    <row r="31" spans="1:13" x14ac:dyDescent="0.25">
      <c r="A31" t="s">
        <v>118</v>
      </c>
      <c r="B31">
        <v>310</v>
      </c>
      <c r="C31">
        <v>278.89999999999998</v>
      </c>
      <c r="D31">
        <v>228.7</v>
      </c>
      <c r="E31" s="4">
        <v>0.1905</v>
      </c>
      <c r="F31">
        <v>27</v>
      </c>
      <c r="G31" s="16">
        <v>260</v>
      </c>
      <c r="H31" s="15">
        <v>0.84</v>
      </c>
      <c r="I31" t="s">
        <v>85</v>
      </c>
      <c r="J31">
        <v>20</v>
      </c>
      <c r="K31">
        <v>30</v>
      </c>
      <c r="L31" s="9">
        <f t="shared" si="0"/>
        <v>0.7377419354838709</v>
      </c>
      <c r="M31" s="2">
        <f t="shared" si="1"/>
        <v>13.648293963254593</v>
      </c>
    </row>
    <row r="32" spans="1:13" x14ac:dyDescent="0.25">
      <c r="A32" t="s">
        <v>119</v>
      </c>
      <c r="B32">
        <v>310</v>
      </c>
      <c r="C32">
        <v>279.7</v>
      </c>
      <c r="D32">
        <v>234</v>
      </c>
      <c r="E32" s="4">
        <v>0.19</v>
      </c>
      <c r="F32">
        <v>24</v>
      </c>
      <c r="G32" s="16">
        <v>296</v>
      </c>
      <c r="H32" s="15">
        <v>0.95</v>
      </c>
      <c r="I32" t="s">
        <v>81</v>
      </c>
      <c r="J32">
        <v>12</v>
      </c>
      <c r="K32">
        <v>25</v>
      </c>
      <c r="L32" s="9">
        <f t="shared" si="0"/>
        <v>0.75483870967741939</v>
      </c>
      <c r="M32" s="2">
        <f t="shared" si="1"/>
        <v>15.578947368421053</v>
      </c>
    </row>
    <row r="33" spans="1:13" hidden="1" x14ac:dyDescent="0.25">
      <c r="A33" t="s">
        <v>120</v>
      </c>
      <c r="B33">
        <v>305</v>
      </c>
      <c r="C33">
        <v>279.2</v>
      </c>
      <c r="D33">
        <v>225.7</v>
      </c>
      <c r="E33" s="4">
        <v>0.183</v>
      </c>
      <c r="F33">
        <v>10</v>
      </c>
      <c r="G33" s="16">
        <v>260</v>
      </c>
      <c r="H33" s="15">
        <v>0.85</v>
      </c>
      <c r="I33" t="s">
        <v>101</v>
      </c>
      <c r="J33">
        <v>12</v>
      </c>
      <c r="K33">
        <v>25</v>
      </c>
      <c r="L33" s="9">
        <f t="shared" si="0"/>
        <v>0.74</v>
      </c>
      <c r="M33" s="2">
        <f t="shared" si="1"/>
        <v>14.207650273224044</v>
      </c>
    </row>
    <row r="34" spans="1:13" hidden="1" x14ac:dyDescent="0.25">
      <c r="A34" t="s">
        <v>121</v>
      </c>
      <c r="B34">
        <v>305</v>
      </c>
      <c r="C34">
        <v>280.3</v>
      </c>
      <c r="D34">
        <v>226</v>
      </c>
      <c r="E34" s="4">
        <v>0.18629999999999999</v>
      </c>
      <c r="F34">
        <v>10</v>
      </c>
      <c r="G34" s="16">
        <v>260</v>
      </c>
      <c r="H34" s="15">
        <v>0.85</v>
      </c>
      <c r="I34" t="s">
        <v>90</v>
      </c>
      <c r="J34">
        <v>10</v>
      </c>
      <c r="K34">
        <v>25</v>
      </c>
      <c r="L34" s="9">
        <f t="shared" si="0"/>
        <v>0.74098360655737705</v>
      </c>
      <c r="M34" s="2">
        <f t="shared" si="1"/>
        <v>13.955984970477726</v>
      </c>
    </row>
    <row r="35" spans="1:13" hidden="1" x14ac:dyDescent="0.25">
      <c r="A35" t="s">
        <v>122</v>
      </c>
      <c r="B35">
        <v>305</v>
      </c>
      <c r="C35">
        <v>276.89999999999998</v>
      </c>
      <c r="D35">
        <v>223</v>
      </c>
      <c r="E35" s="4">
        <v>0.186</v>
      </c>
      <c r="F35">
        <v>10</v>
      </c>
      <c r="G35" s="16">
        <v>325</v>
      </c>
      <c r="H35" s="15">
        <v>1.07</v>
      </c>
      <c r="I35" t="s">
        <v>83</v>
      </c>
      <c r="J35">
        <v>12</v>
      </c>
      <c r="K35">
        <v>25</v>
      </c>
      <c r="L35" s="9">
        <f t="shared" si="0"/>
        <v>0.73114754098360657</v>
      </c>
      <c r="M35" s="2">
        <f t="shared" si="1"/>
        <v>17.473118279569892</v>
      </c>
    </row>
    <row r="36" spans="1:13" hidden="1" x14ac:dyDescent="0.25">
      <c r="A36" t="s">
        <v>123</v>
      </c>
      <c r="B36">
        <v>300</v>
      </c>
      <c r="C36">
        <v>269.7</v>
      </c>
      <c r="D36">
        <v>223.7</v>
      </c>
      <c r="E36" s="4">
        <v>0.18329999999999999</v>
      </c>
      <c r="F36">
        <v>10</v>
      </c>
      <c r="G36" s="16">
        <v>250</v>
      </c>
      <c r="H36" s="15">
        <v>0.83</v>
      </c>
      <c r="I36" t="s">
        <v>85</v>
      </c>
      <c r="J36">
        <v>20</v>
      </c>
      <c r="K36">
        <v>30</v>
      </c>
      <c r="L36" s="9">
        <f t="shared" si="0"/>
        <v>0.74566666666666659</v>
      </c>
      <c r="M36" s="2">
        <f t="shared" si="1"/>
        <v>13.63884342607747</v>
      </c>
    </row>
    <row r="37" spans="1:13" hidden="1" x14ac:dyDescent="0.25">
      <c r="A37" t="s">
        <v>124</v>
      </c>
      <c r="B37">
        <v>300</v>
      </c>
      <c r="C37">
        <v>274.3</v>
      </c>
      <c r="D37">
        <v>222</v>
      </c>
      <c r="E37" s="4">
        <v>0.18</v>
      </c>
      <c r="F37">
        <v>10</v>
      </c>
      <c r="G37" s="16">
        <v>255</v>
      </c>
      <c r="H37" s="15">
        <v>0.85</v>
      </c>
      <c r="I37" t="s">
        <v>101</v>
      </c>
      <c r="J37">
        <v>12</v>
      </c>
      <c r="K37">
        <v>25</v>
      </c>
      <c r="L37" s="9">
        <f t="shared" si="0"/>
        <v>0.74</v>
      </c>
      <c r="M37" s="2">
        <f t="shared" si="1"/>
        <v>14.166666666666666</v>
      </c>
    </row>
    <row r="38" spans="1:13" hidden="1" x14ac:dyDescent="0.25">
      <c r="A38" t="s">
        <v>125</v>
      </c>
      <c r="B38">
        <v>300</v>
      </c>
      <c r="C38">
        <v>275.60000000000002</v>
      </c>
      <c r="D38">
        <v>222</v>
      </c>
      <c r="E38" s="4">
        <v>0.18329999999999999</v>
      </c>
      <c r="F38">
        <v>10</v>
      </c>
      <c r="G38" s="16">
        <v>255</v>
      </c>
      <c r="H38" s="15">
        <v>0.85</v>
      </c>
      <c r="I38" t="s">
        <v>90</v>
      </c>
      <c r="J38">
        <v>10</v>
      </c>
      <c r="K38">
        <v>25</v>
      </c>
      <c r="L38" s="9">
        <f t="shared" si="0"/>
        <v>0.74</v>
      </c>
      <c r="M38" s="2">
        <f t="shared" si="1"/>
        <v>13.91162029459902</v>
      </c>
    </row>
    <row r="39" spans="1:13" hidden="1" x14ac:dyDescent="0.25">
      <c r="A39" t="s">
        <v>126</v>
      </c>
      <c r="B39">
        <v>300</v>
      </c>
      <c r="C39">
        <v>272.2</v>
      </c>
      <c r="D39">
        <v>224.1</v>
      </c>
      <c r="E39" s="4">
        <v>0.1789</v>
      </c>
      <c r="F39">
        <v>10</v>
      </c>
      <c r="G39" s="16">
        <v>260</v>
      </c>
      <c r="H39" s="15">
        <v>0.87</v>
      </c>
      <c r="I39" t="s">
        <v>87</v>
      </c>
      <c r="J39">
        <v>20</v>
      </c>
      <c r="K39">
        <v>25</v>
      </c>
      <c r="L39" s="9">
        <f t="shared" si="0"/>
        <v>0.747</v>
      </c>
      <c r="M39" s="2">
        <f t="shared" si="1"/>
        <v>14.533258803801006</v>
      </c>
    </row>
    <row r="40" spans="1:13" hidden="1" x14ac:dyDescent="0.25">
      <c r="A40" t="s">
        <v>127</v>
      </c>
      <c r="B40">
        <v>300</v>
      </c>
      <c r="C40">
        <v>276.39999999999998</v>
      </c>
      <c r="D40">
        <v>229.4</v>
      </c>
      <c r="E40" s="4">
        <v>0.1789</v>
      </c>
      <c r="F40">
        <v>10</v>
      </c>
      <c r="G40" s="16">
        <v>265</v>
      </c>
      <c r="H40" s="15">
        <v>0.88</v>
      </c>
      <c r="I40" t="s">
        <v>87</v>
      </c>
      <c r="J40">
        <v>12</v>
      </c>
      <c r="K40">
        <v>25</v>
      </c>
      <c r="L40" s="9">
        <f t="shared" si="0"/>
        <v>0.76466666666666672</v>
      </c>
      <c r="M40" s="2">
        <f t="shared" si="1"/>
        <v>14.812744550027949</v>
      </c>
    </row>
    <row r="41" spans="1:13" hidden="1" x14ac:dyDescent="0.25">
      <c r="A41" t="s">
        <v>128</v>
      </c>
      <c r="B41">
        <v>300</v>
      </c>
      <c r="C41">
        <v>270.60000000000002</v>
      </c>
      <c r="D41">
        <v>223</v>
      </c>
      <c r="E41" s="4">
        <v>0.183</v>
      </c>
      <c r="F41">
        <v>10</v>
      </c>
      <c r="G41" s="16">
        <v>270</v>
      </c>
      <c r="H41" s="15">
        <v>0.9</v>
      </c>
      <c r="I41" t="s">
        <v>90</v>
      </c>
      <c r="J41">
        <v>10</v>
      </c>
      <c r="K41">
        <v>25</v>
      </c>
      <c r="L41" s="9">
        <f t="shared" si="0"/>
        <v>0.74333333333333329</v>
      </c>
      <c r="M41" s="2">
        <f t="shared" si="1"/>
        <v>14.754098360655737</v>
      </c>
    </row>
    <row r="42" spans="1:13" hidden="1" x14ac:dyDescent="0.25">
      <c r="A42" t="s">
        <v>129</v>
      </c>
      <c r="B42">
        <v>295</v>
      </c>
      <c r="C42">
        <v>265.8</v>
      </c>
      <c r="D42">
        <v>220.6</v>
      </c>
      <c r="E42" s="4">
        <v>0.18129999999999999</v>
      </c>
      <c r="F42">
        <v>10</v>
      </c>
      <c r="G42" s="16">
        <v>230</v>
      </c>
      <c r="H42" s="15">
        <v>0.78</v>
      </c>
      <c r="I42" t="s">
        <v>101</v>
      </c>
      <c r="J42">
        <v>12</v>
      </c>
      <c r="K42">
        <v>25</v>
      </c>
      <c r="L42" s="9">
        <f t="shared" si="0"/>
        <v>0.7477966101694915</v>
      </c>
      <c r="M42" s="2">
        <f t="shared" si="1"/>
        <v>12.686155543298401</v>
      </c>
    </row>
    <row r="43" spans="1:13" hidden="1" x14ac:dyDescent="0.25">
      <c r="A43" t="s">
        <v>130</v>
      </c>
      <c r="B43">
        <v>295</v>
      </c>
      <c r="C43">
        <v>267.2</v>
      </c>
      <c r="D43">
        <v>220.5</v>
      </c>
      <c r="E43" s="4">
        <v>0.1759</v>
      </c>
      <c r="F43">
        <v>10</v>
      </c>
      <c r="G43" s="16">
        <v>245</v>
      </c>
      <c r="H43" s="15">
        <v>0.83</v>
      </c>
      <c r="I43" t="s">
        <v>87</v>
      </c>
      <c r="J43">
        <v>20</v>
      </c>
      <c r="K43">
        <v>25</v>
      </c>
      <c r="L43" s="9">
        <f t="shared" si="0"/>
        <v>0.74745762711864405</v>
      </c>
      <c r="M43" s="2">
        <f t="shared" si="1"/>
        <v>13.928368391131325</v>
      </c>
    </row>
    <row r="44" spans="1:13" hidden="1" x14ac:dyDescent="0.25">
      <c r="A44" t="s">
        <v>131</v>
      </c>
      <c r="B44">
        <v>295</v>
      </c>
      <c r="C44">
        <v>269.7</v>
      </c>
      <c r="D44">
        <v>218.1</v>
      </c>
      <c r="E44" s="4">
        <v>0.17699999999999999</v>
      </c>
      <c r="F44">
        <v>10</v>
      </c>
      <c r="G44" s="16">
        <v>250</v>
      </c>
      <c r="H44" s="15">
        <v>0.85</v>
      </c>
      <c r="I44" t="s">
        <v>101</v>
      </c>
      <c r="J44">
        <v>12</v>
      </c>
      <c r="K44">
        <v>25</v>
      </c>
      <c r="L44" s="9">
        <f t="shared" si="0"/>
        <v>0.73932203389830509</v>
      </c>
      <c r="M44" s="2">
        <f t="shared" si="1"/>
        <v>14.124293785310735</v>
      </c>
    </row>
    <row r="45" spans="1:13" hidden="1" x14ac:dyDescent="0.25">
      <c r="A45" t="s">
        <v>132</v>
      </c>
      <c r="B45">
        <v>295</v>
      </c>
      <c r="C45">
        <v>265.89999999999998</v>
      </c>
      <c r="D45">
        <v>220</v>
      </c>
      <c r="E45" s="4">
        <v>0.18</v>
      </c>
      <c r="F45">
        <v>10</v>
      </c>
      <c r="G45" s="16">
        <v>250</v>
      </c>
      <c r="H45" s="15">
        <v>0.85</v>
      </c>
      <c r="I45" t="s">
        <v>90</v>
      </c>
      <c r="J45">
        <v>10</v>
      </c>
      <c r="K45">
        <v>25</v>
      </c>
      <c r="L45" s="9">
        <f t="shared" si="0"/>
        <v>0.74576271186440679</v>
      </c>
      <c r="M45" s="2">
        <f t="shared" si="1"/>
        <v>13.888888888888889</v>
      </c>
    </row>
    <row r="46" spans="1:13" hidden="1" x14ac:dyDescent="0.25">
      <c r="A46" t="s">
        <v>133</v>
      </c>
      <c r="B46">
        <v>295</v>
      </c>
      <c r="C46">
        <v>271.7</v>
      </c>
      <c r="D46">
        <v>225.5</v>
      </c>
      <c r="E46" s="4">
        <v>0.1759</v>
      </c>
      <c r="F46">
        <v>10</v>
      </c>
      <c r="G46" s="16">
        <v>255</v>
      </c>
      <c r="H46" s="15">
        <v>0.86</v>
      </c>
      <c r="I46" t="s">
        <v>87</v>
      </c>
      <c r="J46">
        <v>12</v>
      </c>
      <c r="K46">
        <v>25</v>
      </c>
      <c r="L46" s="9">
        <f t="shared" si="0"/>
        <v>0.764406779661017</v>
      </c>
      <c r="M46" s="2">
        <f t="shared" si="1"/>
        <v>14.4968732234224</v>
      </c>
    </row>
    <row r="47" spans="1:13" x14ac:dyDescent="0.25">
      <c r="A47" t="s">
        <v>134</v>
      </c>
      <c r="B47">
        <v>295</v>
      </c>
      <c r="C47">
        <v>268.5</v>
      </c>
      <c r="D47">
        <v>224.9</v>
      </c>
      <c r="E47" s="4">
        <v>0.22700000000000001</v>
      </c>
      <c r="F47">
        <v>10</v>
      </c>
      <c r="G47" s="16">
        <v>320</v>
      </c>
      <c r="H47" s="15">
        <v>1.08</v>
      </c>
      <c r="I47" t="s">
        <v>81</v>
      </c>
      <c r="J47">
        <v>12</v>
      </c>
      <c r="K47">
        <v>30</v>
      </c>
      <c r="L47" s="9">
        <f t="shared" si="0"/>
        <v>0.76237288135593217</v>
      </c>
      <c r="M47" s="2">
        <f t="shared" si="1"/>
        <v>14.096916299559473</v>
      </c>
    </row>
    <row r="48" spans="1:13" hidden="1" x14ac:dyDescent="0.25">
      <c r="A48" t="s">
        <v>135</v>
      </c>
      <c r="B48">
        <v>290</v>
      </c>
      <c r="C48">
        <v>265.10000000000002</v>
      </c>
      <c r="D48">
        <v>214.4</v>
      </c>
      <c r="E48" s="4">
        <v>0.17399999999999999</v>
      </c>
      <c r="F48">
        <v>10</v>
      </c>
      <c r="G48" s="16">
        <v>225</v>
      </c>
      <c r="H48" s="15">
        <v>0.78</v>
      </c>
      <c r="I48" t="s">
        <v>101</v>
      </c>
      <c r="J48">
        <v>12</v>
      </c>
      <c r="K48">
        <v>25</v>
      </c>
      <c r="L48" s="9">
        <f t="shared" si="0"/>
        <v>0.73931034482758617</v>
      </c>
      <c r="M48" s="2">
        <f t="shared" si="1"/>
        <v>12.931034482758621</v>
      </c>
    </row>
    <row r="49" spans="1:13" hidden="1" x14ac:dyDescent="0.25">
      <c r="A49" t="s">
        <v>136</v>
      </c>
      <c r="B49">
        <v>290</v>
      </c>
      <c r="C49">
        <v>261</v>
      </c>
      <c r="D49">
        <v>219</v>
      </c>
      <c r="E49" s="4">
        <v>0.17799999999999999</v>
      </c>
      <c r="F49">
        <v>10</v>
      </c>
      <c r="G49" s="16">
        <v>235</v>
      </c>
      <c r="H49" s="15">
        <v>0.81</v>
      </c>
      <c r="I49" t="s">
        <v>81</v>
      </c>
      <c r="J49">
        <v>12</v>
      </c>
      <c r="K49">
        <v>25</v>
      </c>
      <c r="L49" s="9">
        <f t="shared" si="0"/>
        <v>0.7551724137931034</v>
      </c>
      <c r="M49" s="2">
        <f t="shared" si="1"/>
        <v>13.202247191011235</v>
      </c>
    </row>
    <row r="50" spans="1:13" hidden="1" x14ac:dyDescent="0.25">
      <c r="A50" t="s">
        <v>137</v>
      </c>
      <c r="B50">
        <v>290</v>
      </c>
      <c r="C50">
        <v>260.2</v>
      </c>
      <c r="D50">
        <v>216</v>
      </c>
      <c r="E50" s="4">
        <v>0.17699999999999999</v>
      </c>
      <c r="F50">
        <v>10</v>
      </c>
      <c r="G50" s="16">
        <v>240</v>
      </c>
      <c r="H50" s="15">
        <v>0.83</v>
      </c>
      <c r="I50" t="s">
        <v>90</v>
      </c>
      <c r="J50">
        <v>10</v>
      </c>
      <c r="K50">
        <v>25</v>
      </c>
      <c r="L50" s="9">
        <f t="shared" si="0"/>
        <v>0.7448275862068966</v>
      </c>
      <c r="M50" s="2">
        <f t="shared" si="1"/>
        <v>13.559322033898306</v>
      </c>
    </row>
    <row r="51" spans="1:13" hidden="1" x14ac:dyDescent="0.25">
      <c r="A51" t="s">
        <v>138</v>
      </c>
      <c r="B51">
        <v>290</v>
      </c>
      <c r="C51">
        <v>260.2</v>
      </c>
      <c r="D51">
        <v>216</v>
      </c>
      <c r="E51" s="4">
        <v>0.1772</v>
      </c>
      <c r="F51">
        <v>10</v>
      </c>
      <c r="G51" s="16">
        <v>240</v>
      </c>
      <c r="H51" s="15">
        <v>0.83</v>
      </c>
      <c r="I51" t="s">
        <v>90</v>
      </c>
      <c r="J51">
        <v>10</v>
      </c>
      <c r="K51">
        <v>25</v>
      </c>
      <c r="L51" s="9">
        <f t="shared" si="0"/>
        <v>0.7448275862068966</v>
      </c>
      <c r="M51" s="2">
        <f t="shared" si="1"/>
        <v>13.544018058690746</v>
      </c>
    </row>
    <row r="52" spans="1:13" hidden="1" x14ac:dyDescent="0.25">
      <c r="A52" t="s">
        <v>139</v>
      </c>
      <c r="B52">
        <v>290</v>
      </c>
      <c r="C52">
        <v>260.5</v>
      </c>
      <c r="D52">
        <v>213.6</v>
      </c>
      <c r="E52" s="4">
        <v>0.17829999999999999</v>
      </c>
      <c r="F52">
        <v>27</v>
      </c>
      <c r="G52" s="16">
        <v>250</v>
      </c>
      <c r="H52" s="15">
        <v>0.86</v>
      </c>
      <c r="I52" t="s">
        <v>85</v>
      </c>
      <c r="J52">
        <v>20</v>
      </c>
      <c r="K52">
        <v>30</v>
      </c>
      <c r="L52" s="9">
        <f t="shared" si="0"/>
        <v>0.73655172413793102</v>
      </c>
      <c r="M52" s="2">
        <f t="shared" si="1"/>
        <v>14.021312394840159</v>
      </c>
    </row>
    <row r="53" spans="1:13" hidden="1" x14ac:dyDescent="0.25">
      <c r="A53" t="s">
        <v>140</v>
      </c>
      <c r="B53">
        <v>290</v>
      </c>
      <c r="C53">
        <v>262.2</v>
      </c>
      <c r="D53">
        <v>217.1</v>
      </c>
      <c r="E53" s="4">
        <v>0.17299999999999999</v>
      </c>
      <c r="F53">
        <v>10</v>
      </c>
      <c r="G53" s="16">
        <v>260</v>
      </c>
      <c r="H53" s="15">
        <v>0.9</v>
      </c>
      <c r="I53" t="s">
        <v>87</v>
      </c>
      <c r="J53">
        <v>20</v>
      </c>
      <c r="K53">
        <v>25</v>
      </c>
      <c r="L53" s="9">
        <f t="shared" si="0"/>
        <v>0.74862068965517237</v>
      </c>
      <c r="M53" s="2">
        <f t="shared" si="1"/>
        <v>15.028901734104048</v>
      </c>
    </row>
    <row r="54" spans="1:13" hidden="1" x14ac:dyDescent="0.25">
      <c r="A54" t="s">
        <v>141</v>
      </c>
      <c r="B54">
        <v>285</v>
      </c>
      <c r="C54">
        <v>255.6</v>
      </c>
      <c r="D54">
        <v>211.1</v>
      </c>
      <c r="E54" s="4">
        <v>0.17</v>
      </c>
      <c r="F54">
        <v>10</v>
      </c>
      <c r="G54" s="16">
        <v>250</v>
      </c>
      <c r="H54" s="15">
        <v>0.88</v>
      </c>
      <c r="I54" t="s">
        <v>87</v>
      </c>
      <c r="J54">
        <v>20</v>
      </c>
      <c r="K54">
        <v>25</v>
      </c>
      <c r="L54" s="9">
        <f t="shared" si="0"/>
        <v>0.74070175438596486</v>
      </c>
      <c r="M54" s="2">
        <f t="shared" si="1"/>
        <v>14.705882352941176</v>
      </c>
    </row>
    <row r="55" spans="1:13" hidden="1" x14ac:dyDescent="0.25">
      <c r="A55" t="s">
        <v>142</v>
      </c>
      <c r="B55">
        <v>280</v>
      </c>
      <c r="C55">
        <v>249.9</v>
      </c>
      <c r="D55">
        <v>204.9</v>
      </c>
      <c r="E55" s="4">
        <v>0.1721</v>
      </c>
      <c r="F55">
        <v>27</v>
      </c>
      <c r="G55" s="16">
        <v>200</v>
      </c>
      <c r="H55" s="15">
        <v>0.71</v>
      </c>
      <c r="I55" t="s">
        <v>85</v>
      </c>
      <c r="J55">
        <v>20</v>
      </c>
      <c r="K55">
        <v>30</v>
      </c>
      <c r="L55" s="9">
        <f t="shared" si="0"/>
        <v>0.73178571428571426</v>
      </c>
      <c r="M55" s="2">
        <f t="shared" si="1"/>
        <v>11.621150493898895</v>
      </c>
    </row>
    <row r="56" spans="1:13" hidden="1" x14ac:dyDescent="0.25">
      <c r="A56" t="s">
        <v>143</v>
      </c>
      <c r="B56">
        <v>280</v>
      </c>
      <c r="C56">
        <v>254.8</v>
      </c>
      <c r="D56">
        <v>209</v>
      </c>
      <c r="E56" s="4">
        <v>0.1721</v>
      </c>
      <c r="F56">
        <v>26</v>
      </c>
      <c r="G56" s="16">
        <v>220</v>
      </c>
      <c r="H56" s="15">
        <v>0.79</v>
      </c>
      <c r="I56" t="s">
        <v>90</v>
      </c>
      <c r="J56">
        <v>10</v>
      </c>
      <c r="K56">
        <v>25</v>
      </c>
      <c r="L56" s="9">
        <f t="shared" si="0"/>
        <v>0.74642857142857144</v>
      </c>
      <c r="M56" s="2">
        <f t="shared" si="1"/>
        <v>12.783265543288785</v>
      </c>
    </row>
    <row r="57" spans="1:13" hidden="1" x14ac:dyDescent="0.25">
      <c r="A57" t="s">
        <v>144</v>
      </c>
      <c r="B57">
        <v>280</v>
      </c>
      <c r="C57">
        <v>251</v>
      </c>
      <c r="D57">
        <v>205.8</v>
      </c>
      <c r="E57" s="4">
        <v>0.1721</v>
      </c>
      <c r="F57">
        <v>10</v>
      </c>
      <c r="G57" s="16">
        <v>230</v>
      </c>
      <c r="H57" s="15">
        <v>0.82</v>
      </c>
      <c r="I57" t="s">
        <v>101</v>
      </c>
      <c r="J57">
        <v>12</v>
      </c>
      <c r="K57">
        <v>25</v>
      </c>
      <c r="L57" s="9">
        <f t="shared" si="0"/>
        <v>0.73499999999999999</v>
      </c>
      <c r="M57" s="2">
        <f t="shared" si="1"/>
        <v>13.364323067983729</v>
      </c>
    </row>
    <row r="58" spans="1:13" hidden="1" x14ac:dyDescent="0.25">
      <c r="A58" t="s">
        <v>145</v>
      </c>
      <c r="B58">
        <v>275</v>
      </c>
      <c r="C58">
        <v>248.2</v>
      </c>
      <c r="D58">
        <v>203.5</v>
      </c>
      <c r="E58" s="4">
        <v>0.1694</v>
      </c>
      <c r="F58">
        <v>10</v>
      </c>
      <c r="G58" s="16">
        <v>200</v>
      </c>
      <c r="H58" s="15">
        <v>0.73</v>
      </c>
      <c r="I58" t="s">
        <v>146</v>
      </c>
      <c r="J58">
        <v>10</v>
      </c>
      <c r="K58">
        <v>25</v>
      </c>
      <c r="L58" s="9">
        <f t="shared" si="0"/>
        <v>0.74</v>
      </c>
      <c r="M58" s="2">
        <f t="shared" si="1"/>
        <v>11.80637544273908</v>
      </c>
    </row>
    <row r="59" spans="1:13" hidden="1" x14ac:dyDescent="0.25">
      <c r="A59" t="s">
        <v>147</v>
      </c>
      <c r="B59">
        <v>270</v>
      </c>
      <c r="C59">
        <v>244.2</v>
      </c>
      <c r="D59">
        <v>202.6</v>
      </c>
      <c r="E59" s="4">
        <v>0.16600000000000001</v>
      </c>
      <c r="F59">
        <v>10</v>
      </c>
      <c r="G59" s="16">
        <v>200</v>
      </c>
      <c r="H59" s="15">
        <v>0.74</v>
      </c>
      <c r="I59" t="s">
        <v>101</v>
      </c>
      <c r="J59">
        <v>12</v>
      </c>
      <c r="K59">
        <v>25</v>
      </c>
      <c r="L59" s="9">
        <f t="shared" si="0"/>
        <v>0.75037037037037035</v>
      </c>
      <c r="M59" s="2">
        <f t="shared" si="1"/>
        <v>12.048192771084336</v>
      </c>
    </row>
    <row r="60" spans="1:13" hidden="1" x14ac:dyDescent="0.25">
      <c r="A60" t="s">
        <v>148</v>
      </c>
      <c r="B60">
        <v>265</v>
      </c>
      <c r="C60">
        <v>240.1</v>
      </c>
      <c r="D60">
        <v>196.8</v>
      </c>
      <c r="E60" s="4">
        <v>0.16189999999999999</v>
      </c>
      <c r="F60">
        <v>25</v>
      </c>
      <c r="G60" s="16">
        <v>220</v>
      </c>
      <c r="H60" s="15">
        <v>0.83</v>
      </c>
      <c r="I60" t="s">
        <v>90</v>
      </c>
      <c r="J60">
        <v>10</v>
      </c>
      <c r="K60">
        <v>25</v>
      </c>
      <c r="L60" s="9">
        <f t="shared" si="0"/>
        <v>0.74264150943396234</v>
      </c>
      <c r="M60" s="2">
        <f t="shared" si="1"/>
        <v>13.588634959851762</v>
      </c>
    </row>
    <row r="61" spans="1:13" x14ac:dyDescent="0.25">
      <c r="A61" t="s">
        <v>149</v>
      </c>
      <c r="B61">
        <v>240</v>
      </c>
      <c r="C61">
        <v>223.5</v>
      </c>
      <c r="D61">
        <v>216.8</v>
      </c>
      <c r="E61" s="4">
        <v>0.19</v>
      </c>
      <c r="F61">
        <v>10</v>
      </c>
      <c r="G61" s="16">
        <v>480</v>
      </c>
      <c r="H61" s="15">
        <v>2</v>
      </c>
      <c r="I61" t="s">
        <v>108</v>
      </c>
      <c r="J61">
        <v>10</v>
      </c>
      <c r="K61">
        <v>25</v>
      </c>
      <c r="L61" s="9">
        <f t="shared" si="0"/>
        <v>0.90333333333333343</v>
      </c>
      <c r="M61" s="2">
        <f t="shared" si="1"/>
        <v>25.263157894736842</v>
      </c>
    </row>
  </sheetData>
  <autoFilter ref="A1:K61" xr:uid="{8747167D-1CA2-4830-9132-3302686444C1}">
    <filterColumn colId="4">
      <customFilters>
        <customFilter operator="greaterThanOrEqual" val="0.19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3AA84-F42C-4D48-8BA4-28A87CD3AEC4}">
  <dimension ref="A1:N61"/>
  <sheetViews>
    <sheetView workbookViewId="0">
      <selection activeCell="M1" sqref="M1:M2"/>
    </sheetView>
  </sheetViews>
  <sheetFormatPr defaultRowHeight="15" x14ac:dyDescent="0.25"/>
  <cols>
    <col min="1" max="1" width="32.140625" bestFit="1" customWidth="1"/>
    <col min="2" max="2" width="7.42578125" bestFit="1" customWidth="1"/>
    <col min="3" max="3" width="6.7109375" bestFit="1" customWidth="1"/>
    <col min="4" max="4" width="9" bestFit="1" customWidth="1"/>
    <col min="5" max="6" width="9.5703125" bestFit="1" customWidth="1"/>
    <col min="7" max="7" width="6" bestFit="1" customWidth="1"/>
    <col min="8" max="8" width="6.28515625" bestFit="1" customWidth="1"/>
    <col min="9" max="9" width="11.42578125" bestFit="1" customWidth="1"/>
    <col min="11" max="11" width="11.5703125" customWidth="1"/>
    <col min="12" max="12" width="11.28515625" style="9" customWidth="1"/>
    <col min="13" max="13" width="11.140625" style="2" bestFit="1" customWidth="1"/>
  </cols>
  <sheetData>
    <row r="1" spans="1:14" ht="60" x14ac:dyDescent="0.25">
      <c r="A1" s="17" t="s">
        <v>150</v>
      </c>
      <c r="B1" s="17" t="s">
        <v>151</v>
      </c>
      <c r="C1" s="17" t="s">
        <v>152</v>
      </c>
      <c r="D1" s="17" t="s">
        <v>153</v>
      </c>
      <c r="E1" s="17" t="s">
        <v>155</v>
      </c>
      <c r="F1" s="17" t="s">
        <v>154</v>
      </c>
      <c r="G1" s="17" t="s">
        <v>156</v>
      </c>
      <c r="H1" s="17" t="s">
        <v>157</v>
      </c>
      <c r="I1" s="17" t="s">
        <v>158</v>
      </c>
      <c r="J1" s="17" t="s">
        <v>160</v>
      </c>
      <c r="K1" s="17" t="s">
        <v>159</v>
      </c>
      <c r="L1" s="17" t="s">
        <v>161</v>
      </c>
      <c r="M1" s="18" t="s">
        <v>162</v>
      </c>
    </row>
    <row r="2" spans="1:14" x14ac:dyDescent="0.25">
      <c r="A2" t="s">
        <v>80</v>
      </c>
      <c r="B2">
        <v>370</v>
      </c>
      <c r="C2">
        <v>329.6</v>
      </c>
      <c r="D2">
        <v>279.39999999999998</v>
      </c>
      <c r="E2" s="4">
        <v>0.19</v>
      </c>
      <c r="F2">
        <v>10</v>
      </c>
      <c r="G2" s="16">
        <v>335</v>
      </c>
      <c r="H2" s="15">
        <v>0.91</v>
      </c>
      <c r="I2" t="s">
        <v>81</v>
      </c>
      <c r="J2">
        <v>12</v>
      </c>
      <c r="K2">
        <v>25</v>
      </c>
      <c r="L2" s="9">
        <f>D2/B2</f>
        <v>0.75513513513513508</v>
      </c>
      <c r="M2" s="2">
        <f>G2/(E2*100)</f>
        <v>17.631578947368421</v>
      </c>
      <c r="N2" s="3"/>
    </row>
    <row r="3" spans="1:14" x14ac:dyDescent="0.25">
      <c r="A3" t="s">
        <v>82</v>
      </c>
      <c r="B3">
        <v>365</v>
      </c>
      <c r="C3">
        <v>342.4</v>
      </c>
      <c r="D3">
        <v>275</v>
      </c>
      <c r="E3" s="4">
        <v>0.21099999999999999</v>
      </c>
      <c r="F3">
        <v>19</v>
      </c>
      <c r="G3" s="16">
        <v>475</v>
      </c>
      <c r="H3" s="15">
        <v>1.3</v>
      </c>
      <c r="I3" t="s">
        <v>83</v>
      </c>
      <c r="J3">
        <v>25</v>
      </c>
      <c r="K3">
        <v>25</v>
      </c>
      <c r="L3" s="9">
        <f t="shared" ref="L3:L61" si="0">D3/B3</f>
        <v>0.75342465753424659</v>
      </c>
      <c r="M3" s="2">
        <f t="shared" ref="M3:M61" si="1">G3/(E3*100)</f>
        <v>22.511848341232231</v>
      </c>
      <c r="N3" s="3"/>
    </row>
    <row r="4" spans="1:14" x14ac:dyDescent="0.25">
      <c r="A4" t="s">
        <v>84</v>
      </c>
      <c r="B4">
        <v>360</v>
      </c>
      <c r="C4">
        <v>322.2</v>
      </c>
      <c r="D4">
        <v>266.39999999999998</v>
      </c>
      <c r="E4" s="4">
        <v>0.18540000000000001</v>
      </c>
      <c r="F4">
        <v>27</v>
      </c>
      <c r="G4" s="16">
        <v>270</v>
      </c>
      <c r="H4" s="15">
        <v>0.75</v>
      </c>
      <c r="I4" t="s">
        <v>85</v>
      </c>
      <c r="J4">
        <v>20</v>
      </c>
      <c r="K4">
        <v>30</v>
      </c>
      <c r="L4" s="9">
        <f t="shared" si="0"/>
        <v>0.74</v>
      </c>
      <c r="M4" s="2">
        <f t="shared" si="1"/>
        <v>14.563106796116505</v>
      </c>
    </row>
    <row r="5" spans="1:14" x14ac:dyDescent="0.25">
      <c r="A5" t="s">
        <v>86</v>
      </c>
      <c r="B5">
        <v>360</v>
      </c>
      <c r="C5">
        <v>316.8</v>
      </c>
      <c r="D5">
        <v>259.2</v>
      </c>
      <c r="E5" s="4">
        <v>0.18049999999999999</v>
      </c>
      <c r="F5">
        <v>10</v>
      </c>
      <c r="G5" s="16">
        <v>310</v>
      </c>
      <c r="H5" s="15">
        <v>0.86</v>
      </c>
      <c r="I5" t="s">
        <v>87</v>
      </c>
      <c r="J5">
        <v>12</v>
      </c>
      <c r="K5">
        <v>25</v>
      </c>
      <c r="L5" s="9">
        <f t="shared" si="0"/>
        <v>0.72</v>
      </c>
      <c r="M5" s="2">
        <f t="shared" si="1"/>
        <v>17.174515235457061</v>
      </c>
    </row>
    <row r="6" spans="1:14" x14ac:dyDescent="0.25">
      <c r="A6" t="s">
        <v>88</v>
      </c>
      <c r="B6">
        <v>360</v>
      </c>
      <c r="C6">
        <v>337.6</v>
      </c>
      <c r="D6">
        <v>271</v>
      </c>
      <c r="E6" s="4">
        <v>0.20799999999999999</v>
      </c>
      <c r="F6">
        <v>10</v>
      </c>
      <c r="G6" s="16">
        <v>450</v>
      </c>
      <c r="H6" s="15">
        <v>1.25</v>
      </c>
      <c r="I6" t="s">
        <v>83</v>
      </c>
      <c r="J6">
        <v>25</v>
      </c>
      <c r="K6">
        <v>25</v>
      </c>
      <c r="L6" s="9">
        <f t="shared" si="0"/>
        <v>0.75277777777777777</v>
      </c>
      <c r="M6" s="2">
        <f t="shared" si="1"/>
        <v>21.634615384615383</v>
      </c>
    </row>
    <row r="7" spans="1:14" x14ac:dyDescent="0.25">
      <c r="A7" t="s">
        <v>89</v>
      </c>
      <c r="B7">
        <v>355</v>
      </c>
      <c r="C7">
        <v>326.5</v>
      </c>
      <c r="D7">
        <v>266</v>
      </c>
      <c r="E7" s="4">
        <v>0.18310000000000001</v>
      </c>
      <c r="F7">
        <v>10</v>
      </c>
      <c r="G7" s="16">
        <v>275</v>
      </c>
      <c r="H7" s="15">
        <v>0.77</v>
      </c>
      <c r="I7" t="s">
        <v>90</v>
      </c>
      <c r="J7">
        <v>10</v>
      </c>
      <c r="K7">
        <v>25</v>
      </c>
      <c r="L7" s="9">
        <f t="shared" si="0"/>
        <v>0.74929577464788732</v>
      </c>
      <c r="M7" s="2">
        <f t="shared" si="1"/>
        <v>15.019115237575093</v>
      </c>
    </row>
    <row r="8" spans="1:14" x14ac:dyDescent="0.25">
      <c r="A8" t="s">
        <v>91</v>
      </c>
      <c r="B8">
        <v>355</v>
      </c>
      <c r="C8">
        <v>332.8</v>
      </c>
      <c r="D8">
        <v>267</v>
      </c>
      <c r="E8" s="4">
        <v>0.20599999999999999</v>
      </c>
      <c r="F8">
        <v>24</v>
      </c>
      <c r="G8" s="16">
        <v>550</v>
      </c>
      <c r="H8" s="15">
        <v>1.55</v>
      </c>
      <c r="I8" t="s">
        <v>83</v>
      </c>
      <c r="J8">
        <v>25</v>
      </c>
      <c r="K8">
        <v>25</v>
      </c>
      <c r="L8" s="9">
        <f t="shared" si="0"/>
        <v>0.75211267605633803</v>
      </c>
      <c r="M8" s="2">
        <f t="shared" si="1"/>
        <v>26.699029126213595</v>
      </c>
    </row>
    <row r="9" spans="1:14" x14ac:dyDescent="0.25">
      <c r="A9" t="s">
        <v>92</v>
      </c>
      <c r="B9">
        <v>350</v>
      </c>
      <c r="C9">
        <v>311.10000000000002</v>
      </c>
      <c r="D9">
        <v>258.2</v>
      </c>
      <c r="E9" s="4">
        <v>0.17899999999999999</v>
      </c>
      <c r="F9">
        <v>10</v>
      </c>
      <c r="G9" s="16">
        <v>315</v>
      </c>
      <c r="H9" s="15">
        <v>0.9</v>
      </c>
      <c r="I9" t="s">
        <v>81</v>
      </c>
      <c r="J9">
        <v>12</v>
      </c>
      <c r="K9">
        <v>25</v>
      </c>
      <c r="L9" s="9">
        <f t="shared" si="0"/>
        <v>0.73771428571428566</v>
      </c>
      <c r="M9" s="2">
        <f t="shared" si="1"/>
        <v>17.597765363128492</v>
      </c>
    </row>
    <row r="10" spans="1:14" x14ac:dyDescent="0.25">
      <c r="A10" t="s">
        <v>93</v>
      </c>
      <c r="B10">
        <v>350</v>
      </c>
      <c r="C10">
        <v>322</v>
      </c>
      <c r="D10">
        <v>267.2</v>
      </c>
      <c r="E10" s="4">
        <v>0.1754</v>
      </c>
      <c r="F10">
        <v>10</v>
      </c>
      <c r="G10" s="16">
        <v>370</v>
      </c>
      <c r="H10" s="15">
        <v>1.06</v>
      </c>
      <c r="I10" t="s">
        <v>87</v>
      </c>
      <c r="J10">
        <v>20</v>
      </c>
      <c r="K10">
        <v>25</v>
      </c>
      <c r="L10" s="9">
        <f t="shared" si="0"/>
        <v>0.76342857142857135</v>
      </c>
      <c r="M10" s="2">
        <f t="shared" si="1"/>
        <v>21.094640820980615</v>
      </c>
    </row>
    <row r="11" spans="1:14" x14ac:dyDescent="0.25">
      <c r="A11" t="s">
        <v>94</v>
      </c>
      <c r="B11">
        <v>350</v>
      </c>
      <c r="C11">
        <v>312</v>
      </c>
      <c r="D11">
        <v>259</v>
      </c>
      <c r="E11" s="4">
        <v>0.19400000000000001</v>
      </c>
      <c r="F11">
        <v>10</v>
      </c>
      <c r="G11" s="16">
        <v>400</v>
      </c>
      <c r="H11" s="15">
        <v>1.1399999999999999</v>
      </c>
      <c r="I11" t="s">
        <v>95</v>
      </c>
      <c r="J11">
        <v>25</v>
      </c>
      <c r="K11">
        <v>25</v>
      </c>
      <c r="L11" s="9">
        <f t="shared" si="0"/>
        <v>0.74</v>
      </c>
      <c r="M11" s="2">
        <f t="shared" si="1"/>
        <v>20.618556701030926</v>
      </c>
    </row>
    <row r="12" spans="1:14" x14ac:dyDescent="0.25">
      <c r="A12" t="s">
        <v>96</v>
      </c>
      <c r="B12">
        <v>350</v>
      </c>
      <c r="C12">
        <v>328</v>
      </c>
      <c r="D12">
        <v>263</v>
      </c>
      <c r="E12" s="4">
        <v>0.20300000000000001</v>
      </c>
      <c r="F12">
        <v>10</v>
      </c>
      <c r="G12" s="16">
        <v>430</v>
      </c>
      <c r="H12" s="15">
        <v>1.23</v>
      </c>
      <c r="I12" t="s">
        <v>83</v>
      </c>
      <c r="J12">
        <v>25</v>
      </c>
      <c r="K12">
        <v>25</v>
      </c>
      <c r="L12" s="9">
        <f t="shared" si="0"/>
        <v>0.75142857142857145</v>
      </c>
      <c r="M12" s="2">
        <f t="shared" si="1"/>
        <v>21.182266009852217</v>
      </c>
    </row>
    <row r="13" spans="1:14" x14ac:dyDescent="0.25">
      <c r="A13" t="s">
        <v>97</v>
      </c>
      <c r="B13">
        <v>345</v>
      </c>
      <c r="C13">
        <v>317.39999999999998</v>
      </c>
      <c r="D13">
        <v>257</v>
      </c>
      <c r="E13" s="4">
        <v>0.17799999999999999</v>
      </c>
      <c r="F13">
        <v>10</v>
      </c>
      <c r="G13" s="16">
        <v>255</v>
      </c>
      <c r="H13" s="15">
        <v>0.74</v>
      </c>
      <c r="I13" t="s">
        <v>90</v>
      </c>
      <c r="J13">
        <v>12</v>
      </c>
      <c r="K13">
        <v>25</v>
      </c>
      <c r="L13" s="9">
        <f t="shared" si="0"/>
        <v>0.74492753623188401</v>
      </c>
      <c r="M13" s="2">
        <f t="shared" si="1"/>
        <v>14.325842696629213</v>
      </c>
    </row>
    <row r="14" spans="1:14" x14ac:dyDescent="0.25">
      <c r="A14" t="s">
        <v>98</v>
      </c>
      <c r="B14">
        <v>340</v>
      </c>
      <c r="C14">
        <v>307.89999999999998</v>
      </c>
      <c r="D14">
        <v>247.8</v>
      </c>
      <c r="E14" s="4">
        <v>0.17050000000000001</v>
      </c>
      <c r="F14">
        <v>10</v>
      </c>
      <c r="G14" s="16">
        <v>250</v>
      </c>
      <c r="H14" s="15">
        <v>0.74</v>
      </c>
      <c r="I14" t="s">
        <v>83</v>
      </c>
      <c r="J14">
        <v>10</v>
      </c>
      <c r="K14">
        <v>25</v>
      </c>
      <c r="L14" s="9">
        <f t="shared" si="0"/>
        <v>0.72882352941176476</v>
      </c>
      <c r="M14" s="2">
        <f t="shared" si="1"/>
        <v>14.662756598240469</v>
      </c>
    </row>
    <row r="15" spans="1:14" x14ac:dyDescent="0.25">
      <c r="A15" t="s">
        <v>99</v>
      </c>
      <c r="B15">
        <v>335</v>
      </c>
      <c r="C15">
        <v>309.2</v>
      </c>
      <c r="D15">
        <v>247</v>
      </c>
      <c r="E15" s="4">
        <v>0.19600000000000001</v>
      </c>
      <c r="F15">
        <v>10</v>
      </c>
      <c r="G15" s="16">
        <v>370</v>
      </c>
      <c r="H15" s="15">
        <v>1.1000000000000001</v>
      </c>
      <c r="I15" t="s">
        <v>83</v>
      </c>
      <c r="J15">
        <v>12</v>
      </c>
      <c r="K15">
        <v>25</v>
      </c>
      <c r="L15" s="9">
        <f t="shared" si="0"/>
        <v>0.73731343283582085</v>
      </c>
      <c r="M15" s="2">
        <f t="shared" si="1"/>
        <v>18.877551020408163</v>
      </c>
    </row>
    <row r="16" spans="1:14" x14ac:dyDescent="0.25">
      <c r="A16" t="s">
        <v>100</v>
      </c>
      <c r="B16">
        <v>330</v>
      </c>
      <c r="C16">
        <v>300.2</v>
      </c>
      <c r="D16">
        <v>241.1</v>
      </c>
      <c r="E16" s="4">
        <v>0.1701</v>
      </c>
      <c r="F16">
        <v>10</v>
      </c>
      <c r="G16" s="16">
        <v>240</v>
      </c>
      <c r="H16" s="15">
        <v>0.73</v>
      </c>
      <c r="I16" t="s">
        <v>101</v>
      </c>
      <c r="J16">
        <v>12</v>
      </c>
      <c r="K16">
        <v>25</v>
      </c>
      <c r="L16" s="9">
        <f t="shared" si="0"/>
        <v>0.73060606060606059</v>
      </c>
      <c r="M16" s="2">
        <f t="shared" si="1"/>
        <v>14.109347442680775</v>
      </c>
    </row>
    <row r="17" spans="1:13" x14ac:dyDescent="0.25">
      <c r="A17" t="s">
        <v>102</v>
      </c>
      <c r="B17">
        <v>330</v>
      </c>
      <c r="C17">
        <v>299.7</v>
      </c>
      <c r="D17">
        <v>245.7</v>
      </c>
      <c r="E17" s="4">
        <v>0.17</v>
      </c>
      <c r="F17">
        <v>27</v>
      </c>
      <c r="G17" s="16">
        <v>235</v>
      </c>
      <c r="H17" s="15">
        <v>0.71</v>
      </c>
      <c r="I17" t="s">
        <v>85</v>
      </c>
      <c r="J17">
        <v>20</v>
      </c>
      <c r="K17">
        <v>30</v>
      </c>
      <c r="L17" s="9">
        <f t="shared" si="0"/>
        <v>0.74454545454545451</v>
      </c>
      <c r="M17" s="2">
        <f t="shared" si="1"/>
        <v>13.823529411764707</v>
      </c>
    </row>
    <row r="18" spans="1:13" x14ac:dyDescent="0.25">
      <c r="A18" t="s">
        <v>103</v>
      </c>
      <c r="B18">
        <v>330</v>
      </c>
      <c r="C18">
        <v>299.39999999999998</v>
      </c>
      <c r="D18">
        <v>237.7</v>
      </c>
      <c r="E18" s="4">
        <v>0.17</v>
      </c>
      <c r="F18">
        <v>10</v>
      </c>
      <c r="G18" s="16">
        <v>250</v>
      </c>
      <c r="H18" s="15">
        <v>0.76</v>
      </c>
      <c r="I18" t="s">
        <v>104</v>
      </c>
      <c r="J18">
        <v>10</v>
      </c>
      <c r="K18">
        <v>25</v>
      </c>
      <c r="L18" s="9">
        <f t="shared" si="0"/>
        <v>0.72030303030303022</v>
      </c>
      <c r="M18" s="2">
        <f t="shared" si="1"/>
        <v>14.705882352941176</v>
      </c>
    </row>
    <row r="19" spans="1:13" x14ac:dyDescent="0.25">
      <c r="A19" t="s">
        <v>105</v>
      </c>
      <c r="B19">
        <v>330</v>
      </c>
      <c r="C19">
        <v>304.10000000000002</v>
      </c>
      <c r="D19">
        <v>239</v>
      </c>
      <c r="E19" s="4">
        <v>0.16969999999999999</v>
      </c>
      <c r="F19">
        <v>10</v>
      </c>
      <c r="G19" s="16">
        <v>270</v>
      </c>
      <c r="H19" s="15">
        <v>0.82</v>
      </c>
      <c r="I19" t="s">
        <v>90</v>
      </c>
      <c r="J19">
        <v>10</v>
      </c>
      <c r="K19">
        <v>25</v>
      </c>
      <c r="L19" s="9">
        <f t="shared" si="0"/>
        <v>0.72424242424242424</v>
      </c>
      <c r="M19" s="2">
        <f t="shared" si="1"/>
        <v>15.910430170889807</v>
      </c>
    </row>
    <row r="20" spans="1:13" x14ac:dyDescent="0.25">
      <c r="A20" t="s">
        <v>106</v>
      </c>
      <c r="B20">
        <v>330</v>
      </c>
      <c r="C20">
        <v>302.2</v>
      </c>
      <c r="D20">
        <v>243</v>
      </c>
      <c r="E20" s="4">
        <v>0.193</v>
      </c>
      <c r="F20">
        <v>10</v>
      </c>
      <c r="G20" s="16">
        <v>350</v>
      </c>
      <c r="H20" s="15">
        <v>1.06</v>
      </c>
      <c r="I20" t="s">
        <v>95</v>
      </c>
      <c r="J20">
        <v>25</v>
      </c>
      <c r="K20">
        <v>25</v>
      </c>
      <c r="L20" s="9">
        <f t="shared" si="0"/>
        <v>0.73636363636363633</v>
      </c>
      <c r="M20" s="2">
        <f t="shared" si="1"/>
        <v>18.134715025906736</v>
      </c>
    </row>
    <row r="21" spans="1:13" x14ac:dyDescent="0.25">
      <c r="A21" t="s">
        <v>107</v>
      </c>
      <c r="B21">
        <v>330</v>
      </c>
      <c r="C21">
        <v>311.3</v>
      </c>
      <c r="D21">
        <v>255</v>
      </c>
      <c r="E21" s="4">
        <v>0.19700000000000001</v>
      </c>
      <c r="F21">
        <v>10</v>
      </c>
      <c r="G21" s="16">
        <v>380</v>
      </c>
      <c r="H21" s="15">
        <v>1.1499999999999999</v>
      </c>
      <c r="I21" t="s">
        <v>108</v>
      </c>
      <c r="J21">
        <v>25</v>
      </c>
      <c r="K21">
        <v>25</v>
      </c>
      <c r="L21" s="9">
        <f t="shared" si="0"/>
        <v>0.77272727272727271</v>
      </c>
      <c r="M21" s="2">
        <f t="shared" si="1"/>
        <v>19.289340101522843</v>
      </c>
    </row>
    <row r="22" spans="1:13" x14ac:dyDescent="0.25">
      <c r="A22" t="s">
        <v>109</v>
      </c>
      <c r="B22">
        <v>330</v>
      </c>
      <c r="C22">
        <v>306.3</v>
      </c>
      <c r="D22">
        <v>243</v>
      </c>
      <c r="E22" s="4">
        <v>0.193</v>
      </c>
      <c r="F22">
        <v>10</v>
      </c>
      <c r="G22" s="16">
        <v>475</v>
      </c>
      <c r="H22" s="15">
        <v>1.44</v>
      </c>
      <c r="I22" t="s">
        <v>83</v>
      </c>
      <c r="J22">
        <v>12</v>
      </c>
      <c r="K22">
        <v>25</v>
      </c>
      <c r="L22" s="9">
        <f t="shared" si="0"/>
        <v>0.73636363636363633</v>
      </c>
      <c r="M22" s="2">
        <f t="shared" si="1"/>
        <v>24.611398963730569</v>
      </c>
    </row>
    <row r="23" spans="1:13" x14ac:dyDescent="0.25">
      <c r="A23" t="s">
        <v>110</v>
      </c>
      <c r="B23">
        <v>325</v>
      </c>
      <c r="C23">
        <v>295</v>
      </c>
      <c r="D23">
        <v>236</v>
      </c>
      <c r="E23" s="4">
        <v>0.16739999999999999</v>
      </c>
      <c r="F23">
        <v>27</v>
      </c>
      <c r="G23" s="16">
        <v>225</v>
      </c>
      <c r="H23" s="15">
        <v>0.69</v>
      </c>
      <c r="I23" t="s">
        <v>85</v>
      </c>
      <c r="J23">
        <v>20</v>
      </c>
      <c r="K23">
        <v>30</v>
      </c>
      <c r="L23" s="9">
        <f t="shared" si="0"/>
        <v>0.72615384615384615</v>
      </c>
      <c r="M23" s="2">
        <f t="shared" si="1"/>
        <v>13.440860215053764</v>
      </c>
    </row>
    <row r="24" spans="1:13" x14ac:dyDescent="0.25">
      <c r="A24" t="s">
        <v>111</v>
      </c>
      <c r="B24">
        <v>325</v>
      </c>
      <c r="C24">
        <v>282.60000000000002</v>
      </c>
      <c r="D24">
        <v>234.6</v>
      </c>
      <c r="E24" s="4">
        <v>0.16700000000000001</v>
      </c>
      <c r="F24">
        <v>10</v>
      </c>
      <c r="G24" s="16">
        <v>230</v>
      </c>
      <c r="H24" s="15">
        <v>0.72</v>
      </c>
      <c r="I24" t="s">
        <v>104</v>
      </c>
      <c r="J24">
        <v>10</v>
      </c>
      <c r="K24">
        <v>25</v>
      </c>
      <c r="L24" s="9">
        <f t="shared" si="0"/>
        <v>0.7218461538461538</v>
      </c>
      <c r="M24" s="2">
        <f t="shared" si="1"/>
        <v>13.77245508982036</v>
      </c>
    </row>
    <row r="25" spans="1:13" x14ac:dyDescent="0.25">
      <c r="A25" t="s">
        <v>112</v>
      </c>
      <c r="B25">
        <v>325</v>
      </c>
      <c r="C25">
        <v>295.5</v>
      </c>
      <c r="D25">
        <v>236</v>
      </c>
      <c r="E25" s="4">
        <v>0.16700000000000001</v>
      </c>
      <c r="F25">
        <v>10</v>
      </c>
      <c r="G25" s="16">
        <v>240</v>
      </c>
      <c r="H25" s="15">
        <v>0.74</v>
      </c>
      <c r="I25" t="s">
        <v>90</v>
      </c>
      <c r="J25">
        <v>10</v>
      </c>
      <c r="K25">
        <v>25</v>
      </c>
      <c r="L25" s="9">
        <f t="shared" si="0"/>
        <v>0.72615384615384615</v>
      </c>
      <c r="M25" s="2">
        <f t="shared" si="1"/>
        <v>14.371257485029941</v>
      </c>
    </row>
    <row r="26" spans="1:13" x14ac:dyDescent="0.25">
      <c r="A26" t="s">
        <v>113</v>
      </c>
      <c r="B26">
        <v>325</v>
      </c>
      <c r="C26">
        <v>297.5</v>
      </c>
      <c r="D26">
        <v>239</v>
      </c>
      <c r="E26" s="4">
        <v>0.19</v>
      </c>
      <c r="F26">
        <v>10</v>
      </c>
      <c r="G26" s="16">
        <v>355</v>
      </c>
      <c r="H26" s="15">
        <v>1.0900000000000001</v>
      </c>
      <c r="I26" t="s">
        <v>95</v>
      </c>
      <c r="J26">
        <v>25</v>
      </c>
      <c r="K26">
        <v>25</v>
      </c>
      <c r="L26" s="9">
        <f t="shared" si="0"/>
        <v>0.73538461538461541</v>
      </c>
      <c r="M26" s="2">
        <f t="shared" si="1"/>
        <v>18.684210526315791</v>
      </c>
    </row>
    <row r="27" spans="1:13" x14ac:dyDescent="0.25">
      <c r="A27" t="s">
        <v>114</v>
      </c>
      <c r="B27">
        <v>320</v>
      </c>
      <c r="C27">
        <v>278.5</v>
      </c>
      <c r="D27">
        <v>231.2</v>
      </c>
      <c r="E27" s="4">
        <v>0.16500000000000001</v>
      </c>
      <c r="F27">
        <v>10</v>
      </c>
      <c r="G27" s="16">
        <v>220</v>
      </c>
      <c r="H27" s="15">
        <v>0.69</v>
      </c>
      <c r="I27" t="s">
        <v>104</v>
      </c>
      <c r="J27">
        <v>10</v>
      </c>
      <c r="K27">
        <v>25</v>
      </c>
      <c r="L27" s="9">
        <f t="shared" si="0"/>
        <v>0.72249999999999992</v>
      </c>
      <c r="M27" s="2">
        <f t="shared" si="1"/>
        <v>13.333333333333334</v>
      </c>
    </row>
    <row r="28" spans="1:13" x14ac:dyDescent="0.25">
      <c r="A28" t="s">
        <v>115</v>
      </c>
      <c r="B28">
        <v>320</v>
      </c>
      <c r="C28">
        <v>295.39999999999998</v>
      </c>
      <c r="D28">
        <v>238</v>
      </c>
      <c r="E28" s="4">
        <v>0.18859999999999999</v>
      </c>
      <c r="F28">
        <v>10</v>
      </c>
      <c r="G28" s="16">
        <v>295</v>
      </c>
      <c r="H28" s="15">
        <v>0.92</v>
      </c>
      <c r="I28" t="s">
        <v>90</v>
      </c>
      <c r="J28">
        <v>10</v>
      </c>
      <c r="K28">
        <v>25</v>
      </c>
      <c r="L28" s="9">
        <f t="shared" si="0"/>
        <v>0.74375000000000002</v>
      </c>
      <c r="M28" s="2">
        <f t="shared" si="1"/>
        <v>15.641569459172853</v>
      </c>
    </row>
    <row r="29" spans="1:13" x14ac:dyDescent="0.25">
      <c r="A29" t="s">
        <v>116</v>
      </c>
      <c r="B29">
        <v>320</v>
      </c>
      <c r="C29">
        <v>294.7</v>
      </c>
      <c r="D29">
        <v>240.6</v>
      </c>
      <c r="E29" s="4">
        <v>0.187</v>
      </c>
      <c r="F29">
        <v>10</v>
      </c>
      <c r="G29" s="16">
        <v>465</v>
      </c>
      <c r="H29" s="15">
        <v>1.45</v>
      </c>
      <c r="I29" t="s">
        <v>83</v>
      </c>
      <c r="J29">
        <v>12</v>
      </c>
      <c r="K29">
        <v>25</v>
      </c>
      <c r="L29" s="9">
        <f t="shared" si="0"/>
        <v>0.75187499999999996</v>
      </c>
      <c r="M29" s="2">
        <f t="shared" si="1"/>
        <v>24.866310160427808</v>
      </c>
    </row>
    <row r="30" spans="1:13" x14ac:dyDescent="0.25">
      <c r="A30" t="s">
        <v>117</v>
      </c>
      <c r="B30">
        <v>315</v>
      </c>
      <c r="C30">
        <v>296.10000000000002</v>
      </c>
      <c r="D30">
        <v>251.7</v>
      </c>
      <c r="E30" s="4">
        <v>0.188</v>
      </c>
      <c r="F30">
        <v>10</v>
      </c>
      <c r="G30" s="16">
        <v>350</v>
      </c>
      <c r="H30" s="15">
        <v>1.1100000000000001</v>
      </c>
      <c r="I30" t="s">
        <v>108</v>
      </c>
      <c r="J30">
        <v>25</v>
      </c>
      <c r="K30">
        <v>25</v>
      </c>
      <c r="L30" s="9">
        <f t="shared" si="0"/>
        <v>0.79904761904761901</v>
      </c>
      <c r="M30" s="2">
        <f t="shared" si="1"/>
        <v>18.617021276595743</v>
      </c>
    </row>
    <row r="31" spans="1:13" x14ac:dyDescent="0.25">
      <c r="A31" t="s">
        <v>118</v>
      </c>
      <c r="B31">
        <v>310</v>
      </c>
      <c r="C31">
        <v>278.89999999999998</v>
      </c>
      <c r="D31">
        <v>228.7</v>
      </c>
      <c r="E31" s="4">
        <v>0.1905</v>
      </c>
      <c r="F31">
        <v>27</v>
      </c>
      <c r="G31" s="16">
        <v>260</v>
      </c>
      <c r="H31" s="15">
        <v>0.84</v>
      </c>
      <c r="I31" t="s">
        <v>85</v>
      </c>
      <c r="J31">
        <v>20</v>
      </c>
      <c r="K31">
        <v>30</v>
      </c>
      <c r="L31" s="9">
        <f t="shared" si="0"/>
        <v>0.7377419354838709</v>
      </c>
      <c r="M31" s="2">
        <f t="shared" si="1"/>
        <v>13.648293963254593</v>
      </c>
    </row>
    <row r="32" spans="1:13" x14ac:dyDescent="0.25">
      <c r="A32" t="s">
        <v>119</v>
      </c>
      <c r="B32">
        <v>310</v>
      </c>
      <c r="C32">
        <v>279.7</v>
      </c>
      <c r="D32">
        <v>234</v>
      </c>
      <c r="E32" s="4">
        <v>0.19</v>
      </c>
      <c r="F32">
        <v>24</v>
      </c>
      <c r="G32" s="16">
        <v>296</v>
      </c>
      <c r="H32" s="15">
        <v>0.95</v>
      </c>
      <c r="I32" t="s">
        <v>81</v>
      </c>
      <c r="J32">
        <v>12</v>
      </c>
      <c r="K32">
        <v>25</v>
      </c>
      <c r="L32" s="9">
        <f t="shared" si="0"/>
        <v>0.75483870967741939</v>
      </c>
      <c r="M32" s="2">
        <f t="shared" si="1"/>
        <v>15.578947368421053</v>
      </c>
    </row>
    <row r="33" spans="1:13" x14ac:dyDescent="0.25">
      <c r="A33" t="s">
        <v>120</v>
      </c>
      <c r="B33">
        <v>305</v>
      </c>
      <c r="C33">
        <v>279.2</v>
      </c>
      <c r="D33">
        <v>225.7</v>
      </c>
      <c r="E33" s="4">
        <v>0.183</v>
      </c>
      <c r="F33">
        <v>10</v>
      </c>
      <c r="G33" s="16">
        <v>260</v>
      </c>
      <c r="H33" s="15">
        <v>0.85</v>
      </c>
      <c r="I33" t="s">
        <v>101</v>
      </c>
      <c r="J33">
        <v>12</v>
      </c>
      <c r="K33">
        <v>25</v>
      </c>
      <c r="L33" s="9">
        <f t="shared" si="0"/>
        <v>0.74</v>
      </c>
      <c r="M33" s="2">
        <f t="shared" si="1"/>
        <v>14.207650273224044</v>
      </c>
    </row>
    <row r="34" spans="1:13" x14ac:dyDescent="0.25">
      <c r="A34" t="s">
        <v>121</v>
      </c>
      <c r="B34">
        <v>305</v>
      </c>
      <c r="C34">
        <v>280.3</v>
      </c>
      <c r="D34">
        <v>226</v>
      </c>
      <c r="E34" s="4">
        <v>0.18629999999999999</v>
      </c>
      <c r="F34">
        <v>10</v>
      </c>
      <c r="G34" s="16">
        <v>260</v>
      </c>
      <c r="H34" s="15">
        <v>0.85</v>
      </c>
      <c r="I34" t="s">
        <v>90</v>
      </c>
      <c r="J34">
        <v>10</v>
      </c>
      <c r="K34">
        <v>25</v>
      </c>
      <c r="L34" s="9">
        <f t="shared" si="0"/>
        <v>0.74098360655737705</v>
      </c>
      <c r="M34" s="2">
        <f t="shared" si="1"/>
        <v>13.955984970477726</v>
      </c>
    </row>
    <row r="35" spans="1:13" x14ac:dyDescent="0.25">
      <c r="A35" t="s">
        <v>122</v>
      </c>
      <c r="B35">
        <v>305</v>
      </c>
      <c r="C35">
        <v>276.89999999999998</v>
      </c>
      <c r="D35">
        <v>223</v>
      </c>
      <c r="E35" s="4">
        <v>0.186</v>
      </c>
      <c r="F35">
        <v>10</v>
      </c>
      <c r="G35" s="16">
        <v>325</v>
      </c>
      <c r="H35" s="15">
        <v>1.07</v>
      </c>
      <c r="I35" t="s">
        <v>83</v>
      </c>
      <c r="J35">
        <v>12</v>
      </c>
      <c r="K35">
        <v>25</v>
      </c>
      <c r="L35" s="9">
        <f t="shared" si="0"/>
        <v>0.73114754098360657</v>
      </c>
      <c r="M35" s="2">
        <f t="shared" si="1"/>
        <v>17.473118279569892</v>
      </c>
    </row>
    <row r="36" spans="1:13" x14ac:dyDescent="0.25">
      <c r="A36" t="s">
        <v>123</v>
      </c>
      <c r="B36">
        <v>300</v>
      </c>
      <c r="C36">
        <v>269.7</v>
      </c>
      <c r="D36">
        <v>223.7</v>
      </c>
      <c r="E36" s="4">
        <v>0.18329999999999999</v>
      </c>
      <c r="F36">
        <v>10</v>
      </c>
      <c r="G36" s="16">
        <v>250</v>
      </c>
      <c r="H36" s="15">
        <v>0.83</v>
      </c>
      <c r="I36" t="s">
        <v>85</v>
      </c>
      <c r="J36">
        <v>20</v>
      </c>
      <c r="K36">
        <v>30</v>
      </c>
      <c r="L36" s="9">
        <f t="shared" si="0"/>
        <v>0.74566666666666659</v>
      </c>
      <c r="M36" s="2">
        <f t="shared" si="1"/>
        <v>13.63884342607747</v>
      </c>
    </row>
    <row r="37" spans="1:13" x14ac:dyDescent="0.25">
      <c r="A37" t="s">
        <v>124</v>
      </c>
      <c r="B37">
        <v>300</v>
      </c>
      <c r="C37">
        <v>274.3</v>
      </c>
      <c r="D37">
        <v>222</v>
      </c>
      <c r="E37" s="4">
        <v>0.18</v>
      </c>
      <c r="F37">
        <v>10</v>
      </c>
      <c r="G37" s="16">
        <v>255</v>
      </c>
      <c r="H37" s="15">
        <v>0.85</v>
      </c>
      <c r="I37" t="s">
        <v>101</v>
      </c>
      <c r="J37">
        <v>12</v>
      </c>
      <c r="K37">
        <v>25</v>
      </c>
      <c r="L37" s="9">
        <f t="shared" si="0"/>
        <v>0.74</v>
      </c>
      <c r="M37" s="2">
        <f t="shared" si="1"/>
        <v>14.166666666666666</v>
      </c>
    </row>
    <row r="38" spans="1:13" x14ac:dyDescent="0.25">
      <c r="A38" t="s">
        <v>125</v>
      </c>
      <c r="B38">
        <v>300</v>
      </c>
      <c r="C38">
        <v>275.60000000000002</v>
      </c>
      <c r="D38">
        <v>222</v>
      </c>
      <c r="E38" s="4">
        <v>0.18329999999999999</v>
      </c>
      <c r="F38">
        <v>10</v>
      </c>
      <c r="G38" s="16">
        <v>255</v>
      </c>
      <c r="H38" s="15">
        <v>0.85</v>
      </c>
      <c r="I38" t="s">
        <v>90</v>
      </c>
      <c r="J38">
        <v>10</v>
      </c>
      <c r="K38">
        <v>25</v>
      </c>
      <c r="L38" s="9">
        <f t="shared" si="0"/>
        <v>0.74</v>
      </c>
      <c r="M38" s="2">
        <f t="shared" si="1"/>
        <v>13.91162029459902</v>
      </c>
    </row>
    <row r="39" spans="1:13" x14ac:dyDescent="0.25">
      <c r="A39" t="s">
        <v>126</v>
      </c>
      <c r="B39">
        <v>300</v>
      </c>
      <c r="C39">
        <v>272.2</v>
      </c>
      <c r="D39">
        <v>224.1</v>
      </c>
      <c r="E39" s="4">
        <v>0.1789</v>
      </c>
      <c r="F39">
        <v>10</v>
      </c>
      <c r="G39" s="16">
        <v>260</v>
      </c>
      <c r="H39" s="15">
        <v>0.87</v>
      </c>
      <c r="I39" t="s">
        <v>87</v>
      </c>
      <c r="J39">
        <v>20</v>
      </c>
      <c r="K39">
        <v>25</v>
      </c>
      <c r="L39" s="9">
        <f t="shared" si="0"/>
        <v>0.747</v>
      </c>
      <c r="M39" s="2">
        <f t="shared" si="1"/>
        <v>14.533258803801006</v>
      </c>
    </row>
    <row r="40" spans="1:13" x14ac:dyDescent="0.25">
      <c r="A40" t="s">
        <v>127</v>
      </c>
      <c r="B40">
        <v>300</v>
      </c>
      <c r="C40">
        <v>276.39999999999998</v>
      </c>
      <c r="D40">
        <v>229.4</v>
      </c>
      <c r="E40" s="4">
        <v>0.1789</v>
      </c>
      <c r="F40">
        <v>10</v>
      </c>
      <c r="G40" s="16">
        <v>265</v>
      </c>
      <c r="H40" s="15">
        <v>0.88</v>
      </c>
      <c r="I40" t="s">
        <v>87</v>
      </c>
      <c r="J40">
        <v>12</v>
      </c>
      <c r="K40">
        <v>25</v>
      </c>
      <c r="L40" s="9">
        <f t="shared" si="0"/>
        <v>0.76466666666666672</v>
      </c>
      <c r="M40" s="2">
        <f t="shared" si="1"/>
        <v>14.812744550027949</v>
      </c>
    </row>
    <row r="41" spans="1:13" x14ac:dyDescent="0.25">
      <c r="A41" t="s">
        <v>128</v>
      </c>
      <c r="B41">
        <v>300</v>
      </c>
      <c r="C41">
        <v>270.60000000000002</v>
      </c>
      <c r="D41">
        <v>223</v>
      </c>
      <c r="E41" s="4">
        <v>0.183</v>
      </c>
      <c r="F41">
        <v>10</v>
      </c>
      <c r="G41" s="16">
        <v>270</v>
      </c>
      <c r="H41" s="15">
        <v>0.9</v>
      </c>
      <c r="I41" t="s">
        <v>90</v>
      </c>
      <c r="J41">
        <v>10</v>
      </c>
      <c r="K41">
        <v>25</v>
      </c>
      <c r="L41" s="9">
        <f t="shared" si="0"/>
        <v>0.74333333333333329</v>
      </c>
      <c r="M41" s="2">
        <f t="shared" si="1"/>
        <v>14.754098360655737</v>
      </c>
    </row>
    <row r="42" spans="1:13" x14ac:dyDescent="0.25">
      <c r="A42" t="s">
        <v>129</v>
      </c>
      <c r="B42">
        <v>295</v>
      </c>
      <c r="C42">
        <v>265.8</v>
      </c>
      <c r="D42">
        <v>220.6</v>
      </c>
      <c r="E42" s="4">
        <v>0.18129999999999999</v>
      </c>
      <c r="F42">
        <v>10</v>
      </c>
      <c r="G42" s="16">
        <v>230</v>
      </c>
      <c r="H42" s="15">
        <v>0.78</v>
      </c>
      <c r="I42" t="s">
        <v>101</v>
      </c>
      <c r="J42">
        <v>12</v>
      </c>
      <c r="K42">
        <v>25</v>
      </c>
      <c r="L42" s="9">
        <f t="shared" si="0"/>
        <v>0.7477966101694915</v>
      </c>
      <c r="M42" s="2">
        <f t="shared" si="1"/>
        <v>12.686155543298401</v>
      </c>
    </row>
    <row r="43" spans="1:13" x14ac:dyDescent="0.25">
      <c r="A43" t="s">
        <v>130</v>
      </c>
      <c r="B43">
        <v>295</v>
      </c>
      <c r="C43">
        <v>267.2</v>
      </c>
      <c r="D43">
        <v>220.5</v>
      </c>
      <c r="E43" s="4">
        <v>0.1759</v>
      </c>
      <c r="F43">
        <v>10</v>
      </c>
      <c r="G43" s="16">
        <v>245</v>
      </c>
      <c r="H43" s="15">
        <v>0.83</v>
      </c>
      <c r="I43" t="s">
        <v>87</v>
      </c>
      <c r="J43">
        <v>20</v>
      </c>
      <c r="K43">
        <v>25</v>
      </c>
      <c r="L43" s="9">
        <f t="shared" si="0"/>
        <v>0.74745762711864405</v>
      </c>
      <c r="M43" s="2">
        <f t="shared" si="1"/>
        <v>13.928368391131325</v>
      </c>
    </row>
    <row r="44" spans="1:13" x14ac:dyDescent="0.25">
      <c r="A44" t="s">
        <v>131</v>
      </c>
      <c r="B44">
        <v>295</v>
      </c>
      <c r="C44">
        <v>269.7</v>
      </c>
      <c r="D44">
        <v>218.1</v>
      </c>
      <c r="E44" s="4">
        <v>0.17699999999999999</v>
      </c>
      <c r="F44">
        <v>10</v>
      </c>
      <c r="G44" s="16">
        <v>250</v>
      </c>
      <c r="H44" s="15">
        <v>0.85</v>
      </c>
      <c r="I44" t="s">
        <v>101</v>
      </c>
      <c r="J44">
        <v>12</v>
      </c>
      <c r="K44">
        <v>25</v>
      </c>
      <c r="L44" s="9">
        <f t="shared" si="0"/>
        <v>0.73932203389830509</v>
      </c>
      <c r="M44" s="2">
        <f t="shared" si="1"/>
        <v>14.124293785310735</v>
      </c>
    </row>
    <row r="45" spans="1:13" x14ac:dyDescent="0.25">
      <c r="A45" t="s">
        <v>132</v>
      </c>
      <c r="B45">
        <v>295</v>
      </c>
      <c r="C45">
        <v>265.89999999999998</v>
      </c>
      <c r="D45">
        <v>220</v>
      </c>
      <c r="E45" s="4">
        <v>0.18</v>
      </c>
      <c r="F45">
        <v>10</v>
      </c>
      <c r="G45" s="16">
        <v>250</v>
      </c>
      <c r="H45" s="15">
        <v>0.85</v>
      </c>
      <c r="I45" t="s">
        <v>90</v>
      </c>
      <c r="J45">
        <v>10</v>
      </c>
      <c r="K45">
        <v>25</v>
      </c>
      <c r="L45" s="9">
        <f t="shared" si="0"/>
        <v>0.74576271186440679</v>
      </c>
      <c r="M45" s="2">
        <f t="shared" si="1"/>
        <v>13.888888888888889</v>
      </c>
    </row>
    <row r="46" spans="1:13" x14ac:dyDescent="0.25">
      <c r="A46" t="s">
        <v>133</v>
      </c>
      <c r="B46">
        <v>295</v>
      </c>
      <c r="C46">
        <v>271.7</v>
      </c>
      <c r="D46">
        <v>225.5</v>
      </c>
      <c r="E46" s="4">
        <v>0.1759</v>
      </c>
      <c r="F46">
        <v>10</v>
      </c>
      <c r="G46" s="16">
        <v>255</v>
      </c>
      <c r="H46" s="15">
        <v>0.86</v>
      </c>
      <c r="I46" t="s">
        <v>87</v>
      </c>
      <c r="J46">
        <v>12</v>
      </c>
      <c r="K46">
        <v>25</v>
      </c>
      <c r="L46" s="9">
        <f t="shared" si="0"/>
        <v>0.764406779661017</v>
      </c>
      <c r="M46" s="2">
        <f t="shared" si="1"/>
        <v>14.4968732234224</v>
      </c>
    </row>
    <row r="47" spans="1:13" x14ac:dyDescent="0.25">
      <c r="A47" t="s">
        <v>134</v>
      </c>
      <c r="B47">
        <v>295</v>
      </c>
      <c r="C47">
        <v>268.5</v>
      </c>
      <c r="D47">
        <v>224.9</v>
      </c>
      <c r="E47" s="4">
        <v>0.22700000000000001</v>
      </c>
      <c r="F47">
        <v>10</v>
      </c>
      <c r="G47" s="16">
        <v>320</v>
      </c>
      <c r="H47" s="15">
        <v>1.08</v>
      </c>
      <c r="I47" t="s">
        <v>81</v>
      </c>
      <c r="J47">
        <v>12</v>
      </c>
      <c r="K47">
        <v>30</v>
      </c>
      <c r="L47" s="9">
        <f t="shared" si="0"/>
        <v>0.76237288135593217</v>
      </c>
      <c r="M47" s="2">
        <f t="shared" si="1"/>
        <v>14.096916299559473</v>
      </c>
    </row>
    <row r="48" spans="1:13" x14ac:dyDescent="0.25">
      <c r="A48" t="s">
        <v>135</v>
      </c>
      <c r="B48">
        <v>290</v>
      </c>
      <c r="C48">
        <v>265.10000000000002</v>
      </c>
      <c r="D48">
        <v>214.4</v>
      </c>
      <c r="E48" s="4">
        <v>0.17399999999999999</v>
      </c>
      <c r="F48">
        <v>10</v>
      </c>
      <c r="G48" s="16">
        <v>225</v>
      </c>
      <c r="H48" s="15">
        <v>0.78</v>
      </c>
      <c r="I48" t="s">
        <v>101</v>
      </c>
      <c r="J48">
        <v>12</v>
      </c>
      <c r="K48">
        <v>25</v>
      </c>
      <c r="L48" s="9">
        <f t="shared" si="0"/>
        <v>0.73931034482758617</v>
      </c>
      <c r="M48" s="2">
        <f t="shared" si="1"/>
        <v>12.931034482758621</v>
      </c>
    </row>
    <row r="49" spans="1:13" x14ac:dyDescent="0.25">
      <c r="A49" t="s">
        <v>136</v>
      </c>
      <c r="B49">
        <v>290</v>
      </c>
      <c r="C49">
        <v>261</v>
      </c>
      <c r="D49">
        <v>219</v>
      </c>
      <c r="E49" s="4">
        <v>0.17799999999999999</v>
      </c>
      <c r="F49">
        <v>10</v>
      </c>
      <c r="G49" s="16">
        <v>235</v>
      </c>
      <c r="H49" s="15">
        <v>0.81</v>
      </c>
      <c r="I49" t="s">
        <v>81</v>
      </c>
      <c r="J49">
        <v>12</v>
      </c>
      <c r="K49">
        <v>25</v>
      </c>
      <c r="L49" s="9">
        <f t="shared" si="0"/>
        <v>0.7551724137931034</v>
      </c>
      <c r="M49" s="2">
        <f t="shared" si="1"/>
        <v>13.202247191011235</v>
      </c>
    </row>
    <row r="50" spans="1:13" x14ac:dyDescent="0.25">
      <c r="A50" t="s">
        <v>137</v>
      </c>
      <c r="B50">
        <v>290</v>
      </c>
      <c r="C50">
        <v>260.2</v>
      </c>
      <c r="D50">
        <v>216</v>
      </c>
      <c r="E50" s="4">
        <v>0.17699999999999999</v>
      </c>
      <c r="F50">
        <v>10</v>
      </c>
      <c r="G50" s="16">
        <v>240</v>
      </c>
      <c r="H50" s="15">
        <v>0.83</v>
      </c>
      <c r="I50" t="s">
        <v>90</v>
      </c>
      <c r="J50">
        <v>10</v>
      </c>
      <c r="K50">
        <v>25</v>
      </c>
      <c r="L50" s="9">
        <f t="shared" si="0"/>
        <v>0.7448275862068966</v>
      </c>
      <c r="M50" s="2">
        <f t="shared" si="1"/>
        <v>13.559322033898306</v>
      </c>
    </row>
    <row r="51" spans="1:13" x14ac:dyDescent="0.25">
      <c r="A51" t="s">
        <v>138</v>
      </c>
      <c r="B51">
        <v>290</v>
      </c>
      <c r="C51">
        <v>260.2</v>
      </c>
      <c r="D51">
        <v>216</v>
      </c>
      <c r="E51" s="4">
        <v>0.1772</v>
      </c>
      <c r="F51">
        <v>10</v>
      </c>
      <c r="G51" s="16">
        <v>240</v>
      </c>
      <c r="H51" s="15">
        <v>0.83</v>
      </c>
      <c r="I51" t="s">
        <v>90</v>
      </c>
      <c r="J51">
        <v>10</v>
      </c>
      <c r="K51">
        <v>25</v>
      </c>
      <c r="L51" s="9">
        <f t="shared" si="0"/>
        <v>0.7448275862068966</v>
      </c>
      <c r="M51" s="2">
        <f t="shared" si="1"/>
        <v>13.544018058690746</v>
      </c>
    </row>
    <row r="52" spans="1:13" x14ac:dyDescent="0.25">
      <c r="A52" t="s">
        <v>139</v>
      </c>
      <c r="B52">
        <v>290</v>
      </c>
      <c r="C52">
        <v>260.5</v>
      </c>
      <c r="D52">
        <v>213.6</v>
      </c>
      <c r="E52" s="4">
        <v>0.17829999999999999</v>
      </c>
      <c r="F52">
        <v>27</v>
      </c>
      <c r="G52" s="16">
        <v>250</v>
      </c>
      <c r="H52" s="15">
        <v>0.86</v>
      </c>
      <c r="I52" t="s">
        <v>85</v>
      </c>
      <c r="J52">
        <v>20</v>
      </c>
      <c r="K52">
        <v>30</v>
      </c>
      <c r="L52" s="9">
        <f t="shared" si="0"/>
        <v>0.73655172413793102</v>
      </c>
      <c r="M52" s="2">
        <f t="shared" si="1"/>
        <v>14.021312394840159</v>
      </c>
    </row>
    <row r="53" spans="1:13" x14ac:dyDescent="0.25">
      <c r="A53" t="s">
        <v>140</v>
      </c>
      <c r="B53">
        <v>290</v>
      </c>
      <c r="C53">
        <v>262.2</v>
      </c>
      <c r="D53">
        <v>217.1</v>
      </c>
      <c r="E53" s="4">
        <v>0.17299999999999999</v>
      </c>
      <c r="F53">
        <v>10</v>
      </c>
      <c r="G53" s="16">
        <v>260</v>
      </c>
      <c r="H53" s="15">
        <v>0.9</v>
      </c>
      <c r="I53" t="s">
        <v>87</v>
      </c>
      <c r="J53">
        <v>20</v>
      </c>
      <c r="K53">
        <v>25</v>
      </c>
      <c r="L53" s="9">
        <f t="shared" si="0"/>
        <v>0.74862068965517237</v>
      </c>
      <c r="M53" s="2">
        <f t="shared" si="1"/>
        <v>15.028901734104048</v>
      </c>
    </row>
    <row r="54" spans="1:13" x14ac:dyDescent="0.25">
      <c r="A54" t="s">
        <v>141</v>
      </c>
      <c r="B54">
        <v>285</v>
      </c>
      <c r="C54">
        <v>255.6</v>
      </c>
      <c r="D54">
        <v>211.1</v>
      </c>
      <c r="E54" s="4">
        <v>0.17</v>
      </c>
      <c r="F54">
        <v>10</v>
      </c>
      <c r="G54" s="16">
        <v>250</v>
      </c>
      <c r="H54" s="15">
        <v>0.88</v>
      </c>
      <c r="I54" t="s">
        <v>87</v>
      </c>
      <c r="J54">
        <v>20</v>
      </c>
      <c r="K54">
        <v>25</v>
      </c>
      <c r="L54" s="9">
        <f t="shared" si="0"/>
        <v>0.74070175438596486</v>
      </c>
      <c r="M54" s="2">
        <f t="shared" si="1"/>
        <v>14.705882352941176</v>
      </c>
    </row>
    <row r="55" spans="1:13" x14ac:dyDescent="0.25">
      <c r="A55" t="s">
        <v>142</v>
      </c>
      <c r="B55">
        <v>280</v>
      </c>
      <c r="C55">
        <v>249.9</v>
      </c>
      <c r="D55">
        <v>204.9</v>
      </c>
      <c r="E55" s="4">
        <v>0.1721</v>
      </c>
      <c r="F55">
        <v>27</v>
      </c>
      <c r="G55" s="16">
        <v>200</v>
      </c>
      <c r="H55" s="15">
        <v>0.71</v>
      </c>
      <c r="I55" t="s">
        <v>85</v>
      </c>
      <c r="J55">
        <v>20</v>
      </c>
      <c r="K55">
        <v>30</v>
      </c>
      <c r="L55" s="9">
        <f t="shared" si="0"/>
        <v>0.73178571428571426</v>
      </c>
      <c r="M55" s="2">
        <f t="shared" si="1"/>
        <v>11.621150493898895</v>
      </c>
    </row>
    <row r="56" spans="1:13" x14ac:dyDescent="0.25">
      <c r="A56" t="s">
        <v>143</v>
      </c>
      <c r="B56">
        <v>280</v>
      </c>
      <c r="C56">
        <v>254.8</v>
      </c>
      <c r="D56">
        <v>209</v>
      </c>
      <c r="E56" s="4">
        <v>0.1721</v>
      </c>
      <c r="F56">
        <v>26</v>
      </c>
      <c r="G56" s="16">
        <v>220</v>
      </c>
      <c r="H56" s="15">
        <v>0.79</v>
      </c>
      <c r="I56" t="s">
        <v>90</v>
      </c>
      <c r="J56">
        <v>10</v>
      </c>
      <c r="K56">
        <v>25</v>
      </c>
      <c r="L56" s="9">
        <f t="shared" si="0"/>
        <v>0.74642857142857144</v>
      </c>
      <c r="M56" s="2">
        <f t="shared" si="1"/>
        <v>12.783265543288785</v>
      </c>
    </row>
    <row r="57" spans="1:13" x14ac:dyDescent="0.25">
      <c r="A57" t="s">
        <v>144</v>
      </c>
      <c r="B57">
        <v>280</v>
      </c>
      <c r="C57">
        <v>251</v>
      </c>
      <c r="D57">
        <v>205.8</v>
      </c>
      <c r="E57" s="4">
        <v>0.1721</v>
      </c>
      <c r="F57">
        <v>10</v>
      </c>
      <c r="G57" s="16">
        <v>230</v>
      </c>
      <c r="H57" s="15">
        <v>0.82</v>
      </c>
      <c r="I57" t="s">
        <v>101</v>
      </c>
      <c r="J57">
        <v>12</v>
      </c>
      <c r="K57">
        <v>25</v>
      </c>
      <c r="L57" s="9">
        <f t="shared" si="0"/>
        <v>0.73499999999999999</v>
      </c>
      <c r="M57" s="2">
        <f t="shared" si="1"/>
        <v>13.364323067983729</v>
      </c>
    </row>
    <row r="58" spans="1:13" x14ac:dyDescent="0.25">
      <c r="A58" t="s">
        <v>145</v>
      </c>
      <c r="B58">
        <v>275</v>
      </c>
      <c r="C58">
        <v>248.2</v>
      </c>
      <c r="D58">
        <v>203.5</v>
      </c>
      <c r="E58" s="4">
        <v>0.1694</v>
      </c>
      <c r="F58">
        <v>10</v>
      </c>
      <c r="G58" s="16">
        <v>200</v>
      </c>
      <c r="H58" s="15">
        <v>0.73</v>
      </c>
      <c r="I58" t="s">
        <v>146</v>
      </c>
      <c r="J58">
        <v>10</v>
      </c>
      <c r="K58">
        <v>25</v>
      </c>
      <c r="L58" s="9">
        <f t="shared" si="0"/>
        <v>0.74</v>
      </c>
      <c r="M58" s="2">
        <f t="shared" si="1"/>
        <v>11.80637544273908</v>
      </c>
    </row>
    <row r="59" spans="1:13" x14ac:dyDescent="0.25">
      <c r="A59" t="s">
        <v>147</v>
      </c>
      <c r="B59">
        <v>270</v>
      </c>
      <c r="C59">
        <v>244.2</v>
      </c>
      <c r="D59">
        <v>202.6</v>
      </c>
      <c r="E59" s="4">
        <v>0.16600000000000001</v>
      </c>
      <c r="F59">
        <v>10</v>
      </c>
      <c r="G59" s="16">
        <v>200</v>
      </c>
      <c r="H59" s="15">
        <v>0.74</v>
      </c>
      <c r="I59" t="s">
        <v>101</v>
      </c>
      <c r="J59">
        <v>12</v>
      </c>
      <c r="K59">
        <v>25</v>
      </c>
      <c r="L59" s="9">
        <f t="shared" si="0"/>
        <v>0.75037037037037035</v>
      </c>
      <c r="M59" s="2">
        <f t="shared" si="1"/>
        <v>12.048192771084336</v>
      </c>
    </row>
    <row r="60" spans="1:13" x14ac:dyDescent="0.25">
      <c r="A60" t="s">
        <v>148</v>
      </c>
      <c r="B60">
        <v>265</v>
      </c>
      <c r="C60">
        <v>240.1</v>
      </c>
      <c r="D60">
        <v>196.8</v>
      </c>
      <c r="E60" s="4">
        <v>0.16189999999999999</v>
      </c>
      <c r="F60">
        <v>25</v>
      </c>
      <c r="G60" s="16">
        <v>220</v>
      </c>
      <c r="H60" s="15">
        <v>0.83</v>
      </c>
      <c r="I60" t="s">
        <v>90</v>
      </c>
      <c r="J60">
        <v>10</v>
      </c>
      <c r="K60">
        <v>25</v>
      </c>
      <c r="L60" s="9">
        <f t="shared" si="0"/>
        <v>0.74264150943396234</v>
      </c>
      <c r="M60" s="2">
        <f t="shared" si="1"/>
        <v>13.588634959851762</v>
      </c>
    </row>
    <row r="61" spans="1:13" x14ac:dyDescent="0.25">
      <c r="A61" t="s">
        <v>149</v>
      </c>
      <c r="B61">
        <v>240</v>
      </c>
      <c r="C61">
        <v>223.5</v>
      </c>
      <c r="D61">
        <v>216.8</v>
      </c>
      <c r="E61" s="4">
        <v>0.19</v>
      </c>
      <c r="F61">
        <v>10</v>
      </c>
      <c r="G61" s="16">
        <v>480</v>
      </c>
      <c r="H61" s="15">
        <v>2</v>
      </c>
      <c r="I61" t="s">
        <v>108</v>
      </c>
      <c r="J61">
        <v>10</v>
      </c>
      <c r="K61">
        <v>25</v>
      </c>
      <c r="L61" s="9">
        <f t="shared" si="0"/>
        <v>0.90333333333333343</v>
      </c>
      <c r="M61" s="2">
        <f t="shared" si="1"/>
        <v>25.263157894736842</v>
      </c>
    </row>
  </sheetData>
  <autoFilter ref="A1:M61" xr:uid="{2CBF71CD-4CE6-4A7F-A148-697FE3DDE69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Comparisons</vt:lpstr>
      <vt:lpstr>PEC Consumptions</vt:lpstr>
      <vt:lpstr>FreeCleanSolar</vt:lpstr>
      <vt:lpstr>FreeCleanSolar (2)</vt:lpstr>
      <vt:lpstr>FreeCleanSolar!_2</vt:lpstr>
      <vt:lpstr>'FreeCleanSolar (2)'!_2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2019-02-07T03:31:35Z</dcterms:modified>
</cp:coreProperties>
</file>