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SPOL\2S - 2021\Operaciones unitarias\Destilación batch\"/>
    </mc:Choice>
  </mc:AlternateContent>
  <xr:revisionPtr revIDLastSave="0" documentId="13_ncr:1_{764BD502-14F7-404F-A046-CBD23C99D5CF}" xr6:coauthVersionLast="47" xr6:coauthVersionMax="47" xr10:uidLastSave="{00000000-0000-0000-0000-000000000000}"/>
  <bookViews>
    <workbookView xWindow="-108" yWindow="-108" windowWidth="23256" windowHeight="12576" activeTab="2" xr2:uid="{E54C91A0-F294-4737-B404-9F3FC0AD596D}"/>
  </bookViews>
  <sheets>
    <sheet name="Ejemplo 9.1" sheetId="5" r:id="rId1"/>
    <sheet name="Datos metanol-agua" sheetId="9" r:id="rId2"/>
    <sheet name="data" sheetId="11" r:id="rId3"/>
  </sheets>
  <definedNames>
    <definedName name="solver_adj" localSheetId="0" hidden="1">'Ejemplo 9.1'!$B$28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'Ejemplo 9.1'!$B$28</definedName>
    <definedName name="solver_lhs2" localSheetId="0" hidden="1">'Ejemplo 9.1'!$B$28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'Ejemplo 9.1'!$B$33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0.799</definedName>
    <definedName name="solver_rhs2" localSheetId="0" hidden="1">0.501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0.0001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5" l="1"/>
  <c r="I19" i="5" l="1"/>
  <c r="J19" i="5" s="1"/>
  <c r="F23" i="5"/>
  <c r="H11" i="5"/>
  <c r="C11" i="5"/>
  <c r="D11" i="5" s="1"/>
  <c r="C12" i="5"/>
  <c r="D12" i="5"/>
  <c r="C13" i="5"/>
  <c r="D13" i="5" s="1"/>
  <c r="C14" i="5"/>
  <c r="D14" i="5" s="1"/>
  <c r="C15" i="5"/>
  <c r="D15" i="5" s="1"/>
  <c r="C16" i="5"/>
  <c r="D16" i="5" s="1"/>
  <c r="B30" i="5"/>
  <c r="B32" i="5" s="1"/>
  <c r="B33" i="5" l="1"/>
  <c r="B31" i="5"/>
  <c r="G15" i="5" l="1"/>
  <c r="G23" i="5"/>
  <c r="G11" i="5"/>
  <c r="F15" i="5"/>
  <c r="F19" i="5"/>
  <c r="F11" i="5"/>
  <c r="G19" i="5" l="1"/>
  <c r="H19" i="5"/>
  <c r="I11" i="5"/>
  <c r="H23" i="5"/>
  <c r="I23" i="5" s="1"/>
  <c r="J23" i="5" s="1"/>
  <c r="H15" i="5"/>
  <c r="I15" i="5" s="1"/>
  <c r="K11" i="5" l="1"/>
  <c r="L11" i="5" s="1"/>
  <c r="J11" i="5"/>
  <c r="K15" i="5"/>
  <c r="L15" i="5" s="1"/>
  <c r="J15" i="5"/>
  <c r="K19" i="5"/>
  <c r="L19" i="5" s="1"/>
  <c r="K23" i="5"/>
  <c r="L23" i="5" s="1"/>
</calcChain>
</file>

<file path=xl/sharedStrings.xml><?xml version="1.0" encoding="utf-8"?>
<sst xmlns="http://schemas.openxmlformats.org/spreadsheetml/2006/main" count="65" uniqueCount="35">
  <si>
    <t>xF</t>
  </si>
  <si>
    <t>x</t>
  </si>
  <si>
    <t>y</t>
  </si>
  <si>
    <t>1/(Y-X)</t>
  </si>
  <si>
    <t>Area</t>
  </si>
  <si>
    <t>xDavg</t>
  </si>
  <si>
    <t>xWf</t>
  </si>
  <si>
    <t>1/(y-x)</t>
  </si>
  <si>
    <t>y-x</t>
  </si>
  <si>
    <t>We wish to use a simple batch still (one equilibrium stage) to separate methanol from water. The feed
charge to the still pot is 50 moles of an 80 mol% methanol mixture. We desire an average distillate
concentration of 89.2 mol% methanol. Find the amount of distillate collected, the amount of material
left in the still pot, and the concentration of material in the still pot. Pressure is 1 atm. Methanol-water
equilibrium data at 1 atm are given in Table 2-7 in Problem 2.D1.</t>
  </si>
  <si>
    <t>Datos de equilibrio</t>
  </si>
  <si>
    <t>Datos del problema</t>
  </si>
  <si>
    <t>F (mol)</t>
  </si>
  <si>
    <t>limite superior de la integral</t>
  </si>
  <si>
    <t>Error (%)</t>
  </si>
  <si>
    <t>W (mol)</t>
  </si>
  <si>
    <t>xDcalc</t>
  </si>
  <si>
    <t>xWfsup</t>
  </si>
  <si>
    <t>el error disminuye, se prueba un valor mayor</t>
  </si>
  <si>
    <t>el error aumenta, se prueba un valor menor al anterior</t>
  </si>
  <si>
    <t>error aceptable (de acuerdo con el libro)</t>
  </si>
  <si>
    <t>D (mol)</t>
  </si>
  <si>
    <t>error grande, se prueba otro valor de xWf</t>
  </si>
  <si>
    <t>Método 2: Integrar la función que aproxima la curva (usar Solver)</t>
  </si>
  <si>
    <t>variable manipulada</t>
  </si>
  <si>
    <t>Se define una tolerancia para el error, en este caso 0,01%</t>
  </si>
  <si>
    <t>Método 1: Aproximar la integral por métodos numéricos</t>
  </si>
  <si>
    <t>NOTA: para mejorar la precisión se puede aumentar el grado del polinomio</t>
  </si>
  <si>
    <t>Segunda iteración (Simpson 1/3, 3 puntos equiespaciados)</t>
  </si>
  <si>
    <t>Primera iteración (Simpson 1/3, 3 puntos equiespaciados)</t>
  </si>
  <si>
    <t>Tercera iteración (Trapecio Simple, 2 puntos)</t>
  </si>
  <si>
    <t>Cuarta iteración (Simpson 3/8, 4 puntos equiespaciados)</t>
  </si>
  <si>
    <t>integral definida entre xWf y xF</t>
  </si>
  <si>
    <t>función objetivo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</si>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</sst>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164" fontId="0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64" fontId="0" fillId="5" borderId="0" xfId="0" applyNumberForma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1/(y-x) vs x sistema metanol-agua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Diagrama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921678676553314E-2"/>
                  <c:y val="1.29024825521891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47,359x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- 45,246x + 14,419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0,9928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'Ejemplo 9.1'!$A$11:$A$16</c:f>
              <c:numCache>
                <c:formatCode>0.000</c:formatCode>
                <c:ptCount val="6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'Ejemplo 9.1'!$D$11:$D$16</c:f>
              <c:numCache>
                <c:formatCode>0.000</c:formatCode>
                <c:ptCount val="6"/>
                <c:pt idx="0">
                  <c:v>8.6956521739130448</c:v>
                </c:pt>
                <c:pt idx="1">
                  <c:v>6.8965517241379306</c:v>
                </c:pt>
                <c:pt idx="2">
                  <c:v>5.8479532163742673</c:v>
                </c:pt>
                <c:pt idx="3">
                  <c:v>5.1282051282051295</c:v>
                </c:pt>
                <c:pt idx="4">
                  <c:v>4.4444444444444446</c:v>
                </c:pt>
                <c:pt idx="5">
                  <c:v>3.5714285714285712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1-4416-A266-0C3CC79A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5568"/>
        <c:axId val="593149336"/>
      </c:scatterChart>
      <c:valAx>
        <c:axId val="59315556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49336"/>
        <c:crosses val="autoZero"/>
        <c:crossBetween val="midCat"/>
      </c:valAx>
      <c:valAx>
        <c:axId val="5931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19006</xdr:colOff>
      <xdr:row>0</xdr:row>
      <xdr:rowOff>0</xdr:rowOff>
    </xdr:from>
    <xdr:ext cx="3629025" cy="1125972"/>
    <xdr:pic>
      <xdr:nvPicPr>
        <xdr:cNvPr id="2" name="Imagen 22">
          <a:extLst>
            <a:ext uri="{FF2B5EF4-FFF2-40B4-BE49-F238E27FC236}">
              <a16:creationId xmlns:a16="http://schemas.microsoft.com/office/drawing/2014/main" id="{5956BAA3-7E16-477A-B9FB-C02C8FA62BA0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2069" y="0"/>
          <a:ext cx="3629025" cy="11259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12</xdr:col>
      <xdr:colOff>70717</xdr:colOff>
      <xdr:row>0</xdr:row>
      <xdr:rowOff>0</xdr:rowOff>
    </xdr:from>
    <xdr:ext cx="2308225" cy="1129393"/>
    <xdr:pic>
      <xdr:nvPicPr>
        <xdr:cNvPr id="3" name="Imagen 24">
          <a:extLst>
            <a:ext uri="{FF2B5EF4-FFF2-40B4-BE49-F238E27FC236}">
              <a16:creationId xmlns:a16="http://schemas.microsoft.com/office/drawing/2014/main" id="{0ACCEEC1-303B-410A-8707-365FAD4E3BC6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4931" y="0"/>
          <a:ext cx="2308225" cy="11293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8</xdr:col>
      <xdr:colOff>255060</xdr:colOff>
      <xdr:row>24</xdr:row>
      <xdr:rowOff>135996</xdr:rowOff>
    </xdr:from>
    <xdr:to>
      <xdr:col>16</xdr:col>
      <xdr:colOff>463356</xdr:colOff>
      <xdr:row>39</xdr:row>
      <xdr:rowOff>181456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3E377E-3E27-4D79-9F0C-6783D208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77932</xdr:colOff>
      <xdr:row>34</xdr:row>
      <xdr:rowOff>32039</xdr:rowOff>
    </xdr:from>
    <xdr:ext cx="4465278" cy="5015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den>
                    </m:f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𝟒𝟗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𝟑𝟓𝟗</m:t>
                    </m:r>
                    <m:sSup>
                      <m:sSup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C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𝟒𝟓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𝟐𝟒𝟔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𝟏𝟒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𝟒𝟏𝟗</m:t>
                    </m:r>
                  </m:oMath>
                </m:oMathPara>
              </a14:m>
              <a:endParaRPr lang="es-EC" sz="16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C" sz="1600" b="1" i="0">
                  <a:latin typeface="Cambria Math" panose="02040503050406030204" pitchFamily="18" charset="0"/>
                </a:rPr>
                <a:t>𝟏/(𝒚−𝒙)=𝒇(𝒙)=𝟒𝟗.𝟑𝟓𝟗𝒙^𝟐−𝟒𝟓.𝟐𝟒𝟔𝒙+𝟏𝟒,𝟒𝟏𝟗</a:t>
              </a:r>
              <a:endParaRPr lang="es-EC" sz="1600" b="1"/>
            </a:p>
          </xdr:txBody>
        </xdr:sp>
      </mc:Fallback>
    </mc:AlternateContent>
    <xdr:clientData/>
  </xdr:oneCellAnchor>
  <xdr:oneCellAnchor>
    <xdr:from>
      <xdr:col>12</xdr:col>
      <xdr:colOff>167218</xdr:colOff>
      <xdr:row>15</xdr:row>
      <xdr:rowOff>82551</xdr:rowOff>
    </xdr:from>
    <xdr:ext cx="2150534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𝑨𝒓𝒆𝒂=(𝒃−𝒂)/𝟐∗(𝒇(𝒃)+𝒇(𝒂))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158749</xdr:colOff>
      <xdr:row>11</xdr:row>
      <xdr:rowOff>42334</xdr:rowOff>
    </xdr:from>
    <xdr:ext cx="2497667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𝑨𝒓𝒆𝒂=(𝒃−𝒂)/𝟔∗(𝒇(𝒂)+𝟒𝒇(𝒙_𝟏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169334</xdr:colOff>
      <xdr:row>19</xdr:row>
      <xdr:rowOff>52917</xdr:rowOff>
    </xdr:from>
    <xdr:ext cx="3175000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𝟖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𝑨𝒓𝒆𝒂=(𝒃−𝒂)/𝟖∗(𝒇(𝒂)+𝟑𝒇(𝒙_𝟏 )+𝟑𝒇(𝒙_𝟐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205740</xdr:colOff>
      <xdr:row>3</xdr:row>
      <xdr:rowOff>106680</xdr:rowOff>
    </xdr:from>
    <xdr:to>
      <xdr:col>9</xdr:col>
      <xdr:colOff>234315</xdr:colOff>
      <xdr:row>29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CFF534-24CA-4470-8B57-DBE613B8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655320"/>
          <a:ext cx="3990975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205740</xdr:colOff>
      <xdr:row>3</xdr:row>
      <xdr:rowOff>106680</xdr:rowOff>
    </xdr:from>
    <xdr:to>
      <xdr:col>9</xdr:col>
      <xdr:colOff>234315</xdr:colOff>
      <xdr:row>29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2907FB-2FAE-46AF-A2F1-2E34E0E0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655320"/>
          <a:ext cx="3990975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3C67-13C1-4844-9E9C-CCD32114F600}">
  <sheetPr codeName="Hoja1"/>
  <dimension ref="A1:X39"/>
  <sheetViews>
    <sheetView topLeftCell="A10" zoomScale="90" zoomScaleNormal="90" workbookViewId="0">
      <selection activeCell="C30" sqref="C30"/>
    </sheetView>
  </sheetViews>
  <sheetFormatPr baseColWidth="10" defaultColWidth="9.109375" defaultRowHeight="14.4" x14ac:dyDescent="0.3"/>
  <cols>
    <col min="1" max="1" width="14.6640625" style="1" customWidth="1"/>
    <col min="2" max="2" width="12.109375" style="1" customWidth="1"/>
    <col min="3" max="3" width="12.44140625" style="1" customWidth="1"/>
    <col min="4" max="4" width="12.6640625" style="1" customWidth="1"/>
    <col min="5" max="5" width="9.109375" style="1"/>
    <col min="6" max="6" width="12.5546875" style="1" customWidth="1"/>
    <col min="7" max="7" width="13.6640625" style="1" customWidth="1"/>
    <col min="8" max="8" width="13.33203125" style="1" customWidth="1"/>
    <col min="9" max="9" width="13.5546875" style="1" customWidth="1"/>
    <col min="10" max="10" width="13.5546875" style="4" customWidth="1"/>
    <col min="11" max="11" width="12.44140625" style="1" customWidth="1"/>
    <col min="12" max="12" width="14" style="1" customWidth="1"/>
    <col min="13" max="13" width="10.88671875" style="1" customWidth="1"/>
    <col min="14" max="15" width="9.109375" style="1" customWidth="1"/>
    <col min="16" max="16" width="9.109375" style="1"/>
    <col min="17" max="18" width="10.88671875" style="1" customWidth="1"/>
    <col min="19" max="20" width="9.109375" style="1"/>
    <col min="21" max="22" width="10.88671875" style="1" customWidth="1"/>
    <col min="23" max="16384" width="9.109375" style="1"/>
  </cols>
  <sheetData>
    <row r="1" spans="1:24" s="4" customFormat="1" ht="15" customHeight="1" x14ac:dyDescent="0.3">
      <c r="A1" s="20" t="s">
        <v>9</v>
      </c>
      <c r="B1" s="20"/>
      <c r="C1" s="20"/>
      <c r="D1" s="20"/>
      <c r="E1" s="20"/>
      <c r="F1" s="20"/>
      <c r="G1" s="20"/>
      <c r="H1" s="20"/>
    </row>
    <row r="2" spans="1:24" s="4" customFormat="1" ht="15" customHeight="1" x14ac:dyDescent="0.3">
      <c r="A2" s="20"/>
      <c r="B2" s="20"/>
      <c r="C2" s="20"/>
      <c r="D2" s="20"/>
      <c r="E2" s="20"/>
      <c r="F2" s="20"/>
      <c r="G2" s="20"/>
      <c r="H2" s="20"/>
    </row>
    <row r="3" spans="1:24" s="4" customFormat="1" ht="15" customHeight="1" x14ac:dyDescent="0.3">
      <c r="A3" s="20"/>
      <c r="B3" s="20"/>
      <c r="C3" s="20"/>
      <c r="D3" s="20"/>
      <c r="E3" s="20"/>
      <c r="F3" s="20"/>
      <c r="G3" s="20"/>
      <c r="H3" s="20"/>
    </row>
    <row r="4" spans="1:24" s="4" customFormat="1" ht="15" customHeight="1" x14ac:dyDescent="0.3">
      <c r="A4" s="20"/>
      <c r="B4" s="20"/>
      <c r="C4" s="20"/>
      <c r="D4" s="20"/>
      <c r="E4" s="20"/>
      <c r="F4" s="20"/>
      <c r="G4" s="20"/>
      <c r="H4" s="20"/>
    </row>
    <row r="5" spans="1:24" s="4" customFormat="1" ht="15" customHeight="1" x14ac:dyDescent="0.3">
      <c r="A5" s="20"/>
      <c r="B5" s="20"/>
      <c r="C5" s="20"/>
      <c r="D5" s="20"/>
      <c r="E5" s="20"/>
      <c r="F5" s="20"/>
      <c r="G5" s="20"/>
      <c r="H5" s="20"/>
    </row>
    <row r="6" spans="1:24" s="4" customFormat="1" ht="15" customHeight="1" x14ac:dyDescent="0.3">
      <c r="A6" s="20"/>
      <c r="B6" s="20"/>
      <c r="C6" s="20"/>
      <c r="D6" s="20"/>
      <c r="E6" s="20"/>
      <c r="F6" s="20"/>
      <c r="G6" s="20"/>
      <c r="H6" s="20"/>
    </row>
    <row r="7" spans="1:24" s="4" customFormat="1" ht="15" customHeight="1" x14ac:dyDescent="0.3"/>
    <row r="8" spans="1:24" x14ac:dyDescent="0.3">
      <c r="A8" s="21" t="s">
        <v>26</v>
      </c>
      <c r="B8" s="21"/>
      <c r="C8" s="21"/>
      <c r="D8" s="21"/>
      <c r="E8" s="21"/>
      <c r="F8" s="4"/>
      <c r="G8" s="4"/>
      <c r="H8" s="4"/>
      <c r="I8" s="4"/>
    </row>
    <row r="9" spans="1:24" x14ac:dyDescent="0.3">
      <c r="A9" s="22" t="s">
        <v>10</v>
      </c>
      <c r="B9" s="22"/>
      <c r="C9" s="22"/>
      <c r="D9" s="22"/>
      <c r="F9" s="22" t="s">
        <v>29</v>
      </c>
      <c r="G9" s="22"/>
      <c r="H9" s="22"/>
      <c r="I9" s="22"/>
      <c r="J9" s="22"/>
      <c r="K9" s="22"/>
      <c r="L9" s="22"/>
    </row>
    <row r="10" spans="1:24" x14ac:dyDescent="0.3">
      <c r="A10" s="9" t="s">
        <v>1</v>
      </c>
      <c r="B10" s="9" t="s">
        <v>2</v>
      </c>
      <c r="C10" s="10" t="s">
        <v>8</v>
      </c>
      <c r="D10" s="10" t="s">
        <v>7</v>
      </c>
      <c r="F10" s="10" t="s">
        <v>17</v>
      </c>
      <c r="G10" s="10" t="s">
        <v>3</v>
      </c>
      <c r="H10" s="10" t="s">
        <v>4</v>
      </c>
      <c r="I10" s="10" t="s">
        <v>15</v>
      </c>
      <c r="J10" s="10" t="s">
        <v>21</v>
      </c>
      <c r="K10" s="10" t="s">
        <v>16</v>
      </c>
      <c r="L10" s="10" t="s">
        <v>14</v>
      </c>
    </row>
    <row r="11" spans="1:24" x14ac:dyDescent="0.3">
      <c r="A11" s="15">
        <v>0.8</v>
      </c>
      <c r="B11" s="15">
        <v>0.91500000000000004</v>
      </c>
      <c r="C11" s="8">
        <f t="shared" ref="C11:C16" si="0">(B11-A11)</f>
        <v>0.11499999999999999</v>
      </c>
      <c r="D11" s="8">
        <f t="shared" ref="D11:D16" si="1">(1/(C11))</f>
        <v>8.6956521739130448</v>
      </c>
      <c r="F11" s="6">
        <f>A16</f>
        <v>0.5</v>
      </c>
      <c r="G11" s="6">
        <f>D16</f>
        <v>3.5714285714285712</v>
      </c>
      <c r="H11" s="6">
        <f>(($A$11-A16)/6)*(D16+4*D14+$D$11)</f>
        <v>1.6389950629081069</v>
      </c>
      <c r="I11" s="12">
        <f>$B$19*EXP(-H11)</f>
        <v>19.417507801337901</v>
      </c>
      <c r="J11" s="12">
        <f>$B$19-I11</f>
        <v>80.582492198662095</v>
      </c>
      <c r="K11" s="6">
        <f>($B$19*$B$20-I11*F11)/($B$19-I11)</f>
        <v>0.74819286986922029</v>
      </c>
      <c r="L11" s="11">
        <f>ABS(($B$21-K11)/$B$21)</f>
        <v>8.1971938810772596E-2</v>
      </c>
      <c r="M11" s="1" t="s">
        <v>22</v>
      </c>
    </row>
    <row r="12" spans="1:24" x14ac:dyDescent="0.3">
      <c r="A12" s="16">
        <v>0.75</v>
      </c>
      <c r="B12" s="16">
        <v>0.89500000000000002</v>
      </c>
      <c r="C12" s="6">
        <f t="shared" si="0"/>
        <v>0.14500000000000002</v>
      </c>
      <c r="D12" s="6">
        <f t="shared" si="1"/>
        <v>6.8965517241379306</v>
      </c>
    </row>
    <row r="13" spans="1:24" x14ac:dyDescent="0.3">
      <c r="A13" s="17">
        <v>0.7</v>
      </c>
      <c r="B13" s="17">
        <v>0.871</v>
      </c>
      <c r="C13" s="5">
        <f t="shared" si="0"/>
        <v>0.17100000000000004</v>
      </c>
      <c r="D13" s="5">
        <f t="shared" si="1"/>
        <v>5.8479532163742673</v>
      </c>
      <c r="F13" s="22" t="s">
        <v>28</v>
      </c>
      <c r="G13" s="22"/>
      <c r="H13" s="22"/>
      <c r="I13" s="22"/>
      <c r="J13" s="22"/>
      <c r="K13" s="22"/>
      <c r="L13" s="22"/>
      <c r="O13" s="4"/>
      <c r="P13" s="4"/>
    </row>
    <row r="14" spans="1:24" x14ac:dyDescent="0.3">
      <c r="A14" s="16">
        <v>0.65</v>
      </c>
      <c r="B14" s="16">
        <v>0.84499999999999997</v>
      </c>
      <c r="C14" s="6">
        <f t="shared" si="0"/>
        <v>0.19499999999999995</v>
      </c>
      <c r="D14" s="6">
        <f t="shared" si="1"/>
        <v>5.1282051282051295</v>
      </c>
      <c r="F14" s="10" t="s">
        <v>17</v>
      </c>
      <c r="G14" s="10" t="s">
        <v>3</v>
      </c>
      <c r="H14" s="10" t="s">
        <v>4</v>
      </c>
      <c r="I14" s="10" t="s">
        <v>15</v>
      </c>
      <c r="J14" s="10" t="s">
        <v>21</v>
      </c>
      <c r="K14" s="10" t="s">
        <v>16</v>
      </c>
      <c r="L14" s="10" t="s">
        <v>14</v>
      </c>
      <c r="M14" s="4"/>
      <c r="N14" s="4"/>
      <c r="O14" s="2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">
      <c r="A15" s="17">
        <v>0.6</v>
      </c>
      <c r="B15" s="17">
        <v>0.82499999999999996</v>
      </c>
      <c r="C15" s="5">
        <f t="shared" si="0"/>
        <v>0.22499999999999998</v>
      </c>
      <c r="D15" s="5">
        <f t="shared" si="1"/>
        <v>4.4444444444444446</v>
      </c>
      <c r="F15" s="6">
        <f>A13</f>
        <v>0.7</v>
      </c>
      <c r="G15" s="6">
        <f>D13</f>
        <v>5.8479532163742673</v>
      </c>
      <c r="H15" s="6">
        <f>(($A$11-A13)/6)*(D13+4*D12+$D$11)</f>
        <v>0.70216353811398446</v>
      </c>
      <c r="I15" s="12">
        <f>$B$19*EXP(-H15)</f>
        <v>49.551208395445919</v>
      </c>
      <c r="J15" s="12">
        <f>$B$19-I15</f>
        <v>50.448791604554081</v>
      </c>
      <c r="K15" s="6">
        <f>(($B$19*$B$20)-(I15*F15))/($B$19-I15)</f>
        <v>0.70000000000000007</v>
      </c>
      <c r="L15" s="11">
        <f>ABS(($B$21-K15)/$B$21)</f>
        <v>0.14110429447852746</v>
      </c>
      <c r="M15" s="4" t="s">
        <v>18</v>
      </c>
      <c r="N15" s="4"/>
      <c r="P15" s="4"/>
      <c r="Q15" s="4"/>
      <c r="R15" s="4"/>
      <c r="S15" s="4"/>
      <c r="T15" s="4"/>
      <c r="U15" s="4"/>
      <c r="V15" s="4"/>
      <c r="W15" s="4"/>
      <c r="X15" s="2"/>
    </row>
    <row r="16" spans="1:24" ht="15" thickBot="1" x14ac:dyDescent="0.35">
      <c r="A16" s="18">
        <v>0.5</v>
      </c>
      <c r="B16" s="18">
        <v>0.78</v>
      </c>
      <c r="C16" s="7">
        <f t="shared" si="0"/>
        <v>0.28000000000000003</v>
      </c>
      <c r="D16" s="7">
        <f t="shared" si="1"/>
        <v>3.5714285714285712</v>
      </c>
      <c r="F16" s="4"/>
      <c r="G16" s="4"/>
      <c r="H16" s="4"/>
      <c r="I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"/>
    </row>
    <row r="17" spans="1:24" x14ac:dyDescent="0.3">
      <c r="F17" s="22" t="s">
        <v>30</v>
      </c>
      <c r="G17" s="22"/>
      <c r="H17" s="22"/>
      <c r="I17" s="22"/>
      <c r="J17" s="22"/>
      <c r="K17" s="22"/>
      <c r="L17" s="22"/>
      <c r="M17" s="4"/>
      <c r="N17" s="4"/>
      <c r="O17" s="2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">
      <c r="A18" s="23" t="s">
        <v>11</v>
      </c>
      <c r="B18" s="23"/>
      <c r="F18" s="10" t="s">
        <v>17</v>
      </c>
      <c r="G18" s="10" t="s">
        <v>3</v>
      </c>
      <c r="H18" s="10" t="s">
        <v>4</v>
      </c>
      <c r="I18" s="10" t="s">
        <v>15</v>
      </c>
      <c r="J18" s="10" t="s">
        <v>21</v>
      </c>
      <c r="K18" s="10" t="s">
        <v>16</v>
      </c>
      <c r="L18" s="10" t="s">
        <v>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"/>
    </row>
    <row r="19" spans="1:24" x14ac:dyDescent="0.3">
      <c r="A19" s="9" t="s">
        <v>12</v>
      </c>
      <c r="B19" s="19">
        <v>100</v>
      </c>
      <c r="F19" s="6">
        <f>A12</f>
        <v>0.75</v>
      </c>
      <c r="G19" s="6">
        <f>D12</f>
        <v>6.8965517241379306</v>
      </c>
      <c r="H19" s="6">
        <f>(($A$11-A12)/2)*(D12+$D$11)</f>
        <v>0.38980509745127473</v>
      </c>
      <c r="I19" s="12">
        <f>$B$19*EXP(-H19)</f>
        <v>67.718884746915279</v>
      </c>
      <c r="J19" s="12">
        <f>$B$19-I19</f>
        <v>32.281115253084721</v>
      </c>
      <c r="K19" s="6">
        <f>(($B$19*$B$20)-(I19*F19))/($B$19-I19)</f>
        <v>0.5951106797023622</v>
      </c>
      <c r="L19" s="11">
        <f>ABS(($B$21-K19)/$B$21)</f>
        <v>0.26980284699096657</v>
      </c>
      <c r="M19" s="4" t="s">
        <v>19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9" t="s">
        <v>0</v>
      </c>
      <c r="B20" s="16">
        <v>0.7</v>
      </c>
      <c r="C20" s="1" t="s">
        <v>13</v>
      </c>
      <c r="F20" s="4"/>
      <c r="G20" s="4"/>
      <c r="H20" s="4"/>
      <c r="I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3">
      <c r="A21" s="9" t="s">
        <v>5</v>
      </c>
      <c r="B21" s="16">
        <v>0.81499999999999995</v>
      </c>
      <c r="F21" s="23" t="s">
        <v>31</v>
      </c>
      <c r="G21" s="23"/>
      <c r="H21" s="23"/>
      <c r="I21" s="23"/>
      <c r="J21" s="23"/>
      <c r="K21" s="23"/>
      <c r="L21" s="2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F22" s="10" t="s">
        <v>17</v>
      </c>
      <c r="G22" s="10" t="s">
        <v>3</v>
      </c>
      <c r="H22" s="10" t="s">
        <v>4</v>
      </c>
      <c r="I22" s="10" t="s">
        <v>15</v>
      </c>
      <c r="J22" s="10" t="s">
        <v>21</v>
      </c>
      <c r="K22" s="10" t="s">
        <v>16</v>
      </c>
      <c r="L22" s="10" t="s">
        <v>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">
      <c r="F23" s="6">
        <f>A14</f>
        <v>0.65</v>
      </c>
      <c r="G23" s="6">
        <f>D14</f>
        <v>5.1282051282051295</v>
      </c>
      <c r="H23" s="6">
        <f>(($A$11-A14)/8)*(D14+3*D13+3*D12+$D$11)</f>
        <v>0.9760757273185271</v>
      </c>
      <c r="I23" s="12">
        <f>$B$19*EXP(-H23)</f>
        <v>37.678681560732542</v>
      </c>
      <c r="J23" s="12">
        <f>$B$19-I23</f>
        <v>62.321318439267458</v>
      </c>
      <c r="K23" s="6">
        <f>(($B$19*$B$20)-(I23*F23))/($B$19-I23)</f>
        <v>0.73022936813945194</v>
      </c>
      <c r="L23" s="11">
        <f>ABS(($B$21-K23)/$B$21)</f>
        <v>0.10401304522766627</v>
      </c>
      <c r="M23" s="4" t="s">
        <v>20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F24" s="4"/>
      <c r="G24" s="4"/>
      <c r="H24" s="4"/>
      <c r="I24" s="4"/>
      <c r="L24" s="4"/>
      <c r="M24" s="4"/>
      <c r="U24" s="4"/>
      <c r="V24" s="4"/>
      <c r="W24" s="4"/>
      <c r="X24" s="4"/>
    </row>
    <row r="25" spans="1:24" x14ac:dyDescent="0.3">
      <c r="L25" s="4"/>
      <c r="M25" s="4"/>
      <c r="U25" s="4"/>
      <c r="V25" s="4"/>
      <c r="W25" s="4"/>
      <c r="X25" s="4"/>
    </row>
    <row r="26" spans="1:24" x14ac:dyDescent="0.3">
      <c r="A26" s="21" t="s">
        <v>23</v>
      </c>
      <c r="B26" s="21"/>
      <c r="C26" s="21"/>
      <c r="D26" s="21"/>
      <c r="E26" s="21"/>
      <c r="F26" s="13"/>
      <c r="L26" s="4"/>
      <c r="M26" s="4"/>
      <c r="U26" s="4"/>
      <c r="V26" s="4"/>
      <c r="W26" s="4"/>
      <c r="X26" s="4"/>
    </row>
    <row r="27" spans="1:24" x14ac:dyDescent="0.3">
      <c r="A27" s="1" t="s">
        <v>25</v>
      </c>
      <c r="F27" s="3"/>
      <c r="G27" s="3"/>
      <c r="H27" s="3"/>
      <c r="I27" s="4"/>
      <c r="K27" s="4"/>
      <c r="L27" s="4"/>
      <c r="M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10" t="s">
        <v>6</v>
      </c>
      <c r="B28" s="6">
        <v>0.38842649606984042</v>
      </c>
      <c r="C28" s="1" t="s">
        <v>24</v>
      </c>
      <c r="E28" s="4"/>
      <c r="F28" s="4"/>
      <c r="H28" s="4"/>
      <c r="I28" s="4"/>
      <c r="K28" s="4"/>
      <c r="L28" s="4"/>
      <c r="M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">
      <c r="A29" s="10" t="s">
        <v>4</v>
      </c>
      <c r="B29" s="6">
        <f>(47.359*((B20^3)/3) - 45.246*((B20^2)/2) + 14.419*(B20))-(47.359*((B28^3)/3) - 45.246*((B28^2)/2) + 14.419*(B28))</f>
        <v>1.3101282945077442</v>
      </c>
      <c r="C29" s="1" t="s">
        <v>32</v>
      </c>
      <c r="E29" s="4"/>
      <c r="F29" s="4"/>
      <c r="G29" s="4"/>
      <c r="H29" s="4"/>
      <c r="I29" s="4"/>
      <c r="K29" s="4"/>
      <c r="L29" s="4"/>
      <c r="M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4" customFormat="1" x14ac:dyDescent="0.3">
      <c r="A30" s="10" t="s">
        <v>15</v>
      </c>
      <c r="B30" s="12">
        <f>B19*EXP(-B29)</f>
        <v>26.978544217382755</v>
      </c>
    </row>
    <row r="31" spans="1:24" x14ac:dyDescent="0.3">
      <c r="A31" s="14" t="s">
        <v>21</v>
      </c>
      <c r="B31" s="12">
        <f>B19-B30</f>
        <v>73.021455782617238</v>
      </c>
      <c r="E31" s="4"/>
      <c r="F31" s="4"/>
      <c r="G31" s="4"/>
      <c r="H31" s="4"/>
      <c r="I31" s="4"/>
      <c r="K31" s="4"/>
      <c r="L31" s="4"/>
      <c r="M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">
      <c r="A32" s="10" t="s">
        <v>16</v>
      </c>
      <c r="B32" s="6">
        <f>(B19*B20-B30*B28)/(B19-B30)</f>
        <v>0.81511410533595108</v>
      </c>
      <c r="E32" s="4"/>
      <c r="F32" s="4"/>
      <c r="H32" s="4"/>
      <c r="I32" s="4"/>
      <c r="K32" s="4"/>
      <c r="L32" s="4"/>
      <c r="M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">
      <c r="A33" s="10" t="s">
        <v>14</v>
      </c>
      <c r="B33" s="11">
        <f>((B21-B32)/B21)</f>
        <v>-1.4000654717930217E-4</v>
      </c>
      <c r="C33" s="1" t="s">
        <v>33</v>
      </c>
      <c r="H33" s="4"/>
      <c r="I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">
      <c r="H34" s="4"/>
      <c r="I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">
      <c r="H35" s="4"/>
      <c r="I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4" x14ac:dyDescent="0.3"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4" x14ac:dyDescent="0.3"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9" spans="1:24" x14ac:dyDescent="0.3">
      <c r="A39" s="21" t="s">
        <v>27</v>
      </c>
      <c r="B39" s="21"/>
      <c r="C39" s="21"/>
      <c r="D39" s="21"/>
      <c r="E39" s="21"/>
      <c r="F39" s="21"/>
    </row>
  </sheetData>
  <mergeCells count="10">
    <mergeCell ref="A1:H6"/>
    <mergeCell ref="A39:F39"/>
    <mergeCell ref="A26:E26"/>
    <mergeCell ref="A8:E8"/>
    <mergeCell ref="A9:D9"/>
    <mergeCell ref="A18:B18"/>
    <mergeCell ref="F9:L9"/>
    <mergeCell ref="F13:L13"/>
    <mergeCell ref="F17:L17"/>
    <mergeCell ref="F21:L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150F-B8A5-46EF-AE56-466EDDCC6571}">
  <sheetPr codeName="Hoja2"/>
  <dimension ref="A1:B18"/>
  <sheetViews>
    <sheetView workbookViewId="0">
      <selection activeCell="C1" sqref="C1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0</v>
      </c>
      <c r="B2">
        <v>0</v>
      </c>
    </row>
    <row r="3" spans="1:2" x14ac:dyDescent="0.3">
      <c r="A3">
        <v>2</v>
      </c>
      <c r="B3">
        <v>13.4</v>
      </c>
    </row>
    <row r="4" spans="1:2" x14ac:dyDescent="0.3">
      <c r="A4">
        <v>4</v>
      </c>
      <c r="B4">
        <v>23</v>
      </c>
    </row>
    <row r="5" spans="1:2" x14ac:dyDescent="0.3">
      <c r="A5">
        <v>6</v>
      </c>
      <c r="B5">
        <v>30.4</v>
      </c>
    </row>
    <row r="6" spans="1:2" x14ac:dyDescent="0.3">
      <c r="A6">
        <v>8</v>
      </c>
      <c r="B6">
        <v>36.5</v>
      </c>
    </row>
    <row r="7" spans="1:2" x14ac:dyDescent="0.3">
      <c r="A7">
        <v>10</v>
      </c>
      <c r="B7">
        <v>41.8</v>
      </c>
    </row>
    <row r="8" spans="1:2" x14ac:dyDescent="0.3">
      <c r="A8">
        <v>15</v>
      </c>
      <c r="B8">
        <v>51.7</v>
      </c>
    </row>
    <row r="9" spans="1:2" x14ac:dyDescent="0.3">
      <c r="A9">
        <v>20</v>
      </c>
      <c r="B9">
        <v>57.9</v>
      </c>
    </row>
    <row r="10" spans="1:2" x14ac:dyDescent="0.3">
      <c r="A10">
        <v>30</v>
      </c>
      <c r="B10">
        <v>66.5</v>
      </c>
    </row>
    <row r="11" spans="1:2" x14ac:dyDescent="0.3">
      <c r="A11">
        <v>40</v>
      </c>
      <c r="B11">
        <v>72.900000000000006</v>
      </c>
    </row>
    <row r="12" spans="1:2" x14ac:dyDescent="0.3">
      <c r="A12">
        <v>50</v>
      </c>
      <c r="B12">
        <v>77.900000000000006</v>
      </c>
    </row>
    <row r="13" spans="1:2" x14ac:dyDescent="0.3">
      <c r="A13">
        <v>60</v>
      </c>
      <c r="B13">
        <v>82.5</v>
      </c>
    </row>
    <row r="14" spans="1:2" x14ac:dyDescent="0.3">
      <c r="A14">
        <v>70</v>
      </c>
      <c r="B14">
        <v>87</v>
      </c>
    </row>
    <row r="15" spans="1:2" x14ac:dyDescent="0.3">
      <c r="A15">
        <v>80</v>
      </c>
      <c r="B15">
        <v>91.5</v>
      </c>
    </row>
    <row r="16" spans="1:2" x14ac:dyDescent="0.3">
      <c r="A16">
        <v>90</v>
      </c>
      <c r="B16">
        <v>95.8</v>
      </c>
    </row>
    <row r="17" spans="1:2" x14ac:dyDescent="0.3">
      <c r="A17">
        <v>95</v>
      </c>
      <c r="B17">
        <v>97.9</v>
      </c>
    </row>
    <row r="18" spans="1:2" x14ac:dyDescent="0.3">
      <c r="A18">
        <v>100</v>
      </c>
      <c r="B18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D500-EA06-4354-AE45-213512466CC2}">
  <sheetPr codeName="Hoja4"/>
  <dimension ref="A1:C18"/>
  <sheetViews>
    <sheetView tabSelected="1" workbookViewId="0">
      <selection activeCell="C19" sqref="C19"/>
    </sheetView>
  </sheetViews>
  <sheetFormatPr baseColWidth="10" defaultRowHeight="14.4" x14ac:dyDescent="0.3"/>
  <cols>
    <col min="1" max="16384" width="11.5546875" style="4"/>
  </cols>
  <sheetData>
    <row r="1" spans="1:3" x14ac:dyDescent="0.3">
      <c r="A1" s="4" t="s">
        <v>1</v>
      </c>
      <c r="B1" s="4" t="s">
        <v>2</v>
      </c>
      <c r="C1" s="4" t="s">
        <v>34</v>
      </c>
    </row>
    <row r="2" spans="1:3" x14ac:dyDescent="0.3">
      <c r="A2" s="4">
        <v>0</v>
      </c>
      <c r="B2" s="4">
        <v>0</v>
      </c>
      <c r="C2" s="4">
        <v>100</v>
      </c>
    </row>
    <row r="3" spans="1:3" x14ac:dyDescent="0.3">
      <c r="A3" s="4">
        <v>2</v>
      </c>
      <c r="B3" s="4">
        <v>13.4</v>
      </c>
      <c r="C3" s="4">
        <v>96.4</v>
      </c>
    </row>
    <row r="4" spans="1:3" x14ac:dyDescent="0.3">
      <c r="A4" s="4">
        <v>4</v>
      </c>
      <c r="B4" s="4">
        <v>23</v>
      </c>
      <c r="C4" s="4">
        <v>93.5</v>
      </c>
    </row>
    <row r="5" spans="1:3" x14ac:dyDescent="0.3">
      <c r="A5" s="4">
        <v>6</v>
      </c>
      <c r="B5" s="4">
        <v>30.4</v>
      </c>
      <c r="C5" s="4">
        <v>91.2</v>
      </c>
    </row>
    <row r="6" spans="1:3" x14ac:dyDescent="0.3">
      <c r="A6" s="4">
        <v>8</v>
      </c>
      <c r="B6" s="4">
        <v>36.5</v>
      </c>
      <c r="C6" s="4">
        <v>89.3</v>
      </c>
    </row>
    <row r="7" spans="1:3" x14ac:dyDescent="0.3">
      <c r="A7" s="4">
        <v>10</v>
      </c>
      <c r="B7" s="4">
        <v>41.8</v>
      </c>
      <c r="C7" s="4">
        <v>87.7</v>
      </c>
    </row>
    <row r="8" spans="1:3" x14ac:dyDescent="0.3">
      <c r="A8" s="4">
        <v>15</v>
      </c>
      <c r="B8" s="4">
        <v>51.7</v>
      </c>
      <c r="C8" s="4">
        <v>84.4</v>
      </c>
    </row>
    <row r="9" spans="1:3" x14ac:dyDescent="0.3">
      <c r="A9" s="4">
        <v>20</v>
      </c>
      <c r="B9" s="4">
        <v>57.9</v>
      </c>
      <c r="C9" s="4">
        <v>81.7</v>
      </c>
    </row>
    <row r="10" spans="1:3" x14ac:dyDescent="0.3">
      <c r="A10" s="4">
        <v>30</v>
      </c>
      <c r="B10" s="4">
        <v>66.5</v>
      </c>
      <c r="C10" s="4">
        <v>78</v>
      </c>
    </row>
    <row r="11" spans="1:3" x14ac:dyDescent="0.3">
      <c r="A11" s="4">
        <v>40</v>
      </c>
      <c r="B11" s="4">
        <v>72.900000000000006</v>
      </c>
      <c r="C11" s="4">
        <v>75.3</v>
      </c>
    </row>
    <row r="12" spans="1:3" x14ac:dyDescent="0.3">
      <c r="A12" s="4">
        <v>50</v>
      </c>
      <c r="B12" s="4">
        <v>77.900000000000006</v>
      </c>
      <c r="C12" s="4">
        <v>73.099999999999994</v>
      </c>
    </row>
    <row r="13" spans="1:3" x14ac:dyDescent="0.3">
      <c r="A13" s="4">
        <v>60</v>
      </c>
      <c r="B13" s="4">
        <v>82.5</v>
      </c>
      <c r="C13" s="4">
        <v>71.2</v>
      </c>
    </row>
    <row r="14" spans="1:3" x14ac:dyDescent="0.3">
      <c r="A14" s="4">
        <v>70</v>
      </c>
      <c r="B14" s="4">
        <v>87</v>
      </c>
      <c r="C14" s="4">
        <v>69.3</v>
      </c>
    </row>
    <row r="15" spans="1:3" x14ac:dyDescent="0.3">
      <c r="A15" s="4">
        <v>80</v>
      </c>
      <c r="B15" s="4">
        <v>91.5</v>
      </c>
      <c r="C15" s="4">
        <v>67.599999999999994</v>
      </c>
    </row>
    <row r="16" spans="1:3" x14ac:dyDescent="0.3">
      <c r="A16" s="4">
        <v>90</v>
      </c>
      <c r="B16" s="4">
        <v>95.8</v>
      </c>
      <c r="C16" s="4">
        <v>66</v>
      </c>
    </row>
    <row r="17" spans="1:3" x14ac:dyDescent="0.3">
      <c r="A17" s="4">
        <v>95</v>
      </c>
      <c r="B17" s="4">
        <v>97.9</v>
      </c>
      <c r="C17" s="4">
        <v>65</v>
      </c>
    </row>
    <row r="18" spans="1:3" x14ac:dyDescent="0.3">
      <c r="A18" s="4">
        <v>100</v>
      </c>
      <c r="B18" s="4">
        <v>100</v>
      </c>
      <c r="C18" s="4">
        <v>64.5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9.1</vt:lpstr>
      <vt:lpstr>Datos metanol-agua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Daniel Alvarez Silva</cp:lastModifiedBy>
  <dcterms:created xsi:type="dcterms:W3CDTF">2020-11-12T21:31:19Z</dcterms:created>
  <dcterms:modified xsi:type="dcterms:W3CDTF">2021-12-08T21:51:37Z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