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_dem\OneDrive\Desktop\myWishlist Nov 2019\"/>
    </mc:Choice>
  </mc:AlternateContent>
  <xr:revisionPtr revIDLastSave="313" documentId="8_{E6D31EC9-2D58-4415-9D18-A5F32890D8D5}" xr6:coauthVersionLast="45" xr6:coauthVersionMax="45" xr10:uidLastSave="{5D5625F4-2686-427D-A032-F668410A18E6}"/>
  <bookViews>
    <workbookView xWindow="-90" yWindow="-90" windowWidth="19380" windowHeight="10380" firstSheet="1" activeTab="4" xr2:uid="{00000000-000D-0000-FFFF-FFFF00000000}"/>
  </bookViews>
  <sheets>
    <sheet name="Expense Projections" sheetId="1" r:id="rId1"/>
    <sheet name="Prizes and Entries" sheetId="5" r:id="rId2"/>
    <sheet name="Revenue Projections" sheetId="3" r:id="rId3"/>
    <sheet name="Projection Summary" sheetId="4" r:id="rId4"/>
    <sheet name="Breakeven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5" i="7" s="1"/>
  <c r="B4" i="7" l="1"/>
  <c r="B10" i="7" s="1"/>
  <c r="B11" i="7" s="1"/>
  <c r="B12" i="7" s="1"/>
  <c r="V23" i="1"/>
  <c r="V24" i="1"/>
  <c r="G48" i="4" l="1"/>
  <c r="G56" i="4" s="1"/>
  <c r="F48" i="4"/>
  <c r="F56" i="4"/>
  <c r="E2" i="5" l="1"/>
  <c r="F2" i="5" s="1"/>
  <c r="E3" i="5"/>
  <c r="F3" i="5" s="1"/>
  <c r="G3" i="5" s="1"/>
  <c r="H3" i="5" s="1"/>
  <c r="E4" i="5"/>
  <c r="F4" i="5" s="1"/>
  <c r="G4" i="5" s="1"/>
  <c r="H4" i="5" s="1"/>
  <c r="C5" i="5"/>
  <c r="D5" i="5"/>
  <c r="G2" i="5" l="1"/>
  <c r="F5" i="5"/>
  <c r="E5" i="5"/>
  <c r="H2" i="5" l="1"/>
  <c r="H5" i="5" s="1"/>
  <c r="G5" i="5"/>
  <c r="BB33" i="1" l="1"/>
  <c r="BA33" i="1"/>
  <c r="AZ33" i="1"/>
  <c r="AX33" i="1"/>
  <c r="AW33" i="1"/>
  <c r="AV33" i="1"/>
  <c r="AT33" i="1"/>
  <c r="AS33" i="1"/>
  <c r="AR33" i="1"/>
  <c r="AP33" i="1"/>
  <c r="AO33" i="1"/>
  <c r="AN33" i="1"/>
  <c r="AK33" i="1"/>
  <c r="AJ33" i="1"/>
  <c r="AI33" i="1"/>
  <c r="AG33" i="1"/>
  <c r="AF33" i="1"/>
  <c r="AE33" i="1"/>
  <c r="AC33" i="1"/>
  <c r="AB33" i="1"/>
  <c r="AA33" i="1"/>
  <c r="Y33" i="1"/>
  <c r="X33" i="1"/>
  <c r="W33" i="1"/>
  <c r="T33" i="1"/>
  <c r="S33" i="1"/>
  <c r="R33" i="1"/>
  <c r="P33" i="1"/>
  <c r="O33" i="1"/>
  <c r="N33" i="1"/>
  <c r="L33" i="1"/>
  <c r="K33" i="1"/>
  <c r="J33" i="1"/>
  <c r="H33" i="1"/>
  <c r="G33" i="1"/>
  <c r="F33" i="1"/>
  <c r="BB47" i="1"/>
  <c r="BA47" i="1"/>
  <c r="AZ47" i="1"/>
  <c r="BB46" i="1"/>
  <c r="BA46" i="1"/>
  <c r="AZ46" i="1"/>
  <c r="BB45" i="1"/>
  <c r="BA45" i="1"/>
  <c r="AZ45" i="1"/>
  <c r="AX47" i="1"/>
  <c r="AW47" i="1"/>
  <c r="AV47" i="1"/>
  <c r="AX46" i="1"/>
  <c r="AW46" i="1"/>
  <c r="AV46" i="1"/>
  <c r="AX45" i="1"/>
  <c r="AW45" i="1"/>
  <c r="AV45" i="1"/>
  <c r="AT47" i="1"/>
  <c r="AS47" i="1"/>
  <c r="AR47" i="1"/>
  <c r="AT46" i="1"/>
  <c r="AS46" i="1"/>
  <c r="AR46" i="1"/>
  <c r="AT45" i="1"/>
  <c r="AS45" i="1"/>
  <c r="AR45" i="1"/>
  <c r="AP47" i="1"/>
  <c r="AO47" i="1"/>
  <c r="AN47" i="1"/>
  <c r="AQ47" i="1" s="1"/>
  <c r="AP46" i="1"/>
  <c r="AO46" i="1"/>
  <c r="AN46" i="1"/>
  <c r="AP45" i="1"/>
  <c r="AO45" i="1"/>
  <c r="AN45" i="1"/>
  <c r="AK47" i="1"/>
  <c r="AJ47" i="1"/>
  <c r="AI47" i="1"/>
  <c r="AK46" i="1"/>
  <c r="AJ46" i="1"/>
  <c r="AI46" i="1"/>
  <c r="AL46" i="1" s="1"/>
  <c r="AK45" i="1"/>
  <c r="AJ45" i="1"/>
  <c r="AI45" i="1"/>
  <c r="AG47" i="1"/>
  <c r="AF47" i="1"/>
  <c r="AE47" i="1"/>
  <c r="AG46" i="1"/>
  <c r="AF46" i="1"/>
  <c r="AE46" i="1"/>
  <c r="AG45" i="1"/>
  <c r="AF45" i="1"/>
  <c r="AE45" i="1"/>
  <c r="AA3" i="3" s="1"/>
  <c r="AC47" i="1"/>
  <c r="AB47" i="1"/>
  <c r="AA47" i="1"/>
  <c r="AC46" i="1"/>
  <c r="AB46" i="1"/>
  <c r="AA46" i="1"/>
  <c r="AC45" i="1"/>
  <c r="AB45" i="1"/>
  <c r="AA45" i="1"/>
  <c r="Y47" i="1"/>
  <c r="X47" i="1"/>
  <c r="W47" i="1"/>
  <c r="Z47" i="1" s="1"/>
  <c r="Y46" i="1"/>
  <c r="X46" i="1"/>
  <c r="W46" i="1"/>
  <c r="Y45" i="1"/>
  <c r="X45" i="1"/>
  <c r="W45" i="1"/>
  <c r="T47" i="1"/>
  <c r="S47" i="1"/>
  <c r="R47" i="1"/>
  <c r="T46" i="1"/>
  <c r="S46" i="1"/>
  <c r="R46" i="1"/>
  <c r="U46" i="1" s="1"/>
  <c r="T45" i="1"/>
  <c r="S45" i="1"/>
  <c r="R45" i="1"/>
  <c r="N3" i="3" s="1"/>
  <c r="P47" i="1"/>
  <c r="O47" i="1"/>
  <c r="N47" i="1"/>
  <c r="P46" i="1"/>
  <c r="O46" i="1"/>
  <c r="N46" i="1"/>
  <c r="P45" i="1"/>
  <c r="O45" i="1"/>
  <c r="N45" i="1"/>
  <c r="J3" i="3" s="1"/>
  <c r="L47" i="1"/>
  <c r="K47" i="1"/>
  <c r="J47" i="1"/>
  <c r="L46" i="1"/>
  <c r="K46" i="1"/>
  <c r="J46" i="1"/>
  <c r="L45" i="1"/>
  <c r="K45" i="1"/>
  <c r="J45" i="1"/>
  <c r="F46" i="1"/>
  <c r="G46" i="1"/>
  <c r="H46" i="1"/>
  <c r="F47" i="1"/>
  <c r="G47" i="1"/>
  <c r="H47" i="1"/>
  <c r="G45" i="1"/>
  <c r="H45" i="1"/>
  <c r="F45" i="1"/>
  <c r="BB34" i="1"/>
  <c r="BA34" i="1"/>
  <c r="AZ34" i="1"/>
  <c r="AX34" i="1"/>
  <c r="AW34" i="1"/>
  <c r="AV34" i="1"/>
  <c r="AT34" i="1"/>
  <c r="AS34" i="1"/>
  <c r="AR34" i="1"/>
  <c r="AP34" i="1"/>
  <c r="AO34" i="1"/>
  <c r="AN34" i="1"/>
  <c r="AK34" i="1"/>
  <c r="AJ34" i="1"/>
  <c r="AI34" i="1"/>
  <c r="AG34" i="1"/>
  <c r="AF34" i="1"/>
  <c r="AE34" i="1"/>
  <c r="AC34" i="1"/>
  <c r="AB34" i="1"/>
  <c r="AA34" i="1"/>
  <c r="Y34" i="1"/>
  <c r="X34" i="1"/>
  <c r="W34" i="1"/>
  <c r="T34" i="1"/>
  <c r="S34" i="1"/>
  <c r="R34" i="1"/>
  <c r="P34" i="1"/>
  <c r="O34" i="1"/>
  <c r="N34" i="1"/>
  <c r="L34" i="1"/>
  <c r="K34" i="1"/>
  <c r="J34" i="1"/>
  <c r="H34" i="1"/>
  <c r="G34" i="1"/>
  <c r="F34" i="1"/>
  <c r="BB39" i="1"/>
  <c r="BA39" i="1"/>
  <c r="AZ39" i="1"/>
  <c r="BB38" i="1"/>
  <c r="BA38" i="1"/>
  <c r="AZ38" i="1"/>
  <c r="BB37" i="1"/>
  <c r="BA37" i="1"/>
  <c r="AZ37" i="1"/>
  <c r="BB36" i="1"/>
  <c r="BA36" i="1"/>
  <c r="AZ36" i="1"/>
  <c r="BB35" i="1"/>
  <c r="BA35" i="1"/>
  <c r="AZ35" i="1"/>
  <c r="BB32" i="1"/>
  <c r="BA32" i="1"/>
  <c r="AZ32" i="1"/>
  <c r="AX39" i="1"/>
  <c r="AW39" i="1"/>
  <c r="AV39" i="1"/>
  <c r="AX38" i="1"/>
  <c r="AW38" i="1"/>
  <c r="AV38" i="1"/>
  <c r="AX37" i="1"/>
  <c r="AW37" i="1"/>
  <c r="AV37" i="1"/>
  <c r="AX36" i="1"/>
  <c r="AW36" i="1"/>
  <c r="AV36" i="1"/>
  <c r="AX35" i="1"/>
  <c r="AW35" i="1"/>
  <c r="AV35" i="1"/>
  <c r="AX32" i="1"/>
  <c r="AW32" i="1"/>
  <c r="AV32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2" i="1"/>
  <c r="AS32" i="1"/>
  <c r="AR32" i="1"/>
  <c r="AP39" i="1"/>
  <c r="AO39" i="1"/>
  <c r="AN39" i="1"/>
  <c r="AP38" i="1"/>
  <c r="AO38" i="1"/>
  <c r="AN38" i="1"/>
  <c r="AP37" i="1"/>
  <c r="AO37" i="1"/>
  <c r="AN37" i="1"/>
  <c r="AP36" i="1"/>
  <c r="AO36" i="1"/>
  <c r="AN36" i="1"/>
  <c r="AP35" i="1"/>
  <c r="AO35" i="1"/>
  <c r="AN35" i="1"/>
  <c r="AP32" i="1"/>
  <c r="AO32" i="1"/>
  <c r="AN32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2" i="1"/>
  <c r="AJ32" i="1"/>
  <c r="AI32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2" i="1"/>
  <c r="AF32" i="1"/>
  <c r="AE32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2" i="1"/>
  <c r="AB32" i="1"/>
  <c r="AA32" i="1"/>
  <c r="Y39" i="1"/>
  <c r="X39" i="1"/>
  <c r="W39" i="1"/>
  <c r="Y38" i="1"/>
  <c r="X38" i="1"/>
  <c r="W38" i="1"/>
  <c r="Y37" i="1"/>
  <c r="X37" i="1"/>
  <c r="W37" i="1"/>
  <c r="Y36" i="1"/>
  <c r="X36" i="1"/>
  <c r="W36" i="1"/>
  <c r="Y35" i="1"/>
  <c r="X35" i="1"/>
  <c r="W35" i="1"/>
  <c r="Y32" i="1"/>
  <c r="X32" i="1"/>
  <c r="W32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2" i="1"/>
  <c r="S32" i="1"/>
  <c r="R32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2" i="1"/>
  <c r="O32" i="1"/>
  <c r="N32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2" i="1"/>
  <c r="K32" i="1"/>
  <c r="J32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32" i="1"/>
  <c r="H32" i="1"/>
  <c r="G32" i="1"/>
  <c r="BB24" i="1"/>
  <c r="BA24" i="1"/>
  <c r="AZ24" i="1"/>
  <c r="BB23" i="1"/>
  <c r="BA23" i="1"/>
  <c r="AZ23" i="1"/>
  <c r="BB22" i="1"/>
  <c r="BA22" i="1"/>
  <c r="AZ22" i="1"/>
  <c r="AX24" i="1"/>
  <c r="AW24" i="1"/>
  <c r="AV24" i="1"/>
  <c r="AX23" i="1"/>
  <c r="AW23" i="1"/>
  <c r="AV23" i="1"/>
  <c r="AX22" i="1"/>
  <c r="AW22" i="1"/>
  <c r="AV22" i="1"/>
  <c r="AT24" i="1"/>
  <c r="AS24" i="1"/>
  <c r="AR24" i="1"/>
  <c r="AT23" i="1"/>
  <c r="AS23" i="1"/>
  <c r="AR23" i="1"/>
  <c r="AT22" i="1"/>
  <c r="AS22" i="1"/>
  <c r="AR22" i="1"/>
  <c r="AP24" i="1"/>
  <c r="AO24" i="1"/>
  <c r="AN24" i="1"/>
  <c r="AP23" i="1"/>
  <c r="AO23" i="1"/>
  <c r="AN23" i="1"/>
  <c r="AP22" i="1"/>
  <c r="AO22" i="1"/>
  <c r="AN22" i="1"/>
  <c r="AK24" i="1"/>
  <c r="AJ24" i="1"/>
  <c r="AI24" i="1"/>
  <c r="AK23" i="1"/>
  <c r="AJ23" i="1"/>
  <c r="AI23" i="1"/>
  <c r="AK22" i="1"/>
  <c r="AJ22" i="1"/>
  <c r="AI22" i="1"/>
  <c r="AG24" i="1"/>
  <c r="AF24" i="1"/>
  <c r="AE24" i="1"/>
  <c r="AG23" i="1"/>
  <c r="AF23" i="1"/>
  <c r="AE23" i="1"/>
  <c r="AG22" i="1"/>
  <c r="AF22" i="1"/>
  <c r="AE22" i="1"/>
  <c r="AC24" i="1"/>
  <c r="AB24" i="1"/>
  <c r="AA24" i="1"/>
  <c r="AC23" i="1"/>
  <c r="AB23" i="1"/>
  <c r="AA23" i="1"/>
  <c r="AC22" i="1"/>
  <c r="AB22" i="1"/>
  <c r="AA22" i="1"/>
  <c r="Y24" i="1"/>
  <c r="X24" i="1"/>
  <c r="W24" i="1"/>
  <c r="Y23" i="1"/>
  <c r="X23" i="1"/>
  <c r="W23" i="1"/>
  <c r="Y22" i="1"/>
  <c r="X22" i="1"/>
  <c r="W22" i="1"/>
  <c r="T24" i="1"/>
  <c r="S24" i="1"/>
  <c r="R24" i="1"/>
  <c r="T23" i="1"/>
  <c r="S23" i="1"/>
  <c r="R23" i="1"/>
  <c r="T22" i="1"/>
  <c r="S22" i="1"/>
  <c r="R22" i="1"/>
  <c r="P24" i="1"/>
  <c r="O24" i="1"/>
  <c r="N24" i="1"/>
  <c r="P23" i="1"/>
  <c r="O23" i="1"/>
  <c r="N23" i="1"/>
  <c r="P22" i="1"/>
  <c r="O22" i="1"/>
  <c r="N22" i="1"/>
  <c r="L24" i="1"/>
  <c r="K24" i="1"/>
  <c r="J24" i="1"/>
  <c r="L23" i="1"/>
  <c r="K23" i="1"/>
  <c r="J23" i="1"/>
  <c r="L22" i="1"/>
  <c r="K22" i="1"/>
  <c r="J22" i="1"/>
  <c r="F23" i="1"/>
  <c r="G23" i="1"/>
  <c r="H23" i="1"/>
  <c r="F24" i="1"/>
  <c r="G24" i="1"/>
  <c r="H24" i="1"/>
  <c r="G22" i="1"/>
  <c r="H22" i="1"/>
  <c r="F22" i="1"/>
  <c r="F12" i="1"/>
  <c r="D11" i="1"/>
  <c r="AG11" i="1" s="1"/>
  <c r="D12" i="1"/>
  <c r="G12" i="1" s="1"/>
  <c r="R12" i="1"/>
  <c r="S12" i="1"/>
  <c r="T12" i="1"/>
  <c r="W12" i="1"/>
  <c r="D13" i="1"/>
  <c r="Y13" i="1" s="1"/>
  <c r="D14" i="1"/>
  <c r="AG14" i="1" s="1"/>
  <c r="H14" i="1"/>
  <c r="L14" i="1"/>
  <c r="O14" i="1"/>
  <c r="S14" i="1"/>
  <c r="T14" i="1"/>
  <c r="D15" i="1"/>
  <c r="S15" i="1" s="1"/>
  <c r="N15" i="1"/>
  <c r="O15" i="1"/>
  <c r="P15" i="1"/>
  <c r="AR3" i="3" l="1"/>
  <c r="L3" i="3"/>
  <c r="AC3" i="3"/>
  <c r="AT3" i="3"/>
  <c r="M46" i="1"/>
  <c r="Q47" i="1"/>
  <c r="AD46" i="1"/>
  <c r="AH47" i="1"/>
  <c r="AU46" i="1"/>
  <c r="AE3" i="3"/>
  <c r="AV3" i="3"/>
  <c r="AU33" i="1"/>
  <c r="O3" i="3"/>
  <c r="AF3" i="3"/>
  <c r="AW3" i="3"/>
  <c r="P3" i="3"/>
  <c r="Q3" i="3" s="1"/>
  <c r="AG3" i="3"/>
  <c r="AX3" i="3"/>
  <c r="AH33" i="1"/>
  <c r="I23" i="1"/>
  <c r="K3" i="3"/>
  <c r="M3" i="3" s="1"/>
  <c r="AB3" i="3"/>
  <c r="AD3" i="3" s="1"/>
  <c r="AS3" i="3"/>
  <c r="AU3" i="3" s="1"/>
  <c r="AY46" i="1"/>
  <c r="AX14" i="1"/>
  <c r="BC46" i="1"/>
  <c r="AW14" i="1"/>
  <c r="AK14" i="1"/>
  <c r="I46" i="1"/>
  <c r="I47" i="1"/>
  <c r="AJ14" i="1"/>
  <c r="Q46" i="1"/>
  <c r="U47" i="1"/>
  <c r="AH46" i="1"/>
  <c r="AL47" i="1"/>
  <c r="BC47" i="1"/>
  <c r="AY47" i="1"/>
  <c r="AU23" i="1"/>
  <c r="U33" i="1"/>
  <c r="Z23" i="1"/>
  <c r="AQ23" i="1"/>
  <c r="M47" i="1"/>
  <c r="Z46" i="1"/>
  <c r="AD47" i="1"/>
  <c r="AQ46" i="1"/>
  <c r="AU47" i="1"/>
  <c r="AY3" i="3"/>
  <c r="F3" i="3"/>
  <c r="W3" i="3"/>
  <c r="AN3" i="3"/>
  <c r="Q23" i="1"/>
  <c r="G3" i="3"/>
  <c r="X3" i="3"/>
  <c r="AO3" i="3"/>
  <c r="H3" i="3"/>
  <c r="Y3" i="3"/>
  <c r="AP3" i="3"/>
  <c r="AU34" i="1"/>
  <c r="B3" i="3"/>
  <c r="S3" i="3"/>
  <c r="AJ3" i="3"/>
  <c r="D3" i="3"/>
  <c r="T3" i="3"/>
  <c r="AK3" i="3"/>
  <c r="C3" i="3"/>
  <c r="U3" i="3"/>
  <c r="AL3" i="3"/>
  <c r="AQ33" i="1"/>
  <c r="M33" i="1"/>
  <c r="AD33" i="1"/>
  <c r="Q33" i="1"/>
  <c r="AY33" i="1"/>
  <c r="AL33" i="1"/>
  <c r="BC33" i="1"/>
  <c r="I33" i="1"/>
  <c r="Z33" i="1"/>
  <c r="Y14" i="1"/>
  <c r="AL23" i="1"/>
  <c r="AH34" i="1"/>
  <c r="U34" i="1"/>
  <c r="AQ34" i="1"/>
  <c r="M34" i="1"/>
  <c r="AD34" i="1"/>
  <c r="AL34" i="1"/>
  <c r="BC34" i="1"/>
  <c r="I34" i="1"/>
  <c r="Q34" i="1"/>
  <c r="AY34" i="1"/>
  <c r="F40" i="1"/>
  <c r="B13" i="3" s="1"/>
  <c r="Z34" i="1"/>
  <c r="AW15" i="1"/>
  <c r="AA14" i="1"/>
  <c r="AG12" i="1"/>
  <c r="M23" i="1"/>
  <c r="BB14" i="1"/>
  <c r="BB15" i="1"/>
  <c r="BA14" i="1"/>
  <c r="I24" i="1"/>
  <c r="AV15" i="1"/>
  <c r="AE11" i="1"/>
  <c r="U23" i="1"/>
  <c r="BC23" i="1"/>
  <c r="AN15" i="1"/>
  <c r="AI14" i="1"/>
  <c r="AX15" i="1"/>
  <c r="AT15" i="1"/>
  <c r="AF15" i="1"/>
  <c r="AF14" i="1"/>
  <c r="AH14" i="1" s="1"/>
  <c r="BA12" i="1"/>
  <c r="AE14" i="1"/>
  <c r="AZ12" i="1"/>
  <c r="AC14" i="1"/>
  <c r="AI12" i="1"/>
  <c r="P40" i="1"/>
  <c r="L13" i="3" s="1"/>
  <c r="AK11" i="1"/>
  <c r="AD23" i="1"/>
  <c r="AS15" i="1"/>
  <c r="BB12" i="1"/>
  <c r="AE15" i="1"/>
  <c r="AV14" i="1"/>
  <c r="X14" i="1"/>
  <c r="AO12" i="1"/>
  <c r="AW11" i="1"/>
  <c r="BB11" i="1"/>
  <c r="AC15" i="1"/>
  <c r="AR14" i="1"/>
  <c r="W14" i="1"/>
  <c r="AN12" i="1"/>
  <c r="AR11" i="1"/>
  <c r="AB15" i="1"/>
  <c r="AP14" i="1"/>
  <c r="AK12" i="1"/>
  <c r="AP11" i="1"/>
  <c r="X15" i="1"/>
  <c r="AO14" i="1"/>
  <c r="AJ12" i="1"/>
  <c r="AO11" i="1"/>
  <c r="AH23" i="1"/>
  <c r="AY23" i="1"/>
  <c r="BD23" i="1" s="1"/>
  <c r="Y40" i="1"/>
  <c r="U13" i="3" s="1"/>
  <c r="AA40" i="1"/>
  <c r="W13" i="3" s="1"/>
  <c r="AI40" i="1"/>
  <c r="AE13" i="3" s="1"/>
  <c r="AR40" i="1"/>
  <c r="AN13" i="3" s="1"/>
  <c r="AZ40" i="1"/>
  <c r="AV13" i="3" s="1"/>
  <c r="S40" i="1"/>
  <c r="O13" i="3" s="1"/>
  <c r="AB40" i="1"/>
  <c r="X13" i="3" s="1"/>
  <c r="AJ40" i="1"/>
  <c r="AF13" i="3" s="1"/>
  <c r="AS40" i="1"/>
  <c r="AO13" i="3" s="1"/>
  <c r="BA40" i="1"/>
  <c r="AW13" i="3" s="1"/>
  <c r="J40" i="1"/>
  <c r="F13" i="3" s="1"/>
  <c r="L40" i="1"/>
  <c r="H13" i="3" s="1"/>
  <c r="T40" i="1"/>
  <c r="P13" i="3" s="1"/>
  <c r="AC40" i="1"/>
  <c r="Y13" i="3" s="1"/>
  <c r="AK40" i="1"/>
  <c r="AG13" i="3" s="1"/>
  <c r="AT40" i="1"/>
  <c r="AP13" i="3" s="1"/>
  <c r="BB40" i="1"/>
  <c r="AX13" i="3" s="1"/>
  <c r="K40" i="1"/>
  <c r="G13" i="3" s="1"/>
  <c r="R40" i="1"/>
  <c r="N13" i="3" s="1"/>
  <c r="G40" i="1"/>
  <c r="C13" i="3" s="1"/>
  <c r="N40" i="1"/>
  <c r="J13" i="3" s="1"/>
  <c r="W40" i="1"/>
  <c r="S13" i="3" s="1"/>
  <c r="AE40" i="1"/>
  <c r="AA13" i="3" s="1"/>
  <c r="AN40" i="1"/>
  <c r="AJ13" i="3" s="1"/>
  <c r="AV40" i="1"/>
  <c r="AR13" i="3" s="1"/>
  <c r="H40" i="1"/>
  <c r="D13" i="3" s="1"/>
  <c r="O40" i="1"/>
  <c r="K13" i="3" s="1"/>
  <c r="X40" i="1"/>
  <c r="T13" i="3" s="1"/>
  <c r="AF40" i="1"/>
  <c r="AB13" i="3" s="1"/>
  <c r="AO40" i="1"/>
  <c r="AK13" i="3" s="1"/>
  <c r="AW40" i="1"/>
  <c r="AS13" i="3" s="1"/>
  <c r="AG40" i="1"/>
  <c r="AC13" i="3" s="1"/>
  <c r="AP40" i="1"/>
  <c r="AL13" i="3" s="1"/>
  <c r="AX40" i="1"/>
  <c r="AT13" i="3" s="1"/>
  <c r="T11" i="1"/>
  <c r="P12" i="1"/>
  <c r="F11" i="1"/>
  <c r="G11" i="1"/>
  <c r="AB13" i="1"/>
  <c r="N12" i="1"/>
  <c r="AW12" i="1"/>
  <c r="AF12" i="1"/>
  <c r="L12" i="1"/>
  <c r="AX12" i="1"/>
  <c r="AV12" i="1"/>
  <c r="AE12" i="1"/>
  <c r="K12" i="1"/>
  <c r="S11" i="1"/>
  <c r="BA13" i="1"/>
  <c r="AT12" i="1"/>
  <c r="AC12" i="1"/>
  <c r="J12" i="1"/>
  <c r="G15" i="1"/>
  <c r="AO13" i="1"/>
  <c r="G14" i="1"/>
  <c r="AS12" i="1"/>
  <c r="AN13" i="1"/>
  <c r="AR12" i="1"/>
  <c r="AA12" i="1"/>
  <c r="G13" i="1"/>
  <c r="AB12" i="1"/>
  <c r="AC13" i="1"/>
  <c r="AP12" i="1"/>
  <c r="Y12" i="1"/>
  <c r="BA11" i="1"/>
  <c r="AG15" i="1"/>
  <c r="R15" i="1"/>
  <c r="O12" i="1"/>
  <c r="AT11" i="1"/>
  <c r="X11" i="1"/>
  <c r="F13" i="1"/>
  <c r="R11" i="1"/>
  <c r="L15" i="1"/>
  <c r="O11" i="1"/>
  <c r="AA15" i="1"/>
  <c r="K15" i="1"/>
  <c r="H12" i="1"/>
  <c r="I12" i="1" s="1"/>
  <c r="AJ11" i="1"/>
  <c r="L11" i="1"/>
  <c r="AP15" i="1"/>
  <c r="J15" i="1"/>
  <c r="R14" i="1"/>
  <c r="U14" i="1" s="1"/>
  <c r="X12" i="1"/>
  <c r="AI11" i="1"/>
  <c r="H11" i="1"/>
  <c r="AR15" i="1"/>
  <c r="AO15" i="1"/>
  <c r="Y15" i="1"/>
  <c r="H15" i="1"/>
  <c r="AF11" i="1"/>
  <c r="AH11" i="1" s="1"/>
  <c r="AC11" i="1"/>
  <c r="W15" i="1"/>
  <c r="BA15" i="1"/>
  <c r="AJ15" i="1"/>
  <c r="T15" i="1"/>
  <c r="AA11" i="1"/>
  <c r="F15" i="1"/>
  <c r="AK15" i="1"/>
  <c r="AZ15" i="1"/>
  <c r="AI15" i="1"/>
  <c r="AV11" i="1"/>
  <c r="Y11" i="1"/>
  <c r="F14" i="1"/>
  <c r="Q15" i="1"/>
  <c r="U12" i="1"/>
  <c r="AL14" i="1"/>
  <c r="AV13" i="1"/>
  <c r="AJ13" i="1"/>
  <c r="X13" i="1"/>
  <c r="L13" i="1"/>
  <c r="AI13" i="1"/>
  <c r="W13" i="1"/>
  <c r="K13" i="1"/>
  <c r="AT13" i="1"/>
  <c r="J13" i="1"/>
  <c r="AG13" i="1"/>
  <c r="P13" i="1"/>
  <c r="AS13" i="1"/>
  <c r="AZ14" i="1"/>
  <c r="AN14" i="1"/>
  <c r="AB14" i="1"/>
  <c r="P14" i="1"/>
  <c r="AR13" i="1"/>
  <c r="AF13" i="1"/>
  <c r="T13" i="1"/>
  <c r="H13" i="1"/>
  <c r="AZ11" i="1"/>
  <c r="AN11" i="1"/>
  <c r="AB11" i="1"/>
  <c r="P11" i="1"/>
  <c r="AE13" i="1"/>
  <c r="S13" i="1"/>
  <c r="N14" i="1"/>
  <c r="BB13" i="1"/>
  <c r="AP13" i="1"/>
  <c r="R13" i="1"/>
  <c r="AX11" i="1"/>
  <c r="N11" i="1"/>
  <c r="AZ13" i="1"/>
  <c r="K14" i="1"/>
  <c r="AA13" i="1"/>
  <c r="O13" i="1"/>
  <c r="W11" i="1"/>
  <c r="K11" i="1"/>
  <c r="AT14" i="1"/>
  <c r="AX13" i="1"/>
  <c r="N13" i="1"/>
  <c r="J11" i="1"/>
  <c r="J14" i="1"/>
  <c r="AS14" i="1"/>
  <c r="AW13" i="1"/>
  <c r="AK13" i="1"/>
  <c r="AS11" i="1"/>
  <c r="AL35" i="1"/>
  <c r="U35" i="1"/>
  <c r="I45" i="1"/>
  <c r="M45" i="1"/>
  <c r="Q45" i="1"/>
  <c r="U45" i="1"/>
  <c r="Z45" i="1"/>
  <c r="AD45" i="1"/>
  <c r="AH45" i="1"/>
  <c r="AL45" i="1"/>
  <c r="AQ45" i="1"/>
  <c r="AU45" i="1"/>
  <c r="AY45" i="1"/>
  <c r="BC45" i="1"/>
  <c r="P27" i="1"/>
  <c r="L12" i="3" s="1"/>
  <c r="F25" i="1"/>
  <c r="G25" i="1"/>
  <c r="H25" i="1"/>
  <c r="J25" i="1"/>
  <c r="K25" i="1"/>
  <c r="L25" i="1"/>
  <c r="N25" i="1"/>
  <c r="O25" i="1"/>
  <c r="P25" i="1"/>
  <c r="R25" i="1"/>
  <c r="S25" i="1"/>
  <c r="T25" i="1"/>
  <c r="F26" i="1"/>
  <c r="G26" i="1"/>
  <c r="H26" i="1"/>
  <c r="J26" i="1"/>
  <c r="K26" i="1"/>
  <c r="L26" i="1"/>
  <c r="N26" i="1"/>
  <c r="O26" i="1"/>
  <c r="P26" i="1"/>
  <c r="R26" i="1"/>
  <c r="S26" i="1"/>
  <c r="T26" i="1"/>
  <c r="I39" i="1"/>
  <c r="M39" i="1"/>
  <c r="Q39" i="1"/>
  <c r="U39" i="1"/>
  <c r="AM47" i="1" l="1"/>
  <c r="AM46" i="1"/>
  <c r="AH3" i="3"/>
  <c r="AY14" i="1"/>
  <c r="BC14" i="1"/>
  <c r="I11" i="1"/>
  <c r="BD46" i="1"/>
  <c r="Z14" i="1"/>
  <c r="AM14" i="1" s="1"/>
  <c r="V46" i="1"/>
  <c r="V47" i="1"/>
  <c r="AM33" i="1"/>
  <c r="V33" i="1"/>
  <c r="BD47" i="1"/>
  <c r="AM23" i="1"/>
  <c r="Q12" i="1"/>
  <c r="BD34" i="1"/>
  <c r="AQ3" i="3"/>
  <c r="BC12" i="1"/>
  <c r="AY15" i="1"/>
  <c r="V34" i="1"/>
  <c r="AM3" i="3"/>
  <c r="AZ3" i="3" s="1"/>
  <c r="Z3" i="3"/>
  <c r="AD13" i="1"/>
  <c r="V3" i="3"/>
  <c r="AI3" i="3" s="1"/>
  <c r="I3" i="3"/>
  <c r="B5" i="3"/>
  <c r="B7" i="3" s="1"/>
  <c r="E3" i="3"/>
  <c r="R3" i="3" s="1"/>
  <c r="C4" i="3"/>
  <c r="C5" i="3" s="1"/>
  <c r="C7" i="3" s="1"/>
  <c r="AU15" i="1"/>
  <c r="AQ12" i="1"/>
  <c r="BD33" i="1"/>
  <c r="AQ14" i="1"/>
  <c r="AD14" i="1"/>
  <c r="AM34" i="1"/>
  <c r="AL12" i="1"/>
  <c r="AD15" i="1"/>
  <c r="AD35" i="1"/>
  <c r="M26" i="1"/>
  <c r="M25" i="1"/>
  <c r="R27" i="1"/>
  <c r="N12" i="3" s="1"/>
  <c r="U24" i="1"/>
  <c r="M24" i="1"/>
  <c r="Q24" i="1"/>
  <c r="AU35" i="1"/>
  <c r="M14" i="1"/>
  <c r="Q35" i="1"/>
  <c r="AY35" i="1"/>
  <c r="AQ13" i="1"/>
  <c r="AL15" i="1"/>
  <c r="Z12" i="1"/>
  <c r="I14" i="1"/>
  <c r="M15" i="1"/>
  <c r="AD12" i="1"/>
  <c r="AU12" i="1"/>
  <c r="AH12" i="1"/>
  <c r="I35" i="1"/>
  <c r="AY12" i="1"/>
  <c r="I13" i="1"/>
  <c r="AH35" i="1"/>
  <c r="BC13" i="1"/>
  <c r="I15" i="1"/>
  <c r="M12" i="1"/>
  <c r="V12" i="1" s="1"/>
  <c r="BC35" i="1"/>
  <c r="M11" i="1"/>
  <c r="M13" i="1"/>
  <c r="Z35" i="1"/>
  <c r="AQ15" i="1"/>
  <c r="Z15" i="1"/>
  <c r="AD11" i="1"/>
  <c r="BC15" i="1"/>
  <c r="AH15" i="1"/>
  <c r="U11" i="1"/>
  <c r="AU11" i="1"/>
  <c r="Z11" i="1"/>
  <c r="AQ11" i="1"/>
  <c r="AY11" i="1"/>
  <c r="AL11" i="1"/>
  <c r="BC11" i="1"/>
  <c r="AH13" i="1"/>
  <c r="U15" i="1"/>
  <c r="AL13" i="1"/>
  <c r="AY13" i="1"/>
  <c r="Q13" i="1"/>
  <c r="AU14" i="1"/>
  <c r="Q14" i="1"/>
  <c r="U13" i="1"/>
  <c r="AU13" i="1"/>
  <c r="Q11" i="1"/>
  <c r="Z13" i="1"/>
  <c r="AQ35" i="1"/>
  <c r="M35" i="1"/>
  <c r="I36" i="1"/>
  <c r="V39" i="1"/>
  <c r="M32" i="1"/>
  <c r="AU37" i="1"/>
  <c r="Q37" i="1"/>
  <c r="AD37" i="1"/>
  <c r="AM45" i="1"/>
  <c r="BD45" i="1"/>
  <c r="V45" i="1"/>
  <c r="F48" i="1"/>
  <c r="B14" i="3" s="1"/>
  <c r="T48" i="1"/>
  <c r="P14" i="3" s="1"/>
  <c r="AY37" i="1"/>
  <c r="U37" i="1"/>
  <c r="M22" i="1"/>
  <c r="G48" i="1"/>
  <c r="C14" i="3" s="1"/>
  <c r="M37" i="1"/>
  <c r="S48" i="1"/>
  <c r="O14" i="3" s="1"/>
  <c r="Z37" i="1"/>
  <c r="I37" i="1"/>
  <c r="R48" i="1"/>
  <c r="N14" i="3" s="1"/>
  <c r="N48" i="1"/>
  <c r="J14" i="3" s="1"/>
  <c r="P48" i="1"/>
  <c r="L14" i="3" s="1"/>
  <c r="AH37" i="1"/>
  <c r="AQ37" i="1"/>
  <c r="BC37" i="1"/>
  <c r="AL37" i="1"/>
  <c r="H27" i="1"/>
  <c r="D12" i="3" s="1"/>
  <c r="F27" i="1"/>
  <c r="B12" i="3" s="1"/>
  <c r="G27" i="1"/>
  <c r="C12" i="3" s="1"/>
  <c r="K27" i="1"/>
  <c r="G12" i="3" s="1"/>
  <c r="O27" i="1"/>
  <c r="K12" i="3" s="1"/>
  <c r="S27" i="1"/>
  <c r="O12" i="3" s="1"/>
  <c r="J48" i="1"/>
  <c r="F14" i="3" s="1"/>
  <c r="U36" i="1"/>
  <c r="I32" i="1"/>
  <c r="M36" i="1"/>
  <c r="U26" i="1"/>
  <c r="Q25" i="1"/>
  <c r="M38" i="1"/>
  <c r="I22" i="1"/>
  <c r="I25" i="1"/>
  <c r="Q32" i="1"/>
  <c r="I26" i="1"/>
  <c r="N27" i="1"/>
  <c r="J12" i="3" s="1"/>
  <c r="L27" i="1"/>
  <c r="H12" i="3" s="1"/>
  <c r="I38" i="1"/>
  <c r="U25" i="1"/>
  <c r="U38" i="1"/>
  <c r="T27" i="1"/>
  <c r="P12" i="3" s="1"/>
  <c r="Q38" i="1"/>
  <c r="Q26" i="1"/>
  <c r="U22" i="1"/>
  <c r="L48" i="1"/>
  <c r="H14" i="3" s="1"/>
  <c r="H48" i="1"/>
  <c r="D14" i="3" s="1"/>
  <c r="K48" i="1"/>
  <c r="G14" i="3" s="1"/>
  <c r="Q22" i="1"/>
  <c r="O48" i="1"/>
  <c r="K14" i="3" s="1"/>
  <c r="J27" i="1"/>
  <c r="F12" i="3" s="1"/>
  <c r="BD14" i="1" l="1"/>
  <c r="B10" i="3"/>
  <c r="B18" i="3"/>
  <c r="B9" i="3"/>
  <c r="D4" i="3"/>
  <c r="C9" i="3"/>
  <c r="C10" i="3"/>
  <c r="C18" i="3"/>
  <c r="BD15" i="1"/>
  <c r="M40" i="1"/>
  <c r="I13" i="3" s="1"/>
  <c r="I40" i="1"/>
  <c r="E13" i="3" s="1"/>
  <c r="U27" i="1"/>
  <c r="Q12" i="3" s="1"/>
  <c r="V35" i="1"/>
  <c r="BD12" i="1"/>
  <c r="AM11" i="1"/>
  <c r="V14" i="1"/>
  <c r="AM12" i="1"/>
  <c r="V15" i="1"/>
  <c r="V13" i="1"/>
  <c r="V11" i="1"/>
  <c r="AM15" i="1"/>
  <c r="AM35" i="1"/>
  <c r="BD35" i="1"/>
  <c r="M27" i="1"/>
  <c r="I12" i="3" s="1"/>
  <c r="AM13" i="1"/>
  <c r="BD13" i="1"/>
  <c r="BD11" i="1"/>
  <c r="BD37" i="1"/>
  <c r="M48" i="1"/>
  <c r="I14" i="3" s="1"/>
  <c r="V37" i="1"/>
  <c r="AM37" i="1"/>
  <c r="I48" i="1"/>
  <c r="E14" i="3" s="1"/>
  <c r="U48" i="1"/>
  <c r="Q14" i="3" s="1"/>
  <c r="Q48" i="1"/>
  <c r="M14" i="3" s="1"/>
  <c r="Q36" i="1"/>
  <c r="Q40" i="1" s="1"/>
  <c r="M13" i="3" s="1"/>
  <c r="Q27" i="1"/>
  <c r="M12" i="3" s="1"/>
  <c r="I27" i="1"/>
  <c r="E12" i="3" s="1"/>
  <c r="U32" i="1"/>
  <c r="U40" i="1" s="1"/>
  <c r="Q13" i="3" s="1"/>
  <c r="V26" i="1"/>
  <c r="V38" i="1"/>
  <c r="V25" i="1"/>
  <c r="V22" i="1"/>
  <c r="BB48" i="1"/>
  <c r="AX14" i="3" s="1"/>
  <c r="AP48" i="1"/>
  <c r="AL14" i="3" s="1"/>
  <c r="X48" i="1"/>
  <c r="T14" i="3" s="1"/>
  <c r="BC39" i="1"/>
  <c r="AY39" i="1"/>
  <c r="AU39" i="1"/>
  <c r="AQ39" i="1"/>
  <c r="AL39" i="1"/>
  <c r="AH39" i="1"/>
  <c r="AD39" i="1"/>
  <c r="Z39" i="1"/>
  <c r="BB26" i="1"/>
  <c r="BA26" i="1"/>
  <c r="AZ26" i="1"/>
  <c r="AX26" i="1"/>
  <c r="AW26" i="1"/>
  <c r="AV26" i="1"/>
  <c r="AT26" i="1"/>
  <c r="AS26" i="1"/>
  <c r="AR26" i="1"/>
  <c r="AP26" i="1"/>
  <c r="AO26" i="1"/>
  <c r="AN26" i="1"/>
  <c r="BB25" i="1"/>
  <c r="BA25" i="1"/>
  <c r="AZ25" i="1"/>
  <c r="AX25" i="1"/>
  <c r="AW25" i="1"/>
  <c r="AV25" i="1"/>
  <c r="AT25" i="1"/>
  <c r="AS25" i="1"/>
  <c r="AR25" i="1"/>
  <c r="AP25" i="1"/>
  <c r="AO25" i="1"/>
  <c r="AN25" i="1"/>
  <c r="BC24" i="1"/>
  <c r="AY24" i="1"/>
  <c r="AU24" i="1"/>
  <c r="AQ24" i="1"/>
  <c r="AO27" i="1"/>
  <c r="AK12" i="3" s="1"/>
  <c r="AK26" i="1"/>
  <c r="AJ26" i="1"/>
  <c r="AI26" i="1"/>
  <c r="AG26" i="1"/>
  <c r="AF26" i="1"/>
  <c r="AE26" i="1"/>
  <c r="AC26" i="1"/>
  <c r="AB26" i="1"/>
  <c r="AA26" i="1"/>
  <c r="Y26" i="1"/>
  <c r="X26" i="1"/>
  <c r="W26" i="1"/>
  <c r="AK25" i="1"/>
  <c r="AJ25" i="1"/>
  <c r="AI25" i="1"/>
  <c r="AG25" i="1"/>
  <c r="AF25" i="1"/>
  <c r="AE25" i="1"/>
  <c r="AC25" i="1"/>
  <c r="AB25" i="1"/>
  <c r="AA25" i="1"/>
  <c r="Y25" i="1"/>
  <c r="X25" i="1"/>
  <c r="W25" i="1"/>
  <c r="AH24" i="1"/>
  <c r="AD24" i="1"/>
  <c r="Z24" i="1"/>
  <c r="D5" i="3" l="1"/>
  <c r="E4" i="3"/>
  <c r="F4" i="3"/>
  <c r="V36" i="1"/>
  <c r="BD24" i="1"/>
  <c r="AL24" i="1"/>
  <c r="AM24" i="1" s="1"/>
  <c r="V48" i="1"/>
  <c r="R14" i="3" s="1"/>
  <c r="BB27" i="1"/>
  <c r="AX12" i="3" s="1"/>
  <c r="X27" i="1"/>
  <c r="T12" i="3" s="1"/>
  <c r="AO48" i="1"/>
  <c r="AK14" i="3" s="1"/>
  <c r="AT48" i="1"/>
  <c r="AP14" i="3" s="1"/>
  <c r="AS48" i="1"/>
  <c r="AO14" i="3" s="1"/>
  <c r="AX48" i="1"/>
  <c r="AT14" i="3" s="1"/>
  <c r="AJ27" i="1"/>
  <c r="AF12" i="3" s="1"/>
  <c r="AT27" i="1"/>
  <c r="AP12" i="3" s="1"/>
  <c r="BA27" i="1"/>
  <c r="AW12" i="3" s="1"/>
  <c r="V32" i="1"/>
  <c r="V40" i="1" s="1"/>
  <c r="R13" i="3" s="1"/>
  <c r="AS27" i="1"/>
  <c r="AO12" i="3" s="1"/>
  <c r="AI27" i="1"/>
  <c r="AE12" i="3" s="1"/>
  <c r="AG27" i="1"/>
  <c r="AC12" i="3" s="1"/>
  <c r="AR27" i="1"/>
  <c r="AN12" i="3" s="1"/>
  <c r="AA27" i="1"/>
  <c r="W12" i="3" s="1"/>
  <c r="AE27" i="1"/>
  <c r="AA12" i="3" s="1"/>
  <c r="AF27" i="1"/>
  <c r="AB12" i="3" s="1"/>
  <c r="AX27" i="1"/>
  <c r="AT12" i="3" s="1"/>
  <c r="AC27" i="1"/>
  <c r="Y12" i="3" s="1"/>
  <c r="V27" i="1"/>
  <c r="R12" i="3" s="1"/>
  <c r="AV27" i="1"/>
  <c r="AR12" i="3" s="1"/>
  <c r="AP27" i="1"/>
  <c r="AL12" i="3" s="1"/>
  <c r="AN27" i="1"/>
  <c r="AJ12" i="3" s="1"/>
  <c r="Y48" i="1"/>
  <c r="U14" i="3" s="1"/>
  <c r="AZ27" i="1"/>
  <c r="AV12" i="3" s="1"/>
  <c r="Z38" i="1"/>
  <c r="AM39" i="1"/>
  <c r="BC38" i="1"/>
  <c r="AD25" i="1"/>
  <c r="AB27" i="1"/>
  <c r="X12" i="3" s="1"/>
  <c r="Y27" i="1"/>
  <c r="U12" i="3" s="1"/>
  <c r="AU25" i="1"/>
  <c r="W27" i="1"/>
  <c r="S12" i="3" s="1"/>
  <c r="AY38" i="1"/>
  <c r="AL38" i="1"/>
  <c r="AK27" i="1"/>
  <c r="AG12" i="3" s="1"/>
  <c r="AY25" i="1"/>
  <c r="AW27" i="1"/>
  <c r="AS12" i="3" s="1"/>
  <c r="AQ36" i="1"/>
  <c r="AQ38" i="1"/>
  <c r="BD39" i="1"/>
  <c r="AU38" i="1"/>
  <c r="Z25" i="1"/>
  <c r="BC25" i="1"/>
  <c r="AK48" i="1"/>
  <c r="AG14" i="3" s="1"/>
  <c r="AH38" i="1"/>
  <c r="AD38" i="1"/>
  <c r="AH36" i="1"/>
  <c r="AU36" i="1"/>
  <c r="AL26" i="1"/>
  <c r="AY26" i="1"/>
  <c r="AF48" i="1"/>
  <c r="AB14" i="3" s="1"/>
  <c r="AB48" i="1"/>
  <c r="X14" i="3" s="1"/>
  <c r="AG48" i="1"/>
  <c r="AC14" i="3" s="1"/>
  <c r="AC48" i="1"/>
  <c r="Y14" i="3" s="1"/>
  <c r="AJ48" i="1"/>
  <c r="AF14" i="3" s="1"/>
  <c r="BA48" i="1"/>
  <c r="AW14" i="3" s="1"/>
  <c r="AW48" i="1"/>
  <c r="AS14" i="3" s="1"/>
  <c r="AN48" i="1"/>
  <c r="AJ14" i="3" s="1"/>
  <c r="AR48" i="1"/>
  <c r="AN14" i="3" s="1"/>
  <c r="AV48" i="1"/>
  <c r="AR14" i="3" s="1"/>
  <c r="AZ48" i="1"/>
  <c r="AV14" i="3" s="1"/>
  <c r="W48" i="1"/>
  <c r="S14" i="3" s="1"/>
  <c r="AA48" i="1"/>
  <c r="W14" i="3" s="1"/>
  <c r="AE48" i="1"/>
  <c r="AA14" i="3" s="1"/>
  <c r="AI48" i="1"/>
  <c r="AE14" i="3" s="1"/>
  <c r="BC36" i="1"/>
  <c r="AY36" i="1"/>
  <c r="AQ32" i="1"/>
  <c r="AU32" i="1"/>
  <c r="AY32" i="1"/>
  <c r="BC32" i="1"/>
  <c r="AL36" i="1"/>
  <c r="AL32" i="1"/>
  <c r="AD36" i="1"/>
  <c r="AD32" i="1"/>
  <c r="Z36" i="1"/>
  <c r="Z32" i="1"/>
  <c r="AH32" i="1"/>
  <c r="BC26" i="1"/>
  <c r="AU26" i="1"/>
  <c r="AQ25" i="1"/>
  <c r="AQ26" i="1"/>
  <c r="AQ22" i="1"/>
  <c r="AU22" i="1"/>
  <c r="AY22" i="1"/>
  <c r="BC22" i="1"/>
  <c r="AL25" i="1"/>
  <c r="AH25" i="1"/>
  <c r="AH26" i="1"/>
  <c r="AD26" i="1"/>
  <c r="Z26" i="1"/>
  <c r="Z22" i="1"/>
  <c r="AD22" i="1"/>
  <c r="AH22" i="1"/>
  <c r="AL22" i="1"/>
  <c r="F5" i="3" l="1"/>
  <c r="F7" i="3" s="1"/>
  <c r="G4" i="3"/>
  <c r="E5" i="3"/>
  <c r="E7" i="3" s="1"/>
  <c r="D7" i="3"/>
  <c r="BC40" i="1"/>
  <c r="AY13" i="3" s="1"/>
  <c r="AY40" i="1"/>
  <c r="AU13" i="3" s="1"/>
  <c r="AU40" i="1"/>
  <c r="AQ13" i="3" s="1"/>
  <c r="AD40" i="1"/>
  <c r="Z13" i="3" s="1"/>
  <c r="AQ40" i="1"/>
  <c r="AM13" i="3" s="1"/>
  <c r="Z40" i="1"/>
  <c r="V13" i="3" s="1"/>
  <c r="AH40" i="1"/>
  <c r="AD13" i="3" s="1"/>
  <c r="AL40" i="1"/>
  <c r="AH13" i="3" s="1"/>
  <c r="AU27" i="1"/>
  <c r="AQ12" i="3" s="1"/>
  <c r="AM38" i="1"/>
  <c r="AD27" i="1"/>
  <c r="Z12" i="3" s="1"/>
  <c r="BD38" i="1"/>
  <c r="AY27" i="1"/>
  <c r="AU12" i="3" s="1"/>
  <c r="AL27" i="1"/>
  <c r="AH12" i="3" s="1"/>
  <c r="BD25" i="1"/>
  <c r="AH27" i="1"/>
  <c r="AD12" i="3" s="1"/>
  <c r="BC48" i="1"/>
  <c r="AY14" i="3" s="1"/>
  <c r="AY48" i="1"/>
  <c r="AU14" i="3" s="1"/>
  <c r="AU48" i="1"/>
  <c r="AQ14" i="3" s="1"/>
  <c r="AQ48" i="1"/>
  <c r="AM14" i="3" s="1"/>
  <c r="AH48" i="1"/>
  <c r="AD14" i="3" s="1"/>
  <c r="AD48" i="1"/>
  <c r="Z14" i="3" s="1"/>
  <c r="Z48" i="1"/>
  <c r="V14" i="3" s="1"/>
  <c r="AL48" i="1"/>
  <c r="AH14" i="3" s="1"/>
  <c r="BD36" i="1"/>
  <c r="BD32" i="1"/>
  <c r="AM36" i="1"/>
  <c r="AM32" i="1"/>
  <c r="BC27" i="1"/>
  <c r="AY12" i="3" s="1"/>
  <c r="BD26" i="1"/>
  <c r="BD22" i="1"/>
  <c r="AQ27" i="1"/>
  <c r="AM12" i="3" s="1"/>
  <c r="AM25" i="1"/>
  <c r="AM26" i="1"/>
  <c r="AM22" i="1"/>
  <c r="Z27" i="1"/>
  <c r="V12" i="3" s="1"/>
  <c r="D10" i="1"/>
  <c r="D9" i="1"/>
  <c r="D8" i="1"/>
  <c r="D7" i="1"/>
  <c r="D6" i="1"/>
  <c r="D9" i="3" l="1"/>
  <c r="D10" i="3"/>
  <c r="D18" i="3"/>
  <c r="E18" i="3" s="1"/>
  <c r="E9" i="3"/>
  <c r="E10" i="3"/>
  <c r="B2" i="4"/>
  <c r="H4" i="3"/>
  <c r="G5" i="3"/>
  <c r="F9" i="3"/>
  <c r="F10" i="3"/>
  <c r="BD40" i="1"/>
  <c r="AZ13" i="3" s="1"/>
  <c r="AM40" i="1"/>
  <c r="AI13" i="3" s="1"/>
  <c r="F9" i="1"/>
  <c r="G9" i="1"/>
  <c r="F7" i="1"/>
  <c r="G7" i="1"/>
  <c r="G10" i="1"/>
  <c r="F10" i="1"/>
  <c r="F8" i="1"/>
  <c r="G8" i="1"/>
  <c r="O8" i="1"/>
  <c r="P8" i="1"/>
  <c r="R8" i="1"/>
  <c r="S8" i="1"/>
  <c r="T8" i="1"/>
  <c r="K8" i="1"/>
  <c r="N8" i="1"/>
  <c r="H8" i="1"/>
  <c r="J8" i="1"/>
  <c r="L8" i="1"/>
  <c r="O9" i="1"/>
  <c r="P9" i="1"/>
  <c r="L9" i="1"/>
  <c r="R9" i="1"/>
  <c r="S9" i="1"/>
  <c r="T9" i="1"/>
  <c r="J9" i="1"/>
  <c r="N9" i="1"/>
  <c r="H9" i="1"/>
  <c r="K9" i="1"/>
  <c r="O10" i="1"/>
  <c r="P10" i="1"/>
  <c r="R10" i="1"/>
  <c r="S10" i="1"/>
  <c r="N10" i="1"/>
  <c r="T10" i="1"/>
  <c r="L10" i="1"/>
  <c r="J10" i="1"/>
  <c r="H10" i="1"/>
  <c r="K10" i="1"/>
  <c r="P6" i="1"/>
  <c r="R6" i="1"/>
  <c r="S6" i="1"/>
  <c r="T6" i="1"/>
  <c r="F6" i="1"/>
  <c r="G6" i="1"/>
  <c r="H6" i="1"/>
  <c r="J6" i="1"/>
  <c r="K6" i="1"/>
  <c r="O6" i="1"/>
  <c r="L6" i="1"/>
  <c r="N6" i="1"/>
  <c r="P7" i="1"/>
  <c r="O7" i="1"/>
  <c r="R7" i="1"/>
  <c r="S7" i="1"/>
  <c r="T7" i="1"/>
  <c r="H7" i="1"/>
  <c r="J7" i="1"/>
  <c r="K7" i="1"/>
  <c r="L7" i="1"/>
  <c r="N7" i="1"/>
  <c r="AZ8" i="1"/>
  <c r="AI8" i="1"/>
  <c r="AX8" i="1"/>
  <c r="AG8" i="1"/>
  <c r="AW8" i="1"/>
  <c r="AV8" i="1"/>
  <c r="AE8" i="1"/>
  <c r="Y8" i="1"/>
  <c r="AT8" i="1"/>
  <c r="AC8" i="1"/>
  <c r="AF8" i="1"/>
  <c r="AS8" i="1"/>
  <c r="AB8" i="1"/>
  <c r="AR8" i="1"/>
  <c r="AA8" i="1"/>
  <c r="AP8" i="1"/>
  <c r="AO8" i="1"/>
  <c r="X8" i="1"/>
  <c r="AN8" i="1"/>
  <c r="W8" i="1"/>
  <c r="BB8" i="1"/>
  <c r="AK8" i="1"/>
  <c r="BA8" i="1"/>
  <c r="AJ8" i="1"/>
  <c r="AZ9" i="1"/>
  <c r="AI9" i="1"/>
  <c r="AW9" i="1"/>
  <c r="AX9" i="1"/>
  <c r="AG9" i="1"/>
  <c r="AV9" i="1"/>
  <c r="AE9" i="1"/>
  <c r="AT9" i="1"/>
  <c r="AC9" i="1"/>
  <c r="Y9" i="1"/>
  <c r="AS9" i="1"/>
  <c r="AB9" i="1"/>
  <c r="AR9" i="1"/>
  <c r="AA9" i="1"/>
  <c r="AP9" i="1"/>
  <c r="AO9" i="1"/>
  <c r="X9" i="1"/>
  <c r="W9" i="1"/>
  <c r="AN9" i="1"/>
  <c r="AQ9" i="1" s="1"/>
  <c r="AK9" i="1"/>
  <c r="AF9" i="1"/>
  <c r="BB9" i="1"/>
  <c r="BA9" i="1"/>
  <c r="AJ9" i="1"/>
  <c r="AZ10" i="1"/>
  <c r="AI10" i="1"/>
  <c r="AX10" i="1"/>
  <c r="AG10" i="1"/>
  <c r="AV10" i="1"/>
  <c r="AE10" i="1"/>
  <c r="AT10" i="1"/>
  <c r="AC10" i="1"/>
  <c r="AP10" i="1"/>
  <c r="AS10" i="1"/>
  <c r="AB10" i="1"/>
  <c r="AA10" i="1"/>
  <c r="Y10" i="1"/>
  <c r="AF10" i="1"/>
  <c r="AR10" i="1"/>
  <c r="AO10" i="1"/>
  <c r="X10" i="1"/>
  <c r="AN10" i="1"/>
  <c r="W10" i="1"/>
  <c r="BB10" i="1"/>
  <c r="AJ10" i="1"/>
  <c r="AW10" i="1"/>
  <c r="BA10" i="1"/>
  <c r="AK10" i="1"/>
  <c r="AZ6" i="1"/>
  <c r="AI6" i="1"/>
  <c r="AX6" i="1"/>
  <c r="AG6" i="1"/>
  <c r="AV6" i="1"/>
  <c r="AE6" i="1"/>
  <c r="AW6" i="1"/>
  <c r="AT6" i="1"/>
  <c r="AC6" i="1"/>
  <c r="Y6" i="1"/>
  <c r="AS6" i="1"/>
  <c r="AB6" i="1"/>
  <c r="AA6" i="1"/>
  <c r="AR6" i="1"/>
  <c r="AP6" i="1"/>
  <c r="AO6" i="1"/>
  <c r="X6" i="1"/>
  <c r="AN6" i="1"/>
  <c r="W6" i="1"/>
  <c r="BB6" i="1"/>
  <c r="BA6" i="1"/>
  <c r="AJ6" i="1"/>
  <c r="AK6" i="1"/>
  <c r="AF6" i="1"/>
  <c r="AZ7" i="1"/>
  <c r="AI7" i="1"/>
  <c r="AX7" i="1"/>
  <c r="AG7" i="1"/>
  <c r="AF7" i="1"/>
  <c r="AV7" i="1"/>
  <c r="AE7" i="1"/>
  <c r="AT7" i="1"/>
  <c r="AC7" i="1"/>
  <c r="AP7" i="1"/>
  <c r="AS7" i="1"/>
  <c r="AB7" i="1"/>
  <c r="AR7" i="1"/>
  <c r="AA7" i="1"/>
  <c r="Y7" i="1"/>
  <c r="AW7" i="1"/>
  <c r="AO7" i="1"/>
  <c r="X7" i="1"/>
  <c r="AN7" i="1"/>
  <c r="W7" i="1"/>
  <c r="BB7" i="1"/>
  <c r="AK7" i="1"/>
  <c r="BA7" i="1"/>
  <c r="AJ7" i="1"/>
  <c r="AM27" i="1"/>
  <c r="AI12" i="3" s="1"/>
  <c r="BD48" i="1"/>
  <c r="AZ14" i="3" s="1"/>
  <c r="AM48" i="1"/>
  <c r="AI14" i="3" s="1"/>
  <c r="BD27" i="1"/>
  <c r="AZ12" i="3" s="1"/>
  <c r="G7" i="3" l="1"/>
  <c r="I4" i="3"/>
  <c r="J4" i="3"/>
  <c r="H5" i="3"/>
  <c r="H7" i="3" s="1"/>
  <c r="I10" i="1"/>
  <c r="F18" i="3"/>
  <c r="G18" i="3" s="1"/>
  <c r="B13" i="4"/>
  <c r="I8" i="1"/>
  <c r="AK16" i="1"/>
  <c r="AK17" i="1"/>
  <c r="AS17" i="1"/>
  <c r="AS16" i="1"/>
  <c r="O16" i="1"/>
  <c r="O17" i="1"/>
  <c r="M10" i="1"/>
  <c r="Z8" i="1"/>
  <c r="M7" i="1"/>
  <c r="H16" i="1"/>
  <c r="H17" i="1"/>
  <c r="AW16" i="1"/>
  <c r="AW17" i="1"/>
  <c r="G16" i="1"/>
  <c r="G17" i="1"/>
  <c r="F16" i="1"/>
  <c r="F17" i="1"/>
  <c r="AE17" i="1"/>
  <c r="AE16" i="1"/>
  <c r="T16" i="1"/>
  <c r="T17" i="1"/>
  <c r="AJ16" i="1"/>
  <c r="AJ17" i="1"/>
  <c r="AC16" i="1"/>
  <c r="AC17" i="1"/>
  <c r="AT16" i="1"/>
  <c r="AT17" i="1"/>
  <c r="AG16" i="1"/>
  <c r="AG17" i="1"/>
  <c r="S17" i="1"/>
  <c r="S16" i="1"/>
  <c r="M8" i="1"/>
  <c r="K16" i="1"/>
  <c r="K17" i="1"/>
  <c r="BA17" i="1"/>
  <c r="BA16" i="1"/>
  <c r="M6" i="1"/>
  <c r="J16" i="1"/>
  <c r="J17" i="1"/>
  <c r="AQ6" i="1"/>
  <c r="AN17" i="1"/>
  <c r="AN16" i="1"/>
  <c r="AV17" i="1"/>
  <c r="AV16" i="1"/>
  <c r="AP17" i="1"/>
  <c r="AP16" i="1"/>
  <c r="AX16" i="1"/>
  <c r="AX17" i="1"/>
  <c r="R17" i="1"/>
  <c r="R16" i="1"/>
  <c r="AO17" i="1"/>
  <c r="AO16" i="1"/>
  <c r="AR16" i="1"/>
  <c r="AR17" i="1"/>
  <c r="AI17" i="1"/>
  <c r="AI16" i="1"/>
  <c r="P16" i="1"/>
  <c r="P17" i="1"/>
  <c r="I7" i="1"/>
  <c r="Y16" i="1"/>
  <c r="Y17" i="1"/>
  <c r="X16" i="1"/>
  <c r="X17" i="1"/>
  <c r="AZ16" i="1"/>
  <c r="AZ17" i="1"/>
  <c r="Q6" i="1"/>
  <c r="N17" i="1"/>
  <c r="N16" i="1"/>
  <c r="BB16" i="1"/>
  <c r="BB17" i="1"/>
  <c r="W16" i="1"/>
  <c r="W17" i="1"/>
  <c r="AA17" i="1"/>
  <c r="AA16" i="1"/>
  <c r="AF16" i="1"/>
  <c r="AF17" i="1"/>
  <c r="AB17" i="1"/>
  <c r="AB16" i="1"/>
  <c r="L16" i="1"/>
  <c r="L17" i="1"/>
  <c r="M9" i="1"/>
  <c r="I9" i="1"/>
  <c r="Q7" i="1"/>
  <c r="Q8" i="1"/>
  <c r="Z10" i="1"/>
  <c r="Q9" i="1"/>
  <c r="Q10" i="1"/>
  <c r="I6" i="1"/>
  <c r="U9" i="1"/>
  <c r="U7" i="1"/>
  <c r="U10" i="1"/>
  <c r="U8" i="1"/>
  <c r="U6" i="1"/>
  <c r="AH10" i="1"/>
  <c r="AY9" i="1"/>
  <c r="AL9" i="1"/>
  <c r="AU6" i="1"/>
  <c r="AL6" i="1"/>
  <c r="AU7" i="1"/>
  <c r="AD6" i="1"/>
  <c r="BC6" i="1"/>
  <c r="BC9" i="1"/>
  <c r="AH6" i="1"/>
  <c r="AY7" i="1"/>
  <c r="AD9" i="1"/>
  <c r="Z6" i="1"/>
  <c r="AQ10" i="1"/>
  <c r="AD7" i="1"/>
  <c r="AL7" i="1"/>
  <c r="AY10" i="1"/>
  <c r="AH9" i="1"/>
  <c r="AQ8" i="1"/>
  <c r="AH8" i="1"/>
  <c r="AY6" i="1"/>
  <c r="BC7" i="1"/>
  <c r="AY8" i="1"/>
  <c r="AU10" i="1"/>
  <c r="AL10" i="1"/>
  <c r="BC10" i="1"/>
  <c r="AU9" i="1"/>
  <c r="AD8" i="1"/>
  <c r="AD10" i="1"/>
  <c r="AU8" i="1"/>
  <c r="AL8" i="1"/>
  <c r="Z7" i="1"/>
  <c r="BC8" i="1"/>
  <c r="AQ7" i="1"/>
  <c r="AH7" i="1"/>
  <c r="Z9" i="1"/>
  <c r="H18" i="3" l="1"/>
  <c r="I18" i="3" s="1"/>
  <c r="C13" i="4" s="1"/>
  <c r="J52" i="1"/>
  <c r="F11" i="3"/>
  <c r="F15" i="3" s="1"/>
  <c r="F16" i="3" s="1"/>
  <c r="AK52" i="1"/>
  <c r="AG11" i="3"/>
  <c r="X52" i="1"/>
  <c r="T11" i="3"/>
  <c r="AT52" i="1"/>
  <c r="AP11" i="3"/>
  <c r="Y52" i="1"/>
  <c r="U11" i="3"/>
  <c r="BA52" i="1"/>
  <c r="AW11" i="3"/>
  <c r="AC52" i="1"/>
  <c r="Y11" i="3"/>
  <c r="AW52" i="1"/>
  <c r="AS11" i="3"/>
  <c r="AA52" i="1"/>
  <c r="W11" i="3"/>
  <c r="G52" i="1"/>
  <c r="C11" i="3"/>
  <c r="C15" i="3" s="1"/>
  <c r="C16" i="3" s="1"/>
  <c r="W52" i="1"/>
  <c r="S11" i="3"/>
  <c r="AX52" i="1"/>
  <c r="AT11" i="3"/>
  <c r="R52" i="1"/>
  <c r="N11" i="3"/>
  <c r="AP52" i="1"/>
  <c r="AL11" i="3"/>
  <c r="AJ52" i="1"/>
  <c r="AF11" i="3"/>
  <c r="H52" i="1"/>
  <c r="D11" i="3"/>
  <c r="D15" i="3" s="1"/>
  <c r="D16" i="3" s="1"/>
  <c r="BB52" i="1"/>
  <c r="AX11" i="3"/>
  <c r="P52" i="1"/>
  <c r="L11" i="3"/>
  <c r="K52" i="1"/>
  <c r="G11" i="3"/>
  <c r="N52" i="1"/>
  <c r="J11" i="3"/>
  <c r="AI52" i="1"/>
  <c r="AE11" i="3"/>
  <c r="AV52" i="1"/>
  <c r="AR11" i="3"/>
  <c r="T52" i="1"/>
  <c r="P11" i="3"/>
  <c r="B56" i="4"/>
  <c r="H9" i="3"/>
  <c r="H10" i="3"/>
  <c r="L52" i="1"/>
  <c r="H11" i="3"/>
  <c r="S52" i="1"/>
  <c r="O11" i="3"/>
  <c r="AE52" i="1"/>
  <c r="AA11" i="3"/>
  <c r="K4" i="3"/>
  <c r="J5" i="3"/>
  <c r="AR52" i="1"/>
  <c r="AN11" i="3"/>
  <c r="O52" i="1"/>
  <c r="K11" i="3"/>
  <c r="H6" i="3"/>
  <c r="AB52" i="1"/>
  <c r="X11" i="3"/>
  <c r="AN52" i="1"/>
  <c r="AJ11" i="3"/>
  <c r="AZ52" i="1"/>
  <c r="AV11" i="3"/>
  <c r="AO52" i="1"/>
  <c r="AK11" i="3"/>
  <c r="AG52" i="1"/>
  <c r="AC11" i="3"/>
  <c r="F52" i="1"/>
  <c r="B11" i="3"/>
  <c r="B15" i="3" s="1"/>
  <c r="AS52" i="1"/>
  <c r="AO11" i="3"/>
  <c r="I5" i="3"/>
  <c r="I7" i="3" s="1"/>
  <c r="AF52" i="1"/>
  <c r="AB11" i="3"/>
  <c r="H8" i="3"/>
  <c r="G9" i="3"/>
  <c r="G10" i="3"/>
  <c r="V9" i="1"/>
  <c r="V10" i="1"/>
  <c r="V8" i="1"/>
  <c r="Z17" i="1"/>
  <c r="AY17" i="1"/>
  <c r="AY16" i="1"/>
  <c r="Q16" i="1"/>
  <c r="Q17" i="1"/>
  <c r="U16" i="1"/>
  <c r="U17" i="1"/>
  <c r="I16" i="1"/>
  <c r="I17" i="1"/>
  <c r="AQ17" i="1"/>
  <c r="AH17" i="1"/>
  <c r="AH16" i="1"/>
  <c r="AL17" i="1"/>
  <c r="AL16" i="1"/>
  <c r="AD17" i="1"/>
  <c r="AD16" i="1"/>
  <c r="M17" i="1"/>
  <c r="M16" i="1"/>
  <c r="BC17" i="1"/>
  <c r="BC16" i="1"/>
  <c r="AU17" i="1"/>
  <c r="AU16" i="1"/>
  <c r="V7" i="1"/>
  <c r="V6" i="1"/>
  <c r="AM6" i="1"/>
  <c r="AM7" i="1"/>
  <c r="BD6" i="1"/>
  <c r="BD9" i="1"/>
  <c r="BD8" i="1"/>
  <c r="BD7" i="1"/>
  <c r="AM8" i="1"/>
  <c r="AM10" i="1"/>
  <c r="B16" i="3"/>
  <c r="AM9" i="1"/>
  <c r="BD10" i="1"/>
  <c r="Z16" i="1"/>
  <c r="AQ16" i="1"/>
  <c r="H15" i="3" l="1"/>
  <c r="H16" i="3" s="1"/>
  <c r="H17" i="3" s="1"/>
  <c r="BC52" i="1"/>
  <c r="AY11" i="3"/>
  <c r="G15" i="3"/>
  <c r="G16" i="3" s="1"/>
  <c r="G17" i="3" s="1"/>
  <c r="L4" i="3"/>
  <c r="K5" i="3"/>
  <c r="K6" i="3" s="1"/>
  <c r="AD52" i="1"/>
  <c r="Z11" i="3"/>
  <c r="Q52" i="1"/>
  <c r="M11" i="3"/>
  <c r="AY52" i="1"/>
  <c r="AU11" i="3"/>
  <c r="I52" i="1"/>
  <c r="E11" i="3"/>
  <c r="E15" i="3" s="1"/>
  <c r="J6" i="3"/>
  <c r="J7" i="3"/>
  <c r="M52" i="1"/>
  <c r="I11" i="3"/>
  <c r="C2" i="4"/>
  <c r="I10" i="3"/>
  <c r="I9" i="3"/>
  <c r="I15" i="3" s="1"/>
  <c r="C3" i="4" s="1"/>
  <c r="AQ52" i="1"/>
  <c r="AM11" i="3"/>
  <c r="AL52" i="1"/>
  <c r="AH11" i="3"/>
  <c r="U52" i="1"/>
  <c r="Q11" i="3"/>
  <c r="Z52" i="1"/>
  <c r="V11" i="3"/>
  <c r="AH52" i="1"/>
  <c r="AD11" i="3"/>
  <c r="AU52" i="1"/>
  <c r="AQ11" i="3"/>
  <c r="B19" i="3"/>
  <c r="C19" i="3" s="1"/>
  <c r="D19" i="3" s="1"/>
  <c r="E19" i="3" s="1"/>
  <c r="BD17" i="1"/>
  <c r="BD16" i="1"/>
  <c r="AM17" i="1"/>
  <c r="AM16" i="1"/>
  <c r="V17" i="1"/>
  <c r="V16" i="1"/>
  <c r="B57" i="4" l="1"/>
  <c r="V52" i="1"/>
  <c r="R11" i="3"/>
  <c r="K7" i="3"/>
  <c r="J9" i="3"/>
  <c r="J10" i="3"/>
  <c r="K8" i="3"/>
  <c r="J18" i="3"/>
  <c r="K18" i="3" s="1"/>
  <c r="J8" i="3"/>
  <c r="M4" i="3"/>
  <c r="L5" i="3"/>
  <c r="N4" i="3"/>
  <c r="BD52" i="1"/>
  <c r="AZ11" i="3"/>
  <c r="B3" i="4"/>
  <c r="E16" i="3"/>
  <c r="AM52" i="1"/>
  <c r="AI11" i="3"/>
  <c r="I16" i="3"/>
  <c r="F19" i="3"/>
  <c r="G19" i="3" s="1"/>
  <c r="H19" i="3" s="1"/>
  <c r="I19" i="3" s="1"/>
  <c r="B14" i="4"/>
  <c r="B62" i="1"/>
  <c r="B56" i="1"/>
  <c r="B58" i="1" s="1"/>
  <c r="J15" i="3" l="1"/>
  <c r="J16" i="3" s="1"/>
  <c r="J17" i="3" s="1"/>
  <c r="O4" i="3"/>
  <c r="N5" i="3"/>
  <c r="L7" i="3"/>
  <c r="N6" i="3"/>
  <c r="M5" i="3"/>
  <c r="I17" i="3"/>
  <c r="C4" i="4"/>
  <c r="B4" i="4"/>
  <c r="B58" i="4"/>
  <c r="L6" i="3"/>
  <c r="K9" i="3"/>
  <c r="K15" i="3" s="1"/>
  <c r="K16" i="3" s="1"/>
  <c r="K17" i="3" s="1"/>
  <c r="K10" i="3"/>
  <c r="J19" i="3"/>
  <c r="C14" i="4"/>
  <c r="K19" i="3" l="1"/>
  <c r="N7" i="3"/>
  <c r="M6" i="3"/>
  <c r="M7" i="3"/>
  <c r="L9" i="3"/>
  <c r="L10" i="3"/>
  <c r="N8" i="3"/>
  <c r="L18" i="3"/>
  <c r="M18" i="3" s="1"/>
  <c r="L8" i="3"/>
  <c r="O5" i="3"/>
  <c r="P4" i="3"/>
  <c r="Q4" i="3" l="1"/>
  <c r="R4" i="3" s="1"/>
  <c r="S4" i="3"/>
  <c r="P5" i="3"/>
  <c r="O7" i="3"/>
  <c r="Q5" i="3"/>
  <c r="D13" i="4"/>
  <c r="N18" i="3"/>
  <c r="O18" i="3" s="1"/>
  <c r="D2" i="4"/>
  <c r="M9" i="3"/>
  <c r="M8" i="3"/>
  <c r="M10" i="3"/>
  <c r="N9" i="3"/>
  <c r="N10" i="3"/>
  <c r="L15" i="3"/>
  <c r="L16" i="3" s="1"/>
  <c r="L17" i="3" s="1"/>
  <c r="O6" i="3"/>
  <c r="L19" i="3"/>
  <c r="M19" i="3" s="1"/>
  <c r="M15" i="3" l="1"/>
  <c r="S5" i="3"/>
  <c r="S6" i="3" s="1"/>
  <c r="T4" i="3"/>
  <c r="D14" i="4"/>
  <c r="Q6" i="3"/>
  <c r="Q7" i="3"/>
  <c r="R5" i="3"/>
  <c r="R7" i="3" s="1"/>
  <c r="C48" i="4" s="1"/>
  <c r="O9" i="3"/>
  <c r="O10" i="3"/>
  <c r="P8" i="3"/>
  <c r="O8" i="3"/>
  <c r="P6" i="3"/>
  <c r="P7" i="3"/>
  <c r="N15" i="3"/>
  <c r="N16" i="3" s="1"/>
  <c r="N17" i="3" s="1"/>
  <c r="O15" i="3" l="1"/>
  <c r="O16" i="3" s="1"/>
  <c r="O17" i="3" s="1"/>
  <c r="B64" i="1"/>
  <c r="B7" i="4"/>
  <c r="C56" i="4"/>
  <c r="R10" i="3"/>
  <c r="P9" i="3"/>
  <c r="P10" i="3"/>
  <c r="P15" i="3" s="1"/>
  <c r="P16" i="3" s="1"/>
  <c r="P17" i="3" s="1"/>
  <c r="S8" i="3"/>
  <c r="N19" i="3"/>
  <c r="O19" i="3" s="1"/>
  <c r="P19" i="3" s="1"/>
  <c r="Q19" i="3" s="1"/>
  <c r="E2" i="4"/>
  <c r="Q9" i="3"/>
  <c r="Q10" i="3"/>
  <c r="Q8" i="3"/>
  <c r="U4" i="3"/>
  <c r="T5" i="3"/>
  <c r="S7" i="3"/>
  <c r="T6" i="3"/>
  <c r="P18" i="3"/>
  <c r="Q18" i="3" s="1"/>
  <c r="D3" i="4"/>
  <c r="M16" i="3"/>
  <c r="B65" i="1"/>
  <c r="B66" i="1" s="1"/>
  <c r="E13" i="4" l="1"/>
  <c r="S18" i="3"/>
  <c r="R18" i="3"/>
  <c r="B17" i="4" s="1"/>
  <c r="E14" i="4"/>
  <c r="R19" i="3"/>
  <c r="B18" i="4" s="1"/>
  <c r="S9" i="3"/>
  <c r="S10" i="3"/>
  <c r="M17" i="3"/>
  <c r="D4" i="4"/>
  <c r="T7" i="3"/>
  <c r="U6" i="3"/>
  <c r="V4" i="3"/>
  <c r="U5" i="3"/>
  <c r="W4" i="3"/>
  <c r="R9" i="3"/>
  <c r="Q15" i="3"/>
  <c r="S15" i="3" l="1"/>
  <c r="S16" i="3" s="1"/>
  <c r="S17" i="3" s="1"/>
  <c r="T9" i="3"/>
  <c r="T10" i="3"/>
  <c r="U7" i="3"/>
  <c r="U8" i="3" s="1"/>
  <c r="R15" i="3"/>
  <c r="C49" i="4" s="1"/>
  <c r="E3" i="4"/>
  <c r="Q16" i="3"/>
  <c r="S19" i="3"/>
  <c r="T18" i="3"/>
  <c r="U18" i="3" s="1"/>
  <c r="V18" i="3" s="1"/>
  <c r="T8" i="3"/>
  <c r="X4" i="3"/>
  <c r="W5" i="3"/>
  <c r="W7" i="3" s="1"/>
  <c r="V5" i="3"/>
  <c r="W6" i="3" l="1"/>
  <c r="X5" i="3"/>
  <c r="Y4" i="3"/>
  <c r="F13" i="4"/>
  <c r="W18" i="3"/>
  <c r="B8" i="4"/>
  <c r="R16" i="3"/>
  <c r="C57" i="4"/>
  <c r="V6" i="3"/>
  <c r="V7" i="3"/>
  <c r="Q17" i="3"/>
  <c r="E4" i="4"/>
  <c r="U9" i="3"/>
  <c r="U10" i="3"/>
  <c r="W8" i="3"/>
  <c r="W9" i="3"/>
  <c r="W10" i="3"/>
  <c r="T15" i="3"/>
  <c r="T16" i="3" s="1"/>
  <c r="T17" i="3" s="1"/>
  <c r="T19" i="3" l="1"/>
  <c r="R17" i="3"/>
  <c r="C58" i="4"/>
  <c r="B9" i="4"/>
  <c r="C50" i="4" s="1"/>
  <c r="AA4" i="3"/>
  <c r="Z4" i="3"/>
  <c r="Y5" i="3"/>
  <c r="Y7" i="3" s="1"/>
  <c r="F2" i="4"/>
  <c r="V8" i="3"/>
  <c r="V9" i="3"/>
  <c r="V10" i="3"/>
  <c r="W15" i="3"/>
  <c r="W16" i="3" s="1"/>
  <c r="W17" i="3" s="1"/>
  <c r="U15" i="3"/>
  <c r="U16" i="3" s="1"/>
  <c r="U17" i="3" s="1"/>
  <c r="X6" i="3"/>
  <c r="X7" i="3"/>
  <c r="C51" i="4" l="1"/>
  <c r="C52" i="4"/>
  <c r="C60" i="4" s="1"/>
  <c r="V15" i="3"/>
  <c r="F3" i="4" s="1"/>
  <c r="C59" i="4"/>
  <c r="Y9" i="3"/>
  <c r="Y10" i="3"/>
  <c r="X9" i="3"/>
  <c r="X10" i="3"/>
  <c r="X8" i="3"/>
  <c r="Y8" i="3"/>
  <c r="Y6" i="3"/>
  <c r="AA5" i="3"/>
  <c r="AB4" i="3"/>
  <c r="U19" i="3"/>
  <c r="V19" i="3" s="1"/>
  <c r="Z5" i="3"/>
  <c r="V16" i="3"/>
  <c r="X18" i="3"/>
  <c r="Y18" i="3" s="1"/>
  <c r="Z18" i="3" s="1"/>
  <c r="AB5" i="3" l="1"/>
  <c r="AC4" i="3"/>
  <c r="F14" i="4"/>
  <c r="W19" i="3"/>
  <c r="X15" i="3"/>
  <c r="X16" i="3" s="1"/>
  <c r="X17" i="3" s="1"/>
  <c r="Z7" i="3"/>
  <c r="Z6" i="3"/>
  <c r="AA6" i="3"/>
  <c r="AA7" i="3"/>
  <c r="G13" i="4"/>
  <c r="AA18" i="3"/>
  <c r="V17" i="3"/>
  <c r="F4" i="4"/>
  <c r="Y15" i="3"/>
  <c r="Y16" i="3" s="1"/>
  <c r="Y17" i="3" s="1"/>
  <c r="AA9" i="3" l="1"/>
  <c r="AA10" i="3"/>
  <c r="AA8" i="3"/>
  <c r="AB8" i="3"/>
  <c r="X19" i="3"/>
  <c r="Y19" i="3" s="1"/>
  <c r="Z19" i="3" s="1"/>
  <c r="G2" i="4"/>
  <c r="Z10" i="3"/>
  <c r="Z8" i="3"/>
  <c r="Z9" i="3"/>
  <c r="Z15" i="3" s="1"/>
  <c r="G3" i="4" s="1"/>
  <c r="AD4" i="3"/>
  <c r="AC5" i="3"/>
  <c r="AD5" i="3" s="1"/>
  <c r="AE4" i="3"/>
  <c r="AB6" i="3"/>
  <c r="AB7" i="3"/>
  <c r="G14" i="4" l="1"/>
  <c r="AB9" i="3"/>
  <c r="AB10" i="3"/>
  <c r="AF4" i="3"/>
  <c r="AE5" i="3"/>
  <c r="Z16" i="3"/>
  <c r="AD6" i="3"/>
  <c r="AD7" i="3"/>
  <c r="AA15" i="3"/>
  <c r="AA16" i="3" s="1"/>
  <c r="AA17" i="3" s="1"/>
  <c r="AC6" i="3"/>
  <c r="AC7" i="3"/>
  <c r="AC8" i="3" s="1"/>
  <c r="AB18" i="3"/>
  <c r="AC18" i="3" l="1"/>
  <c r="AD18" i="3" s="1"/>
  <c r="AE7" i="3"/>
  <c r="AB15" i="3"/>
  <c r="AB16" i="3" s="1"/>
  <c r="AB17" i="3" s="1"/>
  <c r="H2" i="4"/>
  <c r="AD10" i="3"/>
  <c r="AD9" i="3"/>
  <c r="AD15" i="3" s="1"/>
  <c r="H3" i="4" s="1"/>
  <c r="AD8" i="3"/>
  <c r="G4" i="4"/>
  <c r="Z17" i="3"/>
  <c r="H13" i="4"/>
  <c r="AE18" i="3"/>
  <c r="AE6" i="3"/>
  <c r="AA19" i="3"/>
  <c r="AG4" i="3"/>
  <c r="AF5" i="3"/>
  <c r="AC10" i="3"/>
  <c r="AC9" i="3"/>
  <c r="AC15" i="3" s="1"/>
  <c r="AC16" i="3" s="1"/>
  <c r="AC17" i="3" s="1"/>
  <c r="AE8" i="3"/>
  <c r="AD16" i="3" l="1"/>
  <c r="AF7" i="3"/>
  <c r="AB19" i="3"/>
  <c r="AC19" i="3" s="1"/>
  <c r="AD19" i="3" s="1"/>
  <c r="AF6" i="3"/>
  <c r="AH4" i="3"/>
  <c r="AI4" i="3" s="1"/>
  <c r="AJ4" i="3"/>
  <c r="AG5" i="3"/>
  <c r="AH5" i="3" s="1"/>
  <c r="AE9" i="3"/>
  <c r="AF8" i="3"/>
  <c r="AE10" i="3"/>
  <c r="AE15" i="3" l="1"/>
  <c r="AE16" i="3" s="1"/>
  <c r="AE17" i="3" s="1"/>
  <c r="AG6" i="3"/>
  <c r="AI5" i="3"/>
  <c r="AH6" i="3"/>
  <c r="AH7" i="3"/>
  <c r="AK4" i="3"/>
  <c r="AJ5" i="3"/>
  <c r="AF9" i="3"/>
  <c r="AF10" i="3"/>
  <c r="AG7" i="3"/>
  <c r="AJ6" i="3"/>
  <c r="AE19" i="3"/>
  <c r="H14" i="4"/>
  <c r="H4" i="4"/>
  <c r="AD17" i="3"/>
  <c r="AF18" i="3"/>
  <c r="AF15" i="3" l="1"/>
  <c r="AF16" i="3" s="1"/>
  <c r="AF19" i="3"/>
  <c r="AF17" i="3"/>
  <c r="AG9" i="3"/>
  <c r="AG10" i="3"/>
  <c r="AJ8" i="3"/>
  <c r="AG8" i="3"/>
  <c r="AL4" i="3"/>
  <c r="AK5" i="3"/>
  <c r="AK7" i="3" s="1"/>
  <c r="I2" i="4"/>
  <c r="AH10" i="3"/>
  <c r="AH9" i="3"/>
  <c r="AH8" i="3"/>
  <c r="AJ7" i="3"/>
  <c r="AG18" i="3"/>
  <c r="AH18" i="3" s="1"/>
  <c r="AI6" i="3"/>
  <c r="AI7" i="3"/>
  <c r="D48" i="4" s="1"/>
  <c r="AK9" i="3" l="1"/>
  <c r="AK10" i="3"/>
  <c r="AG15" i="3"/>
  <c r="AG16" i="3" s="1"/>
  <c r="AM4" i="3"/>
  <c r="AL5" i="3"/>
  <c r="AN4" i="3"/>
  <c r="AK6" i="3"/>
  <c r="AI9" i="3"/>
  <c r="AH15" i="3"/>
  <c r="AI8" i="3"/>
  <c r="C7" i="4"/>
  <c r="D56" i="4"/>
  <c r="AI10" i="3"/>
  <c r="I13" i="4"/>
  <c r="AJ18" i="3"/>
  <c r="AK18" i="3" s="1"/>
  <c r="AI18" i="3"/>
  <c r="C17" i="4" s="1"/>
  <c r="AJ9" i="3"/>
  <c r="AJ10" i="3"/>
  <c r="AK8" i="3"/>
  <c r="AM5" i="3"/>
  <c r="AM7" i="3" l="1"/>
  <c r="AM6" i="3"/>
  <c r="AJ15" i="3"/>
  <c r="AJ16" i="3" s="1"/>
  <c r="AJ17" i="3" s="1"/>
  <c r="AG19" i="3"/>
  <c r="AH19" i="3" s="1"/>
  <c r="AG17" i="3"/>
  <c r="AI15" i="3"/>
  <c r="D49" i="4" s="1"/>
  <c r="I3" i="4"/>
  <c r="AH16" i="3"/>
  <c r="AL6" i="3"/>
  <c r="AL7" i="3"/>
  <c r="AN6" i="3"/>
  <c r="AO4" i="3"/>
  <c r="AN5" i="3"/>
  <c r="AN7" i="3" s="1"/>
  <c r="AK15" i="3"/>
  <c r="AK16" i="3" s="1"/>
  <c r="AK17" i="3" s="1"/>
  <c r="C8" i="4" l="1"/>
  <c r="D57" i="4"/>
  <c r="AI16" i="3"/>
  <c r="I14" i="4"/>
  <c r="AI19" i="3"/>
  <c r="C18" i="4" s="1"/>
  <c r="AJ19" i="3"/>
  <c r="AK19" i="3" s="1"/>
  <c r="AO5" i="3"/>
  <c r="AP4" i="3"/>
  <c r="AL9" i="3"/>
  <c r="AL10" i="3"/>
  <c r="AL8" i="3"/>
  <c r="AN8" i="3"/>
  <c r="AH17" i="3"/>
  <c r="I4" i="4"/>
  <c r="AL18" i="3"/>
  <c r="AM18" i="3" s="1"/>
  <c r="AN9" i="3"/>
  <c r="AN10" i="3"/>
  <c r="J2" i="4"/>
  <c r="AM10" i="3"/>
  <c r="AM9" i="3"/>
  <c r="AM15" i="3" s="1"/>
  <c r="AM8" i="3"/>
  <c r="AL15" i="3" l="1"/>
  <c r="AL16" i="3" s="1"/>
  <c r="AN15" i="3"/>
  <c r="AN16" i="3" s="1"/>
  <c r="AN17" i="3" s="1"/>
  <c r="AO6" i="3"/>
  <c r="AO7" i="3"/>
  <c r="AQ4" i="3"/>
  <c r="AR4" i="3"/>
  <c r="AP5" i="3"/>
  <c r="AN19" i="3"/>
  <c r="AM16" i="3"/>
  <c r="J3" i="4"/>
  <c r="J13" i="4"/>
  <c r="AN18" i="3"/>
  <c r="AO18" i="3" s="1"/>
  <c r="C9" i="4"/>
  <c r="D50" i="4" s="1"/>
  <c r="D58" i="4"/>
  <c r="AI17" i="3"/>
  <c r="AL19" i="3"/>
  <c r="AM19" i="3" s="1"/>
  <c r="J14" i="4" s="1"/>
  <c r="AL17" i="3"/>
  <c r="D51" i="4" l="1"/>
  <c r="D52" i="4"/>
  <c r="D60" i="4" s="1"/>
  <c r="D59" i="4"/>
  <c r="J4" i="4"/>
  <c r="AM17" i="3"/>
  <c r="AR5" i="3"/>
  <c r="AS4" i="3"/>
  <c r="AP7" i="3"/>
  <c r="AP8" i="3" s="1"/>
  <c r="AR6" i="3"/>
  <c r="AQ5" i="3"/>
  <c r="AO9" i="3"/>
  <c r="AO15" i="3" s="1"/>
  <c r="AO16" i="3" s="1"/>
  <c r="AO10" i="3"/>
  <c r="AO8" i="3"/>
  <c r="AP6" i="3"/>
  <c r="AP18" i="3" l="1"/>
  <c r="AQ18" i="3" s="1"/>
  <c r="AO19" i="3"/>
  <c r="AO17" i="3"/>
  <c r="K13" i="4"/>
  <c r="AQ7" i="3"/>
  <c r="AQ6" i="3"/>
  <c r="AS5" i="3"/>
  <c r="AT4" i="3"/>
  <c r="AP9" i="3"/>
  <c r="AP10" i="3"/>
  <c r="AR7" i="3"/>
  <c r="AR8" i="3" s="1"/>
  <c r="AU4" i="3" l="1"/>
  <c r="AV4" i="3"/>
  <c r="AT5" i="3"/>
  <c r="AS7" i="3"/>
  <c r="AT6" i="3"/>
  <c r="AU5" i="3"/>
  <c r="AP15" i="3"/>
  <c r="AP16" i="3" s="1"/>
  <c r="K2" i="4"/>
  <c r="AQ8" i="3"/>
  <c r="AQ9" i="3"/>
  <c r="AQ15" i="3" s="1"/>
  <c r="K3" i="4" s="1"/>
  <c r="AQ10" i="3"/>
  <c r="AR9" i="3"/>
  <c r="AR10" i="3"/>
  <c r="AR18" i="3"/>
  <c r="AS6" i="3"/>
  <c r="AS18" i="3" l="1"/>
  <c r="AQ16" i="3"/>
  <c r="AP19" i="3"/>
  <c r="AQ19" i="3" s="1"/>
  <c r="K14" i="4" s="1"/>
  <c r="AP17" i="3"/>
  <c r="AS9" i="3"/>
  <c r="AS10" i="3"/>
  <c r="AS8" i="3"/>
  <c r="AT7" i="3"/>
  <c r="AV6" i="3"/>
  <c r="AU6" i="3"/>
  <c r="AU7" i="3"/>
  <c r="AW4" i="3"/>
  <c r="AV5" i="3"/>
  <c r="AR15" i="3"/>
  <c r="AR16" i="3" s="1"/>
  <c r="AS15" i="3" l="1"/>
  <c r="AS16" i="3" s="1"/>
  <c r="L2" i="4"/>
  <c r="AU8" i="3"/>
  <c r="AU10" i="3"/>
  <c r="AU9" i="3"/>
  <c r="AU15" i="3" s="1"/>
  <c r="L3" i="4" s="1"/>
  <c r="AX4" i="3"/>
  <c r="AW5" i="3"/>
  <c r="AW6" i="3" s="1"/>
  <c r="AT9" i="3"/>
  <c r="AT10" i="3"/>
  <c r="AV8" i="3"/>
  <c r="AS17" i="3"/>
  <c r="AT8" i="3"/>
  <c r="AR19" i="3"/>
  <c r="AS19" i="3" s="1"/>
  <c r="AR17" i="3"/>
  <c r="AT18" i="3"/>
  <c r="AU18" i="3" s="1"/>
  <c r="AV7" i="3"/>
  <c r="K4" i="4"/>
  <c r="AQ17" i="3"/>
  <c r="AT15" i="3" l="1"/>
  <c r="AT16" i="3" s="1"/>
  <c r="AX5" i="3"/>
  <c r="AX6" i="3" s="1"/>
  <c r="AY4" i="3"/>
  <c r="AZ4" i="3" s="1"/>
  <c r="AU16" i="3"/>
  <c r="L13" i="4"/>
  <c r="AV18" i="3"/>
  <c r="AT19" i="3"/>
  <c r="AU19" i="3" s="1"/>
  <c r="L14" i="4" s="1"/>
  <c r="AT17" i="3"/>
  <c r="AW7" i="3"/>
  <c r="AV9" i="3"/>
  <c r="AV15" i="3" s="1"/>
  <c r="AV16" i="3" s="1"/>
  <c r="AV10" i="3"/>
  <c r="AW8" i="3"/>
  <c r="AV19" i="3" l="1"/>
  <c r="AV17" i="3"/>
  <c r="AW9" i="3"/>
  <c r="AW10" i="3"/>
  <c r="AW18" i="3"/>
  <c r="L4" i="4"/>
  <c r="AU17" i="3"/>
  <c r="AX7" i="3"/>
  <c r="AY5" i="3"/>
  <c r="AY7" i="3" l="1"/>
  <c r="AZ5" i="3"/>
  <c r="AY6" i="3"/>
  <c r="AX9" i="3"/>
  <c r="AX10" i="3"/>
  <c r="AX18" i="3"/>
  <c r="AY18" i="3" s="1"/>
  <c r="AW15" i="3"/>
  <c r="AW16" i="3" s="1"/>
  <c r="AX8" i="3"/>
  <c r="AX15" i="3" l="1"/>
  <c r="AX16" i="3" s="1"/>
  <c r="AX17" i="3" s="1"/>
  <c r="AW19" i="3"/>
  <c r="AX19" i="3" s="1"/>
  <c r="AY19" i="3" s="1"/>
  <c r="AW17" i="3"/>
  <c r="AZ18" i="3"/>
  <c r="D17" i="4" s="1"/>
  <c r="M13" i="4"/>
  <c r="AZ7" i="3"/>
  <c r="E48" i="4" s="1"/>
  <c r="AZ6" i="3"/>
  <c r="M2" i="4"/>
  <c r="AY9" i="3"/>
  <c r="AY8" i="3"/>
  <c r="AY10" i="3"/>
  <c r="AZ9" i="3" l="1"/>
  <c r="AY15" i="3"/>
  <c r="D7" i="4"/>
  <c r="E56" i="4"/>
  <c r="AZ10" i="3"/>
  <c r="AZ8" i="3"/>
  <c r="AZ19" i="3"/>
  <c r="D18" i="4" s="1"/>
  <c r="M14" i="4"/>
  <c r="AZ15" i="3" l="1"/>
  <c r="E49" i="4" s="1"/>
  <c r="F49" i="4" s="1"/>
  <c r="M3" i="4"/>
  <c r="AY16" i="3"/>
  <c r="G49" i="4" l="1"/>
  <c r="G57" i="4" s="1"/>
  <c r="F57" i="4"/>
  <c r="AY17" i="3"/>
  <c r="M4" i="4"/>
  <c r="AZ16" i="3"/>
  <c r="E57" i="4"/>
  <c r="D8" i="4"/>
  <c r="E58" i="4" l="1"/>
  <c r="AZ17" i="3"/>
  <c r="D9" i="4"/>
  <c r="E50" i="4" s="1"/>
  <c r="F50" i="4" s="1"/>
  <c r="F51" i="4" l="1"/>
  <c r="F59" i="4" s="1"/>
  <c r="G50" i="4"/>
  <c r="F52" i="4"/>
  <c r="F60" i="4" s="1"/>
  <c r="F58" i="4"/>
  <c r="E52" i="4"/>
  <c r="E60" i="4" s="1"/>
  <c r="E51" i="4"/>
  <c r="E59" i="4"/>
  <c r="G52" i="4" l="1"/>
  <c r="G60" i="4" s="1"/>
  <c r="G51" i="4"/>
  <c r="G59" i="4" s="1"/>
  <c r="G58" i="4"/>
</calcChain>
</file>

<file path=xl/sharedStrings.xml><?xml version="1.0" encoding="utf-8"?>
<sst xmlns="http://schemas.openxmlformats.org/spreadsheetml/2006/main" count="281" uniqueCount="115">
  <si>
    <t>Title</t>
  </si>
  <si>
    <t>Annual Salary</t>
  </si>
  <si>
    <t>Salary + Fringe</t>
  </si>
  <si>
    <t xml:space="preserve">Date Hired </t>
  </si>
  <si>
    <t>Metric</t>
  </si>
  <si>
    <t>Add more</t>
  </si>
  <si>
    <t>Revenue</t>
  </si>
  <si>
    <t>Total costs</t>
  </si>
  <si>
    <t>Net Margin</t>
  </si>
  <si>
    <t>Net Income</t>
  </si>
  <si>
    <t>Start Date</t>
  </si>
  <si>
    <t>Cash Available (Capital)</t>
  </si>
  <si>
    <t>Capital + Revenue</t>
  </si>
  <si>
    <t>Q1 2020</t>
  </si>
  <si>
    <t>Q2 2020</t>
  </si>
  <si>
    <t>Q3 2020</t>
  </si>
  <si>
    <t>Q4 2020</t>
  </si>
  <si>
    <t>FY 2020</t>
  </si>
  <si>
    <t>Q1 2021</t>
  </si>
  <si>
    <t>Q2 2021</t>
  </si>
  <si>
    <t>Q3 2021</t>
  </si>
  <si>
    <t>Q4 2021</t>
  </si>
  <si>
    <t>FY 2021</t>
  </si>
  <si>
    <t>Expenses</t>
  </si>
  <si>
    <t>0-6 months</t>
  </si>
  <si>
    <t>Year 1</t>
  </si>
  <si>
    <t>Year 2</t>
  </si>
  <si>
    <t>Year 3</t>
  </si>
  <si>
    <t>Q1 2022</t>
  </si>
  <si>
    <t>Q2 2022</t>
  </si>
  <si>
    <t>Q3 2022</t>
  </si>
  <si>
    <t>Q4 2022</t>
  </si>
  <si>
    <t>FY 2022</t>
  </si>
  <si>
    <t>Other OpEx related to office (utilities)</t>
  </si>
  <si>
    <t>Third-Party Game Purchases</t>
  </si>
  <si>
    <t>Web Services and Hosting</t>
  </si>
  <si>
    <t>Salaries</t>
  </si>
  <si>
    <t>Office</t>
  </si>
  <si>
    <t>Marketing</t>
  </si>
  <si>
    <t>Annual Marketing Ad Budget</t>
  </si>
  <si>
    <t>Total</t>
  </si>
  <si>
    <t>One-time</t>
  </si>
  <si>
    <t>Monthly</t>
  </si>
  <si>
    <t>Office Rent</t>
  </si>
  <si>
    <t>Chief Executive Officer (CEO)</t>
  </si>
  <si>
    <t>Chief Technical Officer (CTO)</t>
  </si>
  <si>
    <t>Chief Marketing Officer (CMO)</t>
  </si>
  <si>
    <t>Chief Financial Officer (CFO)</t>
  </si>
  <si>
    <t>Chief Operating Officer (COO)</t>
  </si>
  <si>
    <t xml:space="preserve">Web and Graphics Designer </t>
  </si>
  <si>
    <t xml:space="preserve">IT Analyst, Programmer and Game Developer </t>
  </si>
  <si>
    <t xml:space="preserve">Customer Service Representative </t>
  </si>
  <si>
    <t xml:space="preserve">Social Media Specialist </t>
  </si>
  <si>
    <t>Accountant</t>
  </si>
  <si>
    <t>One-Time Date</t>
  </si>
  <si>
    <t>Monetization</t>
  </si>
  <si>
    <t>Number of Staff on the Team</t>
  </si>
  <si>
    <t>Legal Services Average</t>
  </si>
  <si>
    <t>Third-Party Game Purchases for Launch</t>
  </si>
  <si>
    <t>Web and App Development (3 months work) Outsourced</t>
  </si>
  <si>
    <t>One-Time Legal Services to Setup Legal Docs (2 months)</t>
  </si>
  <si>
    <t>Computer Equipment, Software, and Furniture</t>
  </si>
  <si>
    <t>Marketing Ad Campaign, Launch (1 month)</t>
  </si>
  <si>
    <t>Reserve for Funding Run Rate, Launch (might not get used)</t>
  </si>
  <si>
    <t>Average Monthly Burn 1st Year</t>
  </si>
  <si>
    <t>Total Revenue from Revenue Projections</t>
  </si>
  <si>
    <t>myWishlist Expense Projections - 3 Years</t>
  </si>
  <si>
    <t>Services and Outsourcing</t>
  </si>
  <si>
    <t>Graphic Designer Contractor (1 month) Outscourced</t>
  </si>
  <si>
    <t>Note: One-time expenses are shown as paid all upfront, regards of duration of expense.</t>
  </si>
  <si>
    <t>Weighted Average</t>
  </si>
  <si>
    <t>Average Cost Per Install/ Registration (CPI)</t>
  </si>
  <si>
    <t>Average Entries per Month, Retained Customer (ER)</t>
  </si>
  <si>
    <t>Averge Entries per Month, New Customer (EN)</t>
  </si>
  <si>
    <t>Net New Installs / Registrations (Marketing $/ CPI)</t>
  </si>
  <si>
    <t>Retention Rate % (RR)</t>
  </si>
  <si>
    <t>Price per Entry (PE)</t>
  </si>
  <si>
    <t>Fashion (Purchase Price/2) * PE</t>
  </si>
  <si>
    <t>Technology (Purchase Price/2) * PE</t>
  </si>
  <si>
    <t>Vehicles (Purchase Price/3) * PE</t>
  </si>
  <si>
    <t>Total Revenue Cumulative</t>
  </si>
  <si>
    <t>Total Net Income Cumulative</t>
  </si>
  <si>
    <t>Sales Growth MoM, QoQ, YoY %</t>
  </si>
  <si>
    <t>Retained Customers based on RR %</t>
  </si>
  <si>
    <t>Total Entries Sold (Previous * ER + New * EN)</t>
  </si>
  <si>
    <t>Revenue Growth MoM, QoQ, YoY %</t>
  </si>
  <si>
    <t>n/a</t>
  </si>
  <si>
    <t>Average Revenue per Funded Prize</t>
  </si>
  <si>
    <t>Gross Profit per Funded Prize</t>
  </si>
  <si>
    <t>Margin % on Funded Prize</t>
  </si>
  <si>
    <t>Office Expenses</t>
  </si>
  <si>
    <t>Marketing Expenses</t>
  </si>
  <si>
    <t>Services and Outsourcing Expenses</t>
  </si>
  <si>
    <t>Total Cost of Prize Purchases</t>
  </si>
  <si>
    <t>Transaction fee 3% of Revenue</t>
  </si>
  <si>
    <t>Average Purchase Price (Shipping Included) (PP)</t>
  </si>
  <si>
    <t>Average Entries Sold per Funded Prize (PP/2 for small, PP/3 for large)</t>
  </si>
  <si>
    <t>Revenue (Total Entries Sold x Weighted Avg Entry Price)</t>
  </si>
  <si>
    <t>Total Expenses</t>
  </si>
  <si>
    <t>Fringe Benefits</t>
  </si>
  <si>
    <t>% out of Number of Funded Prizes</t>
  </si>
  <si>
    <t>myWishlist Prize and Entry Costs</t>
  </si>
  <si>
    <t>No Monetization</t>
  </si>
  <si>
    <t>ROI</t>
  </si>
  <si>
    <t xml:space="preserve">Capital Investment </t>
  </si>
  <si>
    <t>Note: Doesn't take into account % of ownership</t>
  </si>
  <si>
    <t>Net Present Value ROI (Discount rate of 10%)</t>
  </si>
  <si>
    <t>Capital Investment $1,200,000</t>
  </si>
  <si>
    <t>Year 4</t>
  </si>
  <si>
    <t>Year 5</t>
  </si>
  <si>
    <t>Year 4 and 5 is just a projection based on percent change from year 2 to 3. This would be in the expansion phase.</t>
  </si>
  <si>
    <t>How many months until cash is burned totally</t>
  </si>
  <si>
    <t>How many months until cash is burned totally with Revenue Projections</t>
  </si>
  <si>
    <t>Film Crew Contractor for Video Ads (2 months) Outscourced</t>
  </si>
  <si>
    <t>Breakeven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</si>
</sst>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-&quot;$&quot;* #,##0.00_-;\-&quot;$&quot;* #,##0.00_-;_-&quot;$&quot;* &quot;-&quot;??_-;_-@"/>
    <numFmt numFmtId="165" formatCode="[$-409]mmmm\ d\,\ yyyy"/>
    <numFmt numFmtId="166" formatCode="_-&quot;$&quot;* #,##0.0_-;\-&quot;$&quot;* #,##0.0_-;_-&quot;$&quot;* &quot;-&quot;??_-;_-@"/>
    <numFmt numFmtId="167" formatCode="_(&quot;$&quot;* #,##0.00_);_(&quot;$&quot;* \(#,##0.00\);_(&quot;$&quot;* &quot;-&quot;_);_(@_)"/>
  </numFmts>
  <fonts count="12" x14ac:knownFonts="1">
    <font>
      <sz val="12"/>
      <color rgb="FF000000"/>
      <name val="Calibri"/>
    </font>
    <font>
      <sz val="12"/>
      <color rgb="FF000000"/>
      <name val="Calibri"/>
      <family val="2"/>
    </font>
    <font>
      <b/>
      <sz val="10"/>
      <color rgb="FFFFFFFF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DEEAF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A84C"/>
        <bgColor rgb="FF2F5496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 applyFont="1" applyAlignment="1"/>
    <xf numFmtId="0" fontId="0" fillId="0" borderId="0" xfId="0" applyFont="1" applyAlignment="1"/>
    <xf numFmtId="164" fontId="0" fillId="0" borderId="0" xfId="0" applyNumberFormat="1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9" fontId="0" fillId="2" borderId="6" xfId="1" applyFont="1" applyFill="1" applyBorder="1" applyAlignment="1"/>
    <xf numFmtId="17" fontId="2" fillId="3" borderId="2" xfId="0" applyNumberFormat="1" applyFont="1" applyFill="1" applyBorder="1" applyAlignment="1">
      <alignment horizontal="center"/>
    </xf>
    <xf numFmtId="17" fontId="2" fillId="4" borderId="3" xfId="0" applyNumberFormat="1" applyFont="1" applyFill="1" applyBorder="1" applyAlignment="1">
      <alignment horizontal="center"/>
    </xf>
    <xf numFmtId="0" fontId="3" fillId="0" borderId="0" xfId="0" applyFont="1" applyAlignment="1"/>
    <xf numFmtId="3" fontId="0" fillId="2" borderId="6" xfId="0" applyNumberFormat="1" applyFont="1" applyFill="1" applyBorder="1" applyAlignment="1"/>
    <xf numFmtId="9" fontId="0" fillId="0" borderId="16" xfId="0" applyNumberFormat="1" applyFont="1" applyBorder="1" applyAlignment="1"/>
    <xf numFmtId="42" fontId="0" fillId="0" borderId="0" xfId="0" applyNumberFormat="1" applyFont="1" applyAlignment="1"/>
    <xf numFmtId="0" fontId="6" fillId="2" borderId="4" xfId="0" applyFont="1" applyFill="1" applyBorder="1" applyAlignment="1"/>
    <xf numFmtId="0" fontId="5" fillId="0" borderId="0" xfId="0" applyFont="1" applyAlignment="1"/>
    <xf numFmtId="0" fontId="4" fillId="0" borderId="0" xfId="0" applyFont="1" applyAlignment="1"/>
    <xf numFmtId="42" fontId="4" fillId="0" borderId="0" xfId="0" applyNumberFormat="1" applyFont="1" applyAlignment="1"/>
    <xf numFmtId="0" fontId="8" fillId="0" borderId="0" xfId="0" applyFont="1" applyAlignment="1"/>
    <xf numFmtId="42" fontId="8" fillId="0" borderId="0" xfId="0" applyNumberFormat="1" applyFont="1" applyAlignment="1"/>
    <xf numFmtId="0" fontId="6" fillId="2" borderId="13" xfId="0" applyFont="1" applyFill="1" applyBorder="1" applyAlignment="1"/>
    <xf numFmtId="0" fontId="8" fillId="2" borderId="4" xfId="0" applyFont="1" applyFill="1" applyBorder="1" applyAlignment="1"/>
    <xf numFmtId="0" fontId="6" fillId="2" borderId="14" xfId="0" applyFont="1" applyFill="1" applyBorder="1" applyAlignment="1"/>
    <xf numFmtId="17" fontId="6" fillId="0" borderId="4" xfId="0" applyNumberFormat="1" applyFont="1" applyBorder="1" applyAlignment="1">
      <alignment horizontal="center"/>
    </xf>
    <xf numFmtId="0" fontId="8" fillId="0" borderId="8" xfId="0" applyFont="1" applyBorder="1" applyAlignment="1"/>
    <xf numFmtId="42" fontId="8" fillId="0" borderId="6" xfId="0" applyNumberFormat="1" applyFont="1" applyBorder="1" applyAlignment="1"/>
    <xf numFmtId="0" fontId="8" fillId="0" borderId="6" xfId="0" applyFont="1" applyBorder="1" applyAlignment="1"/>
    <xf numFmtId="165" fontId="8" fillId="0" borderId="6" xfId="0" applyNumberFormat="1" applyFont="1" applyBorder="1" applyAlignment="1"/>
    <xf numFmtId="42" fontId="8" fillId="2" borderId="6" xfId="0" applyNumberFormat="1" applyFont="1" applyFill="1" applyBorder="1" applyAlignment="1"/>
    <xf numFmtId="0" fontId="8" fillId="0" borderId="8" xfId="0" applyFont="1" applyFill="1" applyBorder="1" applyAlignment="1"/>
    <xf numFmtId="42" fontId="8" fillId="0" borderId="4" xfId="0" applyNumberFormat="1" applyFont="1" applyBorder="1" applyAlignment="1"/>
    <xf numFmtId="42" fontId="8" fillId="2" borderId="4" xfId="0" applyNumberFormat="1" applyFont="1" applyFill="1" applyBorder="1" applyAlignment="1"/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8" fillId="0" borderId="5" xfId="0" applyFont="1" applyBorder="1" applyAlignment="1"/>
    <xf numFmtId="9" fontId="8" fillId="0" borderId="0" xfId="0" applyNumberFormat="1" applyFont="1" applyAlignment="1"/>
    <xf numFmtId="165" fontId="8" fillId="0" borderId="0" xfId="0" applyNumberFormat="1" applyFont="1" applyAlignment="1"/>
    <xf numFmtId="42" fontId="8" fillId="2" borderId="2" xfId="0" applyNumberFormat="1" applyFont="1" applyFill="1" applyBorder="1" applyAlignment="1"/>
    <xf numFmtId="0" fontId="8" fillId="0" borderId="15" xfId="0" applyFont="1" applyBorder="1" applyAlignment="1"/>
    <xf numFmtId="42" fontId="8" fillId="0" borderId="2" xfId="0" applyNumberFormat="1" applyFont="1" applyFill="1" applyBorder="1" applyAlignment="1"/>
    <xf numFmtId="42" fontId="8" fillId="6" borderId="7" xfId="0" applyNumberFormat="1" applyFont="1" applyFill="1" applyBorder="1" applyAlignment="1"/>
    <xf numFmtId="42" fontId="8" fillId="6" borderId="4" xfId="0" applyNumberFormat="1" applyFont="1" applyFill="1" applyBorder="1" applyAlignment="1"/>
    <xf numFmtId="42" fontId="8" fillId="6" borderId="14" xfId="0" applyNumberFormat="1" applyFont="1" applyFill="1" applyBorder="1" applyAlignment="1"/>
    <xf numFmtId="0" fontId="8" fillId="6" borderId="15" xfId="0" applyFont="1" applyFill="1" applyBorder="1" applyAlignment="1"/>
    <xf numFmtId="37" fontId="8" fillId="2" borderId="2" xfId="0" applyNumberFormat="1" applyFont="1" applyFill="1" applyBorder="1" applyAlignment="1"/>
    <xf numFmtId="42" fontId="8" fillId="2" borderId="17" xfId="0" applyNumberFormat="1" applyFont="1" applyFill="1" applyBorder="1" applyAlignment="1"/>
    <xf numFmtId="0" fontId="9" fillId="2" borderId="17" xfId="0" applyFont="1" applyFill="1" applyBorder="1" applyAlignment="1"/>
    <xf numFmtId="42" fontId="8" fillId="6" borderId="0" xfId="0" applyNumberFormat="1" applyFont="1" applyFill="1" applyAlignment="1"/>
    <xf numFmtId="42" fontId="8" fillId="6" borderId="9" xfId="0" applyNumberFormat="1" applyFont="1" applyFill="1" applyBorder="1" applyAlignment="1"/>
    <xf numFmtId="0" fontId="10" fillId="0" borderId="0" xfId="0" applyFont="1" applyAlignment="1"/>
    <xf numFmtId="9" fontId="0" fillId="0" borderId="16" xfId="1" applyFont="1" applyBorder="1" applyAlignment="1"/>
    <xf numFmtId="0" fontId="4" fillId="0" borderId="16" xfId="0" applyFont="1" applyBorder="1" applyAlignment="1"/>
    <xf numFmtId="0" fontId="3" fillId="7" borderId="16" xfId="0" applyFont="1" applyFill="1" applyBorder="1" applyAlignment="1">
      <alignment wrapText="1"/>
    </xf>
    <xf numFmtId="0" fontId="4" fillId="7" borderId="16" xfId="0" applyFont="1" applyFill="1" applyBorder="1" applyAlignment="1">
      <alignment wrapText="1"/>
    </xf>
    <xf numFmtId="42" fontId="0" fillId="0" borderId="16" xfId="0" applyNumberFormat="1" applyFont="1" applyBorder="1" applyAlignment="1"/>
    <xf numFmtId="42" fontId="0" fillId="5" borderId="16" xfId="0" applyNumberFormat="1" applyFont="1" applyFill="1" applyBorder="1" applyAlignment="1"/>
    <xf numFmtId="44" fontId="0" fillId="0" borderId="16" xfId="0" applyNumberFormat="1" applyFont="1" applyFill="1" applyBorder="1" applyAlignment="1"/>
    <xf numFmtId="0" fontId="0" fillId="0" borderId="6" xfId="0" applyFont="1" applyBorder="1" applyAlignment="1"/>
    <xf numFmtId="164" fontId="4" fillId="7" borderId="16" xfId="0" applyNumberFormat="1" applyFont="1" applyFill="1" applyBorder="1" applyAlignment="1">
      <alignment wrapText="1"/>
    </xf>
    <xf numFmtId="2" fontId="4" fillId="7" borderId="16" xfId="0" applyNumberFormat="1" applyFont="1" applyFill="1" applyBorder="1" applyAlignment="1">
      <alignment wrapText="1"/>
    </xf>
    <xf numFmtId="1" fontId="0" fillId="0" borderId="16" xfId="0" applyNumberFormat="1" applyFont="1" applyBorder="1" applyAlignment="1"/>
    <xf numFmtId="3" fontId="0" fillId="2" borderId="12" xfId="0" applyNumberFormat="1" applyFont="1" applyFill="1" applyBorder="1" applyAlignment="1"/>
    <xf numFmtId="9" fontId="4" fillId="2" borderId="6" xfId="1" applyFont="1" applyFill="1" applyBorder="1" applyAlignment="1">
      <alignment horizontal="right"/>
    </xf>
    <xf numFmtId="167" fontId="0" fillId="5" borderId="16" xfId="0" applyNumberFormat="1" applyFont="1" applyFill="1" applyBorder="1" applyAlignment="1"/>
    <xf numFmtId="167" fontId="0" fillId="0" borderId="16" xfId="0" applyNumberFormat="1" applyFont="1" applyBorder="1" applyAlignment="1"/>
    <xf numFmtId="42" fontId="0" fillId="2" borderId="6" xfId="0" applyNumberFormat="1" applyFont="1" applyFill="1" applyBorder="1" applyAlignment="1"/>
    <xf numFmtId="42" fontId="0" fillId="8" borderId="6" xfId="0" applyNumberFormat="1" applyFont="1" applyFill="1" applyBorder="1" applyAlignment="1"/>
    <xf numFmtId="3" fontId="0" fillId="9" borderId="6" xfId="0" applyNumberFormat="1" applyFont="1" applyFill="1" applyBorder="1" applyAlignment="1"/>
    <xf numFmtId="3" fontId="4" fillId="9" borderId="6" xfId="0" applyNumberFormat="1" applyFont="1" applyFill="1" applyBorder="1" applyAlignment="1">
      <alignment horizontal="right"/>
    </xf>
    <xf numFmtId="9" fontId="0" fillId="9" borderId="6" xfId="1" applyFont="1" applyFill="1" applyBorder="1" applyAlignment="1"/>
    <xf numFmtId="42" fontId="0" fillId="9" borderId="6" xfId="0" applyNumberFormat="1" applyFont="1" applyFill="1" applyBorder="1" applyAlignment="1"/>
    <xf numFmtId="9" fontId="4" fillId="9" borderId="6" xfId="1" applyFont="1" applyFill="1" applyBorder="1" applyAlignment="1">
      <alignment horizontal="right"/>
    </xf>
    <xf numFmtId="9" fontId="0" fillId="5" borderId="16" xfId="1" applyNumberFormat="1" applyFont="1" applyFill="1" applyBorder="1" applyAlignment="1"/>
    <xf numFmtId="37" fontId="0" fillId="0" borderId="16" xfId="0" applyNumberFormat="1" applyFont="1" applyBorder="1" applyAlignment="1"/>
    <xf numFmtId="37" fontId="0" fillId="5" borderId="16" xfId="0" applyNumberFormat="1" applyFont="1" applyFill="1" applyBorder="1" applyAlignment="1"/>
    <xf numFmtId="17" fontId="2" fillId="3" borderId="16" xfId="0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left"/>
    </xf>
    <xf numFmtId="42" fontId="0" fillId="0" borderId="18" xfId="0" applyNumberFormat="1" applyFont="1" applyBorder="1" applyAlignment="1"/>
    <xf numFmtId="17" fontId="2" fillId="3" borderId="20" xfId="0" applyNumberFormat="1" applyFont="1" applyFill="1" applyBorder="1" applyAlignment="1">
      <alignment horizontal="center"/>
    </xf>
    <xf numFmtId="166" fontId="4" fillId="0" borderId="17" xfId="0" applyNumberFormat="1" applyFont="1" applyFill="1" applyBorder="1" applyAlignment="1"/>
    <xf numFmtId="3" fontId="4" fillId="2" borderId="6" xfId="0" applyNumberFormat="1" applyFont="1" applyFill="1" applyBorder="1" applyAlignment="1">
      <alignment horizontal="right"/>
    </xf>
    <xf numFmtId="1" fontId="4" fillId="2" borderId="6" xfId="0" applyNumberFormat="1" applyFont="1" applyFill="1" applyBorder="1" applyAlignment="1">
      <alignment horizontal="right"/>
    </xf>
    <xf numFmtId="42" fontId="0" fillId="10" borderId="6" xfId="0" applyNumberFormat="1" applyFont="1" applyFill="1" applyBorder="1" applyAlignment="1"/>
    <xf numFmtId="17" fontId="2" fillId="3" borderId="13" xfId="0" applyNumberFormat="1" applyFont="1" applyFill="1" applyBorder="1" applyAlignment="1">
      <alignment horizontal="left"/>
    </xf>
    <xf numFmtId="17" fontId="2" fillId="3" borderId="4" xfId="0" applyNumberFormat="1" applyFont="1" applyFill="1" applyBorder="1" applyAlignment="1">
      <alignment horizontal="center"/>
    </xf>
    <xf numFmtId="17" fontId="2" fillId="4" borderId="14" xfId="0" applyNumberFormat="1" applyFont="1" applyFill="1" applyBorder="1" applyAlignment="1">
      <alignment horizontal="center"/>
    </xf>
    <xf numFmtId="3" fontId="0" fillId="9" borderId="9" xfId="0" applyNumberFormat="1" applyFont="1" applyFill="1" applyBorder="1" applyAlignment="1"/>
    <xf numFmtId="3" fontId="4" fillId="9" borderId="9" xfId="0" applyNumberFormat="1" applyFont="1" applyFill="1" applyBorder="1" applyAlignment="1">
      <alignment horizontal="right"/>
    </xf>
    <xf numFmtId="9" fontId="0" fillId="9" borderId="9" xfId="1" applyFont="1" applyFill="1" applyBorder="1" applyAlignment="1"/>
    <xf numFmtId="42" fontId="0" fillId="9" borderId="9" xfId="0" applyNumberFormat="1" applyFont="1" applyFill="1" applyBorder="1" applyAlignment="1"/>
    <xf numFmtId="166" fontId="4" fillId="8" borderId="8" xfId="0" applyNumberFormat="1" applyFont="1" applyFill="1" applyBorder="1" applyAlignment="1"/>
    <xf numFmtId="42" fontId="0" fillId="10" borderId="9" xfId="0" applyNumberFormat="1" applyFont="1" applyFill="1" applyBorder="1" applyAlignment="1"/>
    <xf numFmtId="166" fontId="0" fillId="8" borderId="8" xfId="0" applyNumberFormat="1" applyFont="1" applyFill="1" applyBorder="1" applyAlignment="1"/>
    <xf numFmtId="42" fontId="0" fillId="2" borderId="15" xfId="0" applyNumberFormat="1" applyFont="1" applyFill="1" applyBorder="1" applyAlignment="1"/>
    <xf numFmtId="42" fontId="0" fillId="9" borderId="15" xfId="0" applyNumberFormat="1" applyFont="1" applyFill="1" applyBorder="1" applyAlignment="1"/>
    <xf numFmtId="42" fontId="0" fillId="9" borderId="21" xfId="0" applyNumberFormat="1" applyFont="1" applyFill="1" applyBorder="1" applyAlignment="1"/>
    <xf numFmtId="166" fontId="4" fillId="0" borderId="11" xfId="0" applyNumberFormat="1" applyFont="1" applyFill="1" applyBorder="1" applyAlignment="1"/>
    <xf numFmtId="166" fontId="4" fillId="0" borderId="8" xfId="0" applyNumberFormat="1" applyFont="1" applyFill="1" applyBorder="1" applyAlignment="1"/>
    <xf numFmtId="166" fontId="0" fillId="0" borderId="8" xfId="0" applyNumberFormat="1" applyFont="1" applyFill="1" applyBorder="1" applyAlignment="1"/>
    <xf numFmtId="166" fontId="4" fillId="0" borderId="10" xfId="0" applyNumberFormat="1" applyFont="1" applyFill="1" applyBorder="1" applyAlignment="1"/>
    <xf numFmtId="17" fontId="2" fillId="4" borderId="17" xfId="0" applyNumberFormat="1" applyFont="1" applyFill="1" applyBorder="1" applyAlignment="1">
      <alignment horizontal="center"/>
    </xf>
    <xf numFmtId="42" fontId="0" fillId="0" borderId="22" xfId="0" applyNumberFormat="1" applyFont="1" applyBorder="1" applyAlignment="1"/>
    <xf numFmtId="42" fontId="0" fillId="0" borderId="23" xfId="0" applyNumberFormat="1" applyFont="1" applyBorder="1" applyAlignment="1"/>
    <xf numFmtId="42" fontId="0" fillId="0" borderId="24" xfId="0" applyNumberFormat="1" applyFont="1" applyBorder="1" applyAlignment="1"/>
    <xf numFmtId="42" fontId="0" fillId="0" borderId="25" xfId="0" applyNumberFormat="1" applyFont="1" applyBorder="1" applyAlignment="1"/>
    <xf numFmtId="0" fontId="4" fillId="0" borderId="26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10" fillId="0" borderId="17" xfId="0" applyFont="1" applyFill="1" applyBorder="1" applyAlignment="1"/>
    <xf numFmtId="42" fontId="8" fillId="0" borderId="17" xfId="0" applyNumberFormat="1" applyFont="1" applyFill="1" applyBorder="1" applyAlignment="1"/>
    <xf numFmtId="49" fontId="10" fillId="0" borderId="17" xfId="0" applyNumberFormat="1" applyFont="1" applyFill="1" applyBorder="1" applyAlignment="1">
      <alignment wrapText="1"/>
    </xf>
    <xf numFmtId="1" fontId="8" fillId="0" borderId="17" xfId="0" applyNumberFormat="1" applyFont="1" applyFill="1" applyBorder="1" applyAlignment="1"/>
    <xf numFmtId="0" fontId="10" fillId="0" borderId="17" xfId="0" applyFont="1" applyFill="1" applyBorder="1" applyAlignment="1">
      <alignment wrapText="1"/>
    </xf>
    <xf numFmtId="9" fontId="8" fillId="0" borderId="17" xfId="1" applyFont="1" applyFill="1" applyBorder="1" applyAlignment="1"/>
    <xf numFmtId="17" fontId="2" fillId="3" borderId="17" xfId="0" applyNumberFormat="1" applyFont="1" applyFill="1" applyBorder="1" applyAlignment="1">
      <alignment horizontal="center"/>
    </xf>
    <xf numFmtId="0" fontId="10" fillId="0" borderId="16" xfId="0" applyFont="1" applyFill="1" applyBorder="1" applyAlignment="1"/>
    <xf numFmtId="49" fontId="10" fillId="0" borderId="16" xfId="0" applyNumberFormat="1" applyFont="1" applyFill="1" applyBorder="1" applyAlignment="1">
      <alignment wrapText="1"/>
    </xf>
    <xf numFmtId="17" fontId="2" fillId="12" borderId="17" xfId="0" applyNumberFormat="1" applyFont="1" applyFill="1" applyBorder="1" applyAlignment="1">
      <alignment horizontal="center"/>
    </xf>
    <xf numFmtId="17" fontId="2" fillId="12" borderId="16" xfId="0" applyNumberFormat="1" applyFont="1" applyFill="1" applyBorder="1" applyAlignment="1">
      <alignment horizontal="center"/>
    </xf>
    <xf numFmtId="0" fontId="1" fillId="0" borderId="0" xfId="0" applyFont="1" applyAlignment="1"/>
    <xf numFmtId="0" fontId="7" fillId="0" borderId="1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0" fillId="5" borderId="19" xfId="0" applyFont="1" applyFill="1" applyBorder="1" applyAlignment="1">
      <alignment horizontal="left"/>
    </xf>
    <xf numFmtId="0" fontId="0" fillId="5" borderId="18" xfId="0" applyFont="1" applyFill="1" applyBorder="1" applyAlignment="1">
      <alignment horizontal="left"/>
    </xf>
    <xf numFmtId="42" fontId="8" fillId="11" borderId="20" xfId="0" applyNumberFormat="1" applyFont="1" applyFill="1" applyBorder="1" applyAlignment="1"/>
    <xf numFmtId="0" fontId="0" fillId="11" borderId="28" xfId="0" applyFont="1" applyFill="1" applyBorder="1" applyAlignment="1"/>
    <xf numFmtId="42" fontId="8" fillId="11" borderId="29" xfId="0" applyNumberFormat="1" applyFont="1" applyFill="1" applyBorder="1" applyAlignment="1"/>
    <xf numFmtId="0" fontId="0" fillId="11" borderId="30" xfId="0" applyFont="1" applyFill="1" applyBorder="1" applyAlignment="1"/>
    <xf numFmtId="0" fontId="0" fillId="11" borderId="31" xfId="0" applyFont="1" applyFill="1" applyBorder="1" applyAlignment="1"/>
    <xf numFmtId="42" fontId="8" fillId="11" borderId="13" xfId="0" applyNumberFormat="1" applyFont="1" applyFill="1" applyBorder="1" applyAlignment="1"/>
    <xf numFmtId="0" fontId="0" fillId="0" borderId="4" xfId="0" applyFont="1" applyBorder="1" applyAlignment="1"/>
    <xf numFmtId="0" fontId="0" fillId="0" borderId="14" xfId="0" applyFont="1" applyBorder="1" applyAlignment="1"/>
    <xf numFmtId="17" fontId="2" fillId="3" borderId="13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A84C"/>
      <color rgb="FFDEEA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5157002135866E-2"/>
          <c:y val="2.6862026862026864E-2"/>
          <c:w val="0.89817909401000984"/>
          <c:h val="0.89041485198965509"/>
        </c:manualLayout>
      </c:layout>
      <c:lineChart>
        <c:grouping val="standard"/>
        <c:varyColors val="1"/>
        <c:ser>
          <c:idx val="0"/>
          <c:order val="0"/>
          <c:tx>
            <c:strRef>
              <c:f>'Revenue Projections'!$A$7</c:f>
              <c:strCache>
                <c:ptCount val="1"/>
                <c:pt idx="0">
                  <c:v> Revenue (Total Entries Sold x Weighted Avg Entry Price)</c:v>
                </c:pt>
              </c:strCache>
            </c:strRef>
          </c:tx>
          <c:spPr>
            <a:ln w="19050" cmpd="sng">
              <a:solidFill>
                <a:srgbClr val="A5A5A5"/>
              </a:solidFill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Projections'!$B$2:$AY$2</c15:sqref>
                  </c15:fullRef>
                </c:ext>
              </c:extLst>
              <c:f>('Revenue Projections'!$E$2,'Revenue Projections'!$I$2,'Revenue Projections'!$M$2,'Revenue Projections'!$Q$2,'Revenue Projections'!$V$2,'Revenue Projections'!$Z$2,'Revenue Projections'!$AD$2,'Revenue Projections'!$AH$2,'Revenue Projections'!$AM$2,'Revenue Projections'!$AQ$2,'Revenue Projections'!$AU$2,'Revenue Projections'!$AY$2)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Projections'!$B$7:$AY$7</c15:sqref>
                  </c15:fullRef>
                </c:ext>
              </c:extLst>
              <c:f>('Revenue Projections'!$E$7,'Revenue Projections'!$I$7,'Revenue Projections'!$M$7,'Revenue Projections'!$Q$7,'Revenue Projections'!$V$7,'Revenue Projections'!$Z$7,'Revenue Projections'!$AD$7,'Revenue Projections'!$AH$7,'Revenue Projections'!$AM$7,'Revenue Projections'!$AQ$7,'Revenue Projections'!$AU$7,'Revenue Projections'!$AY$7)</c:f>
              <c:numCache>
                <c:formatCode>_("$"* #,##0_);_("$"* \(#,##0\);_("$"* "-"_);_(@_)</c:formatCode>
                <c:ptCount val="12"/>
                <c:pt idx="0">
                  <c:v>0</c:v>
                </c:pt>
                <c:pt idx="1">
                  <c:v>278181.81818181818</c:v>
                </c:pt>
                <c:pt idx="2">
                  <c:v>927272.72727272718</c:v>
                </c:pt>
                <c:pt idx="3">
                  <c:v>1539272.7272727271</c:v>
                </c:pt>
                <c:pt idx="4">
                  <c:v>2151272.7272727271</c:v>
                </c:pt>
                <c:pt idx="5">
                  <c:v>2763272.7272727275</c:v>
                </c:pt>
                <c:pt idx="6">
                  <c:v>3375272.7272727275</c:v>
                </c:pt>
                <c:pt idx="7">
                  <c:v>3987272.727272728</c:v>
                </c:pt>
                <c:pt idx="8">
                  <c:v>4599272.7272727275</c:v>
                </c:pt>
                <c:pt idx="9">
                  <c:v>5211272.7272727275</c:v>
                </c:pt>
                <c:pt idx="10">
                  <c:v>5823272.7272727275</c:v>
                </c:pt>
                <c:pt idx="11">
                  <c:v>6435272.7272727275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6-4BAA-95C9-9575CB32218F}"/>
            </c:ext>
          </c:extLst>
        </c:ser>
        <c:ser>
          <c:idx val="2"/>
          <c:order val="1"/>
          <c:tx>
            <c:strRef>
              <c:f>'Revenue Projections'!$A$15</c:f>
              <c:strCache>
                <c:ptCount val="1"/>
                <c:pt idx="0">
                  <c:v> Total Expenses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Projections'!$B$2:$AY$2</c15:sqref>
                  </c15:fullRef>
                </c:ext>
              </c:extLst>
              <c:f>('Revenue Projections'!$E$2,'Revenue Projections'!$I$2,'Revenue Projections'!$M$2,'Revenue Projections'!$Q$2,'Revenue Projections'!$V$2,'Revenue Projections'!$Z$2,'Revenue Projections'!$AD$2,'Revenue Projections'!$AH$2,'Revenue Projections'!$AM$2,'Revenue Projections'!$AQ$2,'Revenue Projections'!$AU$2,'Revenue Projections'!$AY$2)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Projections'!$B$15:$AY$15</c15:sqref>
                  </c15:fullRef>
                </c:ext>
              </c:extLst>
              <c:f>('Revenue Projections'!$E$15,'Revenue Projections'!$I$15,'Revenue Projections'!$M$15,'Revenue Projections'!$Q$15,'Revenue Projections'!$V$15,'Revenue Projections'!$Z$15,'Revenue Projections'!$AD$15,'Revenue Projections'!$AH$15,'Revenue Projections'!$AM$15,'Revenue Projections'!$AQ$15,'Revenue Projections'!$AU$15,'Revenue Projections'!$AY$15)</c:f>
              <c:numCache>
                <c:formatCode>_("$"* #,##0_);_("$"* \(#,##0\);_("$"* "-"_);_(@_)</c:formatCode>
                <c:ptCount val="12"/>
                <c:pt idx="0">
                  <c:v>251125</c:v>
                </c:pt>
                <c:pt idx="1">
                  <c:v>543498.54719688429</c:v>
                </c:pt>
                <c:pt idx="2">
                  <c:v>897670.15732294752</c:v>
                </c:pt>
                <c:pt idx="3">
                  <c:v>1287231.9611560928</c:v>
                </c:pt>
                <c:pt idx="4">
                  <c:v>1676793.7649892385</c:v>
                </c:pt>
                <c:pt idx="5">
                  <c:v>2148105.5688223839</c:v>
                </c:pt>
                <c:pt idx="6">
                  <c:v>2537667.3726555295</c:v>
                </c:pt>
                <c:pt idx="7">
                  <c:v>2927229.1764886752</c:v>
                </c:pt>
                <c:pt idx="8">
                  <c:v>3235040.9803218204</c:v>
                </c:pt>
                <c:pt idx="9">
                  <c:v>3706352.7841549655</c:v>
                </c:pt>
                <c:pt idx="10">
                  <c:v>4095914.5879881107</c:v>
                </c:pt>
                <c:pt idx="11">
                  <c:v>4485476.3918212559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6-4BAA-95C9-9575CB32218F}"/>
            </c:ext>
          </c:extLst>
        </c:ser>
        <c:ser>
          <c:idx val="1"/>
          <c:order val="2"/>
          <c:tx>
            <c:strRef>
              <c:f>'Revenue Projections'!$A$16</c:f>
              <c:strCache>
                <c:ptCount val="1"/>
                <c:pt idx="0">
                  <c:v> Net Income</c:v>
                </c:pt>
              </c:strCache>
            </c:strRef>
          </c:tx>
          <c:spPr>
            <a:ln w="19050" cmpd="sng">
              <a:solidFill>
                <a:srgbClr val="1B2E4E"/>
              </a:solidFill>
            </a:ln>
          </c:spPr>
          <c:marker>
            <c:symbol val="circle"/>
            <c:size val="5"/>
            <c:spPr>
              <a:solidFill>
                <a:srgbClr val="1B2E4E"/>
              </a:solidFill>
              <a:ln cmpd="sng">
                <a:solidFill>
                  <a:srgbClr val="1B2E4E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Projections'!$B$2:$AY$2</c15:sqref>
                  </c15:fullRef>
                </c:ext>
              </c:extLst>
              <c:f>('Revenue Projections'!$E$2,'Revenue Projections'!$I$2,'Revenue Projections'!$M$2,'Revenue Projections'!$Q$2,'Revenue Projections'!$V$2,'Revenue Projections'!$Z$2,'Revenue Projections'!$AD$2,'Revenue Projections'!$AH$2,'Revenue Projections'!$AM$2,'Revenue Projections'!$AQ$2,'Revenue Projections'!$AU$2,'Revenue Projections'!$AY$2)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Projections'!$B$16:$AY$16</c15:sqref>
                  </c15:fullRef>
                </c:ext>
              </c:extLst>
              <c:f>('Revenue Projections'!$E$16,'Revenue Projections'!$I$16,'Revenue Projections'!$M$16,'Revenue Projections'!$Q$16,'Revenue Projections'!$V$16,'Revenue Projections'!$Z$16,'Revenue Projections'!$AD$16,'Revenue Projections'!$AH$16,'Revenue Projections'!$AM$16,'Revenue Projections'!$AQ$16,'Revenue Projections'!$AU$16,'Revenue Projections'!$AY$16)</c:f>
              <c:numCache>
                <c:formatCode>_("$"* #,##0_);_("$"* \(#,##0\);_("$"* "-"_);_(@_)</c:formatCode>
                <c:ptCount val="12"/>
                <c:pt idx="0">
                  <c:v>-251125</c:v>
                </c:pt>
                <c:pt idx="1">
                  <c:v>-265316.72901506611</c:v>
                </c:pt>
                <c:pt idx="2">
                  <c:v>29602.56994977966</c:v>
                </c:pt>
                <c:pt idx="3">
                  <c:v>252040.76611663424</c:v>
                </c:pt>
                <c:pt idx="4">
                  <c:v>474478.9622834886</c:v>
                </c:pt>
                <c:pt idx="5">
                  <c:v>615167.15845034365</c:v>
                </c:pt>
                <c:pt idx="6">
                  <c:v>837605.354617198</c:v>
                </c:pt>
                <c:pt idx="7">
                  <c:v>1060043.5507840528</c:v>
                </c:pt>
                <c:pt idx="8">
                  <c:v>1364231.7469509072</c:v>
                </c:pt>
                <c:pt idx="9">
                  <c:v>1504919.943117762</c:v>
                </c:pt>
                <c:pt idx="10">
                  <c:v>1727358.1392846168</c:v>
                </c:pt>
                <c:pt idx="11">
                  <c:v>1949796.3354514716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6-4BAA-95C9-9575CB32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8128"/>
        <c:axId val="59752832"/>
      </c:lineChart>
      <c:catAx>
        <c:axId val="112688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752832"/>
        <c:crosses val="autoZero"/>
        <c:auto val="1"/>
        <c:lblAlgn val="ctr"/>
        <c:lblOffset val="100"/>
        <c:noMultiLvlLbl val="1"/>
      </c:catAx>
      <c:valAx>
        <c:axId val="597528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_(&quot;$&quot;* #,##0_);_(&quot;$&quot;* \(#,##0\);_(&quot;$&quot;* &quot;-&quot;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1268812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'Revenue Projections'!$A$18</c:f>
              <c:strCache>
                <c:ptCount val="1"/>
                <c:pt idx="0">
                  <c:v> Total Revenue Cumulative</c:v>
                </c:pt>
              </c:strCache>
            </c:strRef>
          </c:tx>
          <c:spPr>
            <a:solidFill>
              <a:srgbClr val="5B9BD5">
                <a:alpha val="80000"/>
              </a:srgbClr>
            </a:solidFill>
            <a:ln w="19050" cmpd="sng">
              <a:solidFill>
                <a:srgbClr val="5B9BD5"/>
              </a:solidFill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Projections'!$B$2:$AY$2</c15:sqref>
                  </c15:fullRef>
                </c:ext>
              </c:extLst>
              <c:f>('Revenue Projections'!$E$2,'Revenue Projections'!$I$2,'Revenue Projections'!$M$2,'Revenue Projections'!$Q$2,'Revenue Projections'!$V$2,'Revenue Projections'!$Z$2,'Revenue Projections'!$AD$2,'Revenue Projections'!$AH$2,'Revenue Projections'!$AM$2,'Revenue Projections'!$AQ$2,'Revenue Projections'!$AU$2,'Revenue Projections'!$AY$2)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Projections'!$B$18:$AY$18</c15:sqref>
                  </c15:fullRef>
                </c:ext>
              </c:extLst>
              <c:f>('Revenue Projections'!$E$18,'Revenue Projections'!$I$18,'Revenue Projections'!$M$18,'Revenue Projections'!$Q$18,'Revenue Projections'!$V$18,'Revenue Projections'!$Z$18,'Revenue Projections'!$AD$18,'Revenue Projections'!$AH$18,'Revenue Projections'!$AM$18,'Revenue Projections'!$AQ$18,'Revenue Projections'!$AU$18,'Revenue Projections'!$AY$18)</c:f>
              <c:numCache>
                <c:formatCode>_("$"* #,##0_);_("$"* \(#,##0\);_("$"* "-"_);_(@_)</c:formatCode>
                <c:ptCount val="12"/>
                <c:pt idx="0">
                  <c:v>0</c:v>
                </c:pt>
                <c:pt idx="1">
                  <c:v>278181.81818181818</c:v>
                </c:pt>
                <c:pt idx="2">
                  <c:v>1205454.5454545456</c:v>
                </c:pt>
                <c:pt idx="3">
                  <c:v>2744727.2727272729</c:v>
                </c:pt>
                <c:pt idx="4">
                  <c:v>4896000</c:v>
                </c:pt>
                <c:pt idx="5">
                  <c:v>7659272.7272727275</c:v>
                </c:pt>
                <c:pt idx="6">
                  <c:v>11034545.454545457</c:v>
                </c:pt>
                <c:pt idx="7">
                  <c:v>15021818.181818187</c:v>
                </c:pt>
                <c:pt idx="8">
                  <c:v>19621090.909090918</c:v>
                </c:pt>
                <c:pt idx="9">
                  <c:v>24832363.636363648</c:v>
                </c:pt>
                <c:pt idx="10">
                  <c:v>30655636.363636378</c:v>
                </c:pt>
                <c:pt idx="11">
                  <c:v>37090909.090909101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5-4F8D-B410-DF88D7D1AF3B}"/>
            </c:ext>
          </c:extLst>
        </c:ser>
        <c:ser>
          <c:idx val="1"/>
          <c:order val="1"/>
          <c:tx>
            <c:strRef>
              <c:f>'Revenue Projections'!$A$19</c:f>
              <c:strCache>
                <c:ptCount val="1"/>
                <c:pt idx="0">
                  <c:v> Total Net Income Cumulative</c:v>
                </c:pt>
              </c:strCache>
            </c:strRef>
          </c:tx>
          <c:spPr>
            <a:solidFill>
              <a:srgbClr val="ED7D31">
                <a:alpha val="80000"/>
              </a:srgbClr>
            </a:solidFill>
            <a:ln w="19050" cmpd="sng">
              <a:solidFill>
                <a:srgbClr val="ED7D31"/>
              </a:solidFill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Projections'!$B$2:$AY$2</c15:sqref>
                  </c15:fullRef>
                </c:ext>
              </c:extLst>
              <c:f>('Revenue Projections'!$E$2,'Revenue Projections'!$I$2,'Revenue Projections'!$M$2,'Revenue Projections'!$Q$2,'Revenue Projections'!$V$2,'Revenue Projections'!$Z$2,'Revenue Projections'!$AD$2,'Revenue Projections'!$AH$2,'Revenue Projections'!$AM$2,'Revenue Projections'!$AQ$2,'Revenue Projections'!$AU$2,'Revenue Projections'!$AY$2)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Projections'!$B$19:$AY$19</c15:sqref>
                  </c15:fullRef>
                </c:ext>
              </c:extLst>
              <c:f>('Revenue Projections'!$E$19,'Revenue Projections'!$I$19,'Revenue Projections'!$M$19,'Revenue Projections'!$Q$19,'Revenue Projections'!$V$19,'Revenue Projections'!$Z$19,'Revenue Projections'!$AD$19,'Revenue Projections'!$AH$19,'Revenue Projections'!$AM$19,'Revenue Projections'!$AQ$19,'Revenue Projections'!$AU$19,'Revenue Projections'!$AY$19)</c:f>
              <c:numCache>
                <c:formatCode>_("$"* #,##0_);_("$"* \(#,##0\);_("$"* "-"_);_(@_)</c:formatCode>
                <c:ptCount val="12"/>
                <c:pt idx="0">
                  <c:v>-251125</c:v>
                </c:pt>
                <c:pt idx="1">
                  <c:v>-516441.72901506611</c:v>
                </c:pt>
                <c:pt idx="2">
                  <c:v>-486839.1590652864</c:v>
                </c:pt>
                <c:pt idx="3">
                  <c:v>-234798.39294865221</c:v>
                </c:pt>
                <c:pt idx="4">
                  <c:v>157930.5693348365</c:v>
                </c:pt>
                <c:pt idx="5">
                  <c:v>773097.72778517986</c:v>
                </c:pt>
                <c:pt idx="6">
                  <c:v>1610703.0824023779</c:v>
                </c:pt>
                <c:pt idx="7">
                  <c:v>2670746.6331864302</c:v>
                </c:pt>
                <c:pt idx="8">
                  <c:v>3953228.3801373374</c:v>
                </c:pt>
                <c:pt idx="9">
                  <c:v>5458148.3232550994</c:v>
                </c:pt>
                <c:pt idx="10">
                  <c:v>7185506.4625397157</c:v>
                </c:pt>
                <c:pt idx="11">
                  <c:v>9135302.7979911864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5-4F8D-B410-DF88D7D1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9520"/>
        <c:axId val="59341056"/>
      </c:areaChart>
      <c:catAx>
        <c:axId val="593395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341056"/>
        <c:crosses val="autoZero"/>
        <c:auto val="1"/>
        <c:lblAlgn val="ctr"/>
        <c:lblOffset val="100"/>
        <c:noMultiLvlLbl val="1"/>
      </c:catAx>
      <c:valAx>
        <c:axId val="593410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_(&quot;$&quot;* #,##0_);_(&quot;$&quot;* \(#,##0\);_(&quot;$&quot;* &quot;-&quot;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59339520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5157002135866E-2"/>
          <c:y val="2.6862026862026864E-2"/>
          <c:w val="0.89817909401000984"/>
          <c:h val="0.89041485198965509"/>
        </c:manualLayout>
      </c:layout>
      <c:lineChart>
        <c:grouping val="standard"/>
        <c:varyColors val="1"/>
        <c:ser>
          <c:idx val="0"/>
          <c:order val="0"/>
          <c:tx>
            <c:strRef>
              <c:f>'Revenue Projections'!$A$7</c:f>
              <c:strCache>
                <c:ptCount val="1"/>
                <c:pt idx="0">
                  <c:v> Revenue (Total Entries Sold x Weighted Avg Entry Price)</c:v>
                </c:pt>
              </c:strCache>
            </c:strRef>
          </c:tx>
          <c:spPr>
            <a:ln w="19050" cmpd="sng">
              <a:solidFill>
                <a:srgbClr val="A5A5A5"/>
              </a:solidFill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Projections'!$B$2:$AZ$2</c15:sqref>
                  </c15:fullRef>
                </c:ext>
              </c:extLst>
              <c:f>('Revenue Projections'!$R$2,'Revenue Projections'!$AI$2,'Revenue Projections'!$AZ$2)</c:f>
              <c:strCache>
                <c:ptCount val="3"/>
                <c:pt idx="0">
                  <c:v>FY 2020</c:v>
                </c:pt>
                <c:pt idx="1">
                  <c:v>FY 2021</c:v>
                </c:pt>
                <c:pt idx="2">
                  <c:v>FY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Projections'!$B$7:$AZ$7</c15:sqref>
                  </c15:fullRef>
                </c:ext>
              </c:extLst>
              <c:f>('Revenue Projections'!$R$7,'Revenue Projections'!$AI$7,'Revenue Projections'!$AZ$7)</c:f>
              <c:numCache>
                <c:formatCode>_("$"* #,##0_);_("$"* \(#,##0\);_("$"* "-"_);_(@_)</c:formatCode>
                <c:ptCount val="3"/>
                <c:pt idx="0">
                  <c:v>2744727.2727272729</c:v>
                </c:pt>
                <c:pt idx="1">
                  <c:v>12277090.90909091</c:v>
                </c:pt>
                <c:pt idx="2">
                  <c:v>22069090.90909091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4-4DE5-AFC5-52CD5EEA4AE9}"/>
            </c:ext>
          </c:extLst>
        </c:ser>
        <c:ser>
          <c:idx val="2"/>
          <c:order val="1"/>
          <c:tx>
            <c:strRef>
              <c:f>'Revenue Projections'!$A$15</c:f>
              <c:strCache>
                <c:ptCount val="1"/>
                <c:pt idx="0">
                  <c:v> Total Expenses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Projections'!$B$2:$AZ$2</c15:sqref>
                  </c15:fullRef>
                </c:ext>
              </c:extLst>
              <c:f>('Revenue Projections'!$R$2,'Revenue Projections'!$AI$2,'Revenue Projections'!$AZ$2)</c:f>
              <c:strCache>
                <c:ptCount val="3"/>
                <c:pt idx="0">
                  <c:v>FY 2020</c:v>
                </c:pt>
                <c:pt idx="1">
                  <c:v>FY 2021</c:v>
                </c:pt>
                <c:pt idx="2">
                  <c:v>FY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Projections'!$B$15:$AZ$15</c15:sqref>
                  </c15:fullRef>
                </c:ext>
              </c:extLst>
              <c:f>('Revenue Projections'!$R$15,'Revenue Projections'!$AI$15,'Revenue Projections'!$AZ$15)</c:f>
              <c:numCache>
                <c:formatCode>_("$"* #,##0_);_("$"* \(#,##0\);_("$"* "-"_);_(@_)</c:formatCode>
                <c:ptCount val="3"/>
                <c:pt idx="0">
                  <c:v>2979525.6656759246</c:v>
                </c:pt>
                <c:pt idx="1">
                  <c:v>9289795.8829558268</c:v>
                </c:pt>
                <c:pt idx="2">
                  <c:v>15522784.744286152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4-4DE5-AFC5-52CD5EEA4AE9}"/>
            </c:ext>
          </c:extLst>
        </c:ser>
        <c:ser>
          <c:idx val="1"/>
          <c:order val="2"/>
          <c:tx>
            <c:strRef>
              <c:f>'Revenue Projections'!$A$16</c:f>
              <c:strCache>
                <c:ptCount val="1"/>
                <c:pt idx="0">
                  <c:v> Net Income</c:v>
                </c:pt>
              </c:strCache>
            </c:strRef>
          </c:tx>
          <c:spPr>
            <a:ln w="19050" cmpd="sng">
              <a:solidFill>
                <a:srgbClr val="1B2E4E"/>
              </a:solidFill>
            </a:ln>
          </c:spPr>
          <c:marker>
            <c:symbol val="circle"/>
            <c:size val="5"/>
            <c:spPr>
              <a:solidFill>
                <a:srgbClr val="1B2E4E"/>
              </a:solidFill>
              <a:ln cmpd="sng">
                <a:solidFill>
                  <a:srgbClr val="1B2E4E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Projections'!$B$2:$AZ$2</c15:sqref>
                  </c15:fullRef>
                </c:ext>
              </c:extLst>
              <c:f>('Revenue Projections'!$R$2,'Revenue Projections'!$AI$2,'Revenue Projections'!$AZ$2)</c:f>
              <c:strCache>
                <c:ptCount val="3"/>
                <c:pt idx="0">
                  <c:v>FY 2020</c:v>
                </c:pt>
                <c:pt idx="1">
                  <c:v>FY 2021</c:v>
                </c:pt>
                <c:pt idx="2">
                  <c:v>FY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Projections'!$B$16:$AZ$16</c15:sqref>
                  </c15:fullRef>
                </c:ext>
              </c:extLst>
              <c:f>('Revenue Projections'!$R$16,'Revenue Projections'!$AI$16,'Revenue Projections'!$AZ$16)</c:f>
              <c:numCache>
                <c:formatCode>_("$"* #,##0_);_("$"* \(#,##0\);_("$"* "-"_);_(@_)</c:formatCode>
                <c:ptCount val="3"/>
                <c:pt idx="0">
                  <c:v>-234798.39294865169</c:v>
                </c:pt>
                <c:pt idx="1">
                  <c:v>2987295.0261350833</c:v>
                </c:pt>
                <c:pt idx="2">
                  <c:v>6546306.1648047585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4-4DE5-AFC5-52CD5EEA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8128"/>
        <c:axId val="59752832"/>
      </c:lineChart>
      <c:catAx>
        <c:axId val="112688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752832"/>
        <c:crosses val="autoZero"/>
        <c:auto val="1"/>
        <c:lblAlgn val="ctr"/>
        <c:lblOffset val="100"/>
        <c:noMultiLvlLbl val="1"/>
      </c:catAx>
      <c:valAx>
        <c:axId val="597528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_(&quot;$&quot;* #,##0_);_(&quot;$&quot;* \(#,##0\);_(&quot;$&quot;* &quot;-&quot;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1268812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'Revenue Projections'!$A$18</c:f>
              <c:strCache>
                <c:ptCount val="1"/>
                <c:pt idx="0">
                  <c:v> Total Revenue Cumulative</c:v>
                </c:pt>
              </c:strCache>
            </c:strRef>
          </c:tx>
          <c:spPr>
            <a:solidFill>
              <a:srgbClr val="5B9BD5">
                <a:alpha val="80000"/>
              </a:srgbClr>
            </a:solidFill>
            <a:ln w="19050" cmpd="sng">
              <a:solidFill>
                <a:srgbClr val="5B9BD5"/>
              </a:solidFill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Projections'!$B$2:$AZ$2</c15:sqref>
                  </c15:fullRef>
                </c:ext>
              </c:extLst>
              <c:f>('Revenue Projections'!$R$2,'Revenue Projections'!$AI$2,'Revenue Projections'!$AZ$2)</c:f>
              <c:strCache>
                <c:ptCount val="3"/>
                <c:pt idx="0">
                  <c:v>FY 2020</c:v>
                </c:pt>
                <c:pt idx="1">
                  <c:v>FY 2021</c:v>
                </c:pt>
                <c:pt idx="2">
                  <c:v>FY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Projections'!$B$18:$AZ$18</c15:sqref>
                  </c15:fullRef>
                </c:ext>
              </c:extLst>
              <c:f>('Revenue Projections'!$R$18,'Revenue Projections'!$AI$18,'Revenue Projections'!$AZ$18)</c:f>
              <c:numCache>
                <c:formatCode>_("$"* #,##0_);_("$"* \(#,##0\);_("$"* "-"_);_(@_)</c:formatCode>
                <c:ptCount val="3"/>
                <c:pt idx="0">
                  <c:v>2744727.2727272729</c:v>
                </c:pt>
                <c:pt idx="1">
                  <c:v>15021818.181818187</c:v>
                </c:pt>
                <c:pt idx="2">
                  <c:v>37090909.090909101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2D7-A16C-53B7F5981F50}"/>
            </c:ext>
          </c:extLst>
        </c:ser>
        <c:ser>
          <c:idx val="1"/>
          <c:order val="1"/>
          <c:tx>
            <c:strRef>
              <c:f>'Revenue Projections'!$A$19</c:f>
              <c:strCache>
                <c:ptCount val="1"/>
                <c:pt idx="0">
                  <c:v> Total Net Income Cumulative</c:v>
                </c:pt>
              </c:strCache>
            </c:strRef>
          </c:tx>
          <c:spPr>
            <a:solidFill>
              <a:srgbClr val="ED7D31">
                <a:alpha val="80000"/>
              </a:srgbClr>
            </a:solidFill>
            <a:ln w="19050" cmpd="sng">
              <a:solidFill>
                <a:srgbClr val="ED7D31"/>
              </a:solidFill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'Revenue Projections'!$B$2:$AZ$2</c15:sqref>
                  </c15:fullRef>
                </c:ext>
              </c:extLst>
              <c:f>('Revenue Projections'!$R$2,'Revenue Projections'!$AI$2,'Revenue Projections'!$AZ$2)</c:f>
              <c:strCache>
                <c:ptCount val="3"/>
                <c:pt idx="0">
                  <c:v>FY 2020</c:v>
                </c:pt>
                <c:pt idx="1">
                  <c:v>FY 2021</c:v>
                </c:pt>
                <c:pt idx="2">
                  <c:v>FY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Projections'!$B$19:$AZ$19</c15:sqref>
                  </c15:fullRef>
                </c:ext>
              </c:extLst>
              <c:f>('Revenue Projections'!$R$19,'Revenue Projections'!$AI$19,'Revenue Projections'!$AZ$19)</c:f>
              <c:numCache>
                <c:formatCode>_("$"* #,##0_);_("$"* \(#,##0\);_("$"* "-"_);_(@_)</c:formatCode>
                <c:ptCount val="3"/>
                <c:pt idx="0">
                  <c:v>-234798.39294865221</c:v>
                </c:pt>
                <c:pt idx="1">
                  <c:v>2670746.6331864302</c:v>
                </c:pt>
                <c:pt idx="2">
                  <c:v>9135302.7979911864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4-42D7-A16C-53B7F598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9520"/>
        <c:axId val="59341056"/>
      </c:areaChart>
      <c:catAx>
        <c:axId val="593395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341056"/>
        <c:crosses val="autoZero"/>
        <c:auto val="1"/>
        <c:lblAlgn val="ctr"/>
        <c:lblOffset val="100"/>
        <c:noMultiLvlLbl val="1"/>
      </c:catAx>
      <c:valAx>
        <c:axId val="593410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_(&quot;$&quot;* #,##0_);_(&quot;$&quot;* \(#,##0\);_(&quot;$&quot;* &quot;-&quot;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59339520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5829300" cy="46037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CA2C0-4143-45E8-A046-1EE8A7B6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815976</xdr:colOff>
      <xdr:row>21</xdr:row>
      <xdr:rowOff>9527</xdr:rowOff>
    </xdr:from>
    <xdr:ext cx="5508624" cy="345757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95EA3-C9AB-48DE-89A7-D16F06951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673100</xdr:colOff>
      <xdr:row>21</xdr:row>
      <xdr:rowOff>6351</xdr:rowOff>
    </xdr:from>
    <xdr:ext cx="5829300" cy="4603751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8A3E3-08A2-4342-8724-347D2554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3175</xdr:colOff>
      <xdr:row>21</xdr:row>
      <xdr:rowOff>9526</xdr:rowOff>
    </xdr:from>
    <xdr:ext cx="4743450" cy="3467099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F0DF8-7B46-44E3-8DB3-1BF5845C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00"/>
  <sheetViews>
    <sheetView topLeftCell="E18" workbookViewId="0">
      <selection activeCell="AD30" sqref="AD30"/>
    </sheetView>
  </sheetViews>
  <sheetFormatPr defaultColWidth="11.25" defaultRowHeight="15" customHeight="1" x14ac:dyDescent="0.8"/>
  <cols>
    <col min="1" max="1" width="47.95703125" customWidth="1"/>
    <col min="2" max="2" width="11.45703125" bestFit="1" customWidth="1"/>
    <col min="3" max="3" width="12.33203125" bestFit="1" customWidth="1"/>
    <col min="4" max="4" width="12.5" bestFit="1" customWidth="1"/>
    <col min="5" max="5" width="11.9140625" bestFit="1" customWidth="1"/>
    <col min="6" max="8" width="7.7890625" hidden="1" customWidth="1"/>
    <col min="9" max="9" width="7.7890625" bestFit="1" customWidth="1"/>
    <col min="10" max="12" width="7.7890625" hidden="1" customWidth="1"/>
    <col min="13" max="13" width="7.7890625" bestFit="1" customWidth="1"/>
    <col min="14" max="16" width="7.7890625" hidden="1" customWidth="1"/>
    <col min="17" max="17" width="7.7890625" bestFit="1" customWidth="1"/>
    <col min="18" max="20" width="7.7890625" hidden="1" customWidth="1"/>
    <col min="21" max="21" width="7.7890625" bestFit="1" customWidth="1"/>
    <col min="22" max="22" width="9.0390625" bestFit="1" customWidth="1"/>
    <col min="23" max="25" width="7.7890625" hidden="1" customWidth="1"/>
    <col min="26" max="26" width="7.7890625" bestFit="1" customWidth="1"/>
    <col min="27" max="29" width="7.7890625" hidden="1" customWidth="1"/>
    <col min="30" max="30" width="7.7890625" bestFit="1" customWidth="1"/>
    <col min="31" max="33" width="7.7890625" hidden="1" customWidth="1"/>
    <col min="34" max="34" width="7.7890625" bestFit="1" customWidth="1"/>
    <col min="35" max="37" width="7.7890625" hidden="1" customWidth="1"/>
    <col min="38" max="38" width="7.7890625" bestFit="1" customWidth="1"/>
    <col min="39" max="39" width="9.0390625" bestFit="1" customWidth="1"/>
    <col min="40" max="42" width="7.7890625" hidden="1" customWidth="1"/>
    <col min="43" max="43" width="7.7890625" bestFit="1" customWidth="1"/>
    <col min="44" max="46" width="7.7890625" hidden="1" customWidth="1"/>
    <col min="47" max="47" width="7.7890625" bestFit="1" customWidth="1"/>
    <col min="48" max="50" width="7.7890625" hidden="1" customWidth="1"/>
    <col min="51" max="51" width="7.7890625" bestFit="1" customWidth="1"/>
    <col min="52" max="54" width="7.7890625" hidden="1" customWidth="1"/>
    <col min="55" max="55" width="7.7890625" bestFit="1" customWidth="1"/>
    <col min="56" max="56" width="9.0390625" bestFit="1" customWidth="1"/>
  </cols>
  <sheetData>
    <row r="1" spans="1:56" ht="18.75" customHeight="1" x14ac:dyDescent="0.9">
      <c r="A1" s="9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6" ht="18.75" customHeight="1" x14ac:dyDescent="0.8">
      <c r="A2" s="49" t="s">
        <v>69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6" ht="15.75" customHeight="1" x14ac:dyDescent="0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56" ht="18.75" customHeight="1" x14ac:dyDescent="0.8">
      <c r="A4" s="14" t="s">
        <v>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56" s="17" customFormat="1" ht="15.75" customHeight="1" x14ac:dyDescent="0.7">
      <c r="A5" s="31" t="s">
        <v>0</v>
      </c>
      <c r="B5" s="32" t="s">
        <v>1</v>
      </c>
      <c r="C5" s="32" t="s">
        <v>99</v>
      </c>
      <c r="D5" s="32" t="s">
        <v>2</v>
      </c>
      <c r="E5" s="33" t="s">
        <v>3</v>
      </c>
      <c r="F5" s="22">
        <v>43831</v>
      </c>
      <c r="G5" s="22">
        <v>43862</v>
      </c>
      <c r="H5" s="22">
        <v>43891</v>
      </c>
      <c r="I5" s="7" t="s">
        <v>13</v>
      </c>
      <c r="J5" s="22">
        <v>43922</v>
      </c>
      <c r="K5" s="22">
        <v>43952</v>
      </c>
      <c r="L5" s="22">
        <v>43983</v>
      </c>
      <c r="M5" s="7" t="s">
        <v>14</v>
      </c>
      <c r="N5" s="22">
        <v>44013</v>
      </c>
      <c r="O5" s="22">
        <v>44044</v>
      </c>
      <c r="P5" s="22">
        <v>44075</v>
      </c>
      <c r="Q5" s="7" t="s">
        <v>15</v>
      </c>
      <c r="R5" s="22">
        <v>44105</v>
      </c>
      <c r="S5" s="22">
        <v>44136</v>
      </c>
      <c r="T5" s="22">
        <v>44166</v>
      </c>
      <c r="U5" s="7" t="s">
        <v>16</v>
      </c>
      <c r="V5" s="8" t="s">
        <v>17</v>
      </c>
      <c r="W5" s="22">
        <v>44197</v>
      </c>
      <c r="X5" s="22">
        <v>44228</v>
      </c>
      <c r="Y5" s="22">
        <v>44256</v>
      </c>
      <c r="Z5" s="7" t="s">
        <v>18</v>
      </c>
      <c r="AA5" s="22">
        <v>44287</v>
      </c>
      <c r="AB5" s="22">
        <v>44317</v>
      </c>
      <c r="AC5" s="22">
        <v>44348</v>
      </c>
      <c r="AD5" s="7" t="s">
        <v>19</v>
      </c>
      <c r="AE5" s="22">
        <v>44378</v>
      </c>
      <c r="AF5" s="22">
        <v>44409</v>
      </c>
      <c r="AG5" s="22">
        <v>44440</v>
      </c>
      <c r="AH5" s="7" t="s">
        <v>20</v>
      </c>
      <c r="AI5" s="22">
        <v>44470</v>
      </c>
      <c r="AJ5" s="22">
        <v>44501</v>
      </c>
      <c r="AK5" s="22">
        <v>44531</v>
      </c>
      <c r="AL5" s="7" t="s">
        <v>21</v>
      </c>
      <c r="AM5" s="8" t="s">
        <v>22</v>
      </c>
      <c r="AN5" s="22">
        <v>44562</v>
      </c>
      <c r="AO5" s="22">
        <v>44593</v>
      </c>
      <c r="AP5" s="22">
        <v>44621</v>
      </c>
      <c r="AQ5" s="7" t="s">
        <v>28</v>
      </c>
      <c r="AR5" s="22">
        <v>44652</v>
      </c>
      <c r="AS5" s="22">
        <v>44682</v>
      </c>
      <c r="AT5" s="22">
        <v>44713</v>
      </c>
      <c r="AU5" s="7" t="s">
        <v>29</v>
      </c>
      <c r="AV5" s="22">
        <v>44743</v>
      </c>
      <c r="AW5" s="22">
        <v>44774</v>
      </c>
      <c r="AX5" s="22">
        <v>44805</v>
      </c>
      <c r="AY5" s="7" t="s">
        <v>30</v>
      </c>
      <c r="AZ5" s="22">
        <v>44835</v>
      </c>
      <c r="BA5" s="22">
        <v>44866</v>
      </c>
      <c r="BB5" s="22">
        <v>44896</v>
      </c>
      <c r="BC5" s="7" t="s">
        <v>31</v>
      </c>
      <c r="BD5" s="8" t="s">
        <v>32</v>
      </c>
    </row>
    <row r="6" spans="1:56" s="17" customFormat="1" ht="15.75" customHeight="1" x14ac:dyDescent="0.7">
      <c r="A6" s="34" t="s">
        <v>44</v>
      </c>
      <c r="B6" s="18">
        <v>90000</v>
      </c>
      <c r="C6" s="35">
        <v>0.09</v>
      </c>
      <c r="D6" s="18">
        <f t="shared" ref="D6:D10" si="0">B6+(B6*C6)</f>
        <v>98100</v>
      </c>
      <c r="E6" s="36">
        <v>43831</v>
      </c>
      <c r="F6" s="18">
        <f t="shared" ref="F6:H15" si="1">IF($E6&lt;=F$5, $D6/12, 0)</f>
        <v>8175</v>
      </c>
      <c r="G6" s="18">
        <f t="shared" si="1"/>
        <v>8175</v>
      </c>
      <c r="H6" s="18">
        <f t="shared" si="1"/>
        <v>8175</v>
      </c>
      <c r="I6" s="27">
        <f t="shared" ref="I6:I15" si="2">SUM(F6:H6)</f>
        <v>24525</v>
      </c>
      <c r="J6" s="18">
        <f t="shared" ref="J6:L15" si="3">IF($E6&lt;=J$5, $D6/12, 0)</f>
        <v>8175</v>
      </c>
      <c r="K6" s="18">
        <f t="shared" si="3"/>
        <v>8175</v>
      </c>
      <c r="L6" s="18">
        <f t="shared" si="3"/>
        <v>8175</v>
      </c>
      <c r="M6" s="27">
        <f t="shared" ref="M6:M15" si="4">SUM(J6:L6)</f>
        <v>24525</v>
      </c>
      <c r="N6" s="18">
        <f t="shared" ref="N6:P15" si="5">IF($E6&lt;=N$5, $D6/12, 0)</f>
        <v>8175</v>
      </c>
      <c r="O6" s="18">
        <f t="shared" si="5"/>
        <v>8175</v>
      </c>
      <c r="P6" s="18">
        <f t="shared" si="5"/>
        <v>8175</v>
      </c>
      <c r="Q6" s="27">
        <f t="shared" ref="Q6:Q10" si="6">SUM(N6:P6)</f>
        <v>24525</v>
      </c>
      <c r="R6" s="18">
        <f t="shared" ref="R6:T15" si="7">IF($E6&lt;=R$5, $D6/12, 0)</f>
        <v>8175</v>
      </c>
      <c r="S6" s="18">
        <f t="shared" si="7"/>
        <v>8175</v>
      </c>
      <c r="T6" s="18">
        <f t="shared" si="7"/>
        <v>8175</v>
      </c>
      <c r="U6" s="27">
        <f t="shared" ref="U6:U10" si="8">SUM(R6:T6)</f>
        <v>24525</v>
      </c>
      <c r="V6" s="40">
        <f t="shared" ref="V6:V15" si="9">I6+M6+Q6+U6</f>
        <v>98100</v>
      </c>
      <c r="W6" s="18">
        <f t="shared" ref="W6:Y15" si="10">IF($E6&lt;=W$5, $D6/12, 0)</f>
        <v>8175</v>
      </c>
      <c r="X6" s="18">
        <f t="shared" si="10"/>
        <v>8175</v>
      </c>
      <c r="Y6" s="18">
        <f t="shared" si="10"/>
        <v>8175</v>
      </c>
      <c r="Z6" s="27">
        <f t="shared" ref="Z6:Z10" si="11">SUM(W6:Y6)</f>
        <v>24525</v>
      </c>
      <c r="AA6" s="18">
        <f t="shared" ref="AA6:AC15" si="12">IF($E6&lt;=AA$5, $D6/12, 0)</f>
        <v>8175</v>
      </c>
      <c r="AB6" s="18">
        <f t="shared" si="12"/>
        <v>8175</v>
      </c>
      <c r="AC6" s="18">
        <f t="shared" si="12"/>
        <v>8175</v>
      </c>
      <c r="AD6" s="27">
        <f t="shared" ref="AD6:AD10" si="13">SUM(AA6:AC6)</f>
        <v>24525</v>
      </c>
      <c r="AE6" s="18">
        <f t="shared" ref="AE6:AG15" si="14">IF($E6&lt;=AE$5, $D6/12, 0)</f>
        <v>8175</v>
      </c>
      <c r="AF6" s="18">
        <f t="shared" si="14"/>
        <v>8175</v>
      </c>
      <c r="AG6" s="18">
        <f t="shared" si="14"/>
        <v>8175</v>
      </c>
      <c r="AH6" s="27">
        <f t="shared" ref="AH6:AH10" si="15">SUM(AE6:AG6)</f>
        <v>24525</v>
      </c>
      <c r="AI6" s="18">
        <f t="shared" ref="AI6:AK15" si="16">IF($E6&lt;=AI$5, $D6/12, 0)</f>
        <v>8175</v>
      </c>
      <c r="AJ6" s="18">
        <f t="shared" si="16"/>
        <v>8175</v>
      </c>
      <c r="AK6" s="18">
        <f t="shared" si="16"/>
        <v>8175</v>
      </c>
      <c r="AL6" s="27">
        <f t="shared" ref="AL6:AL10" si="17">SUM(AI6:AK6)</f>
        <v>24525</v>
      </c>
      <c r="AM6" s="40">
        <f t="shared" ref="AM6:AM10" si="18">Z6+AD6+AH6+AL6</f>
        <v>98100</v>
      </c>
      <c r="AN6" s="18">
        <f t="shared" ref="AN6:AP15" si="19">IF($E6&lt;=AN$5, $D6/12, 0)</f>
        <v>8175</v>
      </c>
      <c r="AO6" s="18">
        <f t="shared" si="19"/>
        <v>8175</v>
      </c>
      <c r="AP6" s="18">
        <f t="shared" si="19"/>
        <v>8175</v>
      </c>
      <c r="AQ6" s="27">
        <f t="shared" ref="AQ6:AQ10" si="20">SUM(AN6:AP6)</f>
        <v>24525</v>
      </c>
      <c r="AR6" s="18">
        <f t="shared" ref="AR6:AT15" si="21">IF($E6&lt;=AR$5, $D6/12, 0)</f>
        <v>8175</v>
      </c>
      <c r="AS6" s="18">
        <f t="shared" si="21"/>
        <v>8175</v>
      </c>
      <c r="AT6" s="18">
        <f t="shared" si="21"/>
        <v>8175</v>
      </c>
      <c r="AU6" s="27">
        <f t="shared" ref="AU6:AU10" si="22">SUM(AR6:AT6)</f>
        <v>24525</v>
      </c>
      <c r="AV6" s="18">
        <f t="shared" ref="AV6:AX15" si="23">IF($E6&lt;=AV$5, $D6/12, 0)</f>
        <v>8175</v>
      </c>
      <c r="AW6" s="18">
        <f t="shared" si="23"/>
        <v>8175</v>
      </c>
      <c r="AX6" s="18">
        <f t="shared" si="23"/>
        <v>8175</v>
      </c>
      <c r="AY6" s="27">
        <f t="shared" ref="AY6:AY10" si="24">SUM(AV6:AX6)</f>
        <v>24525</v>
      </c>
      <c r="AZ6" s="18">
        <f t="shared" ref="AZ6:BB15" si="25">IF($E6&lt;=AZ$5, $D6/12, 0)</f>
        <v>8175</v>
      </c>
      <c r="BA6" s="18">
        <f t="shared" si="25"/>
        <v>8175</v>
      </c>
      <c r="BB6" s="18">
        <f t="shared" si="25"/>
        <v>8175</v>
      </c>
      <c r="BC6" s="27">
        <f t="shared" ref="BC6:BC10" si="26">SUM(AZ6:BB6)</f>
        <v>24525</v>
      </c>
      <c r="BD6" s="40">
        <f t="shared" ref="BD6:BD10" si="27">AQ6+AU6+AY6+BC6</f>
        <v>98100</v>
      </c>
    </row>
    <row r="7" spans="1:56" s="17" customFormat="1" ht="15.75" customHeight="1" x14ac:dyDescent="0.7">
      <c r="A7" s="34" t="s">
        <v>45</v>
      </c>
      <c r="B7" s="18">
        <v>90000</v>
      </c>
      <c r="C7" s="35">
        <v>0.09</v>
      </c>
      <c r="D7" s="18">
        <f t="shared" si="0"/>
        <v>98100</v>
      </c>
      <c r="E7" s="36">
        <v>43831</v>
      </c>
      <c r="F7" s="18">
        <f t="shared" si="1"/>
        <v>8175</v>
      </c>
      <c r="G7" s="18">
        <f t="shared" si="1"/>
        <v>8175</v>
      </c>
      <c r="H7" s="18">
        <f t="shared" si="1"/>
        <v>8175</v>
      </c>
      <c r="I7" s="27">
        <f t="shared" si="2"/>
        <v>24525</v>
      </c>
      <c r="J7" s="18">
        <f t="shared" si="3"/>
        <v>8175</v>
      </c>
      <c r="K7" s="18">
        <f t="shared" si="3"/>
        <v>8175</v>
      </c>
      <c r="L7" s="18">
        <f t="shared" si="3"/>
        <v>8175</v>
      </c>
      <c r="M7" s="27">
        <f t="shared" si="4"/>
        <v>24525</v>
      </c>
      <c r="N7" s="18">
        <f t="shared" si="5"/>
        <v>8175</v>
      </c>
      <c r="O7" s="18">
        <f t="shared" si="5"/>
        <v>8175</v>
      </c>
      <c r="P7" s="18">
        <f t="shared" si="5"/>
        <v>8175</v>
      </c>
      <c r="Q7" s="27">
        <f t="shared" si="6"/>
        <v>24525</v>
      </c>
      <c r="R7" s="18">
        <f t="shared" si="7"/>
        <v>8175</v>
      </c>
      <c r="S7" s="18">
        <f t="shared" si="7"/>
        <v>8175</v>
      </c>
      <c r="T7" s="18">
        <f t="shared" si="7"/>
        <v>8175</v>
      </c>
      <c r="U7" s="27">
        <f t="shared" si="8"/>
        <v>24525</v>
      </c>
      <c r="V7" s="40">
        <f t="shared" si="9"/>
        <v>98100</v>
      </c>
      <c r="W7" s="18">
        <f t="shared" si="10"/>
        <v>8175</v>
      </c>
      <c r="X7" s="18">
        <f t="shared" si="10"/>
        <v>8175</v>
      </c>
      <c r="Y7" s="18">
        <f t="shared" si="10"/>
        <v>8175</v>
      </c>
      <c r="Z7" s="27">
        <f t="shared" si="11"/>
        <v>24525</v>
      </c>
      <c r="AA7" s="18">
        <f t="shared" si="12"/>
        <v>8175</v>
      </c>
      <c r="AB7" s="18">
        <f t="shared" si="12"/>
        <v>8175</v>
      </c>
      <c r="AC7" s="18">
        <f t="shared" si="12"/>
        <v>8175</v>
      </c>
      <c r="AD7" s="27">
        <f t="shared" si="13"/>
        <v>24525</v>
      </c>
      <c r="AE7" s="18">
        <f t="shared" si="14"/>
        <v>8175</v>
      </c>
      <c r="AF7" s="18">
        <f t="shared" si="14"/>
        <v>8175</v>
      </c>
      <c r="AG7" s="18">
        <f t="shared" si="14"/>
        <v>8175</v>
      </c>
      <c r="AH7" s="27">
        <f t="shared" si="15"/>
        <v>24525</v>
      </c>
      <c r="AI7" s="18">
        <f t="shared" si="16"/>
        <v>8175</v>
      </c>
      <c r="AJ7" s="18">
        <f t="shared" si="16"/>
        <v>8175</v>
      </c>
      <c r="AK7" s="18">
        <f t="shared" si="16"/>
        <v>8175</v>
      </c>
      <c r="AL7" s="27">
        <f t="shared" si="17"/>
        <v>24525</v>
      </c>
      <c r="AM7" s="40">
        <f t="shared" si="18"/>
        <v>98100</v>
      </c>
      <c r="AN7" s="18">
        <f t="shared" si="19"/>
        <v>8175</v>
      </c>
      <c r="AO7" s="18">
        <f t="shared" si="19"/>
        <v>8175</v>
      </c>
      <c r="AP7" s="18">
        <f t="shared" si="19"/>
        <v>8175</v>
      </c>
      <c r="AQ7" s="27">
        <f t="shared" si="20"/>
        <v>24525</v>
      </c>
      <c r="AR7" s="18">
        <f t="shared" si="21"/>
        <v>8175</v>
      </c>
      <c r="AS7" s="18">
        <f t="shared" si="21"/>
        <v>8175</v>
      </c>
      <c r="AT7" s="18">
        <f t="shared" si="21"/>
        <v>8175</v>
      </c>
      <c r="AU7" s="27">
        <f t="shared" si="22"/>
        <v>24525</v>
      </c>
      <c r="AV7" s="18">
        <f t="shared" si="23"/>
        <v>8175</v>
      </c>
      <c r="AW7" s="18">
        <f t="shared" si="23"/>
        <v>8175</v>
      </c>
      <c r="AX7" s="18">
        <f t="shared" si="23"/>
        <v>8175</v>
      </c>
      <c r="AY7" s="27">
        <f t="shared" si="24"/>
        <v>24525</v>
      </c>
      <c r="AZ7" s="18">
        <f t="shared" si="25"/>
        <v>8175</v>
      </c>
      <c r="BA7" s="18">
        <f t="shared" si="25"/>
        <v>8175</v>
      </c>
      <c r="BB7" s="18">
        <f t="shared" si="25"/>
        <v>8175</v>
      </c>
      <c r="BC7" s="27">
        <f t="shared" si="26"/>
        <v>24525</v>
      </c>
      <c r="BD7" s="40">
        <f t="shared" si="27"/>
        <v>98100</v>
      </c>
    </row>
    <row r="8" spans="1:56" s="17" customFormat="1" ht="15.75" customHeight="1" x14ac:dyDescent="0.7">
      <c r="A8" s="34" t="s">
        <v>46</v>
      </c>
      <c r="B8" s="18">
        <v>90000</v>
      </c>
      <c r="C8" s="35">
        <v>0.09</v>
      </c>
      <c r="D8" s="18">
        <f t="shared" si="0"/>
        <v>98100</v>
      </c>
      <c r="E8" s="36">
        <v>43831</v>
      </c>
      <c r="F8" s="18">
        <f t="shared" si="1"/>
        <v>8175</v>
      </c>
      <c r="G8" s="18">
        <f t="shared" si="1"/>
        <v>8175</v>
      </c>
      <c r="H8" s="18">
        <f t="shared" si="1"/>
        <v>8175</v>
      </c>
      <c r="I8" s="27">
        <f t="shared" si="2"/>
        <v>24525</v>
      </c>
      <c r="J8" s="18">
        <f t="shared" si="3"/>
        <v>8175</v>
      </c>
      <c r="K8" s="18">
        <f t="shared" si="3"/>
        <v>8175</v>
      </c>
      <c r="L8" s="18">
        <f t="shared" si="3"/>
        <v>8175</v>
      </c>
      <c r="M8" s="27">
        <f t="shared" si="4"/>
        <v>24525</v>
      </c>
      <c r="N8" s="18">
        <f t="shared" si="5"/>
        <v>8175</v>
      </c>
      <c r="O8" s="18">
        <f t="shared" si="5"/>
        <v>8175</v>
      </c>
      <c r="P8" s="18">
        <f t="shared" si="5"/>
        <v>8175</v>
      </c>
      <c r="Q8" s="27">
        <f t="shared" si="6"/>
        <v>24525</v>
      </c>
      <c r="R8" s="18">
        <f t="shared" si="7"/>
        <v>8175</v>
      </c>
      <c r="S8" s="18">
        <f t="shared" si="7"/>
        <v>8175</v>
      </c>
      <c r="T8" s="18">
        <f t="shared" si="7"/>
        <v>8175</v>
      </c>
      <c r="U8" s="27">
        <f t="shared" si="8"/>
        <v>24525</v>
      </c>
      <c r="V8" s="40">
        <f t="shared" si="9"/>
        <v>98100</v>
      </c>
      <c r="W8" s="18">
        <f t="shared" si="10"/>
        <v>8175</v>
      </c>
      <c r="X8" s="18">
        <f t="shared" si="10"/>
        <v>8175</v>
      </c>
      <c r="Y8" s="18">
        <f t="shared" si="10"/>
        <v>8175</v>
      </c>
      <c r="Z8" s="27">
        <f t="shared" si="11"/>
        <v>24525</v>
      </c>
      <c r="AA8" s="18">
        <f t="shared" si="12"/>
        <v>8175</v>
      </c>
      <c r="AB8" s="18">
        <f t="shared" si="12"/>
        <v>8175</v>
      </c>
      <c r="AC8" s="18">
        <f t="shared" si="12"/>
        <v>8175</v>
      </c>
      <c r="AD8" s="27">
        <f t="shared" si="13"/>
        <v>24525</v>
      </c>
      <c r="AE8" s="18">
        <f t="shared" si="14"/>
        <v>8175</v>
      </c>
      <c r="AF8" s="18">
        <f t="shared" si="14"/>
        <v>8175</v>
      </c>
      <c r="AG8" s="18">
        <f t="shared" si="14"/>
        <v>8175</v>
      </c>
      <c r="AH8" s="27">
        <f t="shared" si="15"/>
        <v>24525</v>
      </c>
      <c r="AI8" s="18">
        <f t="shared" si="16"/>
        <v>8175</v>
      </c>
      <c r="AJ8" s="18">
        <f t="shared" si="16"/>
        <v>8175</v>
      </c>
      <c r="AK8" s="18">
        <f t="shared" si="16"/>
        <v>8175</v>
      </c>
      <c r="AL8" s="27">
        <f t="shared" si="17"/>
        <v>24525</v>
      </c>
      <c r="AM8" s="40">
        <f t="shared" si="18"/>
        <v>98100</v>
      </c>
      <c r="AN8" s="18">
        <f t="shared" si="19"/>
        <v>8175</v>
      </c>
      <c r="AO8" s="18">
        <f t="shared" si="19"/>
        <v>8175</v>
      </c>
      <c r="AP8" s="18">
        <f t="shared" si="19"/>
        <v>8175</v>
      </c>
      <c r="AQ8" s="27">
        <f t="shared" si="20"/>
        <v>24525</v>
      </c>
      <c r="AR8" s="18">
        <f t="shared" si="21"/>
        <v>8175</v>
      </c>
      <c r="AS8" s="18">
        <f t="shared" si="21"/>
        <v>8175</v>
      </c>
      <c r="AT8" s="18">
        <f t="shared" si="21"/>
        <v>8175</v>
      </c>
      <c r="AU8" s="27">
        <f t="shared" si="22"/>
        <v>24525</v>
      </c>
      <c r="AV8" s="18">
        <f t="shared" si="23"/>
        <v>8175</v>
      </c>
      <c r="AW8" s="18">
        <f t="shared" si="23"/>
        <v>8175</v>
      </c>
      <c r="AX8" s="18">
        <f t="shared" si="23"/>
        <v>8175</v>
      </c>
      <c r="AY8" s="27">
        <f t="shared" si="24"/>
        <v>24525</v>
      </c>
      <c r="AZ8" s="18">
        <f t="shared" si="25"/>
        <v>8175</v>
      </c>
      <c r="BA8" s="18">
        <f t="shared" si="25"/>
        <v>8175</v>
      </c>
      <c r="BB8" s="18">
        <f t="shared" si="25"/>
        <v>8175</v>
      </c>
      <c r="BC8" s="27">
        <f t="shared" si="26"/>
        <v>24525</v>
      </c>
      <c r="BD8" s="40">
        <f t="shared" si="27"/>
        <v>98100</v>
      </c>
    </row>
    <row r="9" spans="1:56" s="17" customFormat="1" ht="15.75" customHeight="1" x14ac:dyDescent="0.7">
      <c r="A9" s="34" t="s">
        <v>47</v>
      </c>
      <c r="B9" s="18">
        <v>90000</v>
      </c>
      <c r="C9" s="35">
        <v>0.09</v>
      </c>
      <c r="D9" s="18">
        <f t="shared" si="0"/>
        <v>98100</v>
      </c>
      <c r="E9" s="36">
        <v>43831</v>
      </c>
      <c r="F9" s="18">
        <f t="shared" si="1"/>
        <v>8175</v>
      </c>
      <c r="G9" s="18">
        <f t="shared" si="1"/>
        <v>8175</v>
      </c>
      <c r="H9" s="18">
        <f t="shared" si="1"/>
        <v>8175</v>
      </c>
      <c r="I9" s="27">
        <f t="shared" si="2"/>
        <v>24525</v>
      </c>
      <c r="J9" s="18">
        <f t="shared" si="3"/>
        <v>8175</v>
      </c>
      <c r="K9" s="18">
        <f t="shared" si="3"/>
        <v>8175</v>
      </c>
      <c r="L9" s="18">
        <f t="shared" si="3"/>
        <v>8175</v>
      </c>
      <c r="M9" s="27">
        <f t="shared" si="4"/>
        <v>24525</v>
      </c>
      <c r="N9" s="18">
        <f t="shared" si="5"/>
        <v>8175</v>
      </c>
      <c r="O9" s="18">
        <f t="shared" si="5"/>
        <v>8175</v>
      </c>
      <c r="P9" s="18">
        <f t="shared" si="5"/>
        <v>8175</v>
      </c>
      <c r="Q9" s="27">
        <f t="shared" si="6"/>
        <v>24525</v>
      </c>
      <c r="R9" s="18">
        <f t="shared" si="7"/>
        <v>8175</v>
      </c>
      <c r="S9" s="18">
        <f t="shared" si="7"/>
        <v>8175</v>
      </c>
      <c r="T9" s="18">
        <f t="shared" si="7"/>
        <v>8175</v>
      </c>
      <c r="U9" s="27">
        <f t="shared" si="8"/>
        <v>24525</v>
      </c>
      <c r="V9" s="40">
        <f t="shared" si="9"/>
        <v>98100</v>
      </c>
      <c r="W9" s="18">
        <f t="shared" si="10"/>
        <v>8175</v>
      </c>
      <c r="X9" s="18">
        <f t="shared" si="10"/>
        <v>8175</v>
      </c>
      <c r="Y9" s="18">
        <f t="shared" si="10"/>
        <v>8175</v>
      </c>
      <c r="Z9" s="27">
        <f t="shared" si="11"/>
        <v>24525</v>
      </c>
      <c r="AA9" s="18">
        <f t="shared" si="12"/>
        <v>8175</v>
      </c>
      <c r="AB9" s="18">
        <f t="shared" si="12"/>
        <v>8175</v>
      </c>
      <c r="AC9" s="18">
        <f t="shared" si="12"/>
        <v>8175</v>
      </c>
      <c r="AD9" s="27">
        <f t="shared" si="13"/>
        <v>24525</v>
      </c>
      <c r="AE9" s="18">
        <f t="shared" si="14"/>
        <v>8175</v>
      </c>
      <c r="AF9" s="18">
        <f t="shared" si="14"/>
        <v>8175</v>
      </c>
      <c r="AG9" s="18">
        <f t="shared" si="14"/>
        <v>8175</v>
      </c>
      <c r="AH9" s="27">
        <f t="shared" si="15"/>
        <v>24525</v>
      </c>
      <c r="AI9" s="18">
        <f t="shared" si="16"/>
        <v>8175</v>
      </c>
      <c r="AJ9" s="18">
        <f t="shared" si="16"/>
        <v>8175</v>
      </c>
      <c r="AK9" s="18">
        <f t="shared" si="16"/>
        <v>8175</v>
      </c>
      <c r="AL9" s="27">
        <f t="shared" si="17"/>
        <v>24525</v>
      </c>
      <c r="AM9" s="40">
        <f t="shared" si="18"/>
        <v>98100</v>
      </c>
      <c r="AN9" s="18">
        <f t="shared" si="19"/>
        <v>8175</v>
      </c>
      <c r="AO9" s="18">
        <f t="shared" si="19"/>
        <v>8175</v>
      </c>
      <c r="AP9" s="18">
        <f t="shared" si="19"/>
        <v>8175</v>
      </c>
      <c r="AQ9" s="27">
        <f t="shared" si="20"/>
        <v>24525</v>
      </c>
      <c r="AR9" s="18">
        <f t="shared" si="21"/>
        <v>8175</v>
      </c>
      <c r="AS9" s="18">
        <f t="shared" si="21"/>
        <v>8175</v>
      </c>
      <c r="AT9" s="18">
        <f t="shared" si="21"/>
        <v>8175</v>
      </c>
      <c r="AU9" s="27">
        <f t="shared" si="22"/>
        <v>24525</v>
      </c>
      <c r="AV9" s="18">
        <f t="shared" si="23"/>
        <v>8175</v>
      </c>
      <c r="AW9" s="18">
        <f t="shared" si="23"/>
        <v>8175</v>
      </c>
      <c r="AX9" s="18">
        <f t="shared" si="23"/>
        <v>8175</v>
      </c>
      <c r="AY9" s="27">
        <f t="shared" si="24"/>
        <v>24525</v>
      </c>
      <c r="AZ9" s="18">
        <f t="shared" si="25"/>
        <v>8175</v>
      </c>
      <c r="BA9" s="18">
        <f t="shared" si="25"/>
        <v>8175</v>
      </c>
      <c r="BB9" s="18">
        <f t="shared" si="25"/>
        <v>8175</v>
      </c>
      <c r="BC9" s="27">
        <f t="shared" si="26"/>
        <v>24525</v>
      </c>
      <c r="BD9" s="40">
        <f t="shared" si="27"/>
        <v>98100</v>
      </c>
    </row>
    <row r="10" spans="1:56" s="17" customFormat="1" ht="15.75" customHeight="1" x14ac:dyDescent="0.7">
      <c r="A10" s="34" t="s">
        <v>48</v>
      </c>
      <c r="B10" s="18">
        <v>90000</v>
      </c>
      <c r="C10" s="35">
        <v>0.09</v>
      </c>
      <c r="D10" s="18">
        <f t="shared" si="0"/>
        <v>98100</v>
      </c>
      <c r="E10" s="36">
        <v>43831</v>
      </c>
      <c r="F10" s="18">
        <f t="shared" si="1"/>
        <v>8175</v>
      </c>
      <c r="G10" s="18">
        <f t="shared" si="1"/>
        <v>8175</v>
      </c>
      <c r="H10" s="18">
        <f t="shared" si="1"/>
        <v>8175</v>
      </c>
      <c r="I10" s="27">
        <f t="shared" si="2"/>
        <v>24525</v>
      </c>
      <c r="J10" s="18">
        <f t="shared" si="3"/>
        <v>8175</v>
      </c>
      <c r="K10" s="18">
        <f t="shared" si="3"/>
        <v>8175</v>
      </c>
      <c r="L10" s="18">
        <f t="shared" si="3"/>
        <v>8175</v>
      </c>
      <c r="M10" s="27">
        <f t="shared" si="4"/>
        <v>24525</v>
      </c>
      <c r="N10" s="18">
        <f t="shared" si="5"/>
        <v>8175</v>
      </c>
      <c r="O10" s="18">
        <f t="shared" si="5"/>
        <v>8175</v>
      </c>
      <c r="P10" s="18">
        <f t="shared" si="5"/>
        <v>8175</v>
      </c>
      <c r="Q10" s="27">
        <f t="shared" si="6"/>
        <v>24525</v>
      </c>
      <c r="R10" s="18">
        <f t="shared" si="7"/>
        <v>8175</v>
      </c>
      <c r="S10" s="18">
        <f t="shared" si="7"/>
        <v>8175</v>
      </c>
      <c r="T10" s="18">
        <f t="shared" si="7"/>
        <v>8175</v>
      </c>
      <c r="U10" s="27">
        <f t="shared" si="8"/>
        <v>24525</v>
      </c>
      <c r="V10" s="40">
        <f t="shared" si="9"/>
        <v>98100</v>
      </c>
      <c r="W10" s="18">
        <f t="shared" si="10"/>
        <v>8175</v>
      </c>
      <c r="X10" s="18">
        <f t="shared" si="10"/>
        <v>8175</v>
      </c>
      <c r="Y10" s="18">
        <f t="shared" si="10"/>
        <v>8175</v>
      </c>
      <c r="Z10" s="27">
        <f t="shared" si="11"/>
        <v>24525</v>
      </c>
      <c r="AA10" s="18">
        <f t="shared" si="12"/>
        <v>8175</v>
      </c>
      <c r="AB10" s="18">
        <f t="shared" si="12"/>
        <v>8175</v>
      </c>
      <c r="AC10" s="18">
        <f t="shared" si="12"/>
        <v>8175</v>
      </c>
      <c r="AD10" s="27">
        <f t="shared" si="13"/>
        <v>24525</v>
      </c>
      <c r="AE10" s="18">
        <f t="shared" si="14"/>
        <v>8175</v>
      </c>
      <c r="AF10" s="18">
        <f t="shared" si="14"/>
        <v>8175</v>
      </c>
      <c r="AG10" s="18">
        <f t="shared" si="14"/>
        <v>8175</v>
      </c>
      <c r="AH10" s="27">
        <f t="shared" si="15"/>
        <v>24525</v>
      </c>
      <c r="AI10" s="18">
        <f t="shared" si="16"/>
        <v>8175</v>
      </c>
      <c r="AJ10" s="18">
        <f t="shared" si="16"/>
        <v>8175</v>
      </c>
      <c r="AK10" s="18">
        <f t="shared" si="16"/>
        <v>8175</v>
      </c>
      <c r="AL10" s="27">
        <f t="shared" si="17"/>
        <v>24525</v>
      </c>
      <c r="AM10" s="40">
        <f t="shared" si="18"/>
        <v>98100</v>
      </c>
      <c r="AN10" s="18">
        <f t="shared" si="19"/>
        <v>8175</v>
      </c>
      <c r="AO10" s="18">
        <f t="shared" si="19"/>
        <v>8175</v>
      </c>
      <c r="AP10" s="18">
        <f t="shared" si="19"/>
        <v>8175</v>
      </c>
      <c r="AQ10" s="27">
        <f t="shared" si="20"/>
        <v>24525</v>
      </c>
      <c r="AR10" s="18">
        <f t="shared" si="21"/>
        <v>8175</v>
      </c>
      <c r="AS10" s="18">
        <f t="shared" si="21"/>
        <v>8175</v>
      </c>
      <c r="AT10" s="18">
        <f t="shared" si="21"/>
        <v>8175</v>
      </c>
      <c r="AU10" s="27">
        <f t="shared" si="22"/>
        <v>24525</v>
      </c>
      <c r="AV10" s="18">
        <f t="shared" si="23"/>
        <v>8175</v>
      </c>
      <c r="AW10" s="18">
        <f t="shared" si="23"/>
        <v>8175</v>
      </c>
      <c r="AX10" s="18">
        <f t="shared" si="23"/>
        <v>8175</v>
      </c>
      <c r="AY10" s="27">
        <f t="shared" si="24"/>
        <v>24525</v>
      </c>
      <c r="AZ10" s="18">
        <f t="shared" si="25"/>
        <v>8175</v>
      </c>
      <c r="BA10" s="18">
        <f t="shared" si="25"/>
        <v>8175</v>
      </c>
      <c r="BB10" s="18">
        <f t="shared" si="25"/>
        <v>8175</v>
      </c>
      <c r="BC10" s="27">
        <f t="shared" si="26"/>
        <v>24525</v>
      </c>
      <c r="BD10" s="40">
        <f t="shared" si="27"/>
        <v>98100</v>
      </c>
    </row>
    <row r="11" spans="1:56" s="17" customFormat="1" ht="15.75" customHeight="1" x14ac:dyDescent="0.7">
      <c r="A11" s="23" t="s">
        <v>49</v>
      </c>
      <c r="B11" s="18">
        <v>60000</v>
      </c>
      <c r="C11" s="35">
        <v>0.09</v>
      </c>
      <c r="D11" s="18">
        <f t="shared" ref="D11:D15" si="28">B11+(B11*C11)</f>
        <v>65400</v>
      </c>
      <c r="E11" s="36">
        <v>44197</v>
      </c>
      <c r="F11" s="18">
        <f t="shared" si="1"/>
        <v>0</v>
      </c>
      <c r="G11" s="18">
        <f t="shared" si="1"/>
        <v>0</v>
      </c>
      <c r="H11" s="18">
        <f t="shared" si="1"/>
        <v>0</v>
      </c>
      <c r="I11" s="27">
        <f t="shared" si="2"/>
        <v>0</v>
      </c>
      <c r="J11" s="18">
        <f t="shared" si="3"/>
        <v>0</v>
      </c>
      <c r="K11" s="18">
        <f t="shared" si="3"/>
        <v>0</v>
      </c>
      <c r="L11" s="18">
        <f t="shared" si="3"/>
        <v>0</v>
      </c>
      <c r="M11" s="27">
        <f t="shared" si="4"/>
        <v>0</v>
      </c>
      <c r="N11" s="18">
        <f t="shared" si="5"/>
        <v>0</v>
      </c>
      <c r="O11" s="18">
        <f t="shared" si="5"/>
        <v>0</v>
      </c>
      <c r="P11" s="18">
        <f t="shared" si="5"/>
        <v>0</v>
      </c>
      <c r="Q11" s="27">
        <f t="shared" ref="Q11:Q15" si="29">SUM(N11:P11)</f>
        <v>0</v>
      </c>
      <c r="R11" s="18">
        <f t="shared" si="7"/>
        <v>0</v>
      </c>
      <c r="S11" s="18">
        <f t="shared" si="7"/>
        <v>0</v>
      </c>
      <c r="T11" s="18">
        <f t="shared" si="7"/>
        <v>0</v>
      </c>
      <c r="U11" s="27">
        <f t="shared" ref="U11:U15" si="30">SUM(R11:T11)</f>
        <v>0</v>
      </c>
      <c r="V11" s="40">
        <f t="shared" si="9"/>
        <v>0</v>
      </c>
      <c r="W11" s="18">
        <f t="shared" si="10"/>
        <v>5450</v>
      </c>
      <c r="X11" s="18">
        <f t="shared" si="10"/>
        <v>5450</v>
      </c>
      <c r="Y11" s="18">
        <f t="shared" si="10"/>
        <v>5450</v>
      </c>
      <c r="Z11" s="27">
        <f t="shared" ref="Z11:Z15" si="31">SUM(W11:Y11)</f>
        <v>16350</v>
      </c>
      <c r="AA11" s="18">
        <f t="shared" si="12"/>
        <v>5450</v>
      </c>
      <c r="AB11" s="18">
        <f t="shared" si="12"/>
        <v>5450</v>
      </c>
      <c r="AC11" s="18">
        <f t="shared" si="12"/>
        <v>5450</v>
      </c>
      <c r="AD11" s="27">
        <f t="shared" ref="AD11:AD15" si="32">SUM(AA11:AC11)</f>
        <v>16350</v>
      </c>
      <c r="AE11" s="18">
        <f t="shared" si="14"/>
        <v>5450</v>
      </c>
      <c r="AF11" s="18">
        <f t="shared" si="14"/>
        <v>5450</v>
      </c>
      <c r="AG11" s="18">
        <f t="shared" si="14"/>
        <v>5450</v>
      </c>
      <c r="AH11" s="27">
        <f t="shared" ref="AH11:AH15" si="33">SUM(AE11:AG11)</f>
        <v>16350</v>
      </c>
      <c r="AI11" s="18">
        <f t="shared" si="16"/>
        <v>5450</v>
      </c>
      <c r="AJ11" s="18">
        <f t="shared" si="16"/>
        <v>5450</v>
      </c>
      <c r="AK11" s="18">
        <f t="shared" si="16"/>
        <v>5450</v>
      </c>
      <c r="AL11" s="27">
        <f t="shared" ref="AL11:AL15" si="34">SUM(AI11:AK11)</f>
        <v>16350</v>
      </c>
      <c r="AM11" s="40">
        <f t="shared" ref="AM11:AM15" si="35">Z11+AD11+AH11+AL11</f>
        <v>65400</v>
      </c>
      <c r="AN11" s="18">
        <f t="shared" si="19"/>
        <v>5450</v>
      </c>
      <c r="AO11" s="18">
        <f t="shared" si="19"/>
        <v>5450</v>
      </c>
      <c r="AP11" s="18">
        <f t="shared" si="19"/>
        <v>5450</v>
      </c>
      <c r="AQ11" s="27">
        <f t="shared" ref="AQ11:AQ15" si="36">SUM(AN11:AP11)</f>
        <v>16350</v>
      </c>
      <c r="AR11" s="18">
        <f t="shared" si="21"/>
        <v>5450</v>
      </c>
      <c r="AS11" s="18">
        <f t="shared" si="21"/>
        <v>5450</v>
      </c>
      <c r="AT11" s="18">
        <f t="shared" si="21"/>
        <v>5450</v>
      </c>
      <c r="AU11" s="27">
        <f t="shared" ref="AU11:AU15" si="37">SUM(AR11:AT11)</f>
        <v>16350</v>
      </c>
      <c r="AV11" s="18">
        <f t="shared" si="23"/>
        <v>5450</v>
      </c>
      <c r="AW11" s="18">
        <f t="shared" si="23"/>
        <v>5450</v>
      </c>
      <c r="AX11" s="18">
        <f t="shared" si="23"/>
        <v>5450</v>
      </c>
      <c r="AY11" s="27">
        <f t="shared" ref="AY11:AY15" si="38">SUM(AV11:AX11)</f>
        <v>16350</v>
      </c>
      <c r="AZ11" s="18">
        <f t="shared" si="25"/>
        <v>5450</v>
      </c>
      <c r="BA11" s="18">
        <f t="shared" si="25"/>
        <v>5450</v>
      </c>
      <c r="BB11" s="18">
        <f t="shared" si="25"/>
        <v>5450</v>
      </c>
      <c r="BC11" s="27">
        <f t="shared" ref="BC11:BC15" si="39">SUM(AZ11:BB11)</f>
        <v>16350</v>
      </c>
      <c r="BD11" s="40">
        <f t="shared" ref="BD11:BD15" si="40">AQ11+AU11+AY11+BC11</f>
        <v>65400</v>
      </c>
    </row>
    <row r="12" spans="1:56" s="17" customFormat="1" ht="15.75" customHeight="1" x14ac:dyDescent="0.7">
      <c r="A12" s="23" t="s">
        <v>50</v>
      </c>
      <c r="B12" s="18">
        <v>60000</v>
      </c>
      <c r="C12" s="35">
        <v>0.09</v>
      </c>
      <c r="D12" s="18">
        <f t="shared" si="28"/>
        <v>65400</v>
      </c>
      <c r="E12" s="36">
        <v>44197</v>
      </c>
      <c r="F12" s="18">
        <f t="shared" si="1"/>
        <v>0</v>
      </c>
      <c r="G12" s="18">
        <f t="shared" si="1"/>
        <v>0</v>
      </c>
      <c r="H12" s="18">
        <f t="shared" si="1"/>
        <v>0</v>
      </c>
      <c r="I12" s="27">
        <f t="shared" si="2"/>
        <v>0</v>
      </c>
      <c r="J12" s="18">
        <f t="shared" si="3"/>
        <v>0</v>
      </c>
      <c r="K12" s="18">
        <f t="shared" si="3"/>
        <v>0</v>
      </c>
      <c r="L12" s="18">
        <f t="shared" si="3"/>
        <v>0</v>
      </c>
      <c r="M12" s="27">
        <f t="shared" si="4"/>
        <v>0</v>
      </c>
      <c r="N12" s="18">
        <f t="shared" si="5"/>
        <v>0</v>
      </c>
      <c r="O12" s="18">
        <f t="shared" si="5"/>
        <v>0</v>
      </c>
      <c r="P12" s="18">
        <f t="shared" si="5"/>
        <v>0</v>
      </c>
      <c r="Q12" s="27">
        <f t="shared" si="29"/>
        <v>0</v>
      </c>
      <c r="R12" s="18">
        <f t="shared" si="7"/>
        <v>0</v>
      </c>
      <c r="S12" s="18">
        <f t="shared" si="7"/>
        <v>0</v>
      </c>
      <c r="T12" s="18">
        <f t="shared" si="7"/>
        <v>0</v>
      </c>
      <c r="U12" s="27">
        <f t="shared" si="30"/>
        <v>0</v>
      </c>
      <c r="V12" s="40">
        <f t="shared" si="9"/>
        <v>0</v>
      </c>
      <c r="W12" s="18">
        <f t="shared" si="10"/>
        <v>5450</v>
      </c>
      <c r="X12" s="18">
        <f t="shared" si="10"/>
        <v>5450</v>
      </c>
      <c r="Y12" s="18">
        <f t="shared" si="10"/>
        <v>5450</v>
      </c>
      <c r="Z12" s="27">
        <f t="shared" si="31"/>
        <v>16350</v>
      </c>
      <c r="AA12" s="18">
        <f t="shared" si="12"/>
        <v>5450</v>
      </c>
      <c r="AB12" s="18">
        <f t="shared" si="12"/>
        <v>5450</v>
      </c>
      <c r="AC12" s="18">
        <f t="shared" si="12"/>
        <v>5450</v>
      </c>
      <c r="AD12" s="27">
        <f t="shared" si="32"/>
        <v>16350</v>
      </c>
      <c r="AE12" s="18">
        <f t="shared" si="14"/>
        <v>5450</v>
      </c>
      <c r="AF12" s="18">
        <f t="shared" si="14"/>
        <v>5450</v>
      </c>
      <c r="AG12" s="18">
        <f t="shared" si="14"/>
        <v>5450</v>
      </c>
      <c r="AH12" s="27">
        <f t="shared" si="33"/>
        <v>16350</v>
      </c>
      <c r="AI12" s="18">
        <f t="shared" si="16"/>
        <v>5450</v>
      </c>
      <c r="AJ12" s="18">
        <f t="shared" si="16"/>
        <v>5450</v>
      </c>
      <c r="AK12" s="18">
        <f t="shared" si="16"/>
        <v>5450</v>
      </c>
      <c r="AL12" s="27">
        <f t="shared" si="34"/>
        <v>16350</v>
      </c>
      <c r="AM12" s="40">
        <f t="shared" si="35"/>
        <v>65400</v>
      </c>
      <c r="AN12" s="18">
        <f t="shared" si="19"/>
        <v>5450</v>
      </c>
      <c r="AO12" s="18">
        <f t="shared" si="19"/>
        <v>5450</v>
      </c>
      <c r="AP12" s="18">
        <f t="shared" si="19"/>
        <v>5450</v>
      </c>
      <c r="AQ12" s="27">
        <f t="shared" si="36"/>
        <v>16350</v>
      </c>
      <c r="AR12" s="18">
        <f t="shared" si="21"/>
        <v>5450</v>
      </c>
      <c r="AS12" s="18">
        <f t="shared" si="21"/>
        <v>5450</v>
      </c>
      <c r="AT12" s="18">
        <f t="shared" si="21"/>
        <v>5450</v>
      </c>
      <c r="AU12" s="27">
        <f t="shared" si="37"/>
        <v>16350</v>
      </c>
      <c r="AV12" s="18">
        <f t="shared" si="23"/>
        <v>5450</v>
      </c>
      <c r="AW12" s="18">
        <f t="shared" si="23"/>
        <v>5450</v>
      </c>
      <c r="AX12" s="18">
        <f t="shared" si="23"/>
        <v>5450</v>
      </c>
      <c r="AY12" s="27">
        <f t="shared" si="38"/>
        <v>16350</v>
      </c>
      <c r="AZ12" s="18">
        <f t="shared" si="25"/>
        <v>5450</v>
      </c>
      <c r="BA12" s="18">
        <f t="shared" si="25"/>
        <v>5450</v>
      </c>
      <c r="BB12" s="18">
        <f t="shared" si="25"/>
        <v>5450</v>
      </c>
      <c r="BC12" s="27">
        <f t="shared" si="39"/>
        <v>16350</v>
      </c>
      <c r="BD12" s="40">
        <f t="shared" si="40"/>
        <v>65400</v>
      </c>
    </row>
    <row r="13" spans="1:56" s="17" customFormat="1" ht="15.75" customHeight="1" x14ac:dyDescent="0.7">
      <c r="A13" s="23" t="s">
        <v>51</v>
      </c>
      <c r="B13" s="18">
        <v>60000</v>
      </c>
      <c r="C13" s="35">
        <v>0.09</v>
      </c>
      <c r="D13" s="18">
        <f t="shared" si="28"/>
        <v>65400</v>
      </c>
      <c r="E13" s="36">
        <v>44197</v>
      </c>
      <c r="F13" s="18">
        <f t="shared" si="1"/>
        <v>0</v>
      </c>
      <c r="G13" s="18">
        <f t="shared" si="1"/>
        <v>0</v>
      </c>
      <c r="H13" s="18">
        <f t="shared" si="1"/>
        <v>0</v>
      </c>
      <c r="I13" s="27">
        <f t="shared" si="2"/>
        <v>0</v>
      </c>
      <c r="J13" s="18">
        <f t="shared" si="3"/>
        <v>0</v>
      </c>
      <c r="K13" s="18">
        <f t="shared" si="3"/>
        <v>0</v>
      </c>
      <c r="L13" s="18">
        <f t="shared" si="3"/>
        <v>0</v>
      </c>
      <c r="M13" s="27">
        <f t="shared" si="4"/>
        <v>0</v>
      </c>
      <c r="N13" s="18">
        <f t="shared" si="5"/>
        <v>0</v>
      </c>
      <c r="O13" s="18">
        <f t="shared" si="5"/>
        <v>0</v>
      </c>
      <c r="P13" s="18">
        <f t="shared" si="5"/>
        <v>0</v>
      </c>
      <c r="Q13" s="27">
        <f t="shared" si="29"/>
        <v>0</v>
      </c>
      <c r="R13" s="18">
        <f t="shared" si="7"/>
        <v>0</v>
      </c>
      <c r="S13" s="18">
        <f t="shared" si="7"/>
        <v>0</v>
      </c>
      <c r="T13" s="18">
        <f t="shared" si="7"/>
        <v>0</v>
      </c>
      <c r="U13" s="27">
        <f t="shared" si="30"/>
        <v>0</v>
      </c>
      <c r="V13" s="40">
        <f t="shared" si="9"/>
        <v>0</v>
      </c>
      <c r="W13" s="18">
        <f t="shared" si="10"/>
        <v>5450</v>
      </c>
      <c r="X13" s="18">
        <f t="shared" si="10"/>
        <v>5450</v>
      </c>
      <c r="Y13" s="18">
        <f t="shared" si="10"/>
        <v>5450</v>
      </c>
      <c r="Z13" s="27">
        <f t="shared" si="31"/>
        <v>16350</v>
      </c>
      <c r="AA13" s="18">
        <f t="shared" si="12"/>
        <v>5450</v>
      </c>
      <c r="AB13" s="18">
        <f t="shared" si="12"/>
        <v>5450</v>
      </c>
      <c r="AC13" s="18">
        <f t="shared" si="12"/>
        <v>5450</v>
      </c>
      <c r="AD13" s="27">
        <f t="shared" si="32"/>
        <v>16350</v>
      </c>
      <c r="AE13" s="18">
        <f t="shared" si="14"/>
        <v>5450</v>
      </c>
      <c r="AF13" s="18">
        <f t="shared" si="14"/>
        <v>5450</v>
      </c>
      <c r="AG13" s="18">
        <f t="shared" si="14"/>
        <v>5450</v>
      </c>
      <c r="AH13" s="27">
        <f t="shared" si="33"/>
        <v>16350</v>
      </c>
      <c r="AI13" s="18">
        <f t="shared" si="16"/>
        <v>5450</v>
      </c>
      <c r="AJ13" s="18">
        <f t="shared" si="16"/>
        <v>5450</v>
      </c>
      <c r="AK13" s="18">
        <f t="shared" si="16"/>
        <v>5450</v>
      </c>
      <c r="AL13" s="27">
        <f t="shared" si="34"/>
        <v>16350</v>
      </c>
      <c r="AM13" s="40">
        <f t="shared" si="35"/>
        <v>65400</v>
      </c>
      <c r="AN13" s="18">
        <f t="shared" si="19"/>
        <v>5450</v>
      </c>
      <c r="AO13" s="18">
        <f t="shared" si="19"/>
        <v>5450</v>
      </c>
      <c r="AP13" s="18">
        <f t="shared" si="19"/>
        <v>5450</v>
      </c>
      <c r="AQ13" s="27">
        <f t="shared" si="36"/>
        <v>16350</v>
      </c>
      <c r="AR13" s="18">
        <f t="shared" si="21"/>
        <v>5450</v>
      </c>
      <c r="AS13" s="18">
        <f t="shared" si="21"/>
        <v>5450</v>
      </c>
      <c r="AT13" s="18">
        <f t="shared" si="21"/>
        <v>5450</v>
      </c>
      <c r="AU13" s="27">
        <f t="shared" si="37"/>
        <v>16350</v>
      </c>
      <c r="AV13" s="18">
        <f t="shared" si="23"/>
        <v>5450</v>
      </c>
      <c r="AW13" s="18">
        <f t="shared" si="23"/>
        <v>5450</v>
      </c>
      <c r="AX13" s="18">
        <f t="shared" si="23"/>
        <v>5450</v>
      </c>
      <c r="AY13" s="27">
        <f t="shared" si="38"/>
        <v>16350</v>
      </c>
      <c r="AZ13" s="18">
        <f t="shared" si="25"/>
        <v>5450</v>
      </c>
      <c r="BA13" s="18">
        <f t="shared" si="25"/>
        <v>5450</v>
      </c>
      <c r="BB13" s="18">
        <f t="shared" si="25"/>
        <v>5450</v>
      </c>
      <c r="BC13" s="27">
        <f t="shared" si="39"/>
        <v>16350</v>
      </c>
      <c r="BD13" s="40">
        <f t="shared" si="40"/>
        <v>65400</v>
      </c>
    </row>
    <row r="14" spans="1:56" s="17" customFormat="1" ht="15.75" customHeight="1" x14ac:dyDescent="0.7">
      <c r="A14" s="23" t="s">
        <v>52</v>
      </c>
      <c r="B14" s="18">
        <v>60000</v>
      </c>
      <c r="C14" s="35">
        <v>0.09</v>
      </c>
      <c r="D14" s="18">
        <f t="shared" si="28"/>
        <v>65400</v>
      </c>
      <c r="E14" s="36">
        <v>44197</v>
      </c>
      <c r="F14" s="18">
        <f t="shared" si="1"/>
        <v>0</v>
      </c>
      <c r="G14" s="18">
        <f t="shared" si="1"/>
        <v>0</v>
      </c>
      <c r="H14" s="18">
        <f t="shared" si="1"/>
        <v>0</v>
      </c>
      <c r="I14" s="27">
        <f t="shared" si="2"/>
        <v>0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27">
        <f t="shared" si="4"/>
        <v>0</v>
      </c>
      <c r="N14" s="18">
        <f t="shared" si="5"/>
        <v>0</v>
      </c>
      <c r="O14" s="18">
        <f t="shared" si="5"/>
        <v>0</v>
      </c>
      <c r="P14" s="18">
        <f t="shared" si="5"/>
        <v>0</v>
      </c>
      <c r="Q14" s="27">
        <f t="shared" si="29"/>
        <v>0</v>
      </c>
      <c r="R14" s="18">
        <f t="shared" si="7"/>
        <v>0</v>
      </c>
      <c r="S14" s="18">
        <f t="shared" si="7"/>
        <v>0</v>
      </c>
      <c r="T14" s="18">
        <f t="shared" si="7"/>
        <v>0</v>
      </c>
      <c r="U14" s="27">
        <f t="shared" si="30"/>
        <v>0</v>
      </c>
      <c r="V14" s="40">
        <f t="shared" si="9"/>
        <v>0</v>
      </c>
      <c r="W14" s="18">
        <f t="shared" si="10"/>
        <v>5450</v>
      </c>
      <c r="X14" s="18">
        <f t="shared" si="10"/>
        <v>5450</v>
      </c>
      <c r="Y14" s="18">
        <f t="shared" si="10"/>
        <v>5450</v>
      </c>
      <c r="Z14" s="27">
        <f t="shared" si="31"/>
        <v>16350</v>
      </c>
      <c r="AA14" s="18">
        <f t="shared" si="12"/>
        <v>5450</v>
      </c>
      <c r="AB14" s="18">
        <f t="shared" si="12"/>
        <v>5450</v>
      </c>
      <c r="AC14" s="18">
        <f t="shared" si="12"/>
        <v>5450</v>
      </c>
      <c r="AD14" s="27">
        <f t="shared" si="32"/>
        <v>16350</v>
      </c>
      <c r="AE14" s="18">
        <f t="shared" si="14"/>
        <v>5450</v>
      </c>
      <c r="AF14" s="18">
        <f t="shared" si="14"/>
        <v>5450</v>
      </c>
      <c r="AG14" s="18">
        <f t="shared" si="14"/>
        <v>5450</v>
      </c>
      <c r="AH14" s="27">
        <f t="shared" si="33"/>
        <v>16350</v>
      </c>
      <c r="AI14" s="18">
        <f t="shared" si="16"/>
        <v>5450</v>
      </c>
      <c r="AJ14" s="18">
        <f t="shared" si="16"/>
        <v>5450</v>
      </c>
      <c r="AK14" s="18">
        <f t="shared" si="16"/>
        <v>5450</v>
      </c>
      <c r="AL14" s="27">
        <f t="shared" si="34"/>
        <v>16350</v>
      </c>
      <c r="AM14" s="40">
        <f t="shared" si="35"/>
        <v>65400</v>
      </c>
      <c r="AN14" s="18">
        <f t="shared" si="19"/>
        <v>5450</v>
      </c>
      <c r="AO14" s="18">
        <f t="shared" si="19"/>
        <v>5450</v>
      </c>
      <c r="AP14" s="18">
        <f t="shared" si="19"/>
        <v>5450</v>
      </c>
      <c r="AQ14" s="27">
        <f t="shared" si="36"/>
        <v>16350</v>
      </c>
      <c r="AR14" s="18">
        <f t="shared" si="21"/>
        <v>5450</v>
      </c>
      <c r="AS14" s="18">
        <f t="shared" si="21"/>
        <v>5450</v>
      </c>
      <c r="AT14" s="18">
        <f t="shared" si="21"/>
        <v>5450</v>
      </c>
      <c r="AU14" s="27">
        <f t="shared" si="37"/>
        <v>16350</v>
      </c>
      <c r="AV14" s="18">
        <f t="shared" si="23"/>
        <v>5450</v>
      </c>
      <c r="AW14" s="18">
        <f t="shared" si="23"/>
        <v>5450</v>
      </c>
      <c r="AX14" s="18">
        <f t="shared" si="23"/>
        <v>5450</v>
      </c>
      <c r="AY14" s="27">
        <f t="shared" si="38"/>
        <v>16350</v>
      </c>
      <c r="AZ14" s="18">
        <f t="shared" si="25"/>
        <v>5450</v>
      </c>
      <c r="BA14" s="18">
        <f t="shared" si="25"/>
        <v>5450</v>
      </c>
      <c r="BB14" s="18">
        <f t="shared" si="25"/>
        <v>5450</v>
      </c>
      <c r="BC14" s="27">
        <f t="shared" si="39"/>
        <v>16350</v>
      </c>
      <c r="BD14" s="40">
        <f t="shared" si="40"/>
        <v>65400</v>
      </c>
    </row>
    <row r="15" spans="1:56" s="17" customFormat="1" ht="15.75" customHeight="1" x14ac:dyDescent="0.7">
      <c r="A15" s="23" t="s">
        <v>53</v>
      </c>
      <c r="B15" s="18">
        <v>60000</v>
      </c>
      <c r="C15" s="35">
        <v>0.09</v>
      </c>
      <c r="D15" s="18">
        <f t="shared" si="28"/>
        <v>65400</v>
      </c>
      <c r="E15" s="36">
        <v>44197</v>
      </c>
      <c r="F15" s="18">
        <f t="shared" si="1"/>
        <v>0</v>
      </c>
      <c r="G15" s="18">
        <f t="shared" si="1"/>
        <v>0</v>
      </c>
      <c r="H15" s="18">
        <f t="shared" si="1"/>
        <v>0</v>
      </c>
      <c r="I15" s="27">
        <f t="shared" si="2"/>
        <v>0</v>
      </c>
      <c r="J15" s="18">
        <f t="shared" si="3"/>
        <v>0</v>
      </c>
      <c r="K15" s="18">
        <f t="shared" si="3"/>
        <v>0</v>
      </c>
      <c r="L15" s="18">
        <f t="shared" si="3"/>
        <v>0</v>
      </c>
      <c r="M15" s="27">
        <f t="shared" si="4"/>
        <v>0</v>
      </c>
      <c r="N15" s="18">
        <f t="shared" si="5"/>
        <v>0</v>
      </c>
      <c r="O15" s="18">
        <f t="shared" si="5"/>
        <v>0</v>
      </c>
      <c r="P15" s="18">
        <f t="shared" si="5"/>
        <v>0</v>
      </c>
      <c r="Q15" s="27">
        <f t="shared" si="29"/>
        <v>0</v>
      </c>
      <c r="R15" s="18">
        <f t="shared" si="7"/>
        <v>0</v>
      </c>
      <c r="S15" s="18">
        <f t="shared" si="7"/>
        <v>0</v>
      </c>
      <c r="T15" s="18">
        <f t="shared" si="7"/>
        <v>0</v>
      </c>
      <c r="U15" s="27">
        <f t="shared" si="30"/>
        <v>0</v>
      </c>
      <c r="V15" s="40">
        <f t="shared" si="9"/>
        <v>0</v>
      </c>
      <c r="W15" s="18">
        <f t="shared" si="10"/>
        <v>5450</v>
      </c>
      <c r="X15" s="18">
        <f t="shared" si="10"/>
        <v>5450</v>
      </c>
      <c r="Y15" s="18">
        <f t="shared" si="10"/>
        <v>5450</v>
      </c>
      <c r="Z15" s="27">
        <f t="shared" si="31"/>
        <v>16350</v>
      </c>
      <c r="AA15" s="18">
        <f t="shared" si="12"/>
        <v>5450</v>
      </c>
      <c r="AB15" s="18">
        <f t="shared" si="12"/>
        <v>5450</v>
      </c>
      <c r="AC15" s="18">
        <f t="shared" si="12"/>
        <v>5450</v>
      </c>
      <c r="AD15" s="27">
        <f t="shared" si="32"/>
        <v>16350</v>
      </c>
      <c r="AE15" s="18">
        <f t="shared" si="14"/>
        <v>5450</v>
      </c>
      <c r="AF15" s="18">
        <f t="shared" si="14"/>
        <v>5450</v>
      </c>
      <c r="AG15" s="18">
        <f t="shared" si="14"/>
        <v>5450</v>
      </c>
      <c r="AH15" s="27">
        <f t="shared" si="33"/>
        <v>16350</v>
      </c>
      <c r="AI15" s="18">
        <f t="shared" si="16"/>
        <v>5450</v>
      </c>
      <c r="AJ15" s="18">
        <f t="shared" si="16"/>
        <v>5450</v>
      </c>
      <c r="AK15" s="18">
        <f t="shared" si="16"/>
        <v>5450</v>
      </c>
      <c r="AL15" s="27">
        <f t="shared" si="34"/>
        <v>16350</v>
      </c>
      <c r="AM15" s="40">
        <f t="shared" si="35"/>
        <v>65400</v>
      </c>
      <c r="AN15" s="18">
        <f t="shared" si="19"/>
        <v>5450</v>
      </c>
      <c r="AO15" s="18">
        <f t="shared" si="19"/>
        <v>5450</v>
      </c>
      <c r="AP15" s="18">
        <f t="shared" si="19"/>
        <v>5450</v>
      </c>
      <c r="AQ15" s="27">
        <f t="shared" si="36"/>
        <v>16350</v>
      </c>
      <c r="AR15" s="18">
        <f t="shared" si="21"/>
        <v>5450</v>
      </c>
      <c r="AS15" s="18">
        <f t="shared" si="21"/>
        <v>5450</v>
      </c>
      <c r="AT15" s="18">
        <f t="shared" si="21"/>
        <v>5450</v>
      </c>
      <c r="AU15" s="27">
        <f t="shared" si="37"/>
        <v>16350</v>
      </c>
      <c r="AV15" s="18">
        <f t="shared" si="23"/>
        <v>5450</v>
      </c>
      <c r="AW15" s="18">
        <f t="shared" si="23"/>
        <v>5450</v>
      </c>
      <c r="AX15" s="18">
        <f t="shared" si="23"/>
        <v>5450</v>
      </c>
      <c r="AY15" s="27">
        <f t="shared" si="38"/>
        <v>16350</v>
      </c>
      <c r="AZ15" s="18">
        <f t="shared" si="25"/>
        <v>5450</v>
      </c>
      <c r="BA15" s="18">
        <f t="shared" si="25"/>
        <v>5450</v>
      </c>
      <c r="BB15" s="18">
        <f t="shared" si="25"/>
        <v>5450</v>
      </c>
      <c r="BC15" s="27">
        <f t="shared" si="39"/>
        <v>16350</v>
      </c>
      <c r="BD15" s="40">
        <f t="shared" si="40"/>
        <v>65400</v>
      </c>
    </row>
    <row r="16" spans="1:56" s="17" customFormat="1" ht="15.75" customHeight="1" x14ac:dyDescent="0.7">
      <c r="A16" s="119" t="s">
        <v>40</v>
      </c>
      <c r="B16" s="120"/>
      <c r="C16" s="120"/>
      <c r="D16" s="120"/>
      <c r="E16" s="120"/>
      <c r="F16" s="29">
        <f>SUM(F6:F15)</f>
        <v>40875</v>
      </c>
      <c r="G16" s="29">
        <f t="shared" ref="G16:H16" si="41">SUM(G6:G15)</f>
        <v>40875</v>
      </c>
      <c r="H16" s="29">
        <f t="shared" si="41"/>
        <v>40875</v>
      </c>
      <c r="I16" s="37">
        <f t="shared" ref="I16:Y16" si="42">SUM(I6:I15)</f>
        <v>122625</v>
      </c>
      <c r="J16" s="29">
        <f t="shared" si="42"/>
        <v>40875</v>
      </c>
      <c r="K16" s="29">
        <f t="shared" si="42"/>
        <v>40875</v>
      </c>
      <c r="L16" s="29">
        <f t="shared" si="42"/>
        <v>40875</v>
      </c>
      <c r="M16" s="37">
        <f t="shared" si="42"/>
        <v>122625</v>
      </c>
      <c r="N16" s="29">
        <f t="shared" si="42"/>
        <v>40875</v>
      </c>
      <c r="O16" s="29">
        <f t="shared" si="42"/>
        <v>40875</v>
      </c>
      <c r="P16" s="29">
        <f t="shared" si="42"/>
        <v>40875</v>
      </c>
      <c r="Q16" s="37">
        <f t="shared" si="42"/>
        <v>122625</v>
      </c>
      <c r="R16" s="29">
        <f t="shared" si="42"/>
        <v>40875</v>
      </c>
      <c r="S16" s="29">
        <f t="shared" si="42"/>
        <v>40875</v>
      </c>
      <c r="T16" s="29">
        <f t="shared" si="42"/>
        <v>40875</v>
      </c>
      <c r="U16" s="37">
        <f t="shared" si="42"/>
        <v>122625</v>
      </c>
      <c r="V16" s="41">
        <f t="shared" si="42"/>
        <v>490500</v>
      </c>
      <c r="W16" s="29">
        <f t="shared" si="42"/>
        <v>68125</v>
      </c>
      <c r="X16" s="29">
        <f t="shared" si="42"/>
        <v>68125</v>
      </c>
      <c r="Y16" s="39">
        <f t="shared" si="42"/>
        <v>68125</v>
      </c>
      <c r="Z16" s="37">
        <f>SUM(Z6:Z10)</f>
        <v>122625</v>
      </c>
      <c r="AA16" s="29">
        <f t="shared" ref="AA16:AP16" si="43">SUM(AA6:AA15)</f>
        <v>68125</v>
      </c>
      <c r="AB16" s="29">
        <f t="shared" si="43"/>
        <v>68125</v>
      </c>
      <c r="AC16" s="29">
        <f t="shared" si="43"/>
        <v>68125</v>
      </c>
      <c r="AD16" s="37">
        <f t="shared" si="43"/>
        <v>204375</v>
      </c>
      <c r="AE16" s="29">
        <f t="shared" si="43"/>
        <v>68125</v>
      </c>
      <c r="AF16" s="29">
        <f t="shared" si="43"/>
        <v>68125</v>
      </c>
      <c r="AG16" s="29">
        <f t="shared" si="43"/>
        <v>68125</v>
      </c>
      <c r="AH16" s="37">
        <f t="shared" si="43"/>
        <v>204375</v>
      </c>
      <c r="AI16" s="29">
        <f t="shared" si="43"/>
        <v>68125</v>
      </c>
      <c r="AJ16" s="29">
        <f t="shared" si="43"/>
        <v>68125</v>
      </c>
      <c r="AK16" s="29">
        <f t="shared" si="43"/>
        <v>68125</v>
      </c>
      <c r="AL16" s="37">
        <f t="shared" si="43"/>
        <v>204375</v>
      </c>
      <c r="AM16" s="41">
        <f t="shared" si="43"/>
        <v>817500</v>
      </c>
      <c r="AN16" s="29">
        <f t="shared" si="43"/>
        <v>68125</v>
      </c>
      <c r="AO16" s="29">
        <f t="shared" si="43"/>
        <v>68125</v>
      </c>
      <c r="AP16" s="39">
        <f t="shared" si="43"/>
        <v>68125</v>
      </c>
      <c r="AQ16" s="37">
        <f>SUM(AQ6:AQ10)</f>
        <v>122625</v>
      </c>
      <c r="AR16" s="29">
        <f t="shared" ref="AR16:BD16" si="44">SUM(AR6:AR15)</f>
        <v>68125</v>
      </c>
      <c r="AS16" s="29">
        <f t="shared" si="44"/>
        <v>68125</v>
      </c>
      <c r="AT16" s="29">
        <f t="shared" si="44"/>
        <v>68125</v>
      </c>
      <c r="AU16" s="37">
        <f t="shared" si="44"/>
        <v>204375</v>
      </c>
      <c r="AV16" s="29">
        <f t="shared" si="44"/>
        <v>68125</v>
      </c>
      <c r="AW16" s="29">
        <f t="shared" si="44"/>
        <v>68125</v>
      </c>
      <c r="AX16" s="29">
        <f t="shared" si="44"/>
        <v>68125</v>
      </c>
      <c r="AY16" s="37">
        <f t="shared" si="44"/>
        <v>204375</v>
      </c>
      <c r="AZ16" s="29">
        <f t="shared" si="44"/>
        <v>68125</v>
      </c>
      <c r="BA16" s="29">
        <f t="shared" si="44"/>
        <v>68125</v>
      </c>
      <c r="BB16" s="29">
        <f t="shared" si="44"/>
        <v>68125</v>
      </c>
      <c r="BC16" s="37">
        <f t="shared" si="44"/>
        <v>204375</v>
      </c>
      <c r="BD16" s="42">
        <f t="shared" si="44"/>
        <v>817500</v>
      </c>
    </row>
    <row r="17" spans="1:56" s="17" customFormat="1" ht="15.75" customHeight="1" x14ac:dyDescent="0.7">
      <c r="A17" s="119" t="s">
        <v>56</v>
      </c>
      <c r="B17" s="120"/>
      <c r="C17" s="120"/>
      <c r="D17" s="120"/>
      <c r="E17" s="120"/>
      <c r="F17" s="38">
        <f t="shared" ref="F17:AK17" si="45">COUNTIF(F6:F15,"&gt;0")</f>
        <v>5</v>
      </c>
      <c r="G17" s="38">
        <f t="shared" si="45"/>
        <v>5</v>
      </c>
      <c r="H17" s="38">
        <f t="shared" si="45"/>
        <v>5</v>
      </c>
      <c r="I17" s="44">
        <f t="shared" si="45"/>
        <v>5</v>
      </c>
      <c r="J17" s="38">
        <f t="shared" si="45"/>
        <v>5</v>
      </c>
      <c r="K17" s="38">
        <f t="shared" si="45"/>
        <v>5</v>
      </c>
      <c r="L17" s="38">
        <f t="shared" si="45"/>
        <v>5</v>
      </c>
      <c r="M17" s="44">
        <f t="shared" si="45"/>
        <v>5</v>
      </c>
      <c r="N17" s="38">
        <f t="shared" si="45"/>
        <v>5</v>
      </c>
      <c r="O17" s="38">
        <f t="shared" si="45"/>
        <v>5</v>
      </c>
      <c r="P17" s="38">
        <f t="shared" si="45"/>
        <v>5</v>
      </c>
      <c r="Q17" s="44">
        <f t="shared" si="45"/>
        <v>5</v>
      </c>
      <c r="R17" s="38">
        <f t="shared" si="45"/>
        <v>5</v>
      </c>
      <c r="S17" s="38">
        <f t="shared" si="45"/>
        <v>5</v>
      </c>
      <c r="T17" s="38">
        <f t="shared" si="45"/>
        <v>5</v>
      </c>
      <c r="U17" s="44">
        <f t="shared" si="45"/>
        <v>5</v>
      </c>
      <c r="V17" s="43">
        <f t="shared" si="45"/>
        <v>5</v>
      </c>
      <c r="W17" s="38">
        <f t="shared" si="45"/>
        <v>10</v>
      </c>
      <c r="X17" s="38">
        <f t="shared" si="45"/>
        <v>10</v>
      </c>
      <c r="Y17" s="38">
        <f t="shared" si="45"/>
        <v>10</v>
      </c>
      <c r="Z17" s="44">
        <f t="shared" si="45"/>
        <v>10</v>
      </c>
      <c r="AA17" s="38">
        <f t="shared" si="45"/>
        <v>10</v>
      </c>
      <c r="AB17" s="38">
        <f t="shared" si="45"/>
        <v>10</v>
      </c>
      <c r="AC17" s="38">
        <f t="shared" si="45"/>
        <v>10</v>
      </c>
      <c r="AD17" s="44">
        <f t="shared" si="45"/>
        <v>10</v>
      </c>
      <c r="AE17" s="38">
        <f t="shared" si="45"/>
        <v>10</v>
      </c>
      <c r="AF17" s="38">
        <f t="shared" si="45"/>
        <v>10</v>
      </c>
      <c r="AG17" s="38">
        <f t="shared" si="45"/>
        <v>10</v>
      </c>
      <c r="AH17" s="44">
        <f t="shared" si="45"/>
        <v>10</v>
      </c>
      <c r="AI17" s="38">
        <f t="shared" si="45"/>
        <v>10</v>
      </c>
      <c r="AJ17" s="38">
        <f t="shared" si="45"/>
        <v>10</v>
      </c>
      <c r="AK17" s="38">
        <f t="shared" si="45"/>
        <v>10</v>
      </c>
      <c r="AL17" s="44">
        <f t="shared" ref="AL17:BD17" si="46">COUNTIF(AL6:AL15,"&gt;0")</f>
        <v>10</v>
      </c>
      <c r="AM17" s="43">
        <f t="shared" si="46"/>
        <v>10</v>
      </c>
      <c r="AN17" s="38">
        <f t="shared" si="46"/>
        <v>10</v>
      </c>
      <c r="AO17" s="38">
        <f t="shared" si="46"/>
        <v>10</v>
      </c>
      <c r="AP17" s="38">
        <f t="shared" si="46"/>
        <v>10</v>
      </c>
      <c r="AQ17" s="44">
        <f t="shared" si="46"/>
        <v>10</v>
      </c>
      <c r="AR17" s="38">
        <f t="shared" si="46"/>
        <v>10</v>
      </c>
      <c r="AS17" s="38">
        <f t="shared" si="46"/>
        <v>10</v>
      </c>
      <c r="AT17" s="38">
        <f t="shared" si="46"/>
        <v>10</v>
      </c>
      <c r="AU17" s="44">
        <f t="shared" si="46"/>
        <v>10</v>
      </c>
      <c r="AV17" s="38">
        <f t="shared" si="46"/>
        <v>10</v>
      </c>
      <c r="AW17" s="38">
        <f t="shared" si="46"/>
        <v>10</v>
      </c>
      <c r="AX17" s="38">
        <f t="shared" si="46"/>
        <v>10</v>
      </c>
      <c r="AY17" s="44">
        <f t="shared" si="46"/>
        <v>10</v>
      </c>
      <c r="AZ17" s="38">
        <f t="shared" si="46"/>
        <v>10</v>
      </c>
      <c r="BA17" s="38">
        <f t="shared" si="46"/>
        <v>10</v>
      </c>
      <c r="BB17" s="38">
        <f t="shared" si="46"/>
        <v>10</v>
      </c>
      <c r="BC17" s="44">
        <f t="shared" si="46"/>
        <v>10</v>
      </c>
      <c r="BD17" s="43">
        <f t="shared" si="46"/>
        <v>10</v>
      </c>
    </row>
    <row r="18" spans="1:56" s="17" customFormat="1" ht="15.75" customHeight="1" x14ac:dyDescent="0.7">
      <c r="D18" s="18"/>
    </row>
    <row r="19" spans="1:56" s="17" customFormat="1" ht="15.75" customHeight="1" x14ac:dyDescent="0.7">
      <c r="D19" s="18"/>
    </row>
    <row r="20" spans="1:56" ht="18.75" customHeight="1" x14ac:dyDescent="0.8">
      <c r="A20" s="14" t="s">
        <v>37</v>
      </c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 spans="1:56" s="17" customFormat="1" ht="15.75" customHeight="1" x14ac:dyDescent="0.7">
      <c r="A21" s="19" t="s">
        <v>0</v>
      </c>
      <c r="B21" s="13" t="s">
        <v>41</v>
      </c>
      <c r="C21" s="13" t="s">
        <v>42</v>
      </c>
      <c r="D21" s="13" t="s">
        <v>54</v>
      </c>
      <c r="E21" s="21" t="s">
        <v>10</v>
      </c>
      <c r="F21" s="22">
        <v>43831</v>
      </c>
      <c r="G21" s="22">
        <v>43862</v>
      </c>
      <c r="H21" s="22">
        <v>43891</v>
      </c>
      <c r="I21" s="7" t="s">
        <v>13</v>
      </c>
      <c r="J21" s="22">
        <v>43922</v>
      </c>
      <c r="K21" s="22">
        <v>43952</v>
      </c>
      <c r="L21" s="22">
        <v>43983</v>
      </c>
      <c r="M21" s="7" t="s">
        <v>14</v>
      </c>
      <c r="N21" s="22">
        <v>44013</v>
      </c>
      <c r="O21" s="22">
        <v>44044</v>
      </c>
      <c r="P21" s="22">
        <v>44075</v>
      </c>
      <c r="Q21" s="7" t="s">
        <v>15</v>
      </c>
      <c r="R21" s="22">
        <v>44105</v>
      </c>
      <c r="S21" s="22">
        <v>44136</v>
      </c>
      <c r="T21" s="22">
        <v>44166</v>
      </c>
      <c r="U21" s="7" t="s">
        <v>16</v>
      </c>
      <c r="V21" s="8" t="s">
        <v>17</v>
      </c>
      <c r="W21" s="22">
        <v>44197</v>
      </c>
      <c r="X21" s="22">
        <v>44228</v>
      </c>
      <c r="Y21" s="22">
        <v>44256</v>
      </c>
      <c r="Z21" s="7" t="s">
        <v>18</v>
      </c>
      <c r="AA21" s="22">
        <v>44287</v>
      </c>
      <c r="AB21" s="22">
        <v>44317</v>
      </c>
      <c r="AC21" s="22">
        <v>44348</v>
      </c>
      <c r="AD21" s="7" t="s">
        <v>19</v>
      </c>
      <c r="AE21" s="22">
        <v>44378</v>
      </c>
      <c r="AF21" s="22">
        <v>44409</v>
      </c>
      <c r="AG21" s="22">
        <v>44440</v>
      </c>
      <c r="AH21" s="7" t="s">
        <v>20</v>
      </c>
      <c r="AI21" s="22">
        <v>44470</v>
      </c>
      <c r="AJ21" s="22">
        <v>44501</v>
      </c>
      <c r="AK21" s="22">
        <v>44531</v>
      </c>
      <c r="AL21" s="7" t="s">
        <v>21</v>
      </c>
      <c r="AM21" s="8" t="s">
        <v>22</v>
      </c>
      <c r="AN21" s="22">
        <v>44562</v>
      </c>
      <c r="AO21" s="22">
        <v>44593</v>
      </c>
      <c r="AP21" s="22">
        <v>44621</v>
      </c>
      <c r="AQ21" s="7" t="s">
        <v>28</v>
      </c>
      <c r="AR21" s="22">
        <v>44652</v>
      </c>
      <c r="AS21" s="22">
        <v>44682</v>
      </c>
      <c r="AT21" s="22">
        <v>44713</v>
      </c>
      <c r="AU21" s="7" t="s">
        <v>29</v>
      </c>
      <c r="AV21" s="22">
        <v>44743</v>
      </c>
      <c r="AW21" s="22">
        <v>44774</v>
      </c>
      <c r="AX21" s="22">
        <v>44805</v>
      </c>
      <c r="AY21" s="7" t="s">
        <v>30</v>
      </c>
      <c r="AZ21" s="22">
        <v>44835</v>
      </c>
      <c r="BA21" s="22">
        <v>44866</v>
      </c>
      <c r="BB21" s="22">
        <v>44896</v>
      </c>
      <c r="BC21" s="7" t="s">
        <v>31</v>
      </c>
      <c r="BD21" s="8" t="s">
        <v>32</v>
      </c>
    </row>
    <row r="22" spans="1:56" s="17" customFormat="1" ht="15.75" customHeight="1" x14ac:dyDescent="0.7">
      <c r="A22" s="23" t="s">
        <v>43</v>
      </c>
      <c r="B22" s="24"/>
      <c r="C22" s="24">
        <v>5000</v>
      </c>
      <c r="D22" s="25"/>
      <c r="E22" s="26">
        <v>43831</v>
      </c>
      <c r="F22" s="18">
        <f>IF($D22=F$21, $B22, 0)+IF($E22&lt;=F$21, $C22, 0)</f>
        <v>5000</v>
      </c>
      <c r="G22" s="18">
        <f t="shared" ref="G22:H24" si="47">IF($D22=G$21, $B22, 0)+IF($E22&lt;=G$21, $C22, 0)</f>
        <v>5000</v>
      </c>
      <c r="H22" s="18">
        <f t="shared" si="47"/>
        <v>5000</v>
      </c>
      <c r="I22" s="27">
        <f t="shared" ref="I22:I26" si="48">SUM(F22:H22)</f>
        <v>15000</v>
      </c>
      <c r="J22" s="18">
        <f>IF($D22=J$21, $B22, 0)+IF($E22&lt;=J$21, $C22, 0)</f>
        <v>5000</v>
      </c>
      <c r="K22" s="18">
        <f t="shared" ref="K22:L24" si="49">IF($D22=K$21, $B22, 0)+IF($E22&lt;=K$21, $C22, 0)</f>
        <v>5000</v>
      </c>
      <c r="L22" s="18">
        <f t="shared" si="49"/>
        <v>5000</v>
      </c>
      <c r="M22" s="27">
        <f t="shared" ref="M22:M26" si="50">SUM(J22:L22)</f>
        <v>15000</v>
      </c>
      <c r="N22" s="18">
        <f>IF($D22=N$21, $B22, 0)+IF($E22&lt;=N$21, $C22, 0)</f>
        <v>5000</v>
      </c>
      <c r="O22" s="18">
        <f t="shared" ref="O22:P24" si="51">IF($D22=O$21, $B22, 0)+IF($E22&lt;=O$21, $C22, 0)</f>
        <v>5000</v>
      </c>
      <c r="P22" s="18">
        <f t="shared" si="51"/>
        <v>5000</v>
      </c>
      <c r="Q22" s="27">
        <f t="shared" ref="Q22:Q26" si="52">SUM(N22:P22)</f>
        <v>15000</v>
      </c>
      <c r="R22" s="18">
        <f>IF($D22=R$21, $B22, 0)+IF($E22&lt;=R$21, $C22, 0)</f>
        <v>5000</v>
      </c>
      <c r="S22" s="18">
        <f t="shared" ref="S22:T24" si="53">IF($D22=S$21, $B22, 0)+IF($E22&lt;=S$21, $C22, 0)</f>
        <v>5000</v>
      </c>
      <c r="T22" s="18">
        <f t="shared" si="53"/>
        <v>5000</v>
      </c>
      <c r="U22" s="27">
        <f t="shared" ref="U22:U26" si="54">SUM(R22:T22)</f>
        <v>15000</v>
      </c>
      <c r="V22" s="47">
        <f t="shared" ref="V22:V26" si="55">I22+M22+Q22+U22</f>
        <v>60000</v>
      </c>
      <c r="W22" s="18">
        <f>IF($D22=W$21, $B22, 0)+IF($E22&lt;=W$21, $C22, 0)</f>
        <v>5000</v>
      </c>
      <c r="X22" s="18">
        <f t="shared" ref="X22:Y24" si="56">IF($D22=X$21, $B22, 0)+IF($E22&lt;=X$21, $C22, 0)</f>
        <v>5000</v>
      </c>
      <c r="Y22" s="18">
        <f t="shared" si="56"/>
        <v>5000</v>
      </c>
      <c r="Z22" s="27">
        <f t="shared" ref="Z22:Z26" si="57">SUM(W22:Y22)</f>
        <v>15000</v>
      </c>
      <c r="AA22" s="18">
        <f>IF($D22=AA$21, $B22, 0)+IF($E22&lt;=AA$21, $C22, 0)</f>
        <v>5000</v>
      </c>
      <c r="AB22" s="18">
        <f t="shared" ref="AB22:AC24" si="58">IF($D22=AB$21, $B22, 0)+IF($E22&lt;=AB$21, $C22, 0)</f>
        <v>5000</v>
      </c>
      <c r="AC22" s="18">
        <f t="shared" si="58"/>
        <v>5000</v>
      </c>
      <c r="AD22" s="27">
        <f t="shared" ref="AD22:AD26" si="59">SUM(AA22:AC22)</f>
        <v>15000</v>
      </c>
      <c r="AE22" s="18">
        <f>IF($D22=AE$21, $B22, 0)+IF($E22&lt;=AE$21, $C22, 0)</f>
        <v>5000</v>
      </c>
      <c r="AF22" s="18">
        <f t="shared" ref="AF22:AG24" si="60">IF($D22=AF$21, $B22, 0)+IF($E22&lt;=AF$21, $C22, 0)</f>
        <v>5000</v>
      </c>
      <c r="AG22" s="18">
        <f t="shared" si="60"/>
        <v>5000</v>
      </c>
      <c r="AH22" s="27">
        <f t="shared" ref="AH22:AH26" si="61">SUM(AE22:AG22)</f>
        <v>15000</v>
      </c>
      <c r="AI22" s="18">
        <f>IF($D22=AI$21, $B22, 0)+IF($E22&lt;=AI$21, $C22, 0)</f>
        <v>5000</v>
      </c>
      <c r="AJ22" s="18">
        <f t="shared" ref="AJ22:AK24" si="62">IF($D22=AJ$21, $B22, 0)+IF($E22&lt;=AJ$21, $C22, 0)</f>
        <v>5000</v>
      </c>
      <c r="AK22" s="18">
        <f t="shared" si="62"/>
        <v>5000</v>
      </c>
      <c r="AL22" s="27">
        <f t="shared" ref="AL22:AL26" si="63">SUM(AI22:AK22)</f>
        <v>15000</v>
      </c>
      <c r="AM22" s="47">
        <f t="shared" ref="AM22:AM26" si="64">Z22+AD22+AH22+AL22</f>
        <v>60000</v>
      </c>
      <c r="AN22" s="18">
        <f>IF($D22=AN$21, $B22, 0)+IF($E22&lt;=AN$21, $C22, 0)</f>
        <v>5000</v>
      </c>
      <c r="AO22" s="18">
        <f t="shared" ref="AO22:AP24" si="65">IF($D22=AO$21, $B22, 0)+IF($E22&lt;=AO$21, $C22, 0)</f>
        <v>5000</v>
      </c>
      <c r="AP22" s="18">
        <f t="shared" si="65"/>
        <v>5000</v>
      </c>
      <c r="AQ22" s="27">
        <f t="shared" ref="AQ22:AQ26" si="66">SUM(AN22:AP22)</f>
        <v>15000</v>
      </c>
      <c r="AR22" s="18">
        <f>IF($D22=AR$21, $B22, 0)+IF($E22&lt;=AR$21, $C22, 0)</f>
        <v>5000</v>
      </c>
      <c r="AS22" s="18">
        <f t="shared" ref="AS22:AT24" si="67">IF($D22=AS$21, $B22, 0)+IF($E22&lt;=AS$21, $C22, 0)</f>
        <v>5000</v>
      </c>
      <c r="AT22" s="18">
        <f t="shared" si="67"/>
        <v>5000</v>
      </c>
      <c r="AU22" s="27">
        <f t="shared" ref="AU22:AU26" si="68">SUM(AR22:AT22)</f>
        <v>15000</v>
      </c>
      <c r="AV22" s="18">
        <f>IF($D22=AV$21, $B22, 0)+IF($E22&lt;=AV$21, $C22, 0)</f>
        <v>5000</v>
      </c>
      <c r="AW22" s="18">
        <f t="shared" ref="AW22:AX24" si="69">IF($D22=AW$21, $B22, 0)+IF($E22&lt;=AW$21, $C22, 0)</f>
        <v>5000</v>
      </c>
      <c r="AX22" s="18">
        <f t="shared" si="69"/>
        <v>5000</v>
      </c>
      <c r="AY22" s="27">
        <f t="shared" ref="AY22:AY26" si="70">SUM(AV22:AX22)</f>
        <v>15000</v>
      </c>
      <c r="AZ22" s="18">
        <f>IF($D22=AZ$21, $B22, 0)+IF($E22&lt;=AZ$21, $C22, 0)</f>
        <v>5000</v>
      </c>
      <c r="BA22" s="18">
        <f t="shared" ref="BA22:BB24" si="71">IF($D22=BA$21, $B22, 0)+IF($E22&lt;=BA$21, $C22, 0)</f>
        <v>5000</v>
      </c>
      <c r="BB22" s="18">
        <f t="shared" si="71"/>
        <v>5000</v>
      </c>
      <c r="BC22" s="27">
        <f t="shared" ref="BC22:BC26" si="72">SUM(AZ22:BB22)</f>
        <v>15000</v>
      </c>
      <c r="BD22" s="48">
        <f t="shared" ref="BD22:BD26" si="73">AQ22+AU22+AY22+BC22</f>
        <v>60000</v>
      </c>
    </row>
    <row r="23" spans="1:56" s="17" customFormat="1" ht="15.75" customHeight="1" x14ac:dyDescent="0.7">
      <c r="A23" s="23" t="s">
        <v>61</v>
      </c>
      <c r="B23" s="24">
        <v>20000</v>
      </c>
      <c r="C23" s="24"/>
      <c r="D23" s="26">
        <v>43831</v>
      </c>
      <c r="E23" s="26"/>
      <c r="F23" s="18">
        <f t="shared" ref="F23:F24" si="74">IF($D23=F$21, $B23, 0)+IF($E23&lt;=F$21, $C23, 0)</f>
        <v>20000</v>
      </c>
      <c r="G23" s="18">
        <f t="shared" si="47"/>
        <v>0</v>
      </c>
      <c r="H23" s="18">
        <f t="shared" si="47"/>
        <v>0</v>
      </c>
      <c r="I23" s="27">
        <f t="shared" si="48"/>
        <v>20000</v>
      </c>
      <c r="J23" s="18">
        <f t="shared" ref="J23:J24" si="75">IF($D23=J$21, $B23, 0)+IF($E23&lt;=J$21, $C23, 0)</f>
        <v>0</v>
      </c>
      <c r="K23" s="18">
        <f t="shared" si="49"/>
        <v>0</v>
      </c>
      <c r="L23" s="18">
        <f t="shared" si="49"/>
        <v>0</v>
      </c>
      <c r="M23" s="27">
        <f t="shared" si="50"/>
        <v>0</v>
      </c>
      <c r="N23" s="18">
        <f t="shared" ref="N23:N24" si="76">IF($D23=N$21, $B23, 0)+IF($E23&lt;=N$21, $C23, 0)</f>
        <v>0</v>
      </c>
      <c r="O23" s="18">
        <f t="shared" si="51"/>
        <v>0</v>
      </c>
      <c r="P23" s="18">
        <f t="shared" si="51"/>
        <v>0</v>
      </c>
      <c r="Q23" s="27">
        <f t="shared" si="52"/>
        <v>0</v>
      </c>
      <c r="R23" s="18">
        <f t="shared" ref="R23:R24" si="77">IF($D23=R$21, $B23, 0)+IF($E23&lt;=R$21, $C23, 0)</f>
        <v>0</v>
      </c>
      <c r="S23" s="18">
        <f t="shared" si="53"/>
        <v>0</v>
      </c>
      <c r="T23" s="18">
        <f t="shared" si="53"/>
        <v>0</v>
      </c>
      <c r="U23" s="27">
        <f t="shared" si="54"/>
        <v>0</v>
      </c>
      <c r="V23" s="47">
        <f t="shared" si="55"/>
        <v>20000</v>
      </c>
      <c r="W23" s="18">
        <f t="shared" ref="W23:W24" si="78">IF($D23=W$21, $B23, 0)+IF($E23&lt;=W$21, $C23, 0)</f>
        <v>0</v>
      </c>
      <c r="X23" s="18">
        <f t="shared" si="56"/>
        <v>0</v>
      </c>
      <c r="Y23" s="18">
        <f t="shared" si="56"/>
        <v>0</v>
      </c>
      <c r="Z23" s="27">
        <f t="shared" si="57"/>
        <v>0</v>
      </c>
      <c r="AA23" s="18">
        <f t="shared" ref="AA23:AA24" si="79">IF($D23=AA$21, $B23, 0)+IF($E23&lt;=AA$21, $C23, 0)</f>
        <v>0</v>
      </c>
      <c r="AB23" s="18">
        <f t="shared" si="58"/>
        <v>0</v>
      </c>
      <c r="AC23" s="18">
        <f t="shared" si="58"/>
        <v>0</v>
      </c>
      <c r="AD23" s="27">
        <f t="shared" si="59"/>
        <v>0</v>
      </c>
      <c r="AE23" s="18">
        <f t="shared" ref="AE23:AE24" si="80">IF($D23=AE$21, $B23, 0)+IF($E23&lt;=AE$21, $C23, 0)</f>
        <v>0</v>
      </c>
      <c r="AF23" s="18">
        <f t="shared" si="60"/>
        <v>0</v>
      </c>
      <c r="AG23" s="18">
        <f t="shared" si="60"/>
        <v>0</v>
      </c>
      <c r="AH23" s="27">
        <f t="shared" si="61"/>
        <v>0</v>
      </c>
      <c r="AI23" s="18">
        <f t="shared" ref="AI23:AI24" si="81">IF($D23=AI$21, $B23, 0)+IF($E23&lt;=AI$21, $C23, 0)</f>
        <v>0</v>
      </c>
      <c r="AJ23" s="18">
        <f t="shared" si="62"/>
        <v>0</v>
      </c>
      <c r="AK23" s="18">
        <f t="shared" si="62"/>
        <v>0</v>
      </c>
      <c r="AL23" s="27">
        <f t="shared" si="63"/>
        <v>0</v>
      </c>
      <c r="AM23" s="47">
        <f t="shared" si="64"/>
        <v>0</v>
      </c>
      <c r="AN23" s="18">
        <f t="shared" ref="AN23:AN24" si="82">IF($D23=AN$21, $B23, 0)+IF($E23&lt;=AN$21, $C23, 0)</f>
        <v>0</v>
      </c>
      <c r="AO23" s="18">
        <f t="shared" si="65"/>
        <v>0</v>
      </c>
      <c r="AP23" s="18">
        <f t="shared" si="65"/>
        <v>0</v>
      </c>
      <c r="AQ23" s="27">
        <f t="shared" si="66"/>
        <v>0</v>
      </c>
      <c r="AR23" s="18">
        <f t="shared" ref="AR23:AR24" si="83">IF($D23=AR$21, $B23, 0)+IF($E23&lt;=AR$21, $C23, 0)</f>
        <v>0</v>
      </c>
      <c r="AS23" s="18">
        <f t="shared" si="67"/>
        <v>0</v>
      </c>
      <c r="AT23" s="18">
        <f t="shared" si="67"/>
        <v>0</v>
      </c>
      <c r="AU23" s="27">
        <f t="shared" si="68"/>
        <v>0</v>
      </c>
      <c r="AV23" s="18">
        <f t="shared" ref="AV23:AV24" si="84">IF($D23=AV$21, $B23, 0)+IF($E23&lt;=AV$21, $C23, 0)</f>
        <v>0</v>
      </c>
      <c r="AW23" s="18">
        <f t="shared" si="69"/>
        <v>0</v>
      </c>
      <c r="AX23" s="18">
        <f t="shared" si="69"/>
        <v>0</v>
      </c>
      <c r="AY23" s="27">
        <f t="shared" si="70"/>
        <v>0</v>
      </c>
      <c r="AZ23" s="18">
        <f t="shared" ref="AZ23:AZ24" si="85">IF($D23=AZ$21, $B23, 0)+IF($E23&lt;=AZ$21, $C23, 0)</f>
        <v>0</v>
      </c>
      <c r="BA23" s="18">
        <f t="shared" si="71"/>
        <v>0</v>
      </c>
      <c r="BB23" s="18">
        <f t="shared" si="71"/>
        <v>0</v>
      </c>
      <c r="BC23" s="27">
        <f t="shared" si="72"/>
        <v>0</v>
      </c>
      <c r="BD23" s="48">
        <f t="shared" si="73"/>
        <v>0</v>
      </c>
    </row>
    <row r="24" spans="1:56" s="17" customFormat="1" ht="15.75" customHeight="1" x14ac:dyDescent="0.7">
      <c r="A24" s="23" t="s">
        <v>33</v>
      </c>
      <c r="B24" s="24"/>
      <c r="C24" s="24">
        <v>300</v>
      </c>
      <c r="D24" s="25"/>
      <c r="E24" s="26">
        <v>43831</v>
      </c>
      <c r="F24" s="18">
        <f t="shared" si="74"/>
        <v>300</v>
      </c>
      <c r="G24" s="18">
        <f t="shared" si="47"/>
        <v>300</v>
      </c>
      <c r="H24" s="18">
        <f t="shared" si="47"/>
        <v>300</v>
      </c>
      <c r="I24" s="27">
        <f t="shared" si="48"/>
        <v>900</v>
      </c>
      <c r="J24" s="18">
        <f t="shared" si="75"/>
        <v>300</v>
      </c>
      <c r="K24" s="18">
        <f t="shared" si="49"/>
        <v>300</v>
      </c>
      <c r="L24" s="18">
        <f t="shared" si="49"/>
        <v>300</v>
      </c>
      <c r="M24" s="27">
        <f t="shared" si="50"/>
        <v>900</v>
      </c>
      <c r="N24" s="18">
        <f t="shared" si="76"/>
        <v>300</v>
      </c>
      <c r="O24" s="18">
        <f t="shared" si="51"/>
        <v>300</v>
      </c>
      <c r="P24" s="18">
        <f t="shared" si="51"/>
        <v>300</v>
      </c>
      <c r="Q24" s="27">
        <f t="shared" si="52"/>
        <v>900</v>
      </c>
      <c r="R24" s="18">
        <f t="shared" si="77"/>
        <v>300</v>
      </c>
      <c r="S24" s="18">
        <f t="shared" si="53"/>
        <v>300</v>
      </c>
      <c r="T24" s="18">
        <f t="shared" si="53"/>
        <v>300</v>
      </c>
      <c r="U24" s="27">
        <f t="shared" si="54"/>
        <v>900</v>
      </c>
      <c r="V24" s="47">
        <f t="shared" si="55"/>
        <v>3600</v>
      </c>
      <c r="W24" s="18">
        <f t="shared" si="78"/>
        <v>300</v>
      </c>
      <c r="X24" s="18">
        <f t="shared" si="56"/>
        <v>300</v>
      </c>
      <c r="Y24" s="18">
        <f t="shared" si="56"/>
        <v>300</v>
      </c>
      <c r="Z24" s="27">
        <f t="shared" si="57"/>
        <v>900</v>
      </c>
      <c r="AA24" s="18">
        <f t="shared" si="79"/>
        <v>300</v>
      </c>
      <c r="AB24" s="18">
        <f t="shared" si="58"/>
        <v>300</v>
      </c>
      <c r="AC24" s="18">
        <f t="shared" si="58"/>
        <v>300</v>
      </c>
      <c r="AD24" s="27">
        <f t="shared" si="59"/>
        <v>900</v>
      </c>
      <c r="AE24" s="18">
        <f t="shared" si="80"/>
        <v>300</v>
      </c>
      <c r="AF24" s="18">
        <f t="shared" si="60"/>
        <v>300</v>
      </c>
      <c r="AG24" s="18">
        <f t="shared" si="60"/>
        <v>300</v>
      </c>
      <c r="AH24" s="27">
        <f t="shared" si="61"/>
        <v>900</v>
      </c>
      <c r="AI24" s="18">
        <f t="shared" si="81"/>
        <v>300</v>
      </c>
      <c r="AJ24" s="18">
        <f t="shared" si="62"/>
        <v>300</v>
      </c>
      <c r="AK24" s="18">
        <f t="shared" si="62"/>
        <v>300</v>
      </c>
      <c r="AL24" s="27">
        <f t="shared" si="63"/>
        <v>900</v>
      </c>
      <c r="AM24" s="47">
        <f t="shared" si="64"/>
        <v>3600</v>
      </c>
      <c r="AN24" s="18">
        <f t="shared" si="82"/>
        <v>300</v>
      </c>
      <c r="AO24" s="18">
        <f t="shared" si="65"/>
        <v>300</v>
      </c>
      <c r="AP24" s="18">
        <f t="shared" si="65"/>
        <v>300</v>
      </c>
      <c r="AQ24" s="27">
        <f t="shared" si="66"/>
        <v>900</v>
      </c>
      <c r="AR24" s="18">
        <f t="shared" si="83"/>
        <v>300</v>
      </c>
      <c r="AS24" s="18">
        <f t="shared" si="67"/>
        <v>300</v>
      </c>
      <c r="AT24" s="18">
        <f t="shared" si="67"/>
        <v>300</v>
      </c>
      <c r="AU24" s="27">
        <f t="shared" si="68"/>
        <v>900</v>
      </c>
      <c r="AV24" s="18">
        <f t="shared" si="84"/>
        <v>300</v>
      </c>
      <c r="AW24" s="18">
        <f t="shared" si="69"/>
        <v>300</v>
      </c>
      <c r="AX24" s="18">
        <f t="shared" si="69"/>
        <v>300</v>
      </c>
      <c r="AY24" s="27">
        <f t="shared" si="70"/>
        <v>900</v>
      </c>
      <c r="AZ24" s="18">
        <f t="shared" si="85"/>
        <v>300</v>
      </c>
      <c r="BA24" s="18">
        <f t="shared" si="71"/>
        <v>300</v>
      </c>
      <c r="BB24" s="18">
        <f t="shared" si="71"/>
        <v>300</v>
      </c>
      <c r="BC24" s="27">
        <f t="shared" si="72"/>
        <v>900</v>
      </c>
      <c r="BD24" s="48">
        <f t="shared" si="73"/>
        <v>3600</v>
      </c>
    </row>
    <row r="25" spans="1:56" s="17" customFormat="1" ht="15.75" hidden="1" customHeight="1" x14ac:dyDescent="0.7">
      <c r="A25" s="23" t="s">
        <v>5</v>
      </c>
      <c r="B25" s="24">
        <v>0</v>
      </c>
      <c r="C25" s="25"/>
      <c r="D25" s="25"/>
      <c r="E25" s="26">
        <v>43466</v>
      </c>
      <c r="F25" s="18">
        <f t="shared" ref="F25:H25" si="86">IF($E25&lt;=F$21, $B25/12, 0)</f>
        <v>0</v>
      </c>
      <c r="G25" s="18">
        <f t="shared" si="86"/>
        <v>0</v>
      </c>
      <c r="H25" s="18">
        <f t="shared" si="86"/>
        <v>0</v>
      </c>
      <c r="I25" s="27">
        <f t="shared" si="48"/>
        <v>0</v>
      </c>
      <c r="J25" s="18">
        <f t="shared" ref="J25:L25" si="87">IF($E25&lt;=J$21, $B25/12, 0)</f>
        <v>0</v>
      </c>
      <c r="K25" s="18">
        <f t="shared" si="87"/>
        <v>0</v>
      </c>
      <c r="L25" s="18">
        <f t="shared" si="87"/>
        <v>0</v>
      </c>
      <c r="M25" s="27">
        <f t="shared" si="50"/>
        <v>0</v>
      </c>
      <c r="N25" s="18">
        <f t="shared" ref="N25:P25" si="88">IF($E25&lt;=N$21, $B25/12, 0)</f>
        <v>0</v>
      </c>
      <c r="O25" s="18">
        <f t="shared" si="88"/>
        <v>0</v>
      </c>
      <c r="P25" s="18">
        <f t="shared" si="88"/>
        <v>0</v>
      </c>
      <c r="Q25" s="27">
        <f t="shared" si="52"/>
        <v>0</v>
      </c>
      <c r="R25" s="18">
        <f t="shared" ref="R25:T25" si="89">IF($E25&lt;=R$21, $B25/12, 0)</f>
        <v>0</v>
      </c>
      <c r="S25" s="18">
        <f t="shared" si="89"/>
        <v>0</v>
      </c>
      <c r="T25" s="18">
        <f t="shared" si="89"/>
        <v>0</v>
      </c>
      <c r="U25" s="27">
        <f t="shared" si="54"/>
        <v>0</v>
      </c>
      <c r="V25" s="47">
        <f t="shared" si="55"/>
        <v>0</v>
      </c>
      <c r="W25" s="18">
        <f t="shared" ref="W25:Y26" si="90">IF($E25&lt;=W$21, $B25/12, 0)</f>
        <v>0</v>
      </c>
      <c r="X25" s="18">
        <f t="shared" si="90"/>
        <v>0</v>
      </c>
      <c r="Y25" s="18">
        <f t="shared" si="90"/>
        <v>0</v>
      </c>
      <c r="Z25" s="27">
        <f t="shared" si="57"/>
        <v>0</v>
      </c>
      <c r="AA25" s="18">
        <f t="shared" ref="AA25:AC26" si="91">IF($E25&lt;=AA$21, $B25/12, 0)</f>
        <v>0</v>
      </c>
      <c r="AB25" s="18">
        <f t="shared" si="91"/>
        <v>0</v>
      </c>
      <c r="AC25" s="18">
        <f t="shared" si="91"/>
        <v>0</v>
      </c>
      <c r="AD25" s="27">
        <f t="shared" si="59"/>
        <v>0</v>
      </c>
      <c r="AE25" s="18">
        <f t="shared" ref="AE25:AG26" si="92">IF($E25&lt;=AE$21, $B25/12, 0)</f>
        <v>0</v>
      </c>
      <c r="AF25" s="18">
        <f t="shared" si="92"/>
        <v>0</v>
      </c>
      <c r="AG25" s="18">
        <f t="shared" si="92"/>
        <v>0</v>
      </c>
      <c r="AH25" s="27">
        <f t="shared" si="61"/>
        <v>0</v>
      </c>
      <c r="AI25" s="18">
        <f t="shared" ref="AI25:AK26" si="93">IF($E25&lt;=AI$21, $B25/12, 0)</f>
        <v>0</v>
      </c>
      <c r="AJ25" s="18">
        <f t="shared" si="93"/>
        <v>0</v>
      </c>
      <c r="AK25" s="18">
        <f t="shared" si="93"/>
        <v>0</v>
      </c>
      <c r="AL25" s="27">
        <f t="shared" si="63"/>
        <v>0</v>
      </c>
      <c r="AM25" s="47">
        <f t="shared" si="64"/>
        <v>0</v>
      </c>
      <c r="AN25" s="18">
        <f t="shared" ref="AN25:AP26" si="94">IF($E25&lt;=AN$21, $B25/12, 0)</f>
        <v>0</v>
      </c>
      <c r="AO25" s="18">
        <f t="shared" si="94"/>
        <v>0</v>
      </c>
      <c r="AP25" s="18">
        <f t="shared" si="94"/>
        <v>0</v>
      </c>
      <c r="AQ25" s="27">
        <f t="shared" si="66"/>
        <v>0</v>
      </c>
      <c r="AR25" s="18">
        <f t="shared" ref="AR25:AT26" si="95">IF($E25&lt;=AR$21, $B25/12, 0)</f>
        <v>0</v>
      </c>
      <c r="AS25" s="18">
        <f t="shared" si="95"/>
        <v>0</v>
      </c>
      <c r="AT25" s="18">
        <f t="shared" si="95"/>
        <v>0</v>
      </c>
      <c r="AU25" s="27">
        <f t="shared" si="68"/>
        <v>0</v>
      </c>
      <c r="AV25" s="18">
        <f t="shared" ref="AV25:AX26" si="96">IF($E25&lt;=AV$21, $B25/12, 0)</f>
        <v>0</v>
      </c>
      <c r="AW25" s="18">
        <f t="shared" si="96"/>
        <v>0</v>
      </c>
      <c r="AX25" s="18">
        <f t="shared" si="96"/>
        <v>0</v>
      </c>
      <c r="AY25" s="27">
        <f t="shared" si="70"/>
        <v>0</v>
      </c>
      <c r="AZ25" s="18">
        <f t="shared" ref="AZ25:BB26" si="97">IF($E25&lt;=AZ$21, $B25/12, 0)</f>
        <v>0</v>
      </c>
      <c r="BA25" s="18">
        <f t="shared" si="97"/>
        <v>0</v>
      </c>
      <c r="BB25" s="18">
        <f t="shared" si="97"/>
        <v>0</v>
      </c>
      <c r="BC25" s="27">
        <f t="shared" si="72"/>
        <v>0</v>
      </c>
      <c r="BD25" s="48">
        <f t="shared" si="73"/>
        <v>0</v>
      </c>
    </row>
    <row r="26" spans="1:56" s="17" customFormat="1" ht="15.75" hidden="1" customHeight="1" x14ac:dyDescent="0.7">
      <c r="A26" s="23" t="s">
        <v>5</v>
      </c>
      <c r="B26" s="24">
        <v>0</v>
      </c>
      <c r="C26" s="25"/>
      <c r="D26" s="25"/>
      <c r="E26" s="26">
        <v>43466</v>
      </c>
      <c r="F26" s="18">
        <f t="shared" ref="F26:H26" si="98">IF($E26&lt;=F$21, $B26/12, 0)</f>
        <v>0</v>
      </c>
      <c r="G26" s="18">
        <f t="shared" si="98"/>
        <v>0</v>
      </c>
      <c r="H26" s="18">
        <f t="shared" si="98"/>
        <v>0</v>
      </c>
      <c r="I26" s="27">
        <f t="shared" si="48"/>
        <v>0</v>
      </c>
      <c r="J26" s="18">
        <f t="shared" ref="J26:L26" si="99">IF($E26&lt;=J$21, $B26/12, 0)</f>
        <v>0</v>
      </c>
      <c r="K26" s="18">
        <f t="shared" si="99"/>
        <v>0</v>
      </c>
      <c r="L26" s="18">
        <f t="shared" si="99"/>
        <v>0</v>
      </c>
      <c r="M26" s="27">
        <f t="shared" si="50"/>
        <v>0</v>
      </c>
      <c r="N26" s="18">
        <f t="shared" ref="N26:P26" si="100">IF($E26&lt;=N$21, $B26/12, 0)</f>
        <v>0</v>
      </c>
      <c r="O26" s="18">
        <f t="shared" si="100"/>
        <v>0</v>
      </c>
      <c r="P26" s="18">
        <f t="shared" si="100"/>
        <v>0</v>
      </c>
      <c r="Q26" s="27">
        <f t="shared" si="52"/>
        <v>0</v>
      </c>
      <c r="R26" s="18">
        <f t="shared" ref="R26:T26" si="101">IF($E26&lt;=R$21, $B26/12, 0)</f>
        <v>0</v>
      </c>
      <c r="S26" s="18">
        <f t="shared" si="101"/>
        <v>0</v>
      </c>
      <c r="T26" s="18">
        <f t="shared" si="101"/>
        <v>0</v>
      </c>
      <c r="U26" s="27">
        <f t="shared" si="54"/>
        <v>0</v>
      </c>
      <c r="V26" s="47">
        <f t="shared" si="55"/>
        <v>0</v>
      </c>
      <c r="W26" s="18">
        <f t="shared" si="90"/>
        <v>0</v>
      </c>
      <c r="X26" s="18">
        <f t="shared" si="90"/>
        <v>0</v>
      </c>
      <c r="Y26" s="18">
        <f t="shared" si="90"/>
        <v>0</v>
      </c>
      <c r="Z26" s="27">
        <f t="shared" si="57"/>
        <v>0</v>
      </c>
      <c r="AA26" s="18">
        <f t="shared" si="91"/>
        <v>0</v>
      </c>
      <c r="AB26" s="18">
        <f t="shared" si="91"/>
        <v>0</v>
      </c>
      <c r="AC26" s="18">
        <f t="shared" si="91"/>
        <v>0</v>
      </c>
      <c r="AD26" s="27">
        <f t="shared" si="59"/>
        <v>0</v>
      </c>
      <c r="AE26" s="18">
        <f t="shared" si="92"/>
        <v>0</v>
      </c>
      <c r="AF26" s="18">
        <f t="shared" si="92"/>
        <v>0</v>
      </c>
      <c r="AG26" s="18">
        <f t="shared" si="92"/>
        <v>0</v>
      </c>
      <c r="AH26" s="27">
        <f t="shared" si="61"/>
        <v>0</v>
      </c>
      <c r="AI26" s="18">
        <f t="shared" si="93"/>
        <v>0</v>
      </c>
      <c r="AJ26" s="18">
        <f t="shared" si="93"/>
        <v>0</v>
      </c>
      <c r="AK26" s="18">
        <f t="shared" si="93"/>
        <v>0</v>
      </c>
      <c r="AL26" s="27">
        <f t="shared" si="63"/>
        <v>0</v>
      </c>
      <c r="AM26" s="47">
        <f t="shared" si="64"/>
        <v>0</v>
      </c>
      <c r="AN26" s="18">
        <f t="shared" si="94"/>
        <v>0</v>
      </c>
      <c r="AO26" s="18">
        <f t="shared" si="94"/>
        <v>0</v>
      </c>
      <c r="AP26" s="18">
        <f t="shared" si="94"/>
        <v>0</v>
      </c>
      <c r="AQ26" s="27">
        <f t="shared" si="66"/>
        <v>0</v>
      </c>
      <c r="AR26" s="18">
        <f t="shared" si="95"/>
        <v>0</v>
      </c>
      <c r="AS26" s="18">
        <f t="shared" si="95"/>
        <v>0</v>
      </c>
      <c r="AT26" s="18">
        <f t="shared" si="95"/>
        <v>0</v>
      </c>
      <c r="AU26" s="27">
        <f t="shared" si="68"/>
        <v>0</v>
      </c>
      <c r="AV26" s="18">
        <f t="shared" si="96"/>
        <v>0</v>
      </c>
      <c r="AW26" s="18">
        <f t="shared" si="96"/>
        <v>0</v>
      </c>
      <c r="AX26" s="18">
        <f t="shared" si="96"/>
        <v>0</v>
      </c>
      <c r="AY26" s="27">
        <f t="shared" si="70"/>
        <v>0</v>
      </c>
      <c r="AZ26" s="18">
        <f t="shared" si="97"/>
        <v>0</v>
      </c>
      <c r="BA26" s="18">
        <f t="shared" si="97"/>
        <v>0</v>
      </c>
      <c r="BB26" s="18">
        <f t="shared" si="97"/>
        <v>0</v>
      </c>
      <c r="BC26" s="27">
        <f t="shared" si="72"/>
        <v>0</v>
      </c>
      <c r="BD26" s="48">
        <f t="shared" si="73"/>
        <v>0</v>
      </c>
    </row>
    <row r="27" spans="1:56" s="17" customFormat="1" ht="15.75" customHeight="1" x14ac:dyDescent="0.7">
      <c r="A27" s="119" t="s">
        <v>40</v>
      </c>
      <c r="B27" s="120"/>
      <c r="C27" s="120"/>
      <c r="D27" s="120"/>
      <c r="E27" s="120"/>
      <c r="F27" s="29">
        <f t="shared" ref="F27:V27" si="102">SUM(F22:F24)</f>
        <v>25300</v>
      </c>
      <c r="G27" s="29">
        <f t="shared" si="102"/>
        <v>5300</v>
      </c>
      <c r="H27" s="29">
        <f t="shared" si="102"/>
        <v>5300</v>
      </c>
      <c r="I27" s="30">
        <f t="shared" si="102"/>
        <v>35900</v>
      </c>
      <c r="J27" s="29">
        <f t="shared" si="102"/>
        <v>5300</v>
      </c>
      <c r="K27" s="29">
        <f t="shared" si="102"/>
        <v>5300</v>
      </c>
      <c r="L27" s="29">
        <f t="shared" si="102"/>
        <v>5300</v>
      </c>
      <c r="M27" s="30">
        <f t="shared" si="102"/>
        <v>15900</v>
      </c>
      <c r="N27" s="29">
        <f t="shared" si="102"/>
        <v>5300</v>
      </c>
      <c r="O27" s="29">
        <f t="shared" si="102"/>
        <v>5300</v>
      </c>
      <c r="P27" s="29">
        <f t="shared" si="102"/>
        <v>5300</v>
      </c>
      <c r="Q27" s="30">
        <f t="shared" si="102"/>
        <v>15900</v>
      </c>
      <c r="R27" s="29">
        <f t="shared" si="102"/>
        <v>5300</v>
      </c>
      <c r="S27" s="29">
        <f t="shared" si="102"/>
        <v>5300</v>
      </c>
      <c r="T27" s="29">
        <f t="shared" si="102"/>
        <v>5300</v>
      </c>
      <c r="U27" s="30">
        <f t="shared" si="102"/>
        <v>15900</v>
      </c>
      <c r="V27" s="41">
        <f t="shared" si="102"/>
        <v>83600</v>
      </c>
      <c r="W27" s="29">
        <f t="shared" ref="W27:BD27" si="103">SUM(W22:W24)</f>
        <v>5300</v>
      </c>
      <c r="X27" s="29">
        <f t="shared" si="103"/>
        <v>5300</v>
      </c>
      <c r="Y27" s="29">
        <f t="shared" si="103"/>
        <v>5300</v>
      </c>
      <c r="Z27" s="30">
        <f t="shared" si="103"/>
        <v>15900</v>
      </c>
      <c r="AA27" s="29">
        <f t="shared" si="103"/>
        <v>5300</v>
      </c>
      <c r="AB27" s="29">
        <f t="shared" si="103"/>
        <v>5300</v>
      </c>
      <c r="AC27" s="29">
        <f t="shared" si="103"/>
        <v>5300</v>
      </c>
      <c r="AD27" s="30">
        <f t="shared" si="103"/>
        <v>15900</v>
      </c>
      <c r="AE27" s="29">
        <f t="shared" si="103"/>
        <v>5300</v>
      </c>
      <c r="AF27" s="29">
        <f t="shared" si="103"/>
        <v>5300</v>
      </c>
      <c r="AG27" s="29">
        <f t="shared" si="103"/>
        <v>5300</v>
      </c>
      <c r="AH27" s="30">
        <f t="shared" si="103"/>
        <v>15900</v>
      </c>
      <c r="AI27" s="29">
        <f t="shared" si="103"/>
        <v>5300</v>
      </c>
      <c r="AJ27" s="29">
        <f t="shared" si="103"/>
        <v>5300</v>
      </c>
      <c r="AK27" s="29">
        <f t="shared" si="103"/>
        <v>5300</v>
      </c>
      <c r="AL27" s="30">
        <f t="shared" si="103"/>
        <v>15900</v>
      </c>
      <c r="AM27" s="41">
        <f t="shared" si="103"/>
        <v>63600</v>
      </c>
      <c r="AN27" s="29">
        <f t="shared" si="103"/>
        <v>5300</v>
      </c>
      <c r="AO27" s="29">
        <f t="shared" si="103"/>
        <v>5300</v>
      </c>
      <c r="AP27" s="29">
        <f t="shared" si="103"/>
        <v>5300</v>
      </c>
      <c r="AQ27" s="30">
        <f t="shared" si="103"/>
        <v>15900</v>
      </c>
      <c r="AR27" s="29">
        <f t="shared" si="103"/>
        <v>5300</v>
      </c>
      <c r="AS27" s="29">
        <f t="shared" si="103"/>
        <v>5300</v>
      </c>
      <c r="AT27" s="29">
        <f t="shared" si="103"/>
        <v>5300</v>
      </c>
      <c r="AU27" s="30">
        <f t="shared" si="103"/>
        <v>15900</v>
      </c>
      <c r="AV27" s="29">
        <f t="shared" si="103"/>
        <v>5300</v>
      </c>
      <c r="AW27" s="29">
        <f t="shared" si="103"/>
        <v>5300</v>
      </c>
      <c r="AX27" s="29">
        <f t="shared" si="103"/>
        <v>5300</v>
      </c>
      <c r="AY27" s="30">
        <f t="shared" si="103"/>
        <v>15900</v>
      </c>
      <c r="AZ27" s="29">
        <f t="shared" si="103"/>
        <v>5300</v>
      </c>
      <c r="BA27" s="29">
        <f t="shared" si="103"/>
        <v>5300</v>
      </c>
      <c r="BB27" s="29">
        <f t="shared" si="103"/>
        <v>5300</v>
      </c>
      <c r="BC27" s="30">
        <f t="shared" si="103"/>
        <v>15900</v>
      </c>
      <c r="BD27" s="42">
        <f t="shared" si="103"/>
        <v>63600</v>
      </c>
    </row>
    <row r="28" spans="1:56" ht="15.75" customHeight="1" x14ac:dyDescent="0.8">
      <c r="A28" s="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56" ht="15.75" customHeight="1" x14ac:dyDescent="0.8">
      <c r="A29" s="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56" ht="18.75" customHeight="1" x14ac:dyDescent="0.8">
      <c r="A30" s="14" t="s">
        <v>67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56" s="17" customFormat="1" ht="15.75" customHeight="1" x14ac:dyDescent="0.7">
      <c r="A31" s="19" t="s">
        <v>0</v>
      </c>
      <c r="B31" s="13" t="s">
        <v>41</v>
      </c>
      <c r="C31" s="13" t="s">
        <v>42</v>
      </c>
      <c r="D31" s="13" t="s">
        <v>54</v>
      </c>
      <c r="E31" s="21" t="s">
        <v>10</v>
      </c>
      <c r="F31" s="22">
        <v>43831</v>
      </c>
      <c r="G31" s="22">
        <v>43862</v>
      </c>
      <c r="H31" s="22">
        <v>43891</v>
      </c>
      <c r="I31" s="7" t="s">
        <v>13</v>
      </c>
      <c r="J31" s="22">
        <v>43922</v>
      </c>
      <c r="K31" s="22">
        <v>43952</v>
      </c>
      <c r="L31" s="22">
        <v>43983</v>
      </c>
      <c r="M31" s="7" t="s">
        <v>14</v>
      </c>
      <c r="N31" s="22">
        <v>44013</v>
      </c>
      <c r="O31" s="22">
        <v>44044</v>
      </c>
      <c r="P31" s="22">
        <v>44075</v>
      </c>
      <c r="Q31" s="7" t="s">
        <v>15</v>
      </c>
      <c r="R31" s="22">
        <v>44105</v>
      </c>
      <c r="S31" s="22">
        <v>44136</v>
      </c>
      <c r="T31" s="22">
        <v>44166</v>
      </c>
      <c r="U31" s="7" t="s">
        <v>16</v>
      </c>
      <c r="V31" s="8" t="s">
        <v>17</v>
      </c>
      <c r="W31" s="22">
        <v>44197</v>
      </c>
      <c r="X31" s="22">
        <v>44228</v>
      </c>
      <c r="Y31" s="22">
        <v>44256</v>
      </c>
      <c r="Z31" s="7" t="s">
        <v>18</v>
      </c>
      <c r="AA31" s="22">
        <v>44287</v>
      </c>
      <c r="AB31" s="22">
        <v>44317</v>
      </c>
      <c r="AC31" s="22">
        <v>44348</v>
      </c>
      <c r="AD31" s="7" t="s">
        <v>19</v>
      </c>
      <c r="AE31" s="22">
        <v>44378</v>
      </c>
      <c r="AF31" s="22">
        <v>44409</v>
      </c>
      <c r="AG31" s="22">
        <v>44440</v>
      </c>
      <c r="AH31" s="7" t="s">
        <v>20</v>
      </c>
      <c r="AI31" s="22">
        <v>44470</v>
      </c>
      <c r="AJ31" s="22">
        <v>44501</v>
      </c>
      <c r="AK31" s="22">
        <v>44531</v>
      </c>
      <c r="AL31" s="7" t="s">
        <v>21</v>
      </c>
      <c r="AM31" s="8" t="s">
        <v>22</v>
      </c>
      <c r="AN31" s="22">
        <v>44562</v>
      </c>
      <c r="AO31" s="22">
        <v>44593</v>
      </c>
      <c r="AP31" s="22">
        <v>44621</v>
      </c>
      <c r="AQ31" s="7" t="s">
        <v>28</v>
      </c>
      <c r="AR31" s="22">
        <v>44652</v>
      </c>
      <c r="AS31" s="22">
        <v>44682</v>
      </c>
      <c r="AT31" s="22">
        <v>44713</v>
      </c>
      <c r="AU31" s="7" t="s">
        <v>29</v>
      </c>
      <c r="AV31" s="22">
        <v>44743</v>
      </c>
      <c r="AW31" s="22">
        <v>44774</v>
      </c>
      <c r="AX31" s="22">
        <v>44805</v>
      </c>
      <c r="AY31" s="7" t="s">
        <v>30</v>
      </c>
      <c r="AZ31" s="22">
        <v>44835</v>
      </c>
      <c r="BA31" s="22">
        <v>44866</v>
      </c>
      <c r="BB31" s="22">
        <v>44896</v>
      </c>
      <c r="BC31" s="7" t="s">
        <v>31</v>
      </c>
      <c r="BD31" s="8" t="s">
        <v>32</v>
      </c>
    </row>
    <row r="32" spans="1:56" s="17" customFormat="1" ht="15.75" customHeight="1" x14ac:dyDescent="0.7">
      <c r="A32" s="23" t="s">
        <v>68</v>
      </c>
      <c r="B32" s="24">
        <v>10000</v>
      </c>
      <c r="C32" s="24"/>
      <c r="D32" s="26">
        <v>43862</v>
      </c>
      <c r="E32" s="26"/>
      <c r="F32" s="18">
        <f>IF($D32=F$31, $B32, 0)+IF($E32&lt;=F$31, $C32, 0)</f>
        <v>0</v>
      </c>
      <c r="G32" s="18">
        <f t="shared" ref="G32:H39" si="104">IF($D32=G$21, $B32, 0)+IF($E32&lt;=G$21, $C32, 0)</f>
        <v>10000</v>
      </c>
      <c r="H32" s="18">
        <f t="shared" si="104"/>
        <v>0</v>
      </c>
      <c r="I32" s="27">
        <f t="shared" ref="I32:I39" si="105">SUM(F32:H32)</f>
        <v>10000</v>
      </c>
      <c r="J32" s="18">
        <f>IF($D32=J$31, $B32, 0)+IF($E32&lt;=J$31, $C32, 0)</f>
        <v>0</v>
      </c>
      <c r="K32" s="18">
        <f t="shared" ref="K32:L39" si="106">IF($D32=K$21, $B32, 0)+IF($E32&lt;=K$21, $C32, 0)</f>
        <v>0</v>
      </c>
      <c r="L32" s="18">
        <f t="shared" si="106"/>
        <v>0</v>
      </c>
      <c r="M32" s="27">
        <f t="shared" ref="M32:M39" si="107">SUM(J32:L32)</f>
        <v>0</v>
      </c>
      <c r="N32" s="18">
        <f>IF($D32=N$31, $B32, 0)+IF($E32&lt;=N$31, $C32, 0)</f>
        <v>0</v>
      </c>
      <c r="O32" s="18">
        <f t="shared" ref="O32:P39" si="108">IF($D32=O$21, $B32, 0)+IF($E32&lt;=O$21, $C32, 0)</f>
        <v>0</v>
      </c>
      <c r="P32" s="18">
        <f t="shared" si="108"/>
        <v>0</v>
      </c>
      <c r="Q32" s="27">
        <f t="shared" ref="Q32:Q39" si="109">SUM(N32:P32)</f>
        <v>0</v>
      </c>
      <c r="R32" s="18">
        <f>IF($D32=R$31, $B32, 0)+IF($E32&lt;=R$31, $C32, 0)</f>
        <v>0</v>
      </c>
      <c r="S32" s="18">
        <f t="shared" ref="S32:T39" si="110">IF($D32=S$21, $B32, 0)+IF($E32&lt;=S$21, $C32, 0)</f>
        <v>0</v>
      </c>
      <c r="T32" s="18">
        <f t="shared" si="110"/>
        <v>0</v>
      </c>
      <c r="U32" s="27">
        <f t="shared" ref="U32:U39" si="111">SUM(R32:T32)</f>
        <v>0</v>
      </c>
      <c r="V32" s="47">
        <f t="shared" ref="V32:V39" si="112">I32+M32+Q32+U32</f>
        <v>10000</v>
      </c>
      <c r="W32" s="18">
        <f>IF($D32=W$31, $B32, 0)+IF($E32&lt;=W$31, $C32, 0)</f>
        <v>0</v>
      </c>
      <c r="X32" s="18">
        <f t="shared" ref="X32:Y39" si="113">IF($D32=X$21, $B32, 0)+IF($E32&lt;=X$21, $C32, 0)</f>
        <v>0</v>
      </c>
      <c r="Y32" s="18">
        <f t="shared" si="113"/>
        <v>0</v>
      </c>
      <c r="Z32" s="27">
        <f t="shared" ref="Z32:Z39" si="114">SUM(W32:Y32)</f>
        <v>0</v>
      </c>
      <c r="AA32" s="18">
        <f>IF($D32=AA$31, $B32, 0)+IF($E32&lt;=AA$31, $C32, 0)</f>
        <v>0</v>
      </c>
      <c r="AB32" s="18">
        <f t="shared" ref="AB32:AC39" si="115">IF($D32=AB$21, $B32, 0)+IF($E32&lt;=AB$21, $C32, 0)</f>
        <v>0</v>
      </c>
      <c r="AC32" s="18">
        <f t="shared" si="115"/>
        <v>0</v>
      </c>
      <c r="AD32" s="27">
        <f t="shared" ref="AD32:AD39" si="116">SUM(AA32:AC32)</f>
        <v>0</v>
      </c>
      <c r="AE32" s="18">
        <f>IF($D32=AE$31, $B32, 0)+IF($E32&lt;=AE$31, $C32, 0)</f>
        <v>0</v>
      </c>
      <c r="AF32" s="18">
        <f t="shared" ref="AF32:AG39" si="117">IF($D32=AF$21, $B32, 0)+IF($E32&lt;=AF$21, $C32, 0)</f>
        <v>0</v>
      </c>
      <c r="AG32" s="18">
        <f t="shared" si="117"/>
        <v>0</v>
      </c>
      <c r="AH32" s="27">
        <f t="shared" ref="AH32:AH39" si="118">SUM(AE32:AG32)</f>
        <v>0</v>
      </c>
      <c r="AI32" s="18">
        <f>IF($D32=AI$31, $B32, 0)+IF($E32&lt;=AI$31, $C32, 0)</f>
        <v>0</v>
      </c>
      <c r="AJ32" s="18">
        <f t="shared" ref="AJ32:AK39" si="119">IF($D32=AJ$21, $B32, 0)+IF($E32&lt;=AJ$21, $C32, 0)</f>
        <v>0</v>
      </c>
      <c r="AK32" s="18">
        <f t="shared" si="119"/>
        <v>0</v>
      </c>
      <c r="AL32" s="27">
        <f t="shared" ref="AL32:AL39" si="120">SUM(AI32:AK32)</f>
        <v>0</v>
      </c>
      <c r="AM32" s="47">
        <f t="shared" ref="AM32:AM39" si="121">Z32+AD32+AH32+AL32</f>
        <v>0</v>
      </c>
      <c r="AN32" s="18">
        <f>IF($D32=AN$31, $B32, 0)+IF($E32&lt;=AN$31, $C32, 0)</f>
        <v>0</v>
      </c>
      <c r="AO32" s="18">
        <f t="shared" ref="AO32:AP39" si="122">IF($D32=AO$21, $B32, 0)+IF($E32&lt;=AO$21, $C32, 0)</f>
        <v>0</v>
      </c>
      <c r="AP32" s="18">
        <f t="shared" si="122"/>
        <v>0</v>
      </c>
      <c r="AQ32" s="27">
        <f t="shared" ref="AQ32:AQ39" si="123">SUM(AN32:AP32)</f>
        <v>0</v>
      </c>
      <c r="AR32" s="18">
        <f>IF($D32=AR$31, $B32, 0)+IF($E32&lt;=AR$31, $C32, 0)</f>
        <v>0</v>
      </c>
      <c r="AS32" s="18">
        <f t="shared" ref="AS32:AT39" si="124">IF($D32=AS$21, $B32, 0)+IF($E32&lt;=AS$21, $C32, 0)</f>
        <v>0</v>
      </c>
      <c r="AT32" s="18">
        <f t="shared" si="124"/>
        <v>0</v>
      </c>
      <c r="AU32" s="27">
        <f t="shared" ref="AU32:AU39" si="125">SUM(AR32:AT32)</f>
        <v>0</v>
      </c>
      <c r="AV32" s="18">
        <f>IF($D32=AV$31, $B32, 0)+IF($E32&lt;=AV$31, $C32, 0)</f>
        <v>0</v>
      </c>
      <c r="AW32" s="18">
        <f t="shared" ref="AW32:AX39" si="126">IF($D32=AW$21, $B32, 0)+IF($E32&lt;=AW$21, $C32, 0)</f>
        <v>0</v>
      </c>
      <c r="AX32" s="18">
        <f t="shared" si="126"/>
        <v>0</v>
      </c>
      <c r="AY32" s="27">
        <f t="shared" ref="AY32:AY39" si="127">SUM(AV32:AX32)</f>
        <v>0</v>
      </c>
      <c r="AZ32" s="18">
        <f>IF($D32=AZ$31, $B32, 0)+IF($E32&lt;=AZ$31, $C32, 0)</f>
        <v>0</v>
      </c>
      <c r="BA32" s="18">
        <f t="shared" ref="BA32:BB39" si="128">IF($D32=BA$21, $B32, 0)+IF($E32&lt;=BA$21, $C32, 0)</f>
        <v>0</v>
      </c>
      <c r="BB32" s="18">
        <f t="shared" si="128"/>
        <v>0</v>
      </c>
      <c r="BC32" s="27">
        <f t="shared" ref="BC32:BC39" si="129">SUM(AZ32:BB32)</f>
        <v>0</v>
      </c>
      <c r="BD32" s="48">
        <f t="shared" ref="BD32:BD39" si="130">AQ32+AU32+AY32+BC32</f>
        <v>0</v>
      </c>
    </row>
    <row r="33" spans="1:56" s="17" customFormat="1" ht="15.75" customHeight="1" x14ac:dyDescent="0.7">
      <c r="A33" s="23" t="s">
        <v>113</v>
      </c>
      <c r="B33" s="24">
        <v>10000</v>
      </c>
      <c r="C33" s="24"/>
      <c r="D33" s="26">
        <v>43891</v>
      </c>
      <c r="E33" s="26"/>
      <c r="F33" s="18">
        <f>IF($D33=F$31, $B33, 0)+IF($E33&lt;=F$31, $C33, 0)</f>
        <v>0</v>
      </c>
      <c r="G33" s="18">
        <f t="shared" si="104"/>
        <v>0</v>
      </c>
      <c r="H33" s="18">
        <f t="shared" si="104"/>
        <v>10000</v>
      </c>
      <c r="I33" s="27">
        <f t="shared" ref="I33" si="131">SUM(F33:H33)</f>
        <v>10000</v>
      </c>
      <c r="J33" s="18">
        <f>IF($D33=J$31, $B33, 0)+IF($E33&lt;=J$31, $C33, 0)</f>
        <v>0</v>
      </c>
      <c r="K33" s="18">
        <f t="shared" si="106"/>
        <v>0</v>
      </c>
      <c r="L33" s="18">
        <f t="shared" si="106"/>
        <v>0</v>
      </c>
      <c r="M33" s="27">
        <f t="shared" ref="M33" si="132">SUM(J33:L33)</f>
        <v>0</v>
      </c>
      <c r="N33" s="18">
        <f>IF($D33=N$31, $B33, 0)+IF($E33&lt;=N$31, $C33, 0)</f>
        <v>0</v>
      </c>
      <c r="O33" s="18">
        <f t="shared" si="108"/>
        <v>0</v>
      </c>
      <c r="P33" s="18">
        <f t="shared" si="108"/>
        <v>0</v>
      </c>
      <c r="Q33" s="27">
        <f t="shared" ref="Q33" si="133">SUM(N33:P33)</f>
        <v>0</v>
      </c>
      <c r="R33" s="18">
        <f>IF($D33=R$31, $B33, 0)+IF($E33&lt;=R$31, $C33, 0)</f>
        <v>0</v>
      </c>
      <c r="S33" s="18">
        <f t="shared" si="110"/>
        <v>0</v>
      </c>
      <c r="T33" s="18">
        <f t="shared" si="110"/>
        <v>0</v>
      </c>
      <c r="U33" s="27">
        <f t="shared" ref="U33" si="134">SUM(R33:T33)</f>
        <v>0</v>
      </c>
      <c r="V33" s="47">
        <f t="shared" ref="V33" si="135">I33+M33+Q33+U33</f>
        <v>10000</v>
      </c>
      <c r="W33" s="18">
        <f>IF($D33=W$31, $B33, 0)+IF($E33&lt;=W$31, $C33, 0)</f>
        <v>0</v>
      </c>
      <c r="X33" s="18">
        <f t="shared" si="113"/>
        <v>0</v>
      </c>
      <c r="Y33" s="18">
        <f t="shared" si="113"/>
        <v>0</v>
      </c>
      <c r="Z33" s="27">
        <f t="shared" ref="Z33" si="136">SUM(W33:Y33)</f>
        <v>0</v>
      </c>
      <c r="AA33" s="18">
        <f>IF($D33=AA$31, $B33, 0)+IF($E33&lt;=AA$31, $C33, 0)</f>
        <v>0</v>
      </c>
      <c r="AB33" s="18">
        <f t="shared" si="115"/>
        <v>0</v>
      </c>
      <c r="AC33" s="18">
        <f t="shared" si="115"/>
        <v>0</v>
      </c>
      <c r="AD33" s="27">
        <f t="shared" ref="AD33" si="137">SUM(AA33:AC33)</f>
        <v>0</v>
      </c>
      <c r="AE33" s="18">
        <f>IF($D33=AE$31, $B33, 0)+IF($E33&lt;=AE$31, $C33, 0)</f>
        <v>0</v>
      </c>
      <c r="AF33" s="18">
        <f t="shared" si="117"/>
        <v>0</v>
      </c>
      <c r="AG33" s="18">
        <f t="shared" si="117"/>
        <v>0</v>
      </c>
      <c r="AH33" s="27">
        <f t="shared" ref="AH33" si="138">SUM(AE33:AG33)</f>
        <v>0</v>
      </c>
      <c r="AI33" s="18">
        <f>IF($D33=AI$31, $B33, 0)+IF($E33&lt;=AI$31, $C33, 0)</f>
        <v>0</v>
      </c>
      <c r="AJ33" s="18">
        <f t="shared" si="119"/>
        <v>0</v>
      </c>
      <c r="AK33" s="18">
        <f t="shared" si="119"/>
        <v>0</v>
      </c>
      <c r="AL33" s="27">
        <f t="shared" ref="AL33" si="139">SUM(AI33:AK33)</f>
        <v>0</v>
      </c>
      <c r="AM33" s="47">
        <f t="shared" ref="AM33" si="140">Z33+AD33+AH33+AL33</f>
        <v>0</v>
      </c>
      <c r="AN33" s="18">
        <f>IF($D33=AN$31, $B33, 0)+IF($E33&lt;=AN$31, $C33, 0)</f>
        <v>0</v>
      </c>
      <c r="AO33" s="18">
        <f t="shared" si="122"/>
        <v>0</v>
      </c>
      <c r="AP33" s="18">
        <f t="shared" si="122"/>
        <v>0</v>
      </c>
      <c r="AQ33" s="27">
        <f t="shared" ref="AQ33" si="141">SUM(AN33:AP33)</f>
        <v>0</v>
      </c>
      <c r="AR33" s="18">
        <f>IF($D33=AR$31, $B33, 0)+IF($E33&lt;=AR$31, $C33, 0)</f>
        <v>0</v>
      </c>
      <c r="AS33" s="18">
        <f t="shared" si="124"/>
        <v>0</v>
      </c>
      <c r="AT33" s="18">
        <f t="shared" si="124"/>
        <v>0</v>
      </c>
      <c r="AU33" s="27">
        <f t="shared" ref="AU33" si="142">SUM(AR33:AT33)</f>
        <v>0</v>
      </c>
      <c r="AV33" s="18">
        <f>IF($D33=AV$31, $B33, 0)+IF($E33&lt;=AV$31, $C33, 0)</f>
        <v>0</v>
      </c>
      <c r="AW33" s="18">
        <f t="shared" si="126"/>
        <v>0</v>
      </c>
      <c r="AX33" s="18">
        <f t="shared" si="126"/>
        <v>0</v>
      </c>
      <c r="AY33" s="27">
        <f t="shared" ref="AY33" si="143">SUM(AV33:AX33)</f>
        <v>0</v>
      </c>
      <c r="AZ33" s="18">
        <f>IF($D33=AZ$31, $B33, 0)+IF($E33&lt;=AZ$31, $C33, 0)</f>
        <v>0</v>
      </c>
      <c r="BA33" s="18">
        <f t="shared" si="128"/>
        <v>0</v>
      </c>
      <c r="BB33" s="18">
        <f t="shared" si="128"/>
        <v>0</v>
      </c>
      <c r="BC33" s="27">
        <f t="shared" ref="BC33" si="144">SUM(AZ33:BB33)</f>
        <v>0</v>
      </c>
      <c r="BD33" s="48">
        <f t="shared" ref="BD33" si="145">AQ33+AU33+AY33+BC33</f>
        <v>0</v>
      </c>
    </row>
    <row r="34" spans="1:56" s="17" customFormat="1" ht="15.75" customHeight="1" x14ac:dyDescent="0.7">
      <c r="A34" s="23" t="s">
        <v>59</v>
      </c>
      <c r="B34" s="24">
        <v>50000</v>
      </c>
      <c r="C34" s="24"/>
      <c r="D34" s="26">
        <v>43862</v>
      </c>
      <c r="E34" s="26"/>
      <c r="F34" s="18">
        <f>IF($D34=F$31, $B34, 0)+IF($E34&lt;=F$31, $C34, 0)</f>
        <v>0</v>
      </c>
      <c r="G34" s="18">
        <f t="shared" si="104"/>
        <v>50000</v>
      </c>
      <c r="H34" s="18">
        <f t="shared" si="104"/>
        <v>0</v>
      </c>
      <c r="I34" s="27">
        <f t="shared" ref="I34" si="146">SUM(F34:H34)</f>
        <v>50000</v>
      </c>
      <c r="J34" s="18">
        <f>IF($D34=J$31, $B34, 0)+IF($E34&lt;=J$31, $C34, 0)</f>
        <v>0</v>
      </c>
      <c r="K34" s="18">
        <f t="shared" si="106"/>
        <v>0</v>
      </c>
      <c r="L34" s="18">
        <f t="shared" si="106"/>
        <v>0</v>
      </c>
      <c r="M34" s="27">
        <f t="shared" ref="M34" si="147">SUM(J34:L34)</f>
        <v>0</v>
      </c>
      <c r="N34" s="18">
        <f>IF($D34=N$31, $B34, 0)+IF($E34&lt;=N$31, $C34, 0)</f>
        <v>0</v>
      </c>
      <c r="O34" s="18">
        <f t="shared" si="108"/>
        <v>0</v>
      </c>
      <c r="P34" s="18">
        <f t="shared" si="108"/>
        <v>0</v>
      </c>
      <c r="Q34" s="27">
        <f t="shared" ref="Q34" si="148">SUM(N34:P34)</f>
        <v>0</v>
      </c>
      <c r="R34" s="18">
        <f>IF($D34=R$31, $B34, 0)+IF($E34&lt;=R$31, $C34, 0)</f>
        <v>0</v>
      </c>
      <c r="S34" s="18">
        <f t="shared" si="110"/>
        <v>0</v>
      </c>
      <c r="T34" s="18">
        <f t="shared" si="110"/>
        <v>0</v>
      </c>
      <c r="U34" s="27">
        <f t="shared" ref="U34" si="149">SUM(R34:T34)</f>
        <v>0</v>
      </c>
      <c r="V34" s="47">
        <f t="shared" ref="V34" si="150">I34+M34+Q34+U34</f>
        <v>50000</v>
      </c>
      <c r="W34" s="18">
        <f>IF($D34=W$31, $B34, 0)+IF($E34&lt;=W$31, $C34, 0)</f>
        <v>0</v>
      </c>
      <c r="X34" s="18">
        <f t="shared" si="113"/>
        <v>0</v>
      </c>
      <c r="Y34" s="18">
        <f t="shared" si="113"/>
        <v>0</v>
      </c>
      <c r="Z34" s="27">
        <f t="shared" ref="Z34" si="151">SUM(W34:Y34)</f>
        <v>0</v>
      </c>
      <c r="AA34" s="18">
        <f>IF($D34=AA$31, $B34, 0)+IF($E34&lt;=AA$31, $C34, 0)</f>
        <v>0</v>
      </c>
      <c r="AB34" s="18">
        <f t="shared" si="115"/>
        <v>0</v>
      </c>
      <c r="AC34" s="18">
        <f t="shared" si="115"/>
        <v>0</v>
      </c>
      <c r="AD34" s="27">
        <f t="shared" ref="AD34" si="152">SUM(AA34:AC34)</f>
        <v>0</v>
      </c>
      <c r="AE34" s="18">
        <f>IF($D34=AE$31, $B34, 0)+IF($E34&lt;=AE$31, $C34, 0)</f>
        <v>0</v>
      </c>
      <c r="AF34" s="18">
        <f t="shared" si="117"/>
        <v>0</v>
      </c>
      <c r="AG34" s="18">
        <f t="shared" si="117"/>
        <v>0</v>
      </c>
      <c r="AH34" s="27">
        <f t="shared" ref="AH34" si="153">SUM(AE34:AG34)</f>
        <v>0</v>
      </c>
      <c r="AI34" s="18">
        <f>IF($D34=AI$31, $B34, 0)+IF($E34&lt;=AI$31, $C34, 0)</f>
        <v>0</v>
      </c>
      <c r="AJ34" s="18">
        <f t="shared" si="119"/>
        <v>0</v>
      </c>
      <c r="AK34" s="18">
        <f t="shared" si="119"/>
        <v>0</v>
      </c>
      <c r="AL34" s="27">
        <f t="shared" ref="AL34" si="154">SUM(AI34:AK34)</f>
        <v>0</v>
      </c>
      <c r="AM34" s="47">
        <f t="shared" ref="AM34" si="155">Z34+AD34+AH34+AL34</f>
        <v>0</v>
      </c>
      <c r="AN34" s="18">
        <f>IF($D34=AN$31, $B34, 0)+IF($E34&lt;=AN$31, $C34, 0)</f>
        <v>0</v>
      </c>
      <c r="AO34" s="18">
        <f t="shared" si="122"/>
        <v>0</v>
      </c>
      <c r="AP34" s="18">
        <f t="shared" si="122"/>
        <v>0</v>
      </c>
      <c r="AQ34" s="27">
        <f t="shared" ref="AQ34" si="156">SUM(AN34:AP34)</f>
        <v>0</v>
      </c>
      <c r="AR34" s="18">
        <f>IF($D34=AR$31, $B34, 0)+IF($E34&lt;=AR$31, $C34, 0)</f>
        <v>0</v>
      </c>
      <c r="AS34" s="18">
        <f t="shared" si="124"/>
        <v>0</v>
      </c>
      <c r="AT34" s="18">
        <f t="shared" si="124"/>
        <v>0</v>
      </c>
      <c r="AU34" s="27">
        <f t="shared" ref="AU34" si="157">SUM(AR34:AT34)</f>
        <v>0</v>
      </c>
      <c r="AV34" s="18">
        <f>IF($D34=AV$31, $B34, 0)+IF($E34&lt;=AV$31, $C34, 0)</f>
        <v>0</v>
      </c>
      <c r="AW34" s="18">
        <f t="shared" si="126"/>
        <v>0</v>
      </c>
      <c r="AX34" s="18">
        <f t="shared" si="126"/>
        <v>0</v>
      </c>
      <c r="AY34" s="27">
        <f t="shared" ref="AY34" si="158">SUM(AV34:AX34)</f>
        <v>0</v>
      </c>
      <c r="AZ34" s="18">
        <f>IF($D34=AZ$31, $B34, 0)+IF($E34&lt;=AZ$31, $C34, 0)</f>
        <v>0</v>
      </c>
      <c r="BA34" s="18">
        <f t="shared" si="128"/>
        <v>0</v>
      </c>
      <c r="BB34" s="18">
        <f t="shared" si="128"/>
        <v>0</v>
      </c>
      <c r="BC34" s="27">
        <f t="shared" ref="BC34" si="159">SUM(AZ34:BB34)</f>
        <v>0</v>
      </c>
      <c r="BD34" s="48">
        <f t="shared" ref="BD34" si="160">AQ34+AU34+AY34+BC34</f>
        <v>0</v>
      </c>
    </row>
    <row r="35" spans="1:56" s="17" customFormat="1" ht="15.75" customHeight="1" x14ac:dyDescent="0.7">
      <c r="A35" s="23" t="s">
        <v>35</v>
      </c>
      <c r="B35" s="24"/>
      <c r="C35" s="24">
        <v>300</v>
      </c>
      <c r="D35" s="25"/>
      <c r="E35" s="26">
        <v>43862</v>
      </c>
      <c r="F35" s="18">
        <f t="shared" ref="F35:F39" si="161">IF($D35=F$31, $B35, 0)+IF($E35&lt;=F$31, $C35, 0)</f>
        <v>0</v>
      </c>
      <c r="G35" s="18">
        <f t="shared" si="104"/>
        <v>300</v>
      </c>
      <c r="H35" s="18">
        <f t="shared" si="104"/>
        <v>300</v>
      </c>
      <c r="I35" s="27">
        <f t="shared" ref="I35" si="162">SUM(F35:H35)</f>
        <v>600</v>
      </c>
      <c r="J35" s="18">
        <f t="shared" ref="J35:J39" si="163">IF($D35=J$31, $B35, 0)+IF($E35&lt;=J$31, $C35, 0)</f>
        <v>300</v>
      </c>
      <c r="K35" s="18">
        <f t="shared" si="106"/>
        <v>300</v>
      </c>
      <c r="L35" s="18">
        <f t="shared" si="106"/>
        <v>300</v>
      </c>
      <c r="M35" s="27">
        <f t="shared" ref="M35" si="164">SUM(J35:L35)</f>
        <v>900</v>
      </c>
      <c r="N35" s="18">
        <f t="shared" ref="N35:N39" si="165">IF($D35=N$31, $B35, 0)+IF($E35&lt;=N$31, $C35, 0)</f>
        <v>300</v>
      </c>
      <c r="O35" s="18">
        <f t="shared" si="108"/>
        <v>300</v>
      </c>
      <c r="P35" s="18">
        <f t="shared" si="108"/>
        <v>300</v>
      </c>
      <c r="Q35" s="27">
        <f t="shared" ref="Q35" si="166">SUM(N35:P35)</f>
        <v>900</v>
      </c>
      <c r="R35" s="18">
        <f t="shared" ref="R35:R39" si="167">IF($D35=R$31, $B35, 0)+IF($E35&lt;=R$31, $C35, 0)</f>
        <v>300</v>
      </c>
      <c r="S35" s="18">
        <f t="shared" si="110"/>
        <v>300</v>
      </c>
      <c r="T35" s="18">
        <f t="shared" si="110"/>
        <v>300</v>
      </c>
      <c r="U35" s="27">
        <f t="shared" ref="U35" si="168">SUM(R35:T35)</f>
        <v>900</v>
      </c>
      <c r="V35" s="47">
        <f t="shared" ref="V35" si="169">I35+M35+Q35+U35</f>
        <v>3300</v>
      </c>
      <c r="W35" s="18">
        <f t="shared" ref="W35:W39" si="170">IF($D35=W$31, $B35, 0)+IF($E35&lt;=W$31, $C35, 0)</f>
        <v>300</v>
      </c>
      <c r="X35" s="18">
        <f t="shared" si="113"/>
        <v>300</v>
      </c>
      <c r="Y35" s="18">
        <f t="shared" si="113"/>
        <v>300</v>
      </c>
      <c r="Z35" s="27">
        <f t="shared" ref="Z35" si="171">SUM(W35:Y35)</f>
        <v>900</v>
      </c>
      <c r="AA35" s="18">
        <f t="shared" ref="AA35:AA39" si="172">IF($D35=AA$31, $B35, 0)+IF($E35&lt;=AA$31, $C35, 0)</f>
        <v>300</v>
      </c>
      <c r="AB35" s="18">
        <f t="shared" si="115"/>
        <v>300</v>
      </c>
      <c r="AC35" s="18">
        <f t="shared" si="115"/>
        <v>300</v>
      </c>
      <c r="AD35" s="27">
        <f t="shared" ref="AD35" si="173">SUM(AA35:AC35)</f>
        <v>900</v>
      </c>
      <c r="AE35" s="18">
        <f t="shared" ref="AE35:AE39" si="174">IF($D35=AE$31, $B35, 0)+IF($E35&lt;=AE$31, $C35, 0)</f>
        <v>300</v>
      </c>
      <c r="AF35" s="18">
        <f t="shared" si="117"/>
        <v>300</v>
      </c>
      <c r="AG35" s="18">
        <f t="shared" si="117"/>
        <v>300</v>
      </c>
      <c r="AH35" s="27">
        <f t="shared" ref="AH35" si="175">SUM(AE35:AG35)</f>
        <v>900</v>
      </c>
      <c r="AI35" s="18">
        <f t="shared" ref="AI35:AI39" si="176">IF($D35=AI$31, $B35, 0)+IF($E35&lt;=AI$31, $C35, 0)</f>
        <v>300</v>
      </c>
      <c r="AJ35" s="18">
        <f t="shared" si="119"/>
        <v>300</v>
      </c>
      <c r="AK35" s="18">
        <f t="shared" si="119"/>
        <v>300</v>
      </c>
      <c r="AL35" s="27">
        <f t="shared" ref="AL35" si="177">SUM(AI35:AK35)</f>
        <v>900</v>
      </c>
      <c r="AM35" s="47">
        <f t="shared" ref="AM35" si="178">Z35+AD35+AH35+AL35</f>
        <v>3600</v>
      </c>
      <c r="AN35" s="18">
        <f t="shared" ref="AN35:AN39" si="179">IF($D35=AN$31, $B35, 0)+IF($E35&lt;=AN$31, $C35, 0)</f>
        <v>300</v>
      </c>
      <c r="AO35" s="18">
        <f t="shared" si="122"/>
        <v>300</v>
      </c>
      <c r="AP35" s="18">
        <f t="shared" si="122"/>
        <v>300</v>
      </c>
      <c r="AQ35" s="27">
        <f t="shared" ref="AQ35" si="180">SUM(AN35:AP35)</f>
        <v>900</v>
      </c>
      <c r="AR35" s="18">
        <f t="shared" ref="AR35:AR39" si="181">IF($D35=AR$31, $B35, 0)+IF($E35&lt;=AR$31, $C35, 0)</f>
        <v>300</v>
      </c>
      <c r="AS35" s="18">
        <f t="shared" si="124"/>
        <v>300</v>
      </c>
      <c r="AT35" s="18">
        <f t="shared" si="124"/>
        <v>300</v>
      </c>
      <c r="AU35" s="27">
        <f t="shared" ref="AU35" si="182">SUM(AR35:AT35)</f>
        <v>900</v>
      </c>
      <c r="AV35" s="18">
        <f t="shared" ref="AV35:AV39" si="183">IF($D35=AV$31, $B35, 0)+IF($E35&lt;=AV$31, $C35, 0)</f>
        <v>300</v>
      </c>
      <c r="AW35" s="18">
        <f t="shared" si="126"/>
        <v>300</v>
      </c>
      <c r="AX35" s="18">
        <f t="shared" si="126"/>
        <v>300</v>
      </c>
      <c r="AY35" s="27">
        <f t="shared" ref="AY35" si="184">SUM(AV35:AX35)</f>
        <v>900</v>
      </c>
      <c r="AZ35" s="18">
        <f t="shared" ref="AZ35:AZ39" si="185">IF($D35=AZ$31, $B35, 0)+IF($E35&lt;=AZ$31, $C35, 0)</f>
        <v>300</v>
      </c>
      <c r="BA35" s="18">
        <f t="shared" si="128"/>
        <v>300</v>
      </c>
      <c r="BB35" s="18">
        <f t="shared" si="128"/>
        <v>300</v>
      </c>
      <c r="BC35" s="27">
        <f t="shared" ref="BC35" si="186">SUM(AZ35:BB35)</f>
        <v>900</v>
      </c>
      <c r="BD35" s="48">
        <f t="shared" ref="BD35" si="187">AQ35+AU35+AY35+BC35</f>
        <v>3600</v>
      </c>
    </row>
    <row r="36" spans="1:56" s="17" customFormat="1" ht="15.75" customHeight="1" x14ac:dyDescent="0.7">
      <c r="A36" s="23" t="s">
        <v>58</v>
      </c>
      <c r="B36" s="24">
        <v>15000</v>
      </c>
      <c r="C36" s="24"/>
      <c r="D36" s="26">
        <v>43862</v>
      </c>
      <c r="E36" s="26"/>
      <c r="F36" s="18">
        <f>IF($D36=F$31, $B36, 0)+IF($E36&lt;=F$31, $C36, 0)</f>
        <v>0</v>
      </c>
      <c r="G36" s="18">
        <f>IF($D36=G$21, $B36, 0)+IF($E36&lt;=G$21, $C36, 0)</f>
        <v>15000</v>
      </c>
      <c r="H36" s="18">
        <f>IF($D36=H$21, $B36, 0)+IF($E36&lt;=H$21, $C36, 0)</f>
        <v>0</v>
      </c>
      <c r="I36" s="27">
        <f t="shared" si="105"/>
        <v>15000</v>
      </c>
      <c r="J36" s="18">
        <f>IF($D36=J$31, $B36, 0)+IF($E36&lt;=J$31, $C36, 0)</f>
        <v>0</v>
      </c>
      <c r="K36" s="18">
        <f>IF($D36=K$21, $B36, 0)+IF($E36&lt;=K$21, $C36, 0)</f>
        <v>0</v>
      </c>
      <c r="L36" s="18">
        <f>IF($D36=L$21, $B36, 0)+IF($E36&lt;=L$21, $C36, 0)</f>
        <v>0</v>
      </c>
      <c r="M36" s="27">
        <f t="shared" si="107"/>
        <v>0</v>
      </c>
      <c r="N36" s="18">
        <f>IF($D36=N$31, $B36, 0)+IF($E36&lt;=N$31, $C36, 0)</f>
        <v>0</v>
      </c>
      <c r="O36" s="18">
        <f>IF($D36=O$21, $B36, 0)+IF($E36&lt;=O$21, $C36, 0)</f>
        <v>0</v>
      </c>
      <c r="P36" s="18">
        <f>IF($D36=P$21, $B36, 0)+IF($E36&lt;=P$21, $C36, 0)</f>
        <v>0</v>
      </c>
      <c r="Q36" s="27">
        <f t="shared" si="109"/>
        <v>0</v>
      </c>
      <c r="R36" s="18">
        <f>IF($D36=R$31, $B36, 0)+IF($E36&lt;=R$31, $C36, 0)</f>
        <v>0</v>
      </c>
      <c r="S36" s="18">
        <f>IF($D36=S$21, $B36, 0)+IF($E36&lt;=S$21, $C36, 0)</f>
        <v>0</v>
      </c>
      <c r="T36" s="18">
        <f>IF($D36=T$21, $B36, 0)+IF($E36&lt;=T$21, $C36, 0)</f>
        <v>0</v>
      </c>
      <c r="U36" s="27">
        <f t="shared" si="111"/>
        <v>0</v>
      </c>
      <c r="V36" s="47">
        <f t="shared" si="112"/>
        <v>15000</v>
      </c>
      <c r="W36" s="18">
        <f>IF($D36=W$31, $B36, 0)+IF($E36&lt;=W$31, $C36, 0)</f>
        <v>0</v>
      </c>
      <c r="X36" s="18">
        <f>IF($D36=X$21, $B36, 0)+IF($E36&lt;=X$21, $C36, 0)</f>
        <v>0</v>
      </c>
      <c r="Y36" s="18">
        <f>IF($D36=Y$21, $B36, 0)+IF($E36&lt;=Y$21, $C36, 0)</f>
        <v>0</v>
      </c>
      <c r="Z36" s="27">
        <f t="shared" si="114"/>
        <v>0</v>
      </c>
      <c r="AA36" s="18">
        <f>IF($D36=AA$31, $B36, 0)+IF($E36&lt;=AA$31, $C36, 0)</f>
        <v>0</v>
      </c>
      <c r="AB36" s="18">
        <f>IF($D36=AB$21, $B36, 0)+IF($E36&lt;=AB$21, $C36, 0)</f>
        <v>0</v>
      </c>
      <c r="AC36" s="18">
        <f>IF($D36=AC$21, $B36, 0)+IF($E36&lt;=AC$21, $C36, 0)</f>
        <v>0</v>
      </c>
      <c r="AD36" s="27">
        <f t="shared" si="116"/>
        <v>0</v>
      </c>
      <c r="AE36" s="18">
        <f>IF($D36=AE$31, $B36, 0)+IF($E36&lt;=AE$31, $C36, 0)</f>
        <v>0</v>
      </c>
      <c r="AF36" s="18">
        <f>IF($D36=AF$21, $B36, 0)+IF($E36&lt;=AF$21, $C36, 0)</f>
        <v>0</v>
      </c>
      <c r="AG36" s="18">
        <f>IF($D36=AG$21, $B36, 0)+IF($E36&lt;=AG$21, $C36, 0)</f>
        <v>0</v>
      </c>
      <c r="AH36" s="27">
        <f t="shared" si="118"/>
        <v>0</v>
      </c>
      <c r="AI36" s="18">
        <f>IF($D36=AI$31, $B36, 0)+IF($E36&lt;=AI$31, $C36, 0)</f>
        <v>0</v>
      </c>
      <c r="AJ36" s="18">
        <f>IF($D36=AJ$21, $B36, 0)+IF($E36&lt;=AJ$21, $C36, 0)</f>
        <v>0</v>
      </c>
      <c r="AK36" s="18">
        <f>IF($D36=AK$21, $B36, 0)+IF($E36&lt;=AK$21, $C36, 0)</f>
        <v>0</v>
      </c>
      <c r="AL36" s="27">
        <f t="shared" si="120"/>
        <v>0</v>
      </c>
      <c r="AM36" s="47">
        <f t="shared" si="121"/>
        <v>0</v>
      </c>
      <c r="AN36" s="18">
        <f>IF($D36=AN$31, $B36, 0)+IF($E36&lt;=AN$31, $C36, 0)</f>
        <v>0</v>
      </c>
      <c r="AO36" s="18">
        <f>IF($D36=AO$21, $B36, 0)+IF($E36&lt;=AO$21, $C36, 0)</f>
        <v>0</v>
      </c>
      <c r="AP36" s="18">
        <f>IF($D36=AP$21, $B36, 0)+IF($E36&lt;=AP$21, $C36, 0)</f>
        <v>0</v>
      </c>
      <c r="AQ36" s="27">
        <f t="shared" si="123"/>
        <v>0</v>
      </c>
      <c r="AR36" s="18">
        <f>IF($D36=AR$31, $B36, 0)+IF($E36&lt;=AR$31, $C36, 0)</f>
        <v>0</v>
      </c>
      <c r="AS36" s="18">
        <f>IF($D36=AS$21, $B36, 0)+IF($E36&lt;=AS$21, $C36, 0)</f>
        <v>0</v>
      </c>
      <c r="AT36" s="18">
        <f>IF($D36=AT$21, $B36, 0)+IF($E36&lt;=AT$21, $C36, 0)</f>
        <v>0</v>
      </c>
      <c r="AU36" s="27">
        <f t="shared" si="125"/>
        <v>0</v>
      </c>
      <c r="AV36" s="18">
        <f>IF($D36=AV$31, $B36, 0)+IF($E36&lt;=AV$31, $C36, 0)</f>
        <v>0</v>
      </c>
      <c r="AW36" s="18">
        <f>IF($D36=AW$21, $B36, 0)+IF($E36&lt;=AW$21, $C36, 0)</f>
        <v>0</v>
      </c>
      <c r="AX36" s="18">
        <f>IF($D36=AX$21, $B36, 0)+IF($E36&lt;=AX$21, $C36, 0)</f>
        <v>0</v>
      </c>
      <c r="AY36" s="27">
        <f t="shared" si="127"/>
        <v>0</v>
      </c>
      <c r="AZ36" s="18">
        <f>IF($D36=AZ$31, $B36, 0)+IF($E36&lt;=AZ$31, $C36, 0)</f>
        <v>0</v>
      </c>
      <c r="BA36" s="18">
        <f>IF($D36=BA$21, $B36, 0)+IF($E36&lt;=BA$21, $C36, 0)</f>
        <v>0</v>
      </c>
      <c r="BB36" s="18">
        <f>IF($D36=BB$21, $B36, 0)+IF($E36&lt;=BB$21, $C36, 0)</f>
        <v>0</v>
      </c>
      <c r="BC36" s="27">
        <f t="shared" si="129"/>
        <v>0</v>
      </c>
      <c r="BD36" s="48">
        <f t="shared" si="130"/>
        <v>0</v>
      </c>
    </row>
    <row r="37" spans="1:56" s="17" customFormat="1" ht="15.75" customHeight="1" x14ac:dyDescent="0.7">
      <c r="A37" s="28" t="s">
        <v>34</v>
      </c>
      <c r="B37" s="24"/>
      <c r="C37" s="24">
        <v>500</v>
      </c>
      <c r="D37" s="25"/>
      <c r="E37" s="26">
        <v>43983</v>
      </c>
      <c r="F37" s="18">
        <f t="shared" si="161"/>
        <v>0</v>
      </c>
      <c r="G37" s="18">
        <f t="shared" si="104"/>
        <v>0</v>
      </c>
      <c r="H37" s="18">
        <f t="shared" si="104"/>
        <v>0</v>
      </c>
      <c r="I37" s="27">
        <f t="shared" ref="I37" si="188">SUM(F37:H37)</f>
        <v>0</v>
      </c>
      <c r="J37" s="18">
        <f t="shared" si="163"/>
        <v>0</v>
      </c>
      <c r="K37" s="18">
        <f t="shared" si="106"/>
        <v>0</v>
      </c>
      <c r="L37" s="18">
        <f t="shared" si="106"/>
        <v>500</v>
      </c>
      <c r="M37" s="27">
        <f t="shared" ref="M37" si="189">SUM(J37:L37)</f>
        <v>500</v>
      </c>
      <c r="N37" s="18">
        <f t="shared" si="165"/>
        <v>500</v>
      </c>
      <c r="O37" s="18">
        <f t="shared" si="108"/>
        <v>500</v>
      </c>
      <c r="P37" s="18">
        <f t="shared" si="108"/>
        <v>500</v>
      </c>
      <c r="Q37" s="27">
        <f t="shared" ref="Q37" si="190">SUM(N37:P37)</f>
        <v>1500</v>
      </c>
      <c r="R37" s="18">
        <f t="shared" si="167"/>
        <v>500</v>
      </c>
      <c r="S37" s="18">
        <f t="shared" si="110"/>
        <v>500</v>
      </c>
      <c r="T37" s="18">
        <f t="shared" si="110"/>
        <v>500</v>
      </c>
      <c r="U37" s="27">
        <f t="shared" ref="U37" si="191">SUM(R37:T37)</f>
        <v>1500</v>
      </c>
      <c r="V37" s="47">
        <f t="shared" ref="V37" si="192">I37+M37+Q37+U37</f>
        <v>3500</v>
      </c>
      <c r="W37" s="18">
        <f t="shared" si="170"/>
        <v>500</v>
      </c>
      <c r="X37" s="18">
        <f t="shared" si="113"/>
        <v>500</v>
      </c>
      <c r="Y37" s="18">
        <f t="shared" si="113"/>
        <v>500</v>
      </c>
      <c r="Z37" s="27">
        <f t="shared" ref="Z37" si="193">SUM(W37:Y37)</f>
        <v>1500</v>
      </c>
      <c r="AA37" s="18">
        <f t="shared" si="172"/>
        <v>500</v>
      </c>
      <c r="AB37" s="18">
        <f t="shared" si="115"/>
        <v>500</v>
      </c>
      <c r="AC37" s="18">
        <f t="shared" si="115"/>
        <v>500</v>
      </c>
      <c r="AD37" s="27">
        <f t="shared" ref="AD37" si="194">SUM(AA37:AC37)</f>
        <v>1500</v>
      </c>
      <c r="AE37" s="18">
        <f t="shared" si="174"/>
        <v>500</v>
      </c>
      <c r="AF37" s="18">
        <f t="shared" si="117"/>
        <v>500</v>
      </c>
      <c r="AG37" s="18">
        <f t="shared" si="117"/>
        <v>500</v>
      </c>
      <c r="AH37" s="27">
        <f t="shared" ref="AH37" si="195">SUM(AE37:AG37)</f>
        <v>1500</v>
      </c>
      <c r="AI37" s="18">
        <f t="shared" si="176"/>
        <v>500</v>
      </c>
      <c r="AJ37" s="18">
        <f t="shared" si="119"/>
        <v>500</v>
      </c>
      <c r="AK37" s="18">
        <f t="shared" si="119"/>
        <v>500</v>
      </c>
      <c r="AL37" s="27">
        <f t="shared" ref="AL37" si="196">SUM(AI37:AK37)</f>
        <v>1500</v>
      </c>
      <c r="AM37" s="47">
        <f t="shared" ref="AM37" si="197">Z37+AD37+AH37+AL37</f>
        <v>6000</v>
      </c>
      <c r="AN37" s="18">
        <f t="shared" si="179"/>
        <v>500</v>
      </c>
      <c r="AO37" s="18">
        <f t="shared" si="122"/>
        <v>500</v>
      </c>
      <c r="AP37" s="18">
        <f t="shared" si="122"/>
        <v>500</v>
      </c>
      <c r="AQ37" s="27">
        <f t="shared" ref="AQ37" si="198">SUM(AN37:AP37)</f>
        <v>1500</v>
      </c>
      <c r="AR37" s="18">
        <f t="shared" si="181"/>
        <v>500</v>
      </c>
      <c r="AS37" s="18">
        <f t="shared" si="124"/>
        <v>500</v>
      </c>
      <c r="AT37" s="18">
        <f t="shared" si="124"/>
        <v>500</v>
      </c>
      <c r="AU37" s="27">
        <f t="shared" ref="AU37" si="199">SUM(AR37:AT37)</f>
        <v>1500</v>
      </c>
      <c r="AV37" s="18">
        <f t="shared" si="183"/>
        <v>500</v>
      </c>
      <c r="AW37" s="18">
        <f t="shared" si="126"/>
        <v>500</v>
      </c>
      <c r="AX37" s="18">
        <f t="shared" si="126"/>
        <v>500</v>
      </c>
      <c r="AY37" s="27">
        <f t="shared" ref="AY37" si="200">SUM(AV37:AX37)</f>
        <v>1500</v>
      </c>
      <c r="AZ37" s="18">
        <f t="shared" si="185"/>
        <v>500</v>
      </c>
      <c r="BA37" s="18">
        <f t="shared" si="128"/>
        <v>500</v>
      </c>
      <c r="BB37" s="18">
        <f t="shared" si="128"/>
        <v>500</v>
      </c>
      <c r="BC37" s="27">
        <f t="shared" ref="BC37" si="201">SUM(AZ37:BB37)</f>
        <v>1500</v>
      </c>
      <c r="BD37" s="48">
        <f t="shared" ref="BD37" si="202">AQ37+AU37+AY37+BC37</f>
        <v>6000</v>
      </c>
    </row>
    <row r="38" spans="1:56" s="17" customFormat="1" ht="15.75" customHeight="1" x14ac:dyDescent="0.7">
      <c r="A38" s="23" t="s">
        <v>60</v>
      </c>
      <c r="B38" s="24">
        <v>6000</v>
      </c>
      <c r="C38" s="24"/>
      <c r="D38" s="26">
        <v>43831</v>
      </c>
      <c r="E38" s="26"/>
      <c r="F38" s="18">
        <f t="shared" si="161"/>
        <v>6000</v>
      </c>
      <c r="G38" s="18">
        <f t="shared" si="104"/>
        <v>0</v>
      </c>
      <c r="H38" s="18">
        <f t="shared" si="104"/>
        <v>0</v>
      </c>
      <c r="I38" s="27">
        <f t="shared" si="105"/>
        <v>6000</v>
      </c>
      <c r="J38" s="18">
        <f t="shared" si="163"/>
        <v>0</v>
      </c>
      <c r="K38" s="18">
        <f t="shared" si="106"/>
        <v>0</v>
      </c>
      <c r="L38" s="18">
        <f t="shared" si="106"/>
        <v>0</v>
      </c>
      <c r="M38" s="27">
        <f t="shared" si="107"/>
        <v>0</v>
      </c>
      <c r="N38" s="18">
        <f t="shared" si="165"/>
        <v>0</v>
      </c>
      <c r="O38" s="18">
        <f t="shared" si="108"/>
        <v>0</v>
      </c>
      <c r="P38" s="18">
        <f t="shared" si="108"/>
        <v>0</v>
      </c>
      <c r="Q38" s="27">
        <f t="shared" si="109"/>
        <v>0</v>
      </c>
      <c r="R38" s="18">
        <f t="shared" si="167"/>
        <v>0</v>
      </c>
      <c r="S38" s="18">
        <f t="shared" si="110"/>
        <v>0</v>
      </c>
      <c r="T38" s="18">
        <f t="shared" si="110"/>
        <v>0</v>
      </c>
      <c r="U38" s="27">
        <f t="shared" si="111"/>
        <v>0</v>
      </c>
      <c r="V38" s="47">
        <f t="shared" si="112"/>
        <v>6000</v>
      </c>
      <c r="W38" s="18">
        <f t="shared" si="170"/>
        <v>0</v>
      </c>
      <c r="X38" s="18">
        <f t="shared" si="113"/>
        <v>0</v>
      </c>
      <c r="Y38" s="18">
        <f t="shared" si="113"/>
        <v>0</v>
      </c>
      <c r="Z38" s="27">
        <f t="shared" si="114"/>
        <v>0</v>
      </c>
      <c r="AA38" s="18">
        <f t="shared" si="172"/>
        <v>0</v>
      </c>
      <c r="AB38" s="18">
        <f t="shared" si="115"/>
        <v>0</v>
      </c>
      <c r="AC38" s="18">
        <f t="shared" si="115"/>
        <v>0</v>
      </c>
      <c r="AD38" s="27">
        <f t="shared" si="116"/>
        <v>0</v>
      </c>
      <c r="AE38" s="18">
        <f t="shared" si="174"/>
        <v>0</v>
      </c>
      <c r="AF38" s="18">
        <f t="shared" si="117"/>
        <v>0</v>
      </c>
      <c r="AG38" s="18">
        <f t="shared" si="117"/>
        <v>0</v>
      </c>
      <c r="AH38" s="27">
        <f t="shared" si="118"/>
        <v>0</v>
      </c>
      <c r="AI38" s="18">
        <f t="shared" si="176"/>
        <v>0</v>
      </c>
      <c r="AJ38" s="18">
        <f t="shared" si="119"/>
        <v>0</v>
      </c>
      <c r="AK38" s="18">
        <f t="shared" si="119"/>
        <v>0</v>
      </c>
      <c r="AL38" s="27">
        <f t="shared" si="120"/>
        <v>0</v>
      </c>
      <c r="AM38" s="47">
        <f t="shared" si="121"/>
        <v>0</v>
      </c>
      <c r="AN38" s="18">
        <f t="shared" si="179"/>
        <v>0</v>
      </c>
      <c r="AO38" s="18">
        <f t="shared" si="122"/>
        <v>0</v>
      </c>
      <c r="AP38" s="18">
        <f t="shared" si="122"/>
        <v>0</v>
      </c>
      <c r="AQ38" s="27">
        <f t="shared" si="123"/>
        <v>0</v>
      </c>
      <c r="AR38" s="18">
        <f t="shared" si="181"/>
        <v>0</v>
      </c>
      <c r="AS38" s="18">
        <f t="shared" si="124"/>
        <v>0</v>
      </c>
      <c r="AT38" s="18">
        <f t="shared" si="124"/>
        <v>0</v>
      </c>
      <c r="AU38" s="27">
        <f t="shared" si="125"/>
        <v>0</v>
      </c>
      <c r="AV38" s="18">
        <f t="shared" si="183"/>
        <v>0</v>
      </c>
      <c r="AW38" s="18">
        <f t="shared" si="126"/>
        <v>0</v>
      </c>
      <c r="AX38" s="18">
        <f t="shared" si="126"/>
        <v>0</v>
      </c>
      <c r="AY38" s="27">
        <f t="shared" si="127"/>
        <v>0</v>
      </c>
      <c r="AZ38" s="18">
        <f t="shared" si="185"/>
        <v>0</v>
      </c>
      <c r="BA38" s="18">
        <f t="shared" si="128"/>
        <v>0</v>
      </c>
      <c r="BB38" s="18">
        <f t="shared" si="128"/>
        <v>0</v>
      </c>
      <c r="BC38" s="27">
        <f t="shared" si="129"/>
        <v>0</v>
      </c>
      <c r="BD38" s="48">
        <f t="shared" si="130"/>
        <v>0</v>
      </c>
    </row>
    <row r="39" spans="1:56" s="17" customFormat="1" ht="15.75" customHeight="1" x14ac:dyDescent="0.7">
      <c r="A39" s="23" t="s">
        <v>57</v>
      </c>
      <c r="B39" s="24"/>
      <c r="C39" s="24">
        <v>500</v>
      </c>
      <c r="D39" s="25"/>
      <c r="E39" s="26">
        <v>43862</v>
      </c>
      <c r="F39" s="18">
        <f t="shared" si="161"/>
        <v>0</v>
      </c>
      <c r="G39" s="18">
        <f t="shared" si="104"/>
        <v>500</v>
      </c>
      <c r="H39" s="18">
        <f t="shared" si="104"/>
        <v>500</v>
      </c>
      <c r="I39" s="27">
        <f t="shared" si="105"/>
        <v>1000</v>
      </c>
      <c r="J39" s="18">
        <f t="shared" si="163"/>
        <v>500</v>
      </c>
      <c r="K39" s="18">
        <f t="shared" si="106"/>
        <v>500</v>
      </c>
      <c r="L39" s="18">
        <f t="shared" si="106"/>
        <v>500</v>
      </c>
      <c r="M39" s="27">
        <f t="shared" si="107"/>
        <v>1500</v>
      </c>
      <c r="N39" s="18">
        <f t="shared" si="165"/>
        <v>500</v>
      </c>
      <c r="O39" s="18">
        <f t="shared" si="108"/>
        <v>500</v>
      </c>
      <c r="P39" s="18">
        <f t="shared" si="108"/>
        <v>500</v>
      </c>
      <c r="Q39" s="27">
        <f t="shared" si="109"/>
        <v>1500</v>
      </c>
      <c r="R39" s="18">
        <f t="shared" si="167"/>
        <v>500</v>
      </c>
      <c r="S39" s="18">
        <f t="shared" si="110"/>
        <v>500</v>
      </c>
      <c r="T39" s="18">
        <f t="shared" si="110"/>
        <v>500</v>
      </c>
      <c r="U39" s="27">
        <f t="shared" si="111"/>
        <v>1500</v>
      </c>
      <c r="V39" s="47">
        <f t="shared" si="112"/>
        <v>5500</v>
      </c>
      <c r="W39" s="18">
        <f t="shared" si="170"/>
        <v>500</v>
      </c>
      <c r="X39" s="18">
        <f t="shared" si="113"/>
        <v>500</v>
      </c>
      <c r="Y39" s="18">
        <f t="shared" si="113"/>
        <v>500</v>
      </c>
      <c r="Z39" s="27">
        <f t="shared" si="114"/>
        <v>1500</v>
      </c>
      <c r="AA39" s="18">
        <f t="shared" si="172"/>
        <v>500</v>
      </c>
      <c r="AB39" s="18">
        <f t="shared" si="115"/>
        <v>500</v>
      </c>
      <c r="AC39" s="18">
        <f t="shared" si="115"/>
        <v>500</v>
      </c>
      <c r="AD39" s="27">
        <f t="shared" si="116"/>
        <v>1500</v>
      </c>
      <c r="AE39" s="18">
        <f t="shared" si="174"/>
        <v>500</v>
      </c>
      <c r="AF39" s="18">
        <f t="shared" si="117"/>
        <v>500</v>
      </c>
      <c r="AG39" s="18">
        <f t="shared" si="117"/>
        <v>500</v>
      </c>
      <c r="AH39" s="27">
        <f t="shared" si="118"/>
        <v>1500</v>
      </c>
      <c r="AI39" s="18">
        <f t="shared" si="176"/>
        <v>500</v>
      </c>
      <c r="AJ39" s="18">
        <f t="shared" si="119"/>
        <v>500</v>
      </c>
      <c r="AK39" s="18">
        <f t="shared" si="119"/>
        <v>500</v>
      </c>
      <c r="AL39" s="27">
        <f t="shared" si="120"/>
        <v>1500</v>
      </c>
      <c r="AM39" s="47">
        <f t="shared" si="121"/>
        <v>6000</v>
      </c>
      <c r="AN39" s="18">
        <f t="shared" si="179"/>
        <v>500</v>
      </c>
      <c r="AO39" s="18">
        <f t="shared" si="122"/>
        <v>500</v>
      </c>
      <c r="AP39" s="18">
        <f t="shared" si="122"/>
        <v>500</v>
      </c>
      <c r="AQ39" s="27">
        <f t="shared" si="123"/>
        <v>1500</v>
      </c>
      <c r="AR39" s="18">
        <f t="shared" si="181"/>
        <v>500</v>
      </c>
      <c r="AS39" s="18">
        <f t="shared" si="124"/>
        <v>500</v>
      </c>
      <c r="AT39" s="18">
        <f t="shared" si="124"/>
        <v>500</v>
      </c>
      <c r="AU39" s="27">
        <f t="shared" si="125"/>
        <v>1500</v>
      </c>
      <c r="AV39" s="18">
        <f t="shared" si="183"/>
        <v>500</v>
      </c>
      <c r="AW39" s="18">
        <f t="shared" si="126"/>
        <v>500</v>
      </c>
      <c r="AX39" s="18">
        <f t="shared" si="126"/>
        <v>500</v>
      </c>
      <c r="AY39" s="27">
        <f t="shared" si="127"/>
        <v>1500</v>
      </c>
      <c r="AZ39" s="18">
        <f t="shared" si="185"/>
        <v>500</v>
      </c>
      <c r="BA39" s="18">
        <f t="shared" si="128"/>
        <v>500</v>
      </c>
      <c r="BB39" s="18">
        <f t="shared" si="128"/>
        <v>500</v>
      </c>
      <c r="BC39" s="27">
        <f t="shared" si="129"/>
        <v>1500</v>
      </c>
      <c r="BD39" s="48">
        <f t="shared" si="130"/>
        <v>6000</v>
      </c>
    </row>
    <row r="40" spans="1:56" s="17" customFormat="1" ht="15.75" customHeight="1" x14ac:dyDescent="0.7">
      <c r="A40" s="119" t="s">
        <v>40</v>
      </c>
      <c r="B40" s="120"/>
      <c r="C40" s="120"/>
      <c r="D40" s="120"/>
      <c r="E40" s="120"/>
      <c r="F40" s="29">
        <f>SUM(F32:F39)</f>
        <v>6000</v>
      </c>
      <c r="G40" s="29">
        <f t="shared" ref="G40:H40" si="203">SUM(G32:G39)</f>
        <v>75800</v>
      </c>
      <c r="H40" s="29">
        <f t="shared" si="203"/>
        <v>10800</v>
      </c>
      <c r="I40" s="30">
        <f>SUM(I32:I39)</f>
        <v>92600</v>
      </c>
      <c r="J40" s="29">
        <f>SUM(J32:J39)</f>
        <v>800</v>
      </c>
      <c r="K40" s="29">
        <f t="shared" ref="K40" si="204">SUM(K32:K39)</f>
        <v>800</v>
      </c>
      <c r="L40" s="29">
        <f t="shared" ref="L40" si="205">SUM(L32:L39)</f>
        <v>1300</v>
      </c>
      <c r="M40" s="30">
        <f>SUM(M32:M39)</f>
        <v>2900</v>
      </c>
      <c r="N40" s="29">
        <f>SUM(N32:N39)</f>
        <v>1300</v>
      </c>
      <c r="O40" s="29">
        <f t="shared" ref="O40" si="206">SUM(O32:O39)</f>
        <v>1300</v>
      </c>
      <c r="P40" s="29">
        <f t="shared" ref="P40" si="207">SUM(P32:P39)</f>
        <v>1300</v>
      </c>
      <c r="Q40" s="30">
        <f>SUM(Q32:Q39)</f>
        <v>3900</v>
      </c>
      <c r="R40" s="29">
        <f>SUM(R32:R39)</f>
        <v>1300</v>
      </c>
      <c r="S40" s="29">
        <f t="shared" ref="S40" si="208">SUM(S32:S39)</f>
        <v>1300</v>
      </c>
      <c r="T40" s="29">
        <f t="shared" ref="T40" si="209">SUM(T32:T39)</f>
        <v>1300</v>
      </c>
      <c r="U40" s="30">
        <f>SUM(U32:U39)</f>
        <v>3900</v>
      </c>
      <c r="V40" s="41">
        <f>SUM(V32:V39)</f>
        <v>103300</v>
      </c>
      <c r="W40" s="29">
        <f>SUM(W32:W39)</f>
        <v>1300</v>
      </c>
      <c r="X40" s="29">
        <f t="shared" ref="X40" si="210">SUM(X32:X39)</f>
        <v>1300</v>
      </c>
      <c r="Y40" s="29">
        <f t="shared" ref="Y40" si="211">SUM(Y32:Y39)</f>
        <v>1300</v>
      </c>
      <c r="Z40" s="30">
        <f>SUM(Z32:Z39)</f>
        <v>3900</v>
      </c>
      <c r="AA40" s="29">
        <f>SUM(AA32:AA39)</f>
        <v>1300</v>
      </c>
      <c r="AB40" s="29">
        <f t="shared" ref="AB40" si="212">SUM(AB32:AB39)</f>
        <v>1300</v>
      </c>
      <c r="AC40" s="29">
        <f t="shared" ref="AC40" si="213">SUM(AC32:AC39)</f>
        <v>1300</v>
      </c>
      <c r="AD40" s="30">
        <f>SUM(AD32:AD39)</f>
        <v>3900</v>
      </c>
      <c r="AE40" s="29">
        <f>SUM(AE32:AE39)</f>
        <v>1300</v>
      </c>
      <c r="AF40" s="29">
        <f t="shared" ref="AF40" si="214">SUM(AF32:AF39)</f>
        <v>1300</v>
      </c>
      <c r="AG40" s="29">
        <f t="shared" ref="AG40" si="215">SUM(AG32:AG39)</f>
        <v>1300</v>
      </c>
      <c r="AH40" s="30">
        <f>SUM(AH32:AH39)</f>
        <v>3900</v>
      </c>
      <c r="AI40" s="29">
        <f>SUM(AI32:AI39)</f>
        <v>1300</v>
      </c>
      <c r="AJ40" s="29">
        <f t="shared" ref="AJ40" si="216">SUM(AJ32:AJ39)</f>
        <v>1300</v>
      </c>
      <c r="AK40" s="29">
        <f t="shared" ref="AK40" si="217">SUM(AK32:AK39)</f>
        <v>1300</v>
      </c>
      <c r="AL40" s="30">
        <f>SUM(AL32:AL39)</f>
        <v>3900</v>
      </c>
      <c r="AM40" s="41">
        <f>SUM(AM32:AM39)</f>
        <v>15600</v>
      </c>
      <c r="AN40" s="29">
        <f>SUM(AN32:AN39)</f>
        <v>1300</v>
      </c>
      <c r="AO40" s="29">
        <f t="shared" ref="AO40" si="218">SUM(AO32:AO39)</f>
        <v>1300</v>
      </c>
      <c r="AP40" s="29">
        <f t="shared" ref="AP40" si="219">SUM(AP32:AP39)</f>
        <v>1300</v>
      </c>
      <c r="AQ40" s="30">
        <f>SUM(AQ32:AQ39)</f>
        <v>3900</v>
      </c>
      <c r="AR40" s="29">
        <f>SUM(AR32:AR39)</f>
        <v>1300</v>
      </c>
      <c r="AS40" s="29">
        <f t="shared" ref="AS40" si="220">SUM(AS32:AS39)</f>
        <v>1300</v>
      </c>
      <c r="AT40" s="29">
        <f t="shared" ref="AT40" si="221">SUM(AT32:AT39)</f>
        <v>1300</v>
      </c>
      <c r="AU40" s="30">
        <f>SUM(AU32:AU39)</f>
        <v>3900</v>
      </c>
      <c r="AV40" s="29">
        <f>SUM(AV32:AV39)</f>
        <v>1300</v>
      </c>
      <c r="AW40" s="29">
        <f t="shared" ref="AW40" si="222">SUM(AW32:AW39)</f>
        <v>1300</v>
      </c>
      <c r="AX40" s="29">
        <f t="shared" ref="AX40" si="223">SUM(AX32:AX39)</f>
        <v>1300</v>
      </c>
      <c r="AY40" s="30">
        <f>SUM(AY32:AY39)</f>
        <v>3900</v>
      </c>
      <c r="AZ40" s="29">
        <f>SUM(AZ32:AZ39)</f>
        <v>1300</v>
      </c>
      <c r="BA40" s="29">
        <f t="shared" ref="BA40" si="224">SUM(BA32:BA39)</f>
        <v>1300</v>
      </c>
      <c r="BB40" s="29">
        <f t="shared" ref="BB40" si="225">SUM(BB32:BB39)</f>
        <v>1300</v>
      </c>
      <c r="BC40" s="30">
        <f>SUM(BC32:BC39)</f>
        <v>3900</v>
      </c>
      <c r="BD40" s="42">
        <f>SUM(BD32:BD39)</f>
        <v>15600</v>
      </c>
    </row>
    <row r="41" spans="1:56" ht="15.75" customHeight="1" x14ac:dyDescent="0.8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56" ht="15.75" customHeight="1" x14ac:dyDescent="0.8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56" ht="18.75" customHeight="1" x14ac:dyDescent="0.8">
      <c r="A43" s="14" t="s">
        <v>38</v>
      </c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56" s="17" customFormat="1" ht="15.75" customHeight="1" x14ac:dyDescent="0.7">
      <c r="A44" s="19" t="s">
        <v>0</v>
      </c>
      <c r="B44" s="13" t="s">
        <v>41</v>
      </c>
      <c r="C44" s="13" t="s">
        <v>42</v>
      </c>
      <c r="D44" s="13" t="s">
        <v>54</v>
      </c>
      <c r="E44" s="21" t="s">
        <v>10</v>
      </c>
      <c r="F44" s="22">
        <v>43831</v>
      </c>
      <c r="G44" s="22">
        <v>43862</v>
      </c>
      <c r="H44" s="22">
        <v>43891</v>
      </c>
      <c r="I44" s="7" t="s">
        <v>13</v>
      </c>
      <c r="J44" s="22">
        <v>43922</v>
      </c>
      <c r="K44" s="22">
        <v>43952</v>
      </c>
      <c r="L44" s="22">
        <v>43983</v>
      </c>
      <c r="M44" s="7" t="s">
        <v>14</v>
      </c>
      <c r="N44" s="22">
        <v>44013</v>
      </c>
      <c r="O44" s="22">
        <v>44044</v>
      </c>
      <c r="P44" s="22">
        <v>44075</v>
      </c>
      <c r="Q44" s="7" t="s">
        <v>15</v>
      </c>
      <c r="R44" s="22">
        <v>44105</v>
      </c>
      <c r="S44" s="22">
        <v>44136</v>
      </c>
      <c r="T44" s="22">
        <v>44166</v>
      </c>
      <c r="U44" s="7" t="s">
        <v>16</v>
      </c>
      <c r="V44" s="8" t="s">
        <v>17</v>
      </c>
      <c r="W44" s="22">
        <v>44197</v>
      </c>
      <c r="X44" s="22">
        <v>44228</v>
      </c>
      <c r="Y44" s="22">
        <v>44256</v>
      </c>
      <c r="Z44" s="7" t="s">
        <v>18</v>
      </c>
      <c r="AA44" s="22">
        <v>44287</v>
      </c>
      <c r="AB44" s="22">
        <v>44317</v>
      </c>
      <c r="AC44" s="22">
        <v>44348</v>
      </c>
      <c r="AD44" s="7" t="s">
        <v>19</v>
      </c>
      <c r="AE44" s="22">
        <v>44378</v>
      </c>
      <c r="AF44" s="22">
        <v>44409</v>
      </c>
      <c r="AG44" s="22">
        <v>44440</v>
      </c>
      <c r="AH44" s="7" t="s">
        <v>20</v>
      </c>
      <c r="AI44" s="22">
        <v>44470</v>
      </c>
      <c r="AJ44" s="22">
        <v>44501</v>
      </c>
      <c r="AK44" s="22">
        <v>44531</v>
      </c>
      <c r="AL44" s="7" t="s">
        <v>21</v>
      </c>
      <c r="AM44" s="8" t="s">
        <v>22</v>
      </c>
      <c r="AN44" s="22">
        <v>44562</v>
      </c>
      <c r="AO44" s="22">
        <v>44593</v>
      </c>
      <c r="AP44" s="22">
        <v>44621</v>
      </c>
      <c r="AQ44" s="7" t="s">
        <v>28</v>
      </c>
      <c r="AR44" s="22">
        <v>44652</v>
      </c>
      <c r="AS44" s="22">
        <v>44682</v>
      </c>
      <c r="AT44" s="22">
        <v>44713</v>
      </c>
      <c r="AU44" s="7" t="s">
        <v>29</v>
      </c>
      <c r="AV44" s="22">
        <v>44743</v>
      </c>
      <c r="AW44" s="22">
        <v>44774</v>
      </c>
      <c r="AX44" s="22">
        <v>44805</v>
      </c>
      <c r="AY44" s="7" t="s">
        <v>30</v>
      </c>
      <c r="AZ44" s="22">
        <v>44835</v>
      </c>
      <c r="BA44" s="22">
        <v>44866</v>
      </c>
      <c r="BB44" s="22">
        <v>44896</v>
      </c>
      <c r="BC44" s="7" t="s">
        <v>31</v>
      </c>
      <c r="BD44" s="8" t="s">
        <v>32</v>
      </c>
    </row>
    <row r="45" spans="1:56" s="17" customFormat="1" ht="15.75" customHeight="1" x14ac:dyDescent="0.7">
      <c r="A45" s="23" t="s">
        <v>62</v>
      </c>
      <c r="B45" s="24">
        <v>85000</v>
      </c>
      <c r="C45" s="24"/>
      <c r="D45" s="26">
        <v>43952</v>
      </c>
      <c r="E45" s="26"/>
      <c r="F45" s="18">
        <f>IF($D45=F$44, $B45, 0)+IF($E45&lt;=F$44, $C45, 0)</f>
        <v>0</v>
      </c>
      <c r="G45" s="18">
        <f t="shared" ref="G45:H47" si="226">IF($D45=G$44, $B45, 0)+IF($E45&lt;=G$44, $C45, 0)</f>
        <v>0</v>
      </c>
      <c r="H45" s="18">
        <f t="shared" si="226"/>
        <v>0</v>
      </c>
      <c r="I45" s="27">
        <f t="shared" ref="I45:I48" si="227">SUM(F45:H45)</f>
        <v>0</v>
      </c>
      <c r="J45" s="18">
        <f>IF($D45=J$44, $B45, 0)+IF($E45&lt;=J$44, $C45, 0)</f>
        <v>0</v>
      </c>
      <c r="K45" s="18">
        <f t="shared" ref="K45:L47" si="228">IF($D45=K$44, $B45, 0)+IF($E45&lt;=K$44, $C45, 0)</f>
        <v>85000</v>
      </c>
      <c r="L45" s="18">
        <f t="shared" si="228"/>
        <v>0</v>
      </c>
      <c r="M45" s="27">
        <f t="shared" ref="M45:M48" si="229">SUM(J45:L45)</f>
        <v>85000</v>
      </c>
      <c r="N45" s="18">
        <f>IF($D45=N$44, $B45, 0)+IF($E45&lt;=N$44, $C45, 0)</f>
        <v>0</v>
      </c>
      <c r="O45" s="18">
        <f t="shared" ref="O45:P47" si="230">IF($D45=O$44, $B45, 0)+IF($E45&lt;=O$44, $C45, 0)</f>
        <v>0</v>
      </c>
      <c r="P45" s="18">
        <f t="shared" si="230"/>
        <v>0</v>
      </c>
      <c r="Q45" s="27">
        <f t="shared" ref="Q45:Q48" si="231">SUM(N45:P45)</f>
        <v>0</v>
      </c>
      <c r="R45" s="18">
        <f>IF($D45=R$44, $B45, 0)+IF($E45&lt;=R$44, $C45, 0)</f>
        <v>0</v>
      </c>
      <c r="S45" s="18">
        <f t="shared" ref="S45:T47" si="232">IF($D45=S$44, $B45, 0)+IF($E45&lt;=S$44, $C45, 0)</f>
        <v>0</v>
      </c>
      <c r="T45" s="18">
        <f t="shared" si="232"/>
        <v>0</v>
      </c>
      <c r="U45" s="27">
        <f t="shared" ref="U45:U48" si="233">SUM(R45:T45)</f>
        <v>0</v>
      </c>
      <c r="V45" s="47">
        <f t="shared" ref="V45:V48" si="234">I45+M45+Q45+U45</f>
        <v>85000</v>
      </c>
      <c r="W45" s="18">
        <f>IF($D45=W$44, $B45, 0)+IF($E45&lt;=W$44, $C45, 0)</f>
        <v>0</v>
      </c>
      <c r="X45" s="18">
        <f t="shared" ref="X45:Y47" si="235">IF($D45=X$44, $B45, 0)+IF($E45&lt;=X$44, $C45, 0)</f>
        <v>0</v>
      </c>
      <c r="Y45" s="18">
        <f t="shared" si="235"/>
        <v>0</v>
      </c>
      <c r="Z45" s="27">
        <f t="shared" ref="Z45:Z48" si="236">SUM(W45:Y45)</f>
        <v>0</v>
      </c>
      <c r="AA45" s="18">
        <f>IF($D45=AA$44, $B45, 0)+IF($E45&lt;=AA$44, $C45, 0)</f>
        <v>0</v>
      </c>
      <c r="AB45" s="18">
        <f t="shared" ref="AB45:AC47" si="237">IF($D45=AB$44, $B45, 0)+IF($E45&lt;=AB$44, $C45, 0)</f>
        <v>0</v>
      </c>
      <c r="AC45" s="18">
        <f t="shared" si="237"/>
        <v>0</v>
      </c>
      <c r="AD45" s="27">
        <f t="shared" ref="AD45:AD48" si="238">SUM(AA45:AC45)</f>
        <v>0</v>
      </c>
      <c r="AE45" s="18">
        <f>IF($D45=AE$44, $B45, 0)+IF($E45&lt;=AE$44, $C45, 0)</f>
        <v>0</v>
      </c>
      <c r="AF45" s="18">
        <f t="shared" ref="AF45:AG47" si="239">IF($D45=AF$44, $B45, 0)+IF($E45&lt;=AF$44, $C45, 0)</f>
        <v>0</v>
      </c>
      <c r="AG45" s="18">
        <f t="shared" si="239"/>
        <v>0</v>
      </c>
      <c r="AH45" s="27">
        <f t="shared" ref="AH45:AH48" si="240">SUM(AE45:AG45)</f>
        <v>0</v>
      </c>
      <c r="AI45" s="18">
        <f>IF($D45=AI$44, $B45, 0)+IF($E45&lt;=AI$44, $C45, 0)</f>
        <v>0</v>
      </c>
      <c r="AJ45" s="18">
        <f t="shared" ref="AJ45:AK47" si="241">IF($D45=AJ$44, $B45, 0)+IF($E45&lt;=AJ$44, $C45, 0)</f>
        <v>0</v>
      </c>
      <c r="AK45" s="18">
        <f t="shared" si="241"/>
        <v>0</v>
      </c>
      <c r="AL45" s="27">
        <f t="shared" ref="AL45:AL48" si="242">SUM(AI45:AK45)</f>
        <v>0</v>
      </c>
      <c r="AM45" s="47">
        <f t="shared" ref="AM45:AM48" si="243">Z45+AD45+AH45+AL45</f>
        <v>0</v>
      </c>
      <c r="AN45" s="18">
        <f>IF($D45=AN$44, $B45, 0)+IF($E45&lt;=AN$44, $C45, 0)</f>
        <v>0</v>
      </c>
      <c r="AO45" s="18">
        <f t="shared" ref="AO45:AP47" si="244">IF($D45=AO$44, $B45, 0)+IF($E45&lt;=AO$44, $C45, 0)</f>
        <v>0</v>
      </c>
      <c r="AP45" s="18">
        <f t="shared" si="244"/>
        <v>0</v>
      </c>
      <c r="AQ45" s="27">
        <f t="shared" ref="AQ45:AQ48" si="245">SUM(AN45:AP45)</f>
        <v>0</v>
      </c>
      <c r="AR45" s="18">
        <f>IF($D45=AR$44, $B45, 0)+IF($E45&lt;=AR$44, $C45, 0)</f>
        <v>0</v>
      </c>
      <c r="AS45" s="18">
        <f t="shared" ref="AS45:AT47" si="246">IF($D45=AS$44, $B45, 0)+IF($E45&lt;=AS$44, $C45, 0)</f>
        <v>0</v>
      </c>
      <c r="AT45" s="18">
        <f t="shared" si="246"/>
        <v>0</v>
      </c>
      <c r="AU45" s="27">
        <f t="shared" ref="AU45:AU48" si="247">SUM(AR45:AT45)</f>
        <v>0</v>
      </c>
      <c r="AV45" s="18">
        <f>IF($D45=AV$44, $B45, 0)+IF($E45&lt;=AV$44, $C45, 0)</f>
        <v>0</v>
      </c>
      <c r="AW45" s="18">
        <f t="shared" ref="AW45:AX47" si="248">IF($D45=AW$44, $B45, 0)+IF($E45&lt;=AW$44, $C45, 0)</f>
        <v>0</v>
      </c>
      <c r="AX45" s="18">
        <f t="shared" si="248"/>
        <v>0</v>
      </c>
      <c r="AY45" s="27">
        <f t="shared" ref="AY45:AY48" si="249">SUM(AV45:AX45)</f>
        <v>0</v>
      </c>
      <c r="AZ45" s="18">
        <f>IF($D45=AZ$44, $B45, 0)+IF($E45&lt;=AZ$44, $C45, 0)</f>
        <v>0</v>
      </c>
      <c r="BA45" s="18">
        <f t="shared" ref="BA45:BB47" si="250">IF($D45=BA$44, $B45, 0)+IF($E45&lt;=BA$44, $C45, 0)</f>
        <v>0</v>
      </c>
      <c r="BB45" s="18">
        <f t="shared" si="250"/>
        <v>0</v>
      </c>
      <c r="BC45" s="27">
        <f t="shared" ref="BC45:BC48" si="251">SUM(AZ45:BB45)</f>
        <v>0</v>
      </c>
      <c r="BD45" s="48">
        <f t="shared" ref="BD45:BD48" si="252">AQ45+AU45+AY45+BC45</f>
        <v>0</v>
      </c>
    </row>
    <row r="46" spans="1:56" s="17" customFormat="1" ht="15.75" customHeight="1" x14ac:dyDescent="0.7">
      <c r="A46" s="28" t="s">
        <v>63</v>
      </c>
      <c r="B46" s="24">
        <v>85000</v>
      </c>
      <c r="C46" s="24"/>
      <c r="D46" s="26">
        <v>43952</v>
      </c>
      <c r="E46" s="26"/>
      <c r="F46" s="18">
        <f t="shared" ref="F46:F47" si="253">IF($D46=F$44, $B46, 0)+IF($E46&lt;=F$44, $C46, 0)</f>
        <v>0</v>
      </c>
      <c r="G46" s="18">
        <f t="shared" si="226"/>
        <v>0</v>
      </c>
      <c r="H46" s="18">
        <f t="shared" si="226"/>
        <v>0</v>
      </c>
      <c r="I46" s="27">
        <f t="shared" si="227"/>
        <v>0</v>
      </c>
      <c r="J46" s="18">
        <f t="shared" ref="J46:J47" si="254">IF($D46=J$44, $B46, 0)+IF($E46&lt;=J$44, $C46, 0)</f>
        <v>0</v>
      </c>
      <c r="K46" s="18">
        <f t="shared" si="228"/>
        <v>85000</v>
      </c>
      <c r="L46" s="18">
        <f t="shared" si="228"/>
        <v>0</v>
      </c>
      <c r="M46" s="27">
        <f t="shared" si="229"/>
        <v>85000</v>
      </c>
      <c r="N46" s="18">
        <f t="shared" ref="N46:N47" si="255">IF($D46=N$44, $B46, 0)+IF($E46&lt;=N$44, $C46, 0)</f>
        <v>0</v>
      </c>
      <c r="O46" s="18">
        <f t="shared" si="230"/>
        <v>0</v>
      </c>
      <c r="P46" s="18">
        <f t="shared" si="230"/>
        <v>0</v>
      </c>
      <c r="Q46" s="27">
        <f t="shared" si="231"/>
        <v>0</v>
      </c>
      <c r="R46" s="18">
        <f t="shared" ref="R46:R47" si="256">IF($D46=R$44, $B46, 0)+IF($E46&lt;=R$44, $C46, 0)</f>
        <v>0</v>
      </c>
      <c r="S46" s="18">
        <f t="shared" si="232"/>
        <v>0</v>
      </c>
      <c r="T46" s="18">
        <f t="shared" si="232"/>
        <v>0</v>
      </c>
      <c r="U46" s="27">
        <f t="shared" si="233"/>
        <v>0</v>
      </c>
      <c r="V46" s="47">
        <f t="shared" si="234"/>
        <v>85000</v>
      </c>
      <c r="W46" s="18">
        <f t="shared" ref="W46:W47" si="257">IF($D46=W$44, $B46, 0)+IF($E46&lt;=W$44, $C46, 0)</f>
        <v>0</v>
      </c>
      <c r="X46" s="18">
        <f t="shared" si="235"/>
        <v>0</v>
      </c>
      <c r="Y46" s="18">
        <f t="shared" si="235"/>
        <v>0</v>
      </c>
      <c r="Z46" s="27">
        <f t="shared" si="236"/>
        <v>0</v>
      </c>
      <c r="AA46" s="18">
        <f t="shared" ref="AA46:AA47" si="258">IF($D46=AA$44, $B46, 0)+IF($E46&lt;=AA$44, $C46, 0)</f>
        <v>0</v>
      </c>
      <c r="AB46" s="18">
        <f t="shared" si="237"/>
        <v>0</v>
      </c>
      <c r="AC46" s="18">
        <f t="shared" si="237"/>
        <v>0</v>
      </c>
      <c r="AD46" s="27">
        <f t="shared" si="238"/>
        <v>0</v>
      </c>
      <c r="AE46" s="18">
        <f t="shared" ref="AE46:AE47" si="259">IF($D46=AE$44, $B46, 0)+IF($E46&lt;=AE$44, $C46, 0)</f>
        <v>0</v>
      </c>
      <c r="AF46" s="18">
        <f t="shared" si="239"/>
        <v>0</v>
      </c>
      <c r="AG46" s="18">
        <f t="shared" si="239"/>
        <v>0</v>
      </c>
      <c r="AH46" s="27">
        <f t="shared" si="240"/>
        <v>0</v>
      </c>
      <c r="AI46" s="18">
        <f t="shared" ref="AI46:AI47" si="260">IF($D46=AI$44, $B46, 0)+IF($E46&lt;=AI$44, $C46, 0)</f>
        <v>0</v>
      </c>
      <c r="AJ46" s="18">
        <f t="shared" si="241"/>
        <v>0</v>
      </c>
      <c r="AK46" s="18">
        <f t="shared" si="241"/>
        <v>0</v>
      </c>
      <c r="AL46" s="27">
        <f t="shared" si="242"/>
        <v>0</v>
      </c>
      <c r="AM46" s="47">
        <f t="shared" si="243"/>
        <v>0</v>
      </c>
      <c r="AN46" s="18">
        <f t="shared" ref="AN46:AN47" si="261">IF($D46=AN$44, $B46, 0)+IF($E46&lt;=AN$44, $C46, 0)</f>
        <v>0</v>
      </c>
      <c r="AO46" s="18">
        <f t="shared" si="244"/>
        <v>0</v>
      </c>
      <c r="AP46" s="18">
        <f t="shared" si="244"/>
        <v>0</v>
      </c>
      <c r="AQ46" s="27">
        <f t="shared" si="245"/>
        <v>0</v>
      </c>
      <c r="AR46" s="18">
        <f t="shared" ref="AR46:AR47" si="262">IF($D46=AR$44, $B46, 0)+IF($E46&lt;=AR$44, $C46, 0)</f>
        <v>0</v>
      </c>
      <c r="AS46" s="18">
        <f t="shared" si="246"/>
        <v>0</v>
      </c>
      <c r="AT46" s="18">
        <f t="shared" si="246"/>
        <v>0</v>
      </c>
      <c r="AU46" s="27">
        <f t="shared" si="247"/>
        <v>0</v>
      </c>
      <c r="AV46" s="18">
        <f t="shared" ref="AV46:AV47" si="263">IF($D46=AV$44, $B46, 0)+IF($E46&lt;=AV$44, $C46, 0)</f>
        <v>0</v>
      </c>
      <c r="AW46" s="18">
        <f t="shared" si="248"/>
        <v>0</v>
      </c>
      <c r="AX46" s="18">
        <f t="shared" si="248"/>
        <v>0</v>
      </c>
      <c r="AY46" s="27">
        <f t="shared" si="249"/>
        <v>0</v>
      </c>
      <c r="AZ46" s="18">
        <f t="shared" ref="AZ46:AZ47" si="264">IF($D46=AZ$44, $B46, 0)+IF($E46&lt;=AZ$44, $C46, 0)</f>
        <v>0</v>
      </c>
      <c r="BA46" s="18">
        <f t="shared" si="250"/>
        <v>0</v>
      </c>
      <c r="BB46" s="18">
        <f t="shared" si="250"/>
        <v>0</v>
      </c>
      <c r="BC46" s="27">
        <f t="shared" si="251"/>
        <v>0</v>
      </c>
      <c r="BD46" s="48">
        <f t="shared" si="252"/>
        <v>0</v>
      </c>
    </row>
    <row r="47" spans="1:56" s="17" customFormat="1" ht="15.75" customHeight="1" x14ac:dyDescent="0.7">
      <c r="A47" s="23" t="s">
        <v>39</v>
      </c>
      <c r="B47" s="24"/>
      <c r="C47" s="24">
        <v>55000</v>
      </c>
      <c r="D47" s="25"/>
      <c r="E47" s="26">
        <v>43983</v>
      </c>
      <c r="F47" s="18">
        <f t="shared" si="253"/>
        <v>0</v>
      </c>
      <c r="G47" s="18">
        <f t="shared" si="226"/>
        <v>0</v>
      </c>
      <c r="H47" s="18">
        <f t="shared" si="226"/>
        <v>0</v>
      </c>
      <c r="I47" s="27">
        <f t="shared" si="227"/>
        <v>0</v>
      </c>
      <c r="J47" s="18">
        <f t="shared" si="254"/>
        <v>0</v>
      </c>
      <c r="K47" s="18">
        <f t="shared" si="228"/>
        <v>0</v>
      </c>
      <c r="L47" s="18">
        <f t="shared" si="228"/>
        <v>55000</v>
      </c>
      <c r="M47" s="27">
        <f t="shared" si="229"/>
        <v>55000</v>
      </c>
      <c r="N47" s="18">
        <f t="shared" si="255"/>
        <v>55000</v>
      </c>
      <c r="O47" s="18">
        <f t="shared" si="230"/>
        <v>55000</v>
      </c>
      <c r="P47" s="18">
        <f t="shared" si="230"/>
        <v>55000</v>
      </c>
      <c r="Q47" s="27">
        <f t="shared" si="231"/>
        <v>165000</v>
      </c>
      <c r="R47" s="18">
        <f t="shared" si="256"/>
        <v>55000</v>
      </c>
      <c r="S47" s="18">
        <f t="shared" si="232"/>
        <v>55000</v>
      </c>
      <c r="T47" s="18">
        <f t="shared" si="232"/>
        <v>55000</v>
      </c>
      <c r="U47" s="27">
        <f t="shared" si="233"/>
        <v>165000</v>
      </c>
      <c r="V47" s="47">
        <f t="shared" si="234"/>
        <v>385000</v>
      </c>
      <c r="W47" s="18">
        <f t="shared" si="257"/>
        <v>55000</v>
      </c>
      <c r="X47" s="18">
        <f t="shared" si="235"/>
        <v>55000</v>
      </c>
      <c r="Y47" s="18">
        <f t="shared" si="235"/>
        <v>55000</v>
      </c>
      <c r="Z47" s="27">
        <f t="shared" si="236"/>
        <v>165000</v>
      </c>
      <c r="AA47" s="18">
        <f t="shared" si="258"/>
        <v>55000</v>
      </c>
      <c r="AB47" s="18">
        <f t="shared" si="237"/>
        <v>55000</v>
      </c>
      <c r="AC47" s="18">
        <f t="shared" si="237"/>
        <v>55000</v>
      </c>
      <c r="AD47" s="27">
        <f t="shared" si="238"/>
        <v>165000</v>
      </c>
      <c r="AE47" s="18">
        <f t="shared" si="259"/>
        <v>55000</v>
      </c>
      <c r="AF47" s="18">
        <f t="shared" si="239"/>
        <v>55000</v>
      </c>
      <c r="AG47" s="18">
        <f t="shared" si="239"/>
        <v>55000</v>
      </c>
      <c r="AH47" s="27">
        <f t="shared" si="240"/>
        <v>165000</v>
      </c>
      <c r="AI47" s="18">
        <f t="shared" si="260"/>
        <v>55000</v>
      </c>
      <c r="AJ47" s="18">
        <f t="shared" si="241"/>
        <v>55000</v>
      </c>
      <c r="AK47" s="18">
        <f t="shared" si="241"/>
        <v>55000</v>
      </c>
      <c r="AL47" s="27">
        <f t="shared" si="242"/>
        <v>165000</v>
      </c>
      <c r="AM47" s="47">
        <f t="shared" si="243"/>
        <v>660000</v>
      </c>
      <c r="AN47" s="18">
        <f t="shared" si="261"/>
        <v>55000</v>
      </c>
      <c r="AO47" s="18">
        <f t="shared" si="244"/>
        <v>55000</v>
      </c>
      <c r="AP47" s="18">
        <f t="shared" si="244"/>
        <v>55000</v>
      </c>
      <c r="AQ47" s="27">
        <f t="shared" si="245"/>
        <v>165000</v>
      </c>
      <c r="AR47" s="18">
        <f t="shared" si="262"/>
        <v>55000</v>
      </c>
      <c r="AS47" s="18">
        <f t="shared" si="246"/>
        <v>55000</v>
      </c>
      <c r="AT47" s="18">
        <f t="shared" si="246"/>
        <v>55000</v>
      </c>
      <c r="AU47" s="27">
        <f t="shared" si="247"/>
        <v>165000</v>
      </c>
      <c r="AV47" s="18">
        <f t="shared" si="263"/>
        <v>55000</v>
      </c>
      <c r="AW47" s="18">
        <f t="shared" si="248"/>
        <v>55000</v>
      </c>
      <c r="AX47" s="18">
        <f t="shared" si="248"/>
        <v>55000</v>
      </c>
      <c r="AY47" s="27">
        <f t="shared" si="249"/>
        <v>165000</v>
      </c>
      <c r="AZ47" s="18">
        <f t="shared" si="264"/>
        <v>55000</v>
      </c>
      <c r="BA47" s="18">
        <f t="shared" si="250"/>
        <v>55000</v>
      </c>
      <c r="BB47" s="18">
        <f t="shared" si="250"/>
        <v>55000</v>
      </c>
      <c r="BC47" s="27">
        <f t="shared" si="251"/>
        <v>165000</v>
      </c>
      <c r="BD47" s="48">
        <f t="shared" si="252"/>
        <v>660000</v>
      </c>
    </row>
    <row r="48" spans="1:56" s="17" customFormat="1" ht="15.75" customHeight="1" x14ac:dyDescent="0.7">
      <c r="A48" s="119" t="s">
        <v>40</v>
      </c>
      <c r="B48" s="120"/>
      <c r="C48" s="120"/>
      <c r="D48" s="120"/>
      <c r="E48" s="120"/>
      <c r="F48" s="29">
        <f t="shared" ref="F48:H48" si="265">SUM(F45:F47)</f>
        <v>0</v>
      </c>
      <c r="G48" s="29">
        <f t="shared" si="265"/>
        <v>0</v>
      </c>
      <c r="H48" s="29">
        <f t="shared" si="265"/>
        <v>0</v>
      </c>
      <c r="I48" s="30">
        <f t="shared" si="227"/>
        <v>0</v>
      </c>
      <c r="J48" s="29">
        <f t="shared" ref="J48:L48" si="266">SUM(J45:J47)</f>
        <v>0</v>
      </c>
      <c r="K48" s="29">
        <f t="shared" si="266"/>
        <v>170000</v>
      </c>
      <c r="L48" s="29">
        <f t="shared" si="266"/>
        <v>55000</v>
      </c>
      <c r="M48" s="30">
        <f t="shared" si="229"/>
        <v>225000</v>
      </c>
      <c r="N48" s="29">
        <f t="shared" ref="N48:P48" si="267">SUM(N45:N47)</f>
        <v>55000</v>
      </c>
      <c r="O48" s="29">
        <f t="shared" si="267"/>
        <v>55000</v>
      </c>
      <c r="P48" s="29">
        <f t="shared" si="267"/>
        <v>55000</v>
      </c>
      <c r="Q48" s="30">
        <f t="shared" si="231"/>
        <v>165000</v>
      </c>
      <c r="R48" s="29">
        <f t="shared" ref="R48:T48" si="268">SUM(R45:R47)</f>
        <v>55000</v>
      </c>
      <c r="S48" s="29">
        <f t="shared" si="268"/>
        <v>55000</v>
      </c>
      <c r="T48" s="29">
        <f t="shared" si="268"/>
        <v>55000</v>
      </c>
      <c r="U48" s="30">
        <f t="shared" si="233"/>
        <v>165000</v>
      </c>
      <c r="V48" s="41">
        <f t="shared" si="234"/>
        <v>555000</v>
      </c>
      <c r="W48" s="29">
        <f t="shared" ref="W48:Y48" si="269">SUM(W45:W47)</f>
        <v>55000</v>
      </c>
      <c r="X48" s="29">
        <f t="shared" si="269"/>
        <v>55000</v>
      </c>
      <c r="Y48" s="29">
        <f t="shared" si="269"/>
        <v>55000</v>
      </c>
      <c r="Z48" s="30">
        <f t="shared" si="236"/>
        <v>165000</v>
      </c>
      <c r="AA48" s="29">
        <f t="shared" ref="AA48:AC48" si="270">SUM(AA45:AA47)</f>
        <v>55000</v>
      </c>
      <c r="AB48" s="29">
        <f t="shared" si="270"/>
        <v>55000</v>
      </c>
      <c r="AC48" s="29">
        <f t="shared" si="270"/>
        <v>55000</v>
      </c>
      <c r="AD48" s="30">
        <f t="shared" si="238"/>
        <v>165000</v>
      </c>
      <c r="AE48" s="29">
        <f t="shared" ref="AE48:AG48" si="271">SUM(AE45:AE47)</f>
        <v>55000</v>
      </c>
      <c r="AF48" s="29">
        <f t="shared" si="271"/>
        <v>55000</v>
      </c>
      <c r="AG48" s="29">
        <f t="shared" si="271"/>
        <v>55000</v>
      </c>
      <c r="AH48" s="30">
        <f t="shared" si="240"/>
        <v>165000</v>
      </c>
      <c r="AI48" s="29">
        <f t="shared" ref="AI48:AK48" si="272">SUM(AI45:AI47)</f>
        <v>55000</v>
      </c>
      <c r="AJ48" s="29">
        <f t="shared" si="272"/>
        <v>55000</v>
      </c>
      <c r="AK48" s="29">
        <f t="shared" si="272"/>
        <v>55000</v>
      </c>
      <c r="AL48" s="30">
        <f t="shared" si="242"/>
        <v>165000</v>
      </c>
      <c r="AM48" s="41">
        <f t="shared" si="243"/>
        <v>660000</v>
      </c>
      <c r="AN48" s="29">
        <f t="shared" ref="AN48:AP48" si="273">SUM(AN45:AN47)</f>
        <v>55000</v>
      </c>
      <c r="AO48" s="29">
        <f t="shared" si="273"/>
        <v>55000</v>
      </c>
      <c r="AP48" s="29">
        <f t="shared" si="273"/>
        <v>55000</v>
      </c>
      <c r="AQ48" s="30">
        <f t="shared" si="245"/>
        <v>165000</v>
      </c>
      <c r="AR48" s="29">
        <f t="shared" ref="AR48:AT48" si="274">SUM(AR45:AR47)</f>
        <v>55000</v>
      </c>
      <c r="AS48" s="29">
        <f t="shared" si="274"/>
        <v>55000</v>
      </c>
      <c r="AT48" s="29">
        <f t="shared" si="274"/>
        <v>55000</v>
      </c>
      <c r="AU48" s="30">
        <f t="shared" si="247"/>
        <v>165000</v>
      </c>
      <c r="AV48" s="29">
        <f t="shared" ref="AV48:AX48" si="275">SUM(AV45:AV47)</f>
        <v>55000</v>
      </c>
      <c r="AW48" s="29">
        <f t="shared" si="275"/>
        <v>55000</v>
      </c>
      <c r="AX48" s="29">
        <f t="shared" si="275"/>
        <v>55000</v>
      </c>
      <c r="AY48" s="30">
        <f t="shared" si="249"/>
        <v>165000</v>
      </c>
      <c r="AZ48" s="29">
        <f t="shared" ref="AZ48:BB48" si="276">SUM(AZ45:AZ47)</f>
        <v>55000</v>
      </c>
      <c r="BA48" s="29">
        <f t="shared" si="276"/>
        <v>55000</v>
      </c>
      <c r="BB48" s="29">
        <f t="shared" si="276"/>
        <v>55000</v>
      </c>
      <c r="BC48" s="30">
        <f t="shared" si="251"/>
        <v>165000</v>
      </c>
      <c r="BD48" s="42">
        <f t="shared" si="252"/>
        <v>660000</v>
      </c>
    </row>
    <row r="49" spans="1:56" ht="15.75" customHeight="1" x14ac:dyDescent="0.8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ht="18.75" customHeight="1" x14ac:dyDescent="0.8">
      <c r="A50" s="14" t="s">
        <v>7</v>
      </c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s="17" customFormat="1" ht="15.75" customHeight="1" x14ac:dyDescent="0.7">
      <c r="A51" s="19" t="s">
        <v>0</v>
      </c>
      <c r="B51" s="13"/>
      <c r="C51" s="20"/>
      <c r="D51" s="20"/>
      <c r="E51" s="21"/>
      <c r="F51" s="22">
        <v>43831</v>
      </c>
      <c r="G51" s="22">
        <v>43862</v>
      </c>
      <c r="H51" s="22">
        <v>43891</v>
      </c>
      <c r="I51" s="7" t="s">
        <v>13</v>
      </c>
      <c r="J51" s="22">
        <v>43922</v>
      </c>
      <c r="K51" s="22">
        <v>43952</v>
      </c>
      <c r="L51" s="22">
        <v>43983</v>
      </c>
      <c r="M51" s="7" t="s">
        <v>14</v>
      </c>
      <c r="N51" s="22">
        <v>44013</v>
      </c>
      <c r="O51" s="22">
        <v>44044</v>
      </c>
      <c r="P51" s="22">
        <v>44075</v>
      </c>
      <c r="Q51" s="7" t="s">
        <v>15</v>
      </c>
      <c r="R51" s="22">
        <v>44105</v>
      </c>
      <c r="S51" s="22">
        <v>44136</v>
      </c>
      <c r="T51" s="22">
        <v>44166</v>
      </c>
      <c r="U51" s="7" t="s">
        <v>16</v>
      </c>
      <c r="V51" s="8" t="s">
        <v>17</v>
      </c>
      <c r="W51" s="22">
        <v>44197</v>
      </c>
      <c r="X51" s="22">
        <v>44228</v>
      </c>
      <c r="Y51" s="22">
        <v>44256</v>
      </c>
      <c r="Z51" s="7" t="s">
        <v>18</v>
      </c>
      <c r="AA51" s="22">
        <v>44287</v>
      </c>
      <c r="AB51" s="22">
        <v>44317</v>
      </c>
      <c r="AC51" s="22">
        <v>44348</v>
      </c>
      <c r="AD51" s="7" t="s">
        <v>19</v>
      </c>
      <c r="AE51" s="22">
        <v>44378</v>
      </c>
      <c r="AF51" s="22">
        <v>44409</v>
      </c>
      <c r="AG51" s="22">
        <v>44440</v>
      </c>
      <c r="AH51" s="7" t="s">
        <v>20</v>
      </c>
      <c r="AI51" s="22">
        <v>44470</v>
      </c>
      <c r="AJ51" s="22">
        <v>44501</v>
      </c>
      <c r="AK51" s="22">
        <v>44531</v>
      </c>
      <c r="AL51" s="7" t="s">
        <v>21</v>
      </c>
      <c r="AM51" s="8" t="s">
        <v>22</v>
      </c>
      <c r="AN51" s="22">
        <v>44562</v>
      </c>
      <c r="AO51" s="22">
        <v>44593</v>
      </c>
      <c r="AP51" s="22">
        <v>44621</v>
      </c>
      <c r="AQ51" s="7" t="s">
        <v>28</v>
      </c>
      <c r="AR51" s="22">
        <v>44652</v>
      </c>
      <c r="AS51" s="22">
        <v>44682</v>
      </c>
      <c r="AT51" s="22">
        <v>44713</v>
      </c>
      <c r="AU51" s="7" t="s">
        <v>29</v>
      </c>
      <c r="AV51" s="22">
        <v>44743</v>
      </c>
      <c r="AW51" s="22">
        <v>44774</v>
      </c>
      <c r="AX51" s="22">
        <v>44805</v>
      </c>
      <c r="AY51" s="7" t="s">
        <v>30</v>
      </c>
      <c r="AZ51" s="22">
        <v>44835</v>
      </c>
      <c r="BA51" s="22">
        <v>44866</v>
      </c>
      <c r="BB51" s="22">
        <v>44896</v>
      </c>
      <c r="BC51" s="7" t="s">
        <v>31</v>
      </c>
      <c r="BD51" s="8" t="s">
        <v>32</v>
      </c>
    </row>
    <row r="52" spans="1:56" s="17" customFormat="1" ht="15.75" customHeight="1" x14ac:dyDescent="0.7">
      <c r="A52" s="119" t="s">
        <v>40</v>
      </c>
      <c r="B52" s="120"/>
      <c r="C52" s="120"/>
      <c r="D52" s="120"/>
      <c r="E52" s="120"/>
      <c r="F52" s="29">
        <f>F16+F27+F40+F48</f>
        <v>72175</v>
      </c>
      <c r="G52" s="29">
        <f t="shared" ref="G52:H52" si="277">G16+G27+G40+G48</f>
        <v>121975</v>
      </c>
      <c r="H52" s="29">
        <f t="shared" si="277"/>
        <v>56975</v>
      </c>
      <c r="I52" s="30">
        <f>I16+I27+I40+I48</f>
        <v>251125</v>
      </c>
      <c r="J52" s="29">
        <f>J16+J27+J40+J48</f>
        <v>46975</v>
      </c>
      <c r="K52" s="29">
        <f t="shared" ref="K52:L52" si="278">K16+K27+K40+K48</f>
        <v>216975</v>
      </c>
      <c r="L52" s="29">
        <f t="shared" si="278"/>
        <v>102475</v>
      </c>
      <c r="M52" s="30">
        <f>M16+M27+M40+M48</f>
        <v>366425</v>
      </c>
      <c r="N52" s="29">
        <f>N16+N27+N40+N48</f>
        <v>102475</v>
      </c>
      <c r="O52" s="29">
        <f t="shared" ref="O52:P52" si="279">O16+O27+O40+O48</f>
        <v>102475</v>
      </c>
      <c r="P52" s="29">
        <f t="shared" si="279"/>
        <v>102475</v>
      </c>
      <c r="Q52" s="30">
        <f>Q16+Q27+Q40+Q48</f>
        <v>307425</v>
      </c>
      <c r="R52" s="29">
        <f>R16+R27+R40+R48</f>
        <v>102475</v>
      </c>
      <c r="S52" s="29">
        <f t="shared" ref="S52:T52" si="280">S16+S27+S40+S48</f>
        <v>102475</v>
      </c>
      <c r="T52" s="29">
        <f t="shared" si="280"/>
        <v>102475</v>
      </c>
      <c r="U52" s="30">
        <f>U16+U27+U40+U48</f>
        <v>307425</v>
      </c>
      <c r="V52" s="41">
        <f>V16+V27+V40+V48</f>
        <v>1232400</v>
      </c>
      <c r="W52" s="29">
        <f>W16+W27+W40+W48</f>
        <v>129725</v>
      </c>
      <c r="X52" s="29">
        <f t="shared" ref="X52:Y52" si="281">X16+X27+X40+X48</f>
        <v>129725</v>
      </c>
      <c r="Y52" s="29">
        <f t="shared" si="281"/>
        <v>129725</v>
      </c>
      <c r="Z52" s="30">
        <f>Z16+Z27+Z40+Z48</f>
        <v>307425</v>
      </c>
      <c r="AA52" s="29">
        <f>AA16+AA27+AA40+AA48</f>
        <v>129725</v>
      </c>
      <c r="AB52" s="29">
        <f t="shared" ref="AB52:AC52" si="282">AB16+AB27+AB40+AB48</f>
        <v>129725</v>
      </c>
      <c r="AC52" s="29">
        <f t="shared" si="282"/>
        <v>129725</v>
      </c>
      <c r="AD52" s="30">
        <f>AD16+AD27+AD40+AD48</f>
        <v>389175</v>
      </c>
      <c r="AE52" s="29">
        <f>AE16+AE27+AE40+AE48</f>
        <v>129725</v>
      </c>
      <c r="AF52" s="29">
        <f t="shared" ref="AF52:AG52" si="283">AF16+AF27+AF40+AF48</f>
        <v>129725</v>
      </c>
      <c r="AG52" s="29">
        <f t="shared" si="283"/>
        <v>129725</v>
      </c>
      <c r="AH52" s="30">
        <f>AH16+AH27+AH40+AH48</f>
        <v>389175</v>
      </c>
      <c r="AI52" s="29">
        <f>AI16+AI27+AI40+AI48</f>
        <v>129725</v>
      </c>
      <c r="AJ52" s="29">
        <f t="shared" ref="AJ52:AK52" si="284">AJ16+AJ27+AJ40+AJ48</f>
        <v>129725</v>
      </c>
      <c r="AK52" s="29">
        <f t="shared" si="284"/>
        <v>129725</v>
      </c>
      <c r="AL52" s="30">
        <f>AL16+AL27+AL40+AL48</f>
        <v>389175</v>
      </c>
      <c r="AM52" s="41">
        <f>AM16+AM27+AM40+AM48</f>
        <v>1556700</v>
      </c>
      <c r="AN52" s="29">
        <f>AN16+AN27+AN40+AN48</f>
        <v>129725</v>
      </c>
      <c r="AO52" s="29">
        <f t="shared" ref="AO52:AP52" si="285">AO16+AO27+AO40+AO48</f>
        <v>129725</v>
      </c>
      <c r="AP52" s="29">
        <f t="shared" si="285"/>
        <v>129725</v>
      </c>
      <c r="AQ52" s="30">
        <f>AQ16+AQ27+AQ40+AQ48</f>
        <v>307425</v>
      </c>
      <c r="AR52" s="29">
        <f>AR16+AR27+AR40+AR48</f>
        <v>129725</v>
      </c>
      <c r="AS52" s="29">
        <f t="shared" ref="AS52:AT52" si="286">AS16+AS27+AS40+AS48</f>
        <v>129725</v>
      </c>
      <c r="AT52" s="29">
        <f t="shared" si="286"/>
        <v>129725</v>
      </c>
      <c r="AU52" s="30">
        <f>AU16+AU27+AU40+AU48</f>
        <v>389175</v>
      </c>
      <c r="AV52" s="29">
        <f>AV16+AV27+AV40+AV48</f>
        <v>129725</v>
      </c>
      <c r="AW52" s="29">
        <f t="shared" ref="AW52:AX52" si="287">AW16+AW27+AW40+AW48</f>
        <v>129725</v>
      </c>
      <c r="AX52" s="29">
        <f t="shared" si="287"/>
        <v>129725</v>
      </c>
      <c r="AY52" s="30">
        <f>AY16+AY27+AY40+AY48</f>
        <v>389175</v>
      </c>
      <c r="AZ52" s="29">
        <f>AZ16+AZ27+AZ40+AZ48</f>
        <v>129725</v>
      </c>
      <c r="BA52" s="29">
        <f t="shared" ref="BA52:BB52" si="288">BA16+BA27+BA40+BA48</f>
        <v>129725</v>
      </c>
      <c r="BB52" s="29">
        <f t="shared" si="288"/>
        <v>129725</v>
      </c>
      <c r="BC52" s="30">
        <f>BC16+BC27+BC40+BC48</f>
        <v>389175</v>
      </c>
      <c r="BD52" s="42">
        <f>BD16+BD27+BD40+BD48</f>
        <v>1556700</v>
      </c>
    </row>
    <row r="53" spans="1:56" ht="15.75" customHeight="1" x14ac:dyDescent="0.8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56" ht="15.75" customHeight="1" x14ac:dyDescent="0.8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56" ht="18" x14ac:dyDescent="0.8">
      <c r="A55" s="46" t="s">
        <v>102</v>
      </c>
      <c r="B55" s="45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56" ht="16" x14ac:dyDescent="0.8">
      <c r="A56" s="107" t="s">
        <v>64</v>
      </c>
      <c r="B56" s="108">
        <f>-(V52/12)</f>
        <v>-102700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56" ht="16" x14ac:dyDescent="0.8">
      <c r="A57" s="107" t="s">
        <v>11</v>
      </c>
      <c r="B57" s="108">
        <v>1200000</v>
      </c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56" ht="16" x14ac:dyDescent="0.8">
      <c r="A58" s="109" t="s">
        <v>111</v>
      </c>
      <c r="B58" s="110">
        <f>-(B57/B56)</f>
        <v>11.684518013631937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56" ht="15.75" customHeight="1" x14ac:dyDescent="0.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56" ht="15.75" customHeight="1" x14ac:dyDescent="0.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56" ht="18" x14ac:dyDescent="0.8">
      <c r="A61" s="46" t="s">
        <v>55</v>
      </c>
      <c r="B61" s="4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56" ht="18.75" customHeight="1" x14ac:dyDescent="0.8">
      <c r="A62" s="107" t="s">
        <v>64</v>
      </c>
      <c r="B62" s="108">
        <f>-(V52/12)</f>
        <v>-102700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56" ht="16" x14ac:dyDescent="0.8">
      <c r="A63" s="107" t="s">
        <v>11</v>
      </c>
      <c r="B63" s="108">
        <v>1200000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56" ht="16" x14ac:dyDescent="0.8">
      <c r="A64" s="111" t="s">
        <v>65</v>
      </c>
      <c r="B64" s="108">
        <f>'Revenue Projections'!R7</f>
        <v>2744727.2727272729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3" ht="16" x14ac:dyDescent="0.8">
      <c r="A65" s="107" t="s">
        <v>12</v>
      </c>
      <c r="B65" s="108">
        <f>B63+B64</f>
        <v>3944727.2727272729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3" ht="27" x14ac:dyDescent="0.8">
      <c r="A66" s="109" t="s">
        <v>112</v>
      </c>
      <c r="B66" s="110">
        <f>-(B65/B62)</f>
        <v>38.410197397539172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3" ht="15.75" customHeight="1" x14ac:dyDescent="0.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3" ht="15.75" customHeight="1" x14ac:dyDescent="0.8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8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3" s="5" customFormat="1" ht="15.75" customHeight="1" x14ac:dyDescent="0.8"/>
    <row r="71" spans="1:23" s="5" customFormat="1" ht="15.75" customHeight="1" x14ac:dyDescent="0.8"/>
    <row r="72" spans="1:23" ht="15.75" customHeight="1" x14ac:dyDescent="0.8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3" ht="15.75" customHeight="1" x14ac:dyDescent="0.8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3" ht="15.75" customHeight="1" x14ac:dyDescent="0.8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3" ht="15.75" customHeight="1" x14ac:dyDescent="0.8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3" ht="15.75" customHeight="1" x14ac:dyDescent="0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3" ht="15.75" customHeight="1" x14ac:dyDescent="0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3" ht="15.75" customHeight="1" x14ac:dyDescent="0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3" ht="15.75" customHeight="1" x14ac:dyDescent="0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ht="15.75" customHeight="1" x14ac:dyDescent="0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 x14ac:dyDescent="0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 x14ac:dyDescent="0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 x14ac:dyDescent="0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 x14ac:dyDescent="0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 x14ac:dyDescent="0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 x14ac:dyDescent="0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 x14ac:dyDescent="0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 x14ac:dyDescent="0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 x14ac:dyDescent="0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75" customHeight="1" x14ac:dyDescent="0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75" customHeight="1" x14ac:dyDescent="0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75" customHeight="1" x14ac:dyDescent="0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75" customHeight="1" x14ac:dyDescent="0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.75" customHeight="1" x14ac:dyDescent="0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.75" customHeight="1" x14ac:dyDescent="0.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.75" customHeight="1" x14ac:dyDescent="0.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.75" customHeight="1" x14ac:dyDescent="0.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.75" customHeight="1" x14ac:dyDescent="0.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.75" customHeight="1" x14ac:dyDescent="0.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.75" customHeight="1" x14ac:dyDescent="0.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6">
    <mergeCell ref="A16:E16"/>
    <mergeCell ref="A17:E17"/>
    <mergeCell ref="A27:E27"/>
    <mergeCell ref="A48:E48"/>
    <mergeCell ref="A52:E52"/>
    <mergeCell ref="A40:E40"/>
  </mergeCells>
  <pageMargins left="0.7" right="0.7" top="0.75" bottom="0.75" header="0.3" footer="0.3"/>
  <pageSetup orientation="portrait" r:id="rId1"/>
  <ignoredErrors>
    <ignoredError sqref="I6:I10 I11:I15 M6:M10 M11:M15 Q6:Q10 Q11:Q15 Z6:Z10 Z11:Z16 AD6:AD10 AD11:AD15 AH6:AH10 AH11:AH15 AQ6:AQ10 AQ11:AQ16 AU6:AU10 AU11:AU15 AY6:AY10 AY11:AY15 AQ22:AQ23 AU22:AU23 AY22:AY23 I22:I23 I24 M22:M23 M24 Q22:Q23 Q24 Z22:Z23 Z24 AD22:AD23 AD24 AH22:AH23 AH24 AQ24 AU24 AY24 I35 M35 M37 Q35 Q37 U35 U37 Z35:Z36 Z37 AD35:AD36 AD37 AH35:AH36 AH37 AL35:AL36 AL37 AQ35:AQ36 AQ37 AU35:AU36 AU37 AY35:AY36 AY37 BC35:BC36 BC37 I45:I47 M45:M48 Q45:Q48 Z45:Z48 AD45:AD48 AH45:AH48 AQ45:AQ48 AU45:AU48 AY45:AY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AE4C-7D3E-42A5-95BA-B946D4EC686E}">
  <dimension ref="A1:O8"/>
  <sheetViews>
    <sheetView workbookViewId="0">
      <selection activeCell="E7" sqref="E7"/>
    </sheetView>
  </sheetViews>
  <sheetFormatPr defaultRowHeight="16" x14ac:dyDescent="0.8"/>
  <cols>
    <col min="1" max="1" width="29.45703125" bestFit="1" customWidth="1"/>
    <col min="2" max="2" width="9.08203125" bestFit="1" customWidth="1"/>
    <col min="3" max="3" width="16.70703125" bestFit="1" customWidth="1"/>
    <col min="4" max="4" width="14.0390625" bestFit="1" customWidth="1"/>
    <col min="5" max="5" width="17.4140625" bestFit="1" customWidth="1"/>
    <col min="6" max="6" width="13.7890625" customWidth="1"/>
    <col min="7" max="7" width="12.1640625" customWidth="1"/>
    <col min="8" max="8" width="12.4140625" customWidth="1"/>
    <col min="10" max="10" width="14.9140625" customWidth="1"/>
    <col min="11" max="11" width="11.1640625" customWidth="1"/>
    <col min="12" max="12" width="13.375" customWidth="1"/>
    <col min="13" max="13" width="14.2890625" customWidth="1"/>
  </cols>
  <sheetData>
    <row r="1" spans="1:15" ht="67.75" customHeight="1" x14ac:dyDescent="0.9">
      <c r="A1" s="52" t="s">
        <v>101</v>
      </c>
      <c r="B1" s="53" t="s">
        <v>100</v>
      </c>
      <c r="C1" s="53" t="s">
        <v>76</v>
      </c>
      <c r="D1" s="53" t="s">
        <v>95</v>
      </c>
      <c r="E1" s="53" t="s">
        <v>96</v>
      </c>
      <c r="F1" s="53" t="s">
        <v>87</v>
      </c>
      <c r="G1" s="53" t="s">
        <v>88</v>
      </c>
      <c r="H1" s="53" t="s">
        <v>89</v>
      </c>
      <c r="I1" s="1"/>
      <c r="J1" s="53" t="s">
        <v>71</v>
      </c>
      <c r="K1" s="58" t="s">
        <v>75</v>
      </c>
      <c r="L1" s="53" t="s">
        <v>72</v>
      </c>
      <c r="M1" s="59" t="s">
        <v>73</v>
      </c>
      <c r="N1" s="1"/>
      <c r="O1" s="1"/>
    </row>
    <row r="2" spans="1:15" ht="15.75" customHeight="1" x14ac:dyDescent="0.8">
      <c r="A2" s="51" t="s">
        <v>77</v>
      </c>
      <c r="B2" s="11">
        <v>0.5</v>
      </c>
      <c r="C2" s="64">
        <v>3</v>
      </c>
      <c r="D2" s="54">
        <v>2000</v>
      </c>
      <c r="E2" s="73">
        <f>D2/2</f>
        <v>1000</v>
      </c>
      <c r="F2" s="54">
        <f>E2*C2</f>
        <v>3000</v>
      </c>
      <c r="G2" s="54">
        <f>F2-D2</f>
        <v>1000</v>
      </c>
      <c r="H2" s="50">
        <f>G2/D2</f>
        <v>0.5</v>
      </c>
      <c r="I2" s="1"/>
      <c r="J2" s="56">
        <v>2.75</v>
      </c>
      <c r="K2" s="50">
        <v>0.5</v>
      </c>
      <c r="L2" s="60">
        <v>2</v>
      </c>
      <c r="M2" s="60">
        <v>1</v>
      </c>
      <c r="N2" s="1"/>
    </row>
    <row r="3" spans="1:15" ht="15.75" customHeight="1" x14ac:dyDescent="0.8">
      <c r="A3" s="51" t="s">
        <v>78</v>
      </c>
      <c r="B3" s="11">
        <v>0.3</v>
      </c>
      <c r="C3" s="64">
        <v>3</v>
      </c>
      <c r="D3" s="54">
        <v>1500</v>
      </c>
      <c r="E3" s="73">
        <f>D3/2</f>
        <v>750</v>
      </c>
      <c r="F3" s="54">
        <f>E3*C3</f>
        <v>2250</v>
      </c>
      <c r="G3" s="54">
        <f>F3-D3</f>
        <v>750</v>
      </c>
      <c r="H3" s="50">
        <f>G3/D3</f>
        <v>0.5</v>
      </c>
      <c r="I3" s="1"/>
      <c r="J3" s="1"/>
      <c r="K3" s="1"/>
      <c r="L3" s="1"/>
      <c r="M3" s="1"/>
      <c r="N3" s="1"/>
    </row>
    <row r="4" spans="1:15" ht="15.75" customHeight="1" x14ac:dyDescent="0.8">
      <c r="A4" s="51" t="s">
        <v>79</v>
      </c>
      <c r="B4" s="11">
        <v>0.2</v>
      </c>
      <c r="C4" s="64">
        <v>5</v>
      </c>
      <c r="D4" s="54">
        <v>60000</v>
      </c>
      <c r="E4" s="73">
        <f>D4/3</f>
        <v>20000</v>
      </c>
      <c r="F4" s="54">
        <f>E4*C4</f>
        <v>100000</v>
      </c>
      <c r="G4" s="54">
        <f>F4-D4</f>
        <v>40000</v>
      </c>
      <c r="H4" s="50">
        <f>G4/D4</f>
        <v>0.66666666666666663</v>
      </c>
      <c r="I4" s="1"/>
      <c r="J4" s="1"/>
      <c r="K4" s="1"/>
      <c r="L4" s="1"/>
      <c r="M4" s="1"/>
      <c r="N4" s="1"/>
    </row>
    <row r="5" spans="1:15" ht="15.75" customHeight="1" x14ac:dyDescent="0.8">
      <c r="A5" s="121" t="s">
        <v>70</v>
      </c>
      <c r="B5" s="122"/>
      <c r="C5" s="63">
        <f t="shared" ref="C5:H5" si="0">($B$2*C2)+($B$3*C3)+($B$4*C4)</f>
        <v>3.4</v>
      </c>
      <c r="D5" s="55">
        <f t="shared" si="0"/>
        <v>13450</v>
      </c>
      <c r="E5" s="74">
        <f t="shared" si="0"/>
        <v>4725</v>
      </c>
      <c r="F5" s="55">
        <f t="shared" si="0"/>
        <v>22175</v>
      </c>
      <c r="G5" s="55">
        <f t="shared" si="0"/>
        <v>8725</v>
      </c>
      <c r="H5" s="72">
        <f t="shared" si="0"/>
        <v>0.53333333333333333</v>
      </c>
      <c r="I5" s="1"/>
      <c r="J5" s="1"/>
      <c r="K5" s="1"/>
      <c r="L5" s="1"/>
      <c r="M5" s="1"/>
      <c r="N5" s="1"/>
      <c r="O5" s="1"/>
    </row>
    <row r="6" spans="1:15" ht="15.75" customHeight="1" x14ac:dyDescent="0.8">
      <c r="A6" s="4"/>
      <c r="B6" s="2"/>
      <c r="C6" s="3"/>
      <c r="D6" s="2"/>
      <c r="E6" s="2"/>
      <c r="F6" s="2"/>
      <c r="G6" s="1"/>
      <c r="H6" s="1"/>
      <c r="I6" s="1"/>
      <c r="J6" s="1"/>
      <c r="K6" s="1"/>
      <c r="L6" s="1"/>
      <c r="M6" s="1"/>
      <c r="N6" s="1"/>
    </row>
    <row r="7" spans="1:15" s="5" customFormat="1" ht="53" customHeight="1" x14ac:dyDescent="0.8">
      <c r="E7" s="2"/>
    </row>
    <row r="8" spans="1:15" s="5" customFormat="1" ht="15.75" customHeight="1" x14ac:dyDescent="0.8">
      <c r="E8" s="2"/>
    </row>
  </sheetData>
  <mergeCells count="1"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995"/>
  <sheetViews>
    <sheetView workbookViewId="0">
      <selection activeCell="G9" sqref="G9"/>
    </sheetView>
  </sheetViews>
  <sheetFormatPr defaultColWidth="11.25" defaultRowHeight="15" customHeight="1" x14ac:dyDescent="0.8"/>
  <cols>
    <col min="1" max="1" width="46.95703125" bestFit="1" customWidth="1"/>
    <col min="2" max="2" width="15.1640625" customWidth="1"/>
    <col min="3" max="3" width="16.70703125" customWidth="1"/>
    <col min="4" max="4" width="15.70703125" customWidth="1"/>
    <col min="5" max="5" width="13.4140625" style="5" bestFit="1" customWidth="1"/>
    <col min="6" max="6" width="12.5" customWidth="1"/>
    <col min="7" max="7" width="14.0390625" customWidth="1"/>
    <col min="8" max="8" width="14.2890625" customWidth="1"/>
    <col min="9" max="9" width="15.0390625" bestFit="1" customWidth="1"/>
    <col min="10" max="12" width="15.0390625" customWidth="1"/>
    <col min="13" max="13" width="15.7890625" bestFit="1" customWidth="1"/>
    <col min="14" max="14" width="16.0390625" customWidth="1"/>
    <col min="15" max="16" width="15.7890625" customWidth="1"/>
    <col min="17" max="17" width="15.7890625" bestFit="1" customWidth="1"/>
    <col min="18" max="18" width="16.7890625" bestFit="1" customWidth="1"/>
    <col min="19" max="21" width="16.7890625" customWidth="1"/>
    <col min="22" max="22" width="17.9140625" bestFit="1" customWidth="1"/>
    <col min="23" max="24" width="17.9140625" customWidth="1"/>
    <col min="25" max="25" width="19.4140625" customWidth="1"/>
    <col min="26" max="26" width="15.58203125" customWidth="1"/>
    <col min="27" max="29" width="13.7890625" customWidth="1"/>
    <col min="30" max="30" width="13.7890625" bestFit="1" customWidth="1"/>
    <col min="31" max="33" width="13.7890625" customWidth="1"/>
    <col min="34" max="34" width="12.6640625" customWidth="1"/>
    <col min="35" max="35" width="13.7890625" bestFit="1" customWidth="1"/>
    <col min="36" max="38" width="13.7890625" customWidth="1"/>
    <col min="39" max="39" width="13.20703125" customWidth="1"/>
    <col min="40" max="42" width="11.875" customWidth="1"/>
    <col min="43" max="43" width="11.875" bestFit="1" customWidth="1"/>
    <col min="44" max="46" width="11.875" customWidth="1"/>
    <col min="47" max="47" width="11.875" bestFit="1" customWidth="1"/>
    <col min="48" max="50" width="11.875" customWidth="1"/>
    <col min="51" max="51" width="11.875" bestFit="1" customWidth="1"/>
    <col min="52" max="52" width="14.45703125" bestFit="1" customWidth="1"/>
  </cols>
  <sheetData>
    <row r="1" spans="1:52" ht="15.75" customHeight="1" x14ac:dyDescent="0.8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1"/>
      <c r="N1" s="1"/>
    </row>
    <row r="2" spans="1:52" ht="15.75" customHeight="1" x14ac:dyDescent="0.8">
      <c r="A2" s="83" t="s">
        <v>4</v>
      </c>
      <c r="B2" s="22">
        <v>43831</v>
      </c>
      <c r="C2" s="22">
        <v>43862</v>
      </c>
      <c r="D2" s="22">
        <v>43891</v>
      </c>
      <c r="E2" s="84" t="s">
        <v>13</v>
      </c>
      <c r="F2" s="22">
        <v>43922</v>
      </c>
      <c r="G2" s="22">
        <v>43952</v>
      </c>
      <c r="H2" s="22">
        <v>43983</v>
      </c>
      <c r="I2" s="84" t="s">
        <v>14</v>
      </c>
      <c r="J2" s="22">
        <v>44013</v>
      </c>
      <c r="K2" s="22">
        <v>44044</v>
      </c>
      <c r="L2" s="22">
        <v>44075</v>
      </c>
      <c r="M2" s="84" t="s">
        <v>15</v>
      </c>
      <c r="N2" s="22">
        <v>44105</v>
      </c>
      <c r="O2" s="22">
        <v>44136</v>
      </c>
      <c r="P2" s="22">
        <v>44166</v>
      </c>
      <c r="Q2" s="84" t="s">
        <v>16</v>
      </c>
      <c r="R2" s="85" t="s">
        <v>17</v>
      </c>
      <c r="S2" s="22">
        <v>44197</v>
      </c>
      <c r="T2" s="22">
        <v>44228</v>
      </c>
      <c r="U2" s="22">
        <v>44256</v>
      </c>
      <c r="V2" s="84" t="s">
        <v>18</v>
      </c>
      <c r="W2" s="22">
        <v>44287</v>
      </c>
      <c r="X2" s="22">
        <v>44317</v>
      </c>
      <c r="Y2" s="22">
        <v>44348</v>
      </c>
      <c r="Z2" s="84" t="s">
        <v>19</v>
      </c>
      <c r="AA2" s="22">
        <v>44378</v>
      </c>
      <c r="AB2" s="22">
        <v>44409</v>
      </c>
      <c r="AC2" s="22">
        <v>44440</v>
      </c>
      <c r="AD2" s="84" t="s">
        <v>20</v>
      </c>
      <c r="AE2" s="22">
        <v>44470</v>
      </c>
      <c r="AF2" s="22">
        <v>44501</v>
      </c>
      <c r="AG2" s="22">
        <v>44531</v>
      </c>
      <c r="AH2" s="84" t="s">
        <v>21</v>
      </c>
      <c r="AI2" s="85" t="s">
        <v>22</v>
      </c>
      <c r="AJ2" s="22">
        <v>44562</v>
      </c>
      <c r="AK2" s="22">
        <v>44593</v>
      </c>
      <c r="AL2" s="22">
        <v>44621</v>
      </c>
      <c r="AM2" s="84" t="s">
        <v>28</v>
      </c>
      <c r="AN2" s="22">
        <v>44652</v>
      </c>
      <c r="AO2" s="22">
        <v>44682</v>
      </c>
      <c r="AP2" s="22">
        <v>44713</v>
      </c>
      <c r="AQ2" s="84" t="s">
        <v>29</v>
      </c>
      <c r="AR2" s="22">
        <v>44743</v>
      </c>
      <c r="AS2" s="22">
        <v>44774</v>
      </c>
      <c r="AT2" s="22">
        <v>44805</v>
      </c>
      <c r="AU2" s="84" t="s">
        <v>30</v>
      </c>
      <c r="AV2" s="22">
        <v>44835</v>
      </c>
      <c r="AW2" s="22">
        <v>44866</v>
      </c>
      <c r="AX2" s="22">
        <v>44896</v>
      </c>
      <c r="AY2" s="84" t="s">
        <v>31</v>
      </c>
      <c r="AZ2" s="85" t="s">
        <v>32</v>
      </c>
    </row>
    <row r="3" spans="1:52" s="5" customFormat="1" ht="15.75" customHeight="1" x14ac:dyDescent="0.8">
      <c r="A3" s="96" t="s">
        <v>74</v>
      </c>
      <c r="B3" s="61">
        <f>('Expense Projections'!F45+'Expense Projections'!F47)/'Prizes and Entries'!$J$2</f>
        <v>0</v>
      </c>
      <c r="C3" s="61">
        <f>('Expense Projections'!G45+'Expense Projections'!G47)/'Prizes and Entries'!$J$2</f>
        <v>0</v>
      </c>
      <c r="D3" s="61">
        <f>('Expense Projections'!H45+'Expense Projections'!H47)/'Prizes and Entries'!$J$2</f>
        <v>0</v>
      </c>
      <c r="E3" s="61">
        <f>SUM(B3:D3)</f>
        <v>0</v>
      </c>
      <c r="F3" s="61">
        <f>('Expense Projections'!J45+'Expense Projections'!J47)/'Prizes and Entries'!$J$2</f>
        <v>0</v>
      </c>
      <c r="G3" s="61">
        <f>('Expense Projections'!K45+'Expense Projections'!K47)/'Prizes and Entries'!$J$2</f>
        <v>30909.090909090908</v>
      </c>
      <c r="H3" s="61">
        <f>('Expense Projections'!L45+'Expense Projections'!L47)/'Prizes and Entries'!$J$2</f>
        <v>20000</v>
      </c>
      <c r="I3" s="61">
        <f>SUM(F3:H3)</f>
        <v>50909.090909090912</v>
      </c>
      <c r="J3" s="61">
        <f>('Expense Projections'!N45+'Expense Projections'!N47)/'Prizes and Entries'!$J$2</f>
        <v>20000</v>
      </c>
      <c r="K3" s="61">
        <f>('Expense Projections'!O45+'Expense Projections'!O47)/'Prizes and Entries'!$J$2</f>
        <v>20000</v>
      </c>
      <c r="L3" s="61">
        <f>('Expense Projections'!P45+'Expense Projections'!P47)/'Prizes and Entries'!$J$2</f>
        <v>20000</v>
      </c>
      <c r="M3" s="61">
        <f>SUM(J3:L3)</f>
        <v>60000</v>
      </c>
      <c r="N3" s="61">
        <f>('Expense Projections'!R45+'Expense Projections'!R47)/'Prizes and Entries'!$J$2</f>
        <v>20000</v>
      </c>
      <c r="O3" s="61">
        <f>('Expense Projections'!S45+'Expense Projections'!S47)/'Prizes and Entries'!$J$2</f>
        <v>20000</v>
      </c>
      <c r="P3" s="61">
        <f>('Expense Projections'!T45+'Expense Projections'!T47)/'Prizes and Entries'!$J$2</f>
        <v>20000</v>
      </c>
      <c r="Q3" s="61">
        <f>SUM(N3:P3)</f>
        <v>60000</v>
      </c>
      <c r="R3" s="67">
        <f>E3+I3+M3+Q3</f>
        <v>170909.09090909091</v>
      </c>
      <c r="S3" s="61">
        <f>('Expense Projections'!W45+'Expense Projections'!W47)/'Prizes and Entries'!$J$2</f>
        <v>20000</v>
      </c>
      <c r="T3" s="61">
        <f>('Expense Projections'!X45+'Expense Projections'!X47)/'Prizes and Entries'!$J$2</f>
        <v>20000</v>
      </c>
      <c r="U3" s="61">
        <f>('Expense Projections'!Y45+'Expense Projections'!Y47)/'Prizes and Entries'!$J$2</f>
        <v>20000</v>
      </c>
      <c r="V3" s="61">
        <f>SUM(S3:U3)</f>
        <v>60000</v>
      </c>
      <c r="W3" s="61">
        <f>('Expense Projections'!AA45+'Expense Projections'!AA47)/'Prizes and Entries'!$J$2</f>
        <v>20000</v>
      </c>
      <c r="X3" s="61">
        <f>('Expense Projections'!AB45+'Expense Projections'!AB47)/'Prizes and Entries'!$J$2</f>
        <v>20000</v>
      </c>
      <c r="Y3" s="61">
        <f>('Expense Projections'!AC45+'Expense Projections'!AC47)/'Prizes and Entries'!$J$2</f>
        <v>20000</v>
      </c>
      <c r="Z3" s="61">
        <f>SUM(W3:Y3)</f>
        <v>60000</v>
      </c>
      <c r="AA3" s="61">
        <f>('Expense Projections'!AE45+'Expense Projections'!AE47)/'Prizes and Entries'!$J$2</f>
        <v>20000</v>
      </c>
      <c r="AB3" s="61">
        <f>('Expense Projections'!AF45+'Expense Projections'!AF47)/'Prizes and Entries'!$J$2</f>
        <v>20000</v>
      </c>
      <c r="AC3" s="61">
        <f>('Expense Projections'!AG45+'Expense Projections'!AG47)/'Prizes and Entries'!$J$2</f>
        <v>20000</v>
      </c>
      <c r="AD3" s="61">
        <f>SUM(AA3:AC3)</f>
        <v>60000</v>
      </c>
      <c r="AE3" s="61">
        <f>('Expense Projections'!AI45+'Expense Projections'!AI47)/'Prizes and Entries'!$J$2</f>
        <v>20000</v>
      </c>
      <c r="AF3" s="61">
        <f>('Expense Projections'!AJ45+'Expense Projections'!AJ47)/'Prizes and Entries'!$J$2</f>
        <v>20000</v>
      </c>
      <c r="AG3" s="61">
        <f>('Expense Projections'!AK45+'Expense Projections'!AK47)/'Prizes and Entries'!$J$2</f>
        <v>20000</v>
      </c>
      <c r="AH3" s="61">
        <f>SUM(AE3:AG3)</f>
        <v>60000</v>
      </c>
      <c r="AI3" s="67">
        <f>V3+Z3+AD3+AH3</f>
        <v>240000</v>
      </c>
      <c r="AJ3" s="61">
        <f>('Expense Projections'!AN45+'Expense Projections'!AN47)/'Prizes and Entries'!$J$2</f>
        <v>20000</v>
      </c>
      <c r="AK3" s="61">
        <f>('Expense Projections'!AO45+'Expense Projections'!AO47)/'Prizes and Entries'!$J$2</f>
        <v>20000</v>
      </c>
      <c r="AL3" s="61">
        <f>('Expense Projections'!AP45+'Expense Projections'!AP47)/'Prizes and Entries'!$J$2</f>
        <v>20000</v>
      </c>
      <c r="AM3" s="61">
        <f>SUM(AJ3:AL3)</f>
        <v>60000</v>
      </c>
      <c r="AN3" s="61">
        <f>('Expense Projections'!AR45+'Expense Projections'!AR47)/'Prizes and Entries'!$J$2</f>
        <v>20000</v>
      </c>
      <c r="AO3" s="61">
        <f>('Expense Projections'!AS45+'Expense Projections'!AS47)/'Prizes and Entries'!$J$2</f>
        <v>20000</v>
      </c>
      <c r="AP3" s="61">
        <f>('Expense Projections'!AT45+'Expense Projections'!AT47)/'Prizes and Entries'!$J$2</f>
        <v>20000</v>
      </c>
      <c r="AQ3" s="61">
        <f>SUM(AN3:AP3)</f>
        <v>60000</v>
      </c>
      <c r="AR3" s="61">
        <f>('Expense Projections'!AV45+'Expense Projections'!AV47)/'Prizes and Entries'!$J$2</f>
        <v>20000</v>
      </c>
      <c r="AS3" s="61">
        <f>('Expense Projections'!AW45+'Expense Projections'!AW47)/'Prizes and Entries'!$J$2</f>
        <v>20000</v>
      </c>
      <c r="AT3" s="61">
        <f>('Expense Projections'!AX45+'Expense Projections'!AX47)/'Prizes and Entries'!$J$2</f>
        <v>20000</v>
      </c>
      <c r="AU3" s="61">
        <f>SUM(AR3:AT3)</f>
        <v>60000</v>
      </c>
      <c r="AV3" s="61">
        <f>('Expense Projections'!AZ45+'Expense Projections'!AZ47)/'Prizes and Entries'!$J$2</f>
        <v>20000</v>
      </c>
      <c r="AW3" s="61">
        <f>('Expense Projections'!BA45+'Expense Projections'!BA47)/'Prizes and Entries'!$J$2</f>
        <v>20000</v>
      </c>
      <c r="AX3" s="61">
        <f>('Expense Projections'!BB45+'Expense Projections'!BB47)/'Prizes and Entries'!$J$2</f>
        <v>20000</v>
      </c>
      <c r="AY3" s="61">
        <f>SUM(AV3:AX3)</f>
        <v>60000</v>
      </c>
      <c r="AZ3" s="86">
        <f>AM3+AQ3+AU3+AY3</f>
        <v>240000</v>
      </c>
    </row>
    <row r="4" spans="1:52" s="5" customFormat="1" ht="15.75" customHeight="1" x14ac:dyDescent="0.8">
      <c r="A4" s="97" t="s">
        <v>83</v>
      </c>
      <c r="B4" s="10">
        <v>0</v>
      </c>
      <c r="C4" s="10">
        <f>(B3*'Prizes and Entries'!$K$2)+B4</f>
        <v>0</v>
      </c>
      <c r="D4" s="10">
        <f>(C3*'Prizes and Entries'!$K$2)+C4</f>
        <v>0</v>
      </c>
      <c r="E4" s="80">
        <f>D4</f>
        <v>0</v>
      </c>
      <c r="F4" s="10">
        <f>(D3*'Prizes and Entries'!$K$2)+D4</f>
        <v>0</v>
      </c>
      <c r="G4" s="10">
        <f>(F3*'Prizes and Entries'!$K$2)+F4</f>
        <v>0</v>
      </c>
      <c r="H4" s="10">
        <f>(G3*'Prizes and Entries'!$K$2)+G4</f>
        <v>15454.545454545454</v>
      </c>
      <c r="I4" s="80">
        <f>H4</f>
        <v>15454.545454545454</v>
      </c>
      <c r="J4" s="10">
        <f>(H3*'Prizes and Entries'!$K$2)+H4</f>
        <v>25454.545454545456</v>
      </c>
      <c r="K4" s="10">
        <f>(J3*'Prizes and Entries'!$K$2)+J4</f>
        <v>35454.545454545456</v>
      </c>
      <c r="L4" s="10">
        <f>(K3*'Prizes and Entries'!$K$2)+K4</f>
        <v>45454.545454545456</v>
      </c>
      <c r="M4" s="80">
        <f>L4</f>
        <v>45454.545454545456</v>
      </c>
      <c r="N4" s="10">
        <f>(L3*'Prizes and Entries'!$K$2)+L4</f>
        <v>55454.545454545456</v>
      </c>
      <c r="O4" s="10">
        <f>(N3*'Prizes and Entries'!$K$2)+N4</f>
        <v>65454.545454545456</v>
      </c>
      <c r="P4" s="10">
        <f>(O3*'Prizes and Entries'!$K$2)+O4</f>
        <v>75454.545454545456</v>
      </c>
      <c r="Q4" s="80">
        <f>P4</f>
        <v>75454.545454545456</v>
      </c>
      <c r="R4" s="68">
        <f>Q4</f>
        <v>75454.545454545456</v>
      </c>
      <c r="S4" s="10">
        <f>(P3*'Prizes and Entries'!$K$2)+P4</f>
        <v>85454.545454545456</v>
      </c>
      <c r="T4" s="10">
        <f>(S3*'Prizes and Entries'!$K$2)+S4</f>
        <v>95454.545454545456</v>
      </c>
      <c r="U4" s="10">
        <f>(T3*'Prizes and Entries'!$K$2)+T4</f>
        <v>105454.54545454546</v>
      </c>
      <c r="V4" s="80">
        <f>U4</f>
        <v>105454.54545454546</v>
      </c>
      <c r="W4" s="10">
        <f>(U3*'Prizes and Entries'!$K$2)+U4</f>
        <v>115454.54545454546</v>
      </c>
      <c r="X4" s="10">
        <f>(W3*'Prizes and Entries'!$K$2)+W4</f>
        <v>125454.54545454546</v>
      </c>
      <c r="Y4" s="10">
        <f>(X3*'Prizes and Entries'!$K$2)+X4</f>
        <v>135454.54545454547</v>
      </c>
      <c r="Z4" s="80">
        <f>Y4</f>
        <v>135454.54545454547</v>
      </c>
      <c r="AA4" s="10">
        <f>(Y3*'Prizes and Entries'!$K$2)+Y4</f>
        <v>145454.54545454547</v>
      </c>
      <c r="AB4" s="10">
        <f>(AA3*'Prizes and Entries'!$K$2)+AA4</f>
        <v>155454.54545454547</v>
      </c>
      <c r="AC4" s="10">
        <f>(AB3*'Prizes and Entries'!$K$2)+AB4</f>
        <v>165454.54545454547</v>
      </c>
      <c r="AD4" s="80">
        <f>AC4</f>
        <v>165454.54545454547</v>
      </c>
      <c r="AE4" s="10">
        <f>(AC3*'Prizes and Entries'!$K$2)+AC4</f>
        <v>175454.54545454547</v>
      </c>
      <c r="AF4" s="10">
        <f>(AE3*'Prizes and Entries'!$K$2)+AE4</f>
        <v>185454.54545454547</v>
      </c>
      <c r="AG4" s="10">
        <f>(AF3*'Prizes and Entries'!$K$2)+AF4</f>
        <v>195454.54545454547</v>
      </c>
      <c r="AH4" s="80">
        <f>AG4</f>
        <v>195454.54545454547</v>
      </c>
      <c r="AI4" s="68">
        <f>AH4</f>
        <v>195454.54545454547</v>
      </c>
      <c r="AJ4" s="10">
        <f>(AG3*'Prizes and Entries'!$K$2)+AG4</f>
        <v>205454.54545454547</v>
      </c>
      <c r="AK4" s="10">
        <f>(AJ3*'Prizes and Entries'!$K$2)+AJ4</f>
        <v>215454.54545454547</v>
      </c>
      <c r="AL4" s="10">
        <f>(AK3*'Prizes and Entries'!$K$2)+AK4</f>
        <v>225454.54545454547</v>
      </c>
      <c r="AM4" s="80">
        <f>AL4</f>
        <v>225454.54545454547</v>
      </c>
      <c r="AN4" s="10">
        <f>(AL3*'Prizes and Entries'!$K$2)+AL4</f>
        <v>235454.54545454547</v>
      </c>
      <c r="AO4" s="10">
        <f>(AN3*'Prizes and Entries'!$K$2)+AN4</f>
        <v>245454.54545454547</v>
      </c>
      <c r="AP4" s="10">
        <f>(AO3*'Prizes and Entries'!$K$2)+AO4</f>
        <v>255454.54545454547</v>
      </c>
      <c r="AQ4" s="80">
        <f>AP4</f>
        <v>255454.54545454547</v>
      </c>
      <c r="AR4" s="10">
        <f>(AP3*'Prizes and Entries'!$K$2)+AP4</f>
        <v>265454.54545454547</v>
      </c>
      <c r="AS4" s="10">
        <f>(AR3*'Prizes and Entries'!$K$2)+AR4</f>
        <v>275454.54545454547</v>
      </c>
      <c r="AT4" s="10">
        <f>(AS3*'Prizes and Entries'!$K$2)+AS4</f>
        <v>285454.54545454547</v>
      </c>
      <c r="AU4" s="80">
        <f>AT4</f>
        <v>285454.54545454547</v>
      </c>
      <c r="AV4" s="10">
        <f>(AT3*'Prizes and Entries'!$K$2)+AT4</f>
        <v>295454.54545454547</v>
      </c>
      <c r="AW4" s="10">
        <f>(AV3*'Prizes and Entries'!$K$2)+AV4</f>
        <v>305454.54545454547</v>
      </c>
      <c r="AX4" s="10">
        <f>(AW3*'Prizes and Entries'!$K$2)+AW4</f>
        <v>315454.54545454547</v>
      </c>
      <c r="AY4" s="80">
        <f>AX4</f>
        <v>315454.54545454547</v>
      </c>
      <c r="AZ4" s="87">
        <f>AY4</f>
        <v>315454.54545454547</v>
      </c>
    </row>
    <row r="5" spans="1:52" s="57" customFormat="1" ht="15.75" customHeight="1" x14ac:dyDescent="0.8">
      <c r="A5" s="97" t="s">
        <v>84</v>
      </c>
      <c r="B5" s="10">
        <f>(B4*'Prizes and Entries'!$L$2)+(B3*'Prizes and Entries'!$M$2)</f>
        <v>0</v>
      </c>
      <c r="C5" s="10">
        <f>(C4*'Prizes and Entries'!$L$2)+(C3*'Prizes and Entries'!$M$2)</f>
        <v>0</v>
      </c>
      <c r="D5" s="10">
        <f>(D4*'Prizes and Entries'!$L$2)+(D3*'Prizes and Entries'!$M$2)</f>
        <v>0</v>
      </c>
      <c r="E5" s="10">
        <f>SUM(B5:D5)</f>
        <v>0</v>
      </c>
      <c r="F5" s="10">
        <f>(F4*'Prizes and Entries'!$L$2)+(F3*'Prizes and Entries'!$M$2)</f>
        <v>0</v>
      </c>
      <c r="G5" s="10">
        <f>(G4*'Prizes and Entries'!$L$2)+(G3*'Prizes and Entries'!$M$2)</f>
        <v>30909.090909090908</v>
      </c>
      <c r="H5" s="10">
        <f>(H4*'Prizes and Entries'!$L$2)+(H3*'Prizes and Entries'!$M$2)</f>
        <v>50909.090909090912</v>
      </c>
      <c r="I5" s="10">
        <f>SUM(F5:H5)</f>
        <v>81818.181818181823</v>
      </c>
      <c r="J5" s="10">
        <f>(J4*'Prizes and Entries'!$L$2)+(J3*'Prizes and Entries'!$M$2)</f>
        <v>70909.090909090912</v>
      </c>
      <c r="K5" s="10">
        <f>(K4*'Prizes and Entries'!$L$2)+(K3*'Prizes and Entries'!$M$2)</f>
        <v>90909.090909090912</v>
      </c>
      <c r="L5" s="10">
        <f>(L4*'Prizes and Entries'!$L$2)+(L3*'Prizes and Entries'!$M$2)</f>
        <v>110909.09090909091</v>
      </c>
      <c r="M5" s="10">
        <f>SUM(J5:L5)</f>
        <v>272727.27272727271</v>
      </c>
      <c r="N5" s="10">
        <f>(N4*'Prizes and Entries'!$L$2)+(N3*'Prizes and Entries'!$M$2)</f>
        <v>130909.09090909091</v>
      </c>
      <c r="O5" s="10">
        <f>(O4*'Prizes and Entries'!$L$2)+(O3*'Prizes and Entries'!$M$2)</f>
        <v>150909.09090909091</v>
      </c>
      <c r="P5" s="10">
        <f>(P4*'Prizes and Entries'!$L$2)+(P3*'Prizes and Entries'!$M$2)</f>
        <v>170909.09090909091</v>
      </c>
      <c r="Q5" s="10">
        <f>SUM(N5:P5)</f>
        <v>452727.27272727271</v>
      </c>
      <c r="R5" s="67">
        <f>E5+I5+M5+Q5</f>
        <v>807272.72727272729</v>
      </c>
      <c r="S5" s="10">
        <f>(S4*'Prizes and Entries'!$L$2)+(S3*'Prizes and Entries'!$M$2)</f>
        <v>190909.09090909091</v>
      </c>
      <c r="T5" s="10">
        <f>(T4*'Prizes and Entries'!$L$2)+(T3*'Prizes and Entries'!$M$2)</f>
        <v>210909.09090909091</v>
      </c>
      <c r="U5" s="10">
        <f>(U4*'Prizes and Entries'!$L$2)+(U3*'Prizes and Entries'!$M$2)</f>
        <v>230909.09090909091</v>
      </c>
      <c r="V5" s="10">
        <f>SUM(S5:U5)</f>
        <v>632727.27272727271</v>
      </c>
      <c r="W5" s="10">
        <f>(W4*'Prizes and Entries'!$L$2)+(W3*'Prizes and Entries'!$M$2)</f>
        <v>250909.09090909091</v>
      </c>
      <c r="X5" s="10">
        <f>(X4*'Prizes and Entries'!$L$2)+(X3*'Prizes and Entries'!$M$2)</f>
        <v>270909.09090909094</v>
      </c>
      <c r="Y5" s="10">
        <f>(Y4*'Prizes and Entries'!$L$2)+(Y3*'Prizes and Entries'!$M$2)</f>
        <v>290909.09090909094</v>
      </c>
      <c r="Z5" s="10">
        <f>SUM(W5:Y5)</f>
        <v>812727.27272727282</v>
      </c>
      <c r="AA5" s="10">
        <f>(AA4*'Prizes and Entries'!$L$2)+(AA3*'Prizes and Entries'!$M$2)</f>
        <v>310909.09090909094</v>
      </c>
      <c r="AB5" s="10">
        <f>(AB4*'Prizes and Entries'!$L$2)+(AB3*'Prizes and Entries'!$M$2)</f>
        <v>330909.09090909094</v>
      </c>
      <c r="AC5" s="10">
        <f>(AC4*'Prizes and Entries'!$L$2)+(AC3*'Prizes and Entries'!$M$2)</f>
        <v>350909.09090909094</v>
      </c>
      <c r="AD5" s="10">
        <f>SUM(AA5:AC5)</f>
        <v>992727.27272727282</v>
      </c>
      <c r="AE5" s="10">
        <f>(AE4*'Prizes and Entries'!$L$2)+(AE3*'Prizes and Entries'!$M$2)</f>
        <v>370909.09090909094</v>
      </c>
      <c r="AF5" s="10">
        <f>(AF4*'Prizes and Entries'!$L$2)+(AF3*'Prizes and Entries'!$M$2)</f>
        <v>390909.09090909094</v>
      </c>
      <c r="AG5" s="10">
        <f>(AG4*'Prizes and Entries'!$L$2)+(AG3*'Prizes and Entries'!$M$2)</f>
        <v>410909.09090909094</v>
      </c>
      <c r="AH5" s="10">
        <f>SUM(AE5:AG5)</f>
        <v>1172727.2727272729</v>
      </c>
      <c r="AI5" s="67">
        <f>V5+Z5+AD5+AH5</f>
        <v>3610909.0909090913</v>
      </c>
      <c r="AJ5" s="10">
        <f>(AJ4*'Prizes and Entries'!$L$2)+(AJ3*'Prizes and Entries'!$M$2)</f>
        <v>430909.09090909094</v>
      </c>
      <c r="AK5" s="10">
        <f>(AK4*'Prizes and Entries'!$L$2)+(AK3*'Prizes and Entries'!$M$2)</f>
        <v>450909.09090909094</v>
      </c>
      <c r="AL5" s="10">
        <f>(AL4*'Prizes and Entries'!$L$2)+(AL3*'Prizes and Entries'!$M$2)</f>
        <v>470909.09090909094</v>
      </c>
      <c r="AM5" s="10">
        <f>SUM(AJ5:AL5)</f>
        <v>1352727.2727272729</v>
      </c>
      <c r="AN5" s="10">
        <f>(AN4*'Prizes and Entries'!$L$2)+(AN3*'Prizes and Entries'!$M$2)</f>
        <v>490909.09090909094</v>
      </c>
      <c r="AO5" s="10">
        <f>(AO4*'Prizes and Entries'!$L$2)+(AO3*'Prizes and Entries'!$M$2)</f>
        <v>510909.09090909094</v>
      </c>
      <c r="AP5" s="10">
        <f>(AP4*'Prizes and Entries'!$L$2)+(AP3*'Prizes and Entries'!$M$2)</f>
        <v>530909.09090909094</v>
      </c>
      <c r="AQ5" s="10">
        <f>SUM(AN5:AP5)</f>
        <v>1532727.2727272729</v>
      </c>
      <c r="AR5" s="10">
        <f>(AR4*'Prizes and Entries'!$L$2)+(AR3*'Prizes and Entries'!$M$2)</f>
        <v>550909.09090909094</v>
      </c>
      <c r="AS5" s="10">
        <f>(AS4*'Prizes and Entries'!$L$2)+(AS3*'Prizes and Entries'!$M$2)</f>
        <v>570909.09090909094</v>
      </c>
      <c r="AT5" s="10">
        <f>(AT4*'Prizes and Entries'!$L$2)+(AT3*'Prizes and Entries'!$M$2)</f>
        <v>590909.09090909094</v>
      </c>
      <c r="AU5" s="10">
        <f>SUM(AR5:AT5)</f>
        <v>1712727.2727272729</v>
      </c>
      <c r="AV5" s="10">
        <f>(AV4*'Prizes and Entries'!$L$2)+(AV3*'Prizes and Entries'!$M$2)</f>
        <v>610909.09090909094</v>
      </c>
      <c r="AW5" s="10">
        <f>(AW4*'Prizes and Entries'!$L$2)+(AW3*'Prizes and Entries'!$M$2)</f>
        <v>630909.09090909094</v>
      </c>
      <c r="AX5" s="10">
        <f>(AX4*'Prizes and Entries'!$L$2)+(AX3*'Prizes and Entries'!$M$2)</f>
        <v>650909.09090909094</v>
      </c>
      <c r="AY5" s="10">
        <f>SUM(AV5:AX5)</f>
        <v>1892727.2727272729</v>
      </c>
      <c r="AZ5" s="86">
        <f>AM5+AQ5+AU5+AY5</f>
        <v>6490909.0909090918</v>
      </c>
    </row>
    <row r="6" spans="1:52" ht="15.75" customHeight="1" x14ac:dyDescent="0.8">
      <c r="A6" s="97" t="s">
        <v>82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">
        <f>IF(G5=0,0,(H5-G5)/G5)</f>
        <v>0.64705882352941191</v>
      </c>
      <c r="I6" s="81" t="s">
        <v>86</v>
      </c>
      <c r="J6" s="6">
        <f>IF(H5=0,0,(J5-H5)/H5)</f>
        <v>0.39285714285714285</v>
      </c>
      <c r="K6" s="6">
        <f>IF(J5=0,0,(K5-J5)/J5)</f>
        <v>0.28205128205128205</v>
      </c>
      <c r="L6" s="6">
        <f>IF(K5=0,0,(L5-K5)/K5)</f>
        <v>0.22</v>
      </c>
      <c r="M6" s="6">
        <f>(M5-I5)/I5</f>
        <v>2.333333333333333</v>
      </c>
      <c r="N6" s="6">
        <f>IF(L5=0,0,(N5-L5)/L5)</f>
        <v>0.18032786885245902</v>
      </c>
      <c r="O6" s="6">
        <f>IF(N5=0,0,(O5-N5)/N5)</f>
        <v>0.15277777777777776</v>
      </c>
      <c r="P6" s="6">
        <f>IF(O5=0,0,(P5-O5)/O5)</f>
        <v>0.13253012048192772</v>
      </c>
      <c r="Q6" s="6">
        <f>(Q5-M5)/M5</f>
        <v>0.66</v>
      </c>
      <c r="R6" s="71" t="s">
        <v>86</v>
      </c>
      <c r="S6" s="6">
        <f>IF(P5=0,0,(S5-P5)/P5)</f>
        <v>0.11702127659574468</v>
      </c>
      <c r="T6" s="6">
        <f>IF(S5=0,0,(T5-S5)/S5)</f>
        <v>0.10476190476190476</v>
      </c>
      <c r="U6" s="6">
        <f>IF(T5=0,0,(U5-T5)/T5)</f>
        <v>9.4827586206896547E-2</v>
      </c>
      <c r="V6" s="6">
        <f>(V5-Q5)/Q5</f>
        <v>0.39759036144578314</v>
      </c>
      <c r="W6" s="6">
        <f>IF(U5=0,0,(W5-U5)/U5)</f>
        <v>8.6614173228346455E-2</v>
      </c>
      <c r="X6" s="6">
        <f>IF(W5=0,0,(X5-W5)/W5)</f>
        <v>7.971014492753635E-2</v>
      </c>
      <c r="Y6" s="6">
        <f>IF(X5=0,0,(Y5-X5)/X5)</f>
        <v>7.3825503355704689E-2</v>
      </c>
      <c r="Z6" s="6">
        <f>(Z5-V5)/V5</f>
        <v>0.28448275862068984</v>
      </c>
      <c r="AA6" s="6">
        <f>IF(Y5=0,0,(AA5-Y5)/Y5)</f>
        <v>6.8749999999999992E-2</v>
      </c>
      <c r="AB6" s="6">
        <f>IF(AA5=0,0,(AB5-AA5)/AA5)</f>
        <v>6.4327485380116955E-2</v>
      </c>
      <c r="AC6" s="6">
        <f>IF(AB5=0,0,(AC5-AB5)/AB5)</f>
        <v>6.0439560439560433E-2</v>
      </c>
      <c r="AD6" s="6">
        <f>(AD5-Z5)/Z5</f>
        <v>0.22147651006711408</v>
      </c>
      <c r="AE6" s="6">
        <f>IF(AC5=0,0,(AE5-AC5)/AC5)</f>
        <v>5.6994818652849735E-2</v>
      </c>
      <c r="AF6" s="6">
        <f>IF(AE5=0,0,(AF5-AE5)/AE5)</f>
        <v>5.3921568627450976E-2</v>
      </c>
      <c r="AG6" s="6">
        <f>IF(AF5=0,0,(AG5-AF5)/AF5)</f>
        <v>5.1162790697674418E-2</v>
      </c>
      <c r="AH6" s="6">
        <f>(AH5-AD5)/AD5</f>
        <v>0.18131868131868142</v>
      </c>
      <c r="AI6" s="69">
        <f>(AI5-R5)/R5</f>
        <v>3.4729729729729737</v>
      </c>
      <c r="AJ6" s="6">
        <f>IF(AG5=0,0,(AJ5-AG5)/AG5)</f>
        <v>4.8672566371681415E-2</v>
      </c>
      <c r="AK6" s="6">
        <f>IF(AJ5=0,0,(AK5-AJ5)/AJ5)</f>
        <v>4.6413502109704637E-2</v>
      </c>
      <c r="AL6" s="6">
        <f>IF(AK5=0,0,(AL5-AK5)/AK5)</f>
        <v>4.4354838709677415E-2</v>
      </c>
      <c r="AM6" s="6">
        <f>(AM5-AH5)/AH5</f>
        <v>0.15348837209302324</v>
      </c>
      <c r="AN6" s="6">
        <f>IF(AL5=0,0,(AN5-AL5)/AL5)</f>
        <v>4.2471042471042469E-2</v>
      </c>
      <c r="AO6" s="6">
        <f>IF(AN5=0,0,(AO5-AN5)/AN5)</f>
        <v>4.0740740740740737E-2</v>
      </c>
      <c r="AP6" s="6">
        <f>IF(AO5=0,0,(AP5-AO5)/AO5)</f>
        <v>3.9145907473309607E-2</v>
      </c>
      <c r="AQ6" s="6">
        <f>(AQ5-AM5)/AM5</f>
        <v>0.13306451612903225</v>
      </c>
      <c r="AR6" s="6">
        <f>IF(AP5=0,0,(AR5-AP5)/AP5)</f>
        <v>3.7671232876712327E-2</v>
      </c>
      <c r="AS6" s="6">
        <f>IF(AR5=0,0,(AS5-AR5)/AR5)</f>
        <v>3.6303630363036299E-2</v>
      </c>
      <c r="AT6" s="6">
        <f>IF(AS5=0,0,(AT5-AS5)/AS5)</f>
        <v>3.5031847133757961E-2</v>
      </c>
      <c r="AU6" s="6">
        <f>(AU5-AQ5)/AQ5</f>
        <v>0.11743772241992881</v>
      </c>
      <c r="AV6" s="6">
        <f>IF(AT5=0,0,(AV5-AT5)/AT5)</f>
        <v>3.3846153846153845E-2</v>
      </c>
      <c r="AW6" s="6">
        <f>IF(AV5=0,0,(AW5-AV5)/AV5)</f>
        <v>3.273809523809524E-2</v>
      </c>
      <c r="AX6" s="6">
        <f>IF(AW5=0,0,(AX5-AW5)/AW5)</f>
        <v>3.1700288184438041E-2</v>
      </c>
      <c r="AY6" s="6">
        <f>(AY5-AU5)/AU5</f>
        <v>0.10509554140127388</v>
      </c>
      <c r="AZ6" s="88">
        <f>(AZ5-AI5)/AI5</f>
        <v>0.797583081570997</v>
      </c>
    </row>
    <row r="7" spans="1:52" ht="15.75" customHeight="1" x14ac:dyDescent="0.8">
      <c r="A7" s="97" t="s">
        <v>97</v>
      </c>
      <c r="B7" s="65">
        <f>B5*'Prizes and Entries'!$C$5</f>
        <v>0</v>
      </c>
      <c r="C7" s="65">
        <f>C5*'Prizes and Entries'!$C$5</f>
        <v>0</v>
      </c>
      <c r="D7" s="65">
        <f>D5*'Prizes and Entries'!$C$5</f>
        <v>0</v>
      </c>
      <c r="E7" s="65">
        <f>E5*'Prizes and Entries'!$C$5</f>
        <v>0</v>
      </c>
      <c r="F7" s="65">
        <f>F5*'Prizes and Entries'!$C$5</f>
        <v>0</v>
      </c>
      <c r="G7" s="65">
        <f>G5*'Prizes and Entries'!$C$5</f>
        <v>105090.90909090909</v>
      </c>
      <c r="H7" s="65">
        <f>H5*'Prizes and Entries'!$C$5</f>
        <v>173090.90909090909</v>
      </c>
      <c r="I7" s="65">
        <f>I5*'Prizes and Entries'!$C$5</f>
        <v>278181.81818181818</v>
      </c>
      <c r="J7" s="65">
        <f>J5*'Prizes and Entries'!$C$5</f>
        <v>241090.90909090909</v>
      </c>
      <c r="K7" s="65">
        <f>K5*'Prizes and Entries'!$C$5</f>
        <v>309090.90909090912</v>
      </c>
      <c r="L7" s="65">
        <f>L5*'Prizes and Entries'!$C$5</f>
        <v>377090.90909090912</v>
      </c>
      <c r="M7" s="65">
        <f>M5*'Prizes and Entries'!$C$5</f>
        <v>927272.72727272718</v>
      </c>
      <c r="N7" s="65">
        <f>N5*'Prizes and Entries'!$C$5</f>
        <v>445090.90909090912</v>
      </c>
      <c r="O7" s="65">
        <f>O5*'Prizes and Entries'!$C$5</f>
        <v>513090.90909090906</v>
      </c>
      <c r="P7" s="65">
        <f>P5*'Prizes and Entries'!$C$5</f>
        <v>581090.90909090906</v>
      </c>
      <c r="Q7" s="65">
        <f>Q5*'Prizes and Entries'!$C$5</f>
        <v>1539272.7272727271</v>
      </c>
      <c r="R7" s="70">
        <f>R5*'Prizes and Entries'!$C$5</f>
        <v>2744727.2727272729</v>
      </c>
      <c r="S7" s="65">
        <f>S5*'Prizes and Entries'!$C$5</f>
        <v>649090.90909090906</v>
      </c>
      <c r="T7" s="65">
        <f>T5*'Prizes and Entries'!$C$5</f>
        <v>717090.90909090906</v>
      </c>
      <c r="U7" s="65">
        <f>U5*'Prizes and Entries'!$C$5</f>
        <v>785090.90909090906</v>
      </c>
      <c r="V7" s="65">
        <f>V5*'Prizes and Entries'!$C$5</f>
        <v>2151272.7272727271</v>
      </c>
      <c r="W7" s="65">
        <f>W5*'Prizes and Entries'!$C$5</f>
        <v>853090.90909090906</v>
      </c>
      <c r="X7" s="65">
        <f>X5*'Prizes and Entries'!$C$5</f>
        <v>921090.90909090918</v>
      </c>
      <c r="Y7" s="65">
        <f>Y5*'Prizes and Entries'!$C$5</f>
        <v>989090.90909090918</v>
      </c>
      <c r="Z7" s="65">
        <f>Z5*'Prizes and Entries'!$C$5</f>
        <v>2763272.7272727275</v>
      </c>
      <c r="AA7" s="65">
        <f>AA5*'Prizes and Entries'!$C$5</f>
        <v>1057090.9090909092</v>
      </c>
      <c r="AB7" s="65">
        <f>AB5*'Prizes and Entries'!$C$5</f>
        <v>1125090.9090909092</v>
      </c>
      <c r="AC7" s="65">
        <f>AC5*'Prizes and Entries'!$C$5</f>
        <v>1193090.9090909092</v>
      </c>
      <c r="AD7" s="65">
        <f>AD5*'Prizes and Entries'!$C$5</f>
        <v>3375272.7272727275</v>
      </c>
      <c r="AE7" s="65">
        <f>AE5*'Prizes and Entries'!$C$5</f>
        <v>1261090.9090909092</v>
      </c>
      <c r="AF7" s="65">
        <f>AF5*'Prizes and Entries'!$C$5</f>
        <v>1329090.9090909092</v>
      </c>
      <c r="AG7" s="65">
        <f>AG5*'Prizes and Entries'!$C$5</f>
        <v>1397090.9090909092</v>
      </c>
      <c r="AH7" s="65">
        <f>AH5*'Prizes and Entries'!$C$5</f>
        <v>3987272.727272728</v>
      </c>
      <c r="AI7" s="70">
        <f>AI5*'Prizes and Entries'!$C$5</f>
        <v>12277090.90909091</v>
      </c>
      <c r="AJ7" s="65">
        <f>AJ5*'Prizes and Entries'!$C$5</f>
        <v>1465090.9090909092</v>
      </c>
      <c r="AK7" s="65">
        <f>AK5*'Prizes and Entries'!$C$5</f>
        <v>1533090.9090909092</v>
      </c>
      <c r="AL7" s="65">
        <f>AL5*'Prizes and Entries'!$C$5</f>
        <v>1601090.9090909092</v>
      </c>
      <c r="AM7" s="65">
        <f>AM5*'Prizes and Entries'!$C$5</f>
        <v>4599272.7272727275</v>
      </c>
      <c r="AN7" s="65">
        <f>AN5*'Prizes and Entries'!$C$5</f>
        <v>1669090.9090909092</v>
      </c>
      <c r="AO7" s="65">
        <f>AO5*'Prizes and Entries'!$C$5</f>
        <v>1737090.9090909092</v>
      </c>
      <c r="AP7" s="65">
        <f>AP5*'Prizes and Entries'!$C$5</f>
        <v>1805090.9090909092</v>
      </c>
      <c r="AQ7" s="65">
        <f>AQ5*'Prizes and Entries'!$C$5</f>
        <v>5211272.7272727275</v>
      </c>
      <c r="AR7" s="65">
        <f>AR5*'Prizes and Entries'!$C$5</f>
        <v>1873090.9090909092</v>
      </c>
      <c r="AS7" s="65">
        <f>AS5*'Prizes and Entries'!$C$5</f>
        <v>1941090.9090909092</v>
      </c>
      <c r="AT7" s="65">
        <f>AT5*'Prizes and Entries'!$C$5</f>
        <v>2009090.9090909092</v>
      </c>
      <c r="AU7" s="65">
        <f>AU5*'Prizes and Entries'!$C$5</f>
        <v>5823272.7272727275</v>
      </c>
      <c r="AV7" s="65">
        <f>AV5*'Prizes and Entries'!$C$5</f>
        <v>2077090.9090909092</v>
      </c>
      <c r="AW7" s="65">
        <f>AW5*'Prizes and Entries'!$C$5</f>
        <v>2145090.9090909092</v>
      </c>
      <c r="AX7" s="65">
        <f>AX5*'Prizes and Entries'!$C$5</f>
        <v>2213090.9090909092</v>
      </c>
      <c r="AY7" s="65">
        <f>AY5*'Prizes and Entries'!$C$5</f>
        <v>6435272.7272727275</v>
      </c>
      <c r="AZ7" s="89">
        <f>AZ5*'Prizes and Entries'!$C$5</f>
        <v>22069090.90909091</v>
      </c>
    </row>
    <row r="8" spans="1:52" s="5" customFormat="1" ht="15.75" customHeight="1" x14ac:dyDescent="0.8">
      <c r="A8" s="97" t="s">
        <v>85</v>
      </c>
      <c r="B8" s="62">
        <v>0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">
        <f>IF(G7=0,0,(H7-G7)/G7)</f>
        <v>0.6470588235294118</v>
      </c>
      <c r="I8" s="81" t="s">
        <v>86</v>
      </c>
      <c r="J8" s="6">
        <f>IF(H7=0,0,(J7-H7)/H7)</f>
        <v>0.39285714285714285</v>
      </c>
      <c r="K8" s="6">
        <f>IF(J7=0,0,(K7-J7)/J7)</f>
        <v>0.28205128205128216</v>
      </c>
      <c r="L8" s="6">
        <f>IF(K7=0,0,(L7-K7)/K7)</f>
        <v>0.21999999999999997</v>
      </c>
      <c r="M8" s="6">
        <f>(M7-I7)/I7</f>
        <v>2.333333333333333</v>
      </c>
      <c r="N8" s="6">
        <f>IF(L7=0,0,(N7-L7)/L7)</f>
        <v>0.18032786885245899</v>
      </c>
      <c r="O8" s="6">
        <f>IF(N7=0,0,(O7-N7)/N7)</f>
        <v>0.15277777777777765</v>
      </c>
      <c r="P8" s="6">
        <f>IF(O7=0,0,(P7-O7)/O7)</f>
        <v>0.13253012048192772</v>
      </c>
      <c r="Q8" s="6">
        <f>(Q7-M7)/M7</f>
        <v>0.65999999999999992</v>
      </c>
      <c r="R8" s="71" t="s">
        <v>86</v>
      </c>
      <c r="S8" s="6">
        <f>IF(P7=0,0,(S7-P7)/P7)</f>
        <v>0.11702127659574468</v>
      </c>
      <c r="T8" s="6">
        <f>IF(S7=0,0,(T7-S7)/S7)</f>
        <v>0.10476190476190476</v>
      </c>
      <c r="U8" s="6">
        <f>IF(T7=0,0,(U7-T7)/T7)</f>
        <v>9.4827586206896561E-2</v>
      </c>
      <c r="V8" s="6">
        <f>(V7-Q7)/Q7</f>
        <v>0.39759036144578319</v>
      </c>
      <c r="W8" s="6">
        <f>IF(U7=0,0,(W7-U7)/U7)</f>
        <v>8.6614173228346455E-2</v>
      </c>
      <c r="X8" s="6">
        <f>IF(W7=0,0,(X7-W7)/W7)</f>
        <v>7.9710144927536378E-2</v>
      </c>
      <c r="Y8" s="6">
        <f>IF(X7=0,0,(Y7-X7)/X7)</f>
        <v>7.3825503355704689E-2</v>
      </c>
      <c r="Z8" s="6">
        <f>(Z7-V7)/V7</f>
        <v>0.28448275862068989</v>
      </c>
      <c r="AA8" s="6">
        <f>IF(Y7=0,0,(AA7-Y7)/Y7)</f>
        <v>6.8749999999999992E-2</v>
      </c>
      <c r="AB8" s="6">
        <f>IF(AA7=0,0,(AB7-AA7)/AA7)</f>
        <v>6.4327485380116955E-2</v>
      </c>
      <c r="AC8" s="6">
        <f>IF(AB7=0,0,(AC7-AB7)/AB7)</f>
        <v>6.0439560439560433E-2</v>
      </c>
      <c r="AD8" s="6">
        <f>(AD7-Z7)/Z7</f>
        <v>0.22147651006711408</v>
      </c>
      <c r="AE8" s="6">
        <f>IF(AC7=0,0,(AE7-AC7)/AC7)</f>
        <v>5.6994818652849735E-2</v>
      </c>
      <c r="AF8" s="6">
        <f>IF(AE7=0,0,(AF7-AE7)/AE7)</f>
        <v>5.3921568627450976E-2</v>
      </c>
      <c r="AG8" s="6">
        <f>IF(AF7=0,0,(AG7-AF7)/AF7)</f>
        <v>5.1162790697674418E-2</v>
      </c>
      <c r="AH8" s="6">
        <f>(AH7-AD7)/AD7</f>
        <v>0.18131868131868145</v>
      </c>
      <c r="AI8" s="69">
        <f>(AI7-R7)/R7</f>
        <v>3.4729729729729728</v>
      </c>
      <c r="AJ8" s="6">
        <f>IF(AG7=0,0,(AJ7-AG7)/AG7)</f>
        <v>4.8672566371681415E-2</v>
      </c>
      <c r="AK8" s="6">
        <f>IF(AJ7=0,0,(AK7-AJ7)/AJ7)</f>
        <v>4.6413502109704637E-2</v>
      </c>
      <c r="AL8" s="6">
        <f>IF(AK7=0,0,(AL7-AK7)/AK7)</f>
        <v>4.4354838709677415E-2</v>
      </c>
      <c r="AM8" s="6">
        <f>(AM7-AH7)/AH7</f>
        <v>0.1534883720930231</v>
      </c>
      <c r="AN8" s="6">
        <f>IF(AL7=0,0,(AN7-AL7)/AL7)</f>
        <v>4.2471042471042469E-2</v>
      </c>
      <c r="AO8" s="6">
        <f>IF(AN7=0,0,(AO7-AN7)/AN7)</f>
        <v>4.0740740740740737E-2</v>
      </c>
      <c r="AP8" s="6">
        <f>IF(AO7=0,0,(AP7-AO7)/AO7)</f>
        <v>3.9145907473309607E-2</v>
      </c>
      <c r="AQ8" s="6">
        <f>(AQ7-AM7)/AM7</f>
        <v>0.13306451612903225</v>
      </c>
      <c r="AR8" s="6">
        <f>IF(AP7=0,0,(AR7-AP7)/AP7)</f>
        <v>3.7671232876712327E-2</v>
      </c>
      <c r="AS8" s="6">
        <f>IF(AR7=0,0,(AS7-AR7)/AR7)</f>
        <v>3.6303630363036299E-2</v>
      </c>
      <c r="AT8" s="6">
        <f>IF(AS7=0,0,(AT7-AS7)/AS7)</f>
        <v>3.5031847133757961E-2</v>
      </c>
      <c r="AU8" s="6">
        <f>(AU7-AQ7)/AQ7</f>
        <v>0.11743772241992882</v>
      </c>
      <c r="AV8" s="6">
        <f>IF(AT7=0,0,(AV7-AT7)/AT7)</f>
        <v>3.3846153846153845E-2</v>
      </c>
      <c r="AW8" s="6">
        <f>IF(AV7=0,0,(AW7-AV7)/AV7)</f>
        <v>3.273809523809524E-2</v>
      </c>
      <c r="AX8" s="6">
        <f>IF(AW7=0,0,(AX7-AW7)/AW7)</f>
        <v>3.1700288184438041E-2</v>
      </c>
      <c r="AY8" s="6">
        <f>(AY7-AU7)/AU7</f>
        <v>0.10509554140127388</v>
      </c>
      <c r="AZ8" s="88">
        <f>(AZ7-AI7)/AI7</f>
        <v>0.79758308157099689</v>
      </c>
    </row>
    <row r="9" spans="1:52" ht="15.75" customHeight="1" x14ac:dyDescent="0.8">
      <c r="A9" s="90" t="s">
        <v>93</v>
      </c>
      <c r="B9" s="66">
        <f>(B7/'Prizes and Entries'!$F$5)*'Prizes and Entries'!$D$5</f>
        <v>0</v>
      </c>
      <c r="C9" s="66">
        <f>(C7/'Prizes and Entries'!$F$5)*'Prizes and Entries'!$D$5</f>
        <v>0</v>
      </c>
      <c r="D9" s="66">
        <f>(D7/'Prizes and Entries'!$F$5)*'Prizes and Entries'!$D$5</f>
        <v>0</v>
      </c>
      <c r="E9" s="66">
        <f>(E7/'Prizes and Entries'!$F$5)*'Prizes and Entries'!$D$5</f>
        <v>0</v>
      </c>
      <c r="F9" s="66">
        <f>(F7/'Prizes and Entries'!$F$5)*'Prizes and Entries'!$D$5</f>
        <v>0</v>
      </c>
      <c r="G9" s="66">
        <f>(G7/'Prizes and Entries'!$F$5)*'Prizes and Entries'!$D$5</f>
        <v>63741.723890540125</v>
      </c>
      <c r="H9" s="66">
        <f>(H7/'Prizes and Entries'!$F$5)*'Prizes and Entries'!$D$5</f>
        <v>104986.36876088961</v>
      </c>
      <c r="I9" s="66">
        <f>(I7/'Prizes and Entries'!$F$5)*'Prizes and Entries'!$D$5</f>
        <v>168728.09265142973</v>
      </c>
      <c r="J9" s="66">
        <f>(J7/'Prizes and Entries'!$F$5)*'Prizes and Entries'!$D$5</f>
        <v>146231.0136312391</v>
      </c>
      <c r="K9" s="66">
        <f>(K7/'Prizes and Entries'!$F$5)*'Prizes and Entries'!$D$5</f>
        <v>187475.65850158862</v>
      </c>
      <c r="L9" s="66">
        <f>(L7/'Prizes and Entries'!$F$5)*'Prizes and Entries'!$D$5</f>
        <v>228720.30337193812</v>
      </c>
      <c r="M9" s="66">
        <f>(M7/'Prizes and Entries'!$F$5)*'Prizes and Entries'!$D$5</f>
        <v>562426.97550476575</v>
      </c>
      <c r="N9" s="66">
        <f>(N7/'Prizes and Entries'!$F$5)*'Prizes and Entries'!$D$5</f>
        <v>269964.94824228756</v>
      </c>
      <c r="O9" s="66">
        <f>(O7/'Prizes and Entries'!$F$5)*'Prizes and Entries'!$D$5</f>
        <v>311209.59311263706</v>
      </c>
      <c r="P9" s="66">
        <f>(P7/'Prizes and Entries'!$F$5)*'Prizes and Entries'!$D$5</f>
        <v>352454.23798298655</v>
      </c>
      <c r="Q9" s="66">
        <f>(Q7/'Prizes and Entries'!$F$5)*'Prizes and Entries'!$D$5</f>
        <v>933628.77933791105</v>
      </c>
      <c r="R9" s="82">
        <f>E9+I9+M9+Q9</f>
        <v>1664783.8474941065</v>
      </c>
      <c r="S9" s="66">
        <f>(S7/'Prizes and Entries'!$F$5)*'Prizes and Entries'!$D$5</f>
        <v>393698.88285333605</v>
      </c>
      <c r="T9" s="66">
        <f>(T7/'Prizes and Entries'!$F$5)*'Prizes and Entries'!$D$5</f>
        <v>434943.52772368549</v>
      </c>
      <c r="U9" s="66">
        <f>(U7/'Prizes and Entries'!$F$5)*'Prizes and Entries'!$D$5</f>
        <v>476188.17259403504</v>
      </c>
      <c r="V9" s="66">
        <f>(V7/'Prizes and Entries'!$F$5)*'Prizes and Entries'!$D$5</f>
        <v>1304830.5831710566</v>
      </c>
      <c r="W9" s="66">
        <f>(W7/'Prizes and Entries'!$F$5)*'Prizes and Entries'!$D$5</f>
        <v>517432.81746438454</v>
      </c>
      <c r="X9" s="66">
        <f>(X7/'Prizes and Entries'!$F$5)*'Prizes and Entries'!$D$5</f>
        <v>558677.46233473415</v>
      </c>
      <c r="Y9" s="66">
        <f>(Y7/'Prizes and Entries'!$F$5)*'Prizes and Entries'!$D$5</f>
        <v>599922.10720508359</v>
      </c>
      <c r="Z9" s="66">
        <f>(Z7/'Prizes and Entries'!$F$5)*'Prizes and Entries'!$D$5</f>
        <v>1676032.3870042022</v>
      </c>
      <c r="AA9" s="66">
        <f>(AA7/'Prizes and Entries'!$F$5)*'Prizes and Entries'!$D$5</f>
        <v>641166.75207543303</v>
      </c>
      <c r="AB9" s="66">
        <f>(AB7/'Prizes and Entries'!$F$5)*'Prizes and Entries'!$D$5</f>
        <v>682411.39694578259</v>
      </c>
      <c r="AC9" s="66">
        <f>(AC7/'Prizes and Entries'!$F$5)*'Prizes and Entries'!$D$5</f>
        <v>723656.04181613203</v>
      </c>
      <c r="AD9" s="66">
        <f>(AD7/'Prizes and Entries'!$F$5)*'Prizes and Entries'!$D$5</f>
        <v>2047234.1908373476</v>
      </c>
      <c r="AE9" s="66">
        <f>(AE7/'Prizes and Entries'!$F$5)*'Prizes and Entries'!$D$5</f>
        <v>764900.68668648158</v>
      </c>
      <c r="AF9" s="66">
        <f>(AF7/'Prizes and Entries'!$F$5)*'Prizes and Entries'!$D$5</f>
        <v>806145.33155683102</v>
      </c>
      <c r="AG9" s="66">
        <f>(AG7/'Prizes and Entries'!$F$5)*'Prizes and Entries'!$D$5</f>
        <v>847389.97642718058</v>
      </c>
      <c r="AH9" s="66">
        <f>(AH7/'Prizes and Entries'!$F$5)*'Prizes and Entries'!$D$5</f>
        <v>2418435.9946704935</v>
      </c>
      <c r="AI9" s="82">
        <f>V9+Z9+AD9+AH9</f>
        <v>7446533.1556831002</v>
      </c>
      <c r="AJ9" s="66">
        <f>(AJ7/'Prizes and Entries'!$F$5)*'Prizes and Entries'!$D$5</f>
        <v>888634.62129753001</v>
      </c>
      <c r="AK9" s="66">
        <f>(AK7/'Prizes and Entries'!$F$5)*'Prizes and Entries'!$D$5</f>
        <v>929879.26616787945</v>
      </c>
      <c r="AL9" s="66">
        <f>(AL7/'Prizes and Entries'!$F$5)*'Prizes and Entries'!$D$5</f>
        <v>971123.91103822901</v>
      </c>
      <c r="AM9" s="66">
        <f>(AM7/'Prizes and Entries'!$F$5)*'Prizes and Entries'!$D$5</f>
        <v>2789637.7985036387</v>
      </c>
      <c r="AN9" s="66">
        <f>(AN7/'Prizes and Entries'!$F$5)*'Prizes and Entries'!$D$5</f>
        <v>1012368.5559085784</v>
      </c>
      <c r="AO9" s="66">
        <f>(AO7/'Prizes and Entries'!$F$5)*'Prizes and Entries'!$D$5</f>
        <v>1053613.2007789279</v>
      </c>
      <c r="AP9" s="66">
        <f>(AP7/'Prizes and Entries'!$F$5)*'Prizes and Entries'!$D$5</f>
        <v>1094857.8456492773</v>
      </c>
      <c r="AQ9" s="66">
        <f>(AQ7/'Prizes and Entries'!$F$5)*'Prizes and Entries'!$D$5</f>
        <v>3160839.6023367839</v>
      </c>
      <c r="AR9" s="66">
        <f>(AR7/'Prizes and Entries'!$F$5)*'Prizes and Entries'!$D$5</f>
        <v>1136102.490519627</v>
      </c>
      <c r="AS9" s="66">
        <f>(AS7/'Prizes and Entries'!$F$5)*'Prizes and Entries'!$D$5</f>
        <v>1177347.1353899767</v>
      </c>
      <c r="AT9" s="66">
        <f>(AT7/'Prizes and Entries'!$F$5)*'Prizes and Entries'!$D$5</f>
        <v>1218591.7802603261</v>
      </c>
      <c r="AU9" s="66">
        <f>(AU7/'Prizes and Entries'!$F$5)*'Prizes and Entries'!$D$5</f>
        <v>3532041.4061699291</v>
      </c>
      <c r="AV9" s="66">
        <f>(AV7/'Prizes and Entries'!$F$5)*'Prizes and Entries'!$D$5</f>
        <v>1259836.4251306755</v>
      </c>
      <c r="AW9" s="66">
        <f>(AW7/'Prizes and Entries'!$F$5)*'Prizes and Entries'!$D$5</f>
        <v>1301081.070001025</v>
      </c>
      <c r="AX9" s="66">
        <f>(AX7/'Prizes and Entries'!$F$5)*'Prizes and Entries'!$D$5</f>
        <v>1342325.7148713744</v>
      </c>
      <c r="AY9" s="66">
        <f>(AY7/'Prizes and Entries'!$F$5)*'Prizes and Entries'!$D$5</f>
        <v>3903243.2100030747</v>
      </c>
      <c r="AZ9" s="91">
        <f>AM9+AQ9+AU9+AY9</f>
        <v>13385762.017013425</v>
      </c>
    </row>
    <row r="10" spans="1:52" ht="15.75" customHeight="1" x14ac:dyDescent="0.8">
      <c r="A10" s="92" t="s">
        <v>94</v>
      </c>
      <c r="B10" s="66">
        <f>0.03*B7</f>
        <v>0</v>
      </c>
      <c r="C10" s="66">
        <f t="shared" ref="C10:AZ10" si="0">0.03*C7</f>
        <v>0</v>
      </c>
      <c r="D10" s="66">
        <f t="shared" si="0"/>
        <v>0</v>
      </c>
      <c r="E10" s="66">
        <f t="shared" si="0"/>
        <v>0</v>
      </c>
      <c r="F10" s="66">
        <f t="shared" si="0"/>
        <v>0</v>
      </c>
      <c r="G10" s="66">
        <f t="shared" si="0"/>
        <v>3152.7272727272725</v>
      </c>
      <c r="H10" s="66">
        <f t="shared" si="0"/>
        <v>5192.7272727272721</v>
      </c>
      <c r="I10" s="66">
        <f t="shared" si="0"/>
        <v>8345.4545454545441</v>
      </c>
      <c r="J10" s="66">
        <f t="shared" si="0"/>
        <v>7232.7272727272721</v>
      </c>
      <c r="K10" s="66">
        <f t="shared" si="0"/>
        <v>9272.7272727272739</v>
      </c>
      <c r="L10" s="66">
        <f t="shared" si="0"/>
        <v>11312.727272727274</v>
      </c>
      <c r="M10" s="66">
        <f t="shared" si="0"/>
        <v>27818.181818181813</v>
      </c>
      <c r="N10" s="66">
        <f t="shared" si="0"/>
        <v>13352.727272727274</v>
      </c>
      <c r="O10" s="66">
        <f t="shared" si="0"/>
        <v>15392.727272727272</v>
      </c>
      <c r="P10" s="66">
        <f t="shared" si="0"/>
        <v>17432.727272727272</v>
      </c>
      <c r="Q10" s="66">
        <f t="shared" si="0"/>
        <v>46178.181818181809</v>
      </c>
      <c r="R10" s="82">
        <f t="shared" si="0"/>
        <v>82341.818181818191</v>
      </c>
      <c r="S10" s="66">
        <f t="shared" si="0"/>
        <v>19472.727272727272</v>
      </c>
      <c r="T10" s="66">
        <f t="shared" si="0"/>
        <v>21512.727272727272</v>
      </c>
      <c r="U10" s="66">
        <f t="shared" si="0"/>
        <v>23552.727272727272</v>
      </c>
      <c r="V10" s="66">
        <f t="shared" si="0"/>
        <v>64538.181818181809</v>
      </c>
      <c r="W10" s="66">
        <f t="shared" si="0"/>
        <v>25592.727272727272</v>
      </c>
      <c r="X10" s="66">
        <f t="shared" si="0"/>
        <v>27632.727272727276</v>
      </c>
      <c r="Y10" s="66">
        <f t="shared" si="0"/>
        <v>29672.727272727276</v>
      </c>
      <c r="Z10" s="66">
        <f t="shared" si="0"/>
        <v>82898.181818181823</v>
      </c>
      <c r="AA10" s="66">
        <f t="shared" si="0"/>
        <v>31712.727272727276</v>
      </c>
      <c r="AB10" s="66">
        <f t="shared" si="0"/>
        <v>33752.727272727272</v>
      </c>
      <c r="AC10" s="66">
        <f t="shared" si="0"/>
        <v>35792.727272727272</v>
      </c>
      <c r="AD10" s="66">
        <f t="shared" si="0"/>
        <v>101258.18181818182</v>
      </c>
      <c r="AE10" s="66">
        <f t="shared" si="0"/>
        <v>37832.727272727272</v>
      </c>
      <c r="AF10" s="66">
        <f t="shared" si="0"/>
        <v>39872.727272727272</v>
      </c>
      <c r="AG10" s="66">
        <f t="shared" si="0"/>
        <v>41912.727272727272</v>
      </c>
      <c r="AH10" s="66">
        <f t="shared" si="0"/>
        <v>119618.18181818184</v>
      </c>
      <c r="AI10" s="82">
        <f t="shared" si="0"/>
        <v>368312.72727272729</v>
      </c>
      <c r="AJ10" s="66">
        <f t="shared" si="0"/>
        <v>43952.727272727272</v>
      </c>
      <c r="AK10" s="66">
        <f t="shared" si="0"/>
        <v>45992.727272727272</v>
      </c>
      <c r="AL10" s="66">
        <f t="shared" si="0"/>
        <v>48032.727272727272</v>
      </c>
      <c r="AM10" s="66">
        <f t="shared" si="0"/>
        <v>137978.18181818182</v>
      </c>
      <c r="AN10" s="66">
        <f t="shared" si="0"/>
        <v>50072.727272727272</v>
      </c>
      <c r="AO10" s="66">
        <f t="shared" si="0"/>
        <v>52112.727272727272</v>
      </c>
      <c r="AP10" s="66">
        <f t="shared" si="0"/>
        <v>54152.727272727272</v>
      </c>
      <c r="AQ10" s="66">
        <f t="shared" si="0"/>
        <v>156338.18181818182</v>
      </c>
      <c r="AR10" s="66">
        <f t="shared" si="0"/>
        <v>56192.727272727272</v>
      </c>
      <c r="AS10" s="66">
        <f t="shared" si="0"/>
        <v>58232.727272727272</v>
      </c>
      <c r="AT10" s="66">
        <f t="shared" si="0"/>
        <v>60272.727272727272</v>
      </c>
      <c r="AU10" s="66">
        <f t="shared" si="0"/>
        <v>174698.18181818182</v>
      </c>
      <c r="AV10" s="66">
        <f t="shared" si="0"/>
        <v>62312.727272727272</v>
      </c>
      <c r="AW10" s="66">
        <f t="shared" si="0"/>
        <v>64352.727272727272</v>
      </c>
      <c r="AX10" s="66">
        <f t="shared" si="0"/>
        <v>66392.727272727279</v>
      </c>
      <c r="AY10" s="66">
        <f t="shared" si="0"/>
        <v>193058.18181818182</v>
      </c>
      <c r="AZ10" s="91">
        <f t="shared" si="0"/>
        <v>662072.72727272729</v>
      </c>
    </row>
    <row r="11" spans="1:52" s="5" customFormat="1" ht="15.75" customHeight="1" x14ac:dyDescent="0.8">
      <c r="A11" s="90" t="s">
        <v>36</v>
      </c>
      <c r="B11" s="66">
        <f>'Expense Projections'!F16</f>
        <v>40875</v>
      </c>
      <c r="C11" s="66">
        <f>'Expense Projections'!G16</f>
        <v>40875</v>
      </c>
      <c r="D11" s="66">
        <f>'Expense Projections'!H16</f>
        <v>40875</v>
      </c>
      <c r="E11" s="66">
        <f>'Expense Projections'!I16</f>
        <v>122625</v>
      </c>
      <c r="F11" s="66">
        <f>'Expense Projections'!J16</f>
        <v>40875</v>
      </c>
      <c r="G11" s="66">
        <f>'Expense Projections'!K16</f>
        <v>40875</v>
      </c>
      <c r="H11" s="66">
        <f>'Expense Projections'!L16</f>
        <v>40875</v>
      </c>
      <c r="I11" s="66">
        <f>'Expense Projections'!M16</f>
        <v>122625</v>
      </c>
      <c r="J11" s="66">
        <f>'Expense Projections'!N16</f>
        <v>40875</v>
      </c>
      <c r="K11" s="66">
        <f>'Expense Projections'!O16</f>
        <v>40875</v>
      </c>
      <c r="L11" s="66">
        <f>'Expense Projections'!P16</f>
        <v>40875</v>
      </c>
      <c r="M11" s="66">
        <f>'Expense Projections'!Q16</f>
        <v>122625</v>
      </c>
      <c r="N11" s="66">
        <f>'Expense Projections'!R16</f>
        <v>40875</v>
      </c>
      <c r="O11" s="66">
        <f>'Expense Projections'!S16</f>
        <v>40875</v>
      </c>
      <c r="P11" s="66">
        <f>'Expense Projections'!T16</f>
        <v>40875</v>
      </c>
      <c r="Q11" s="66">
        <f>'Expense Projections'!U16</f>
        <v>122625</v>
      </c>
      <c r="R11" s="82">
        <f>'Expense Projections'!V16</f>
        <v>490500</v>
      </c>
      <c r="S11" s="66">
        <f>'Expense Projections'!W16</f>
        <v>68125</v>
      </c>
      <c r="T11" s="66">
        <f>'Expense Projections'!X16</f>
        <v>68125</v>
      </c>
      <c r="U11" s="66">
        <f>'Expense Projections'!Y16</f>
        <v>68125</v>
      </c>
      <c r="V11" s="66">
        <f>'Expense Projections'!Z16</f>
        <v>122625</v>
      </c>
      <c r="W11" s="66">
        <f>'Expense Projections'!AA16</f>
        <v>68125</v>
      </c>
      <c r="X11" s="66">
        <f>'Expense Projections'!AB16</f>
        <v>68125</v>
      </c>
      <c r="Y11" s="66">
        <f>'Expense Projections'!AC16</f>
        <v>68125</v>
      </c>
      <c r="Z11" s="66">
        <f>'Expense Projections'!AD16</f>
        <v>204375</v>
      </c>
      <c r="AA11" s="66">
        <f>'Expense Projections'!AE16</f>
        <v>68125</v>
      </c>
      <c r="AB11" s="66">
        <f>'Expense Projections'!AF16</f>
        <v>68125</v>
      </c>
      <c r="AC11" s="66">
        <f>'Expense Projections'!AG16</f>
        <v>68125</v>
      </c>
      <c r="AD11" s="66">
        <f>'Expense Projections'!AH16</f>
        <v>204375</v>
      </c>
      <c r="AE11" s="66">
        <f>'Expense Projections'!AI16</f>
        <v>68125</v>
      </c>
      <c r="AF11" s="66">
        <f>'Expense Projections'!AJ16</f>
        <v>68125</v>
      </c>
      <c r="AG11" s="66">
        <f>'Expense Projections'!AK16</f>
        <v>68125</v>
      </c>
      <c r="AH11" s="66">
        <f>'Expense Projections'!AL16</f>
        <v>204375</v>
      </c>
      <c r="AI11" s="82">
        <f>'Expense Projections'!AM16</f>
        <v>817500</v>
      </c>
      <c r="AJ11" s="66">
        <f>'Expense Projections'!AN16</f>
        <v>68125</v>
      </c>
      <c r="AK11" s="66">
        <f>'Expense Projections'!AO16</f>
        <v>68125</v>
      </c>
      <c r="AL11" s="66">
        <f>'Expense Projections'!AP16</f>
        <v>68125</v>
      </c>
      <c r="AM11" s="66">
        <f>'Expense Projections'!AQ16</f>
        <v>122625</v>
      </c>
      <c r="AN11" s="66">
        <f>'Expense Projections'!AR16</f>
        <v>68125</v>
      </c>
      <c r="AO11" s="66">
        <f>'Expense Projections'!AS16</f>
        <v>68125</v>
      </c>
      <c r="AP11" s="66">
        <f>'Expense Projections'!AT16</f>
        <v>68125</v>
      </c>
      <c r="AQ11" s="66">
        <f>'Expense Projections'!AU16</f>
        <v>204375</v>
      </c>
      <c r="AR11" s="66">
        <f>'Expense Projections'!AV16</f>
        <v>68125</v>
      </c>
      <c r="AS11" s="66">
        <f>'Expense Projections'!AW16</f>
        <v>68125</v>
      </c>
      <c r="AT11" s="66">
        <f>'Expense Projections'!AX16</f>
        <v>68125</v>
      </c>
      <c r="AU11" s="66">
        <f>'Expense Projections'!AY16</f>
        <v>204375</v>
      </c>
      <c r="AV11" s="66">
        <f>'Expense Projections'!AZ16</f>
        <v>68125</v>
      </c>
      <c r="AW11" s="66">
        <f>'Expense Projections'!BA16</f>
        <v>68125</v>
      </c>
      <c r="AX11" s="66">
        <f>'Expense Projections'!BB16</f>
        <v>68125</v>
      </c>
      <c r="AY11" s="66">
        <f>'Expense Projections'!BC16</f>
        <v>204375</v>
      </c>
      <c r="AZ11" s="91">
        <f>'Expense Projections'!BD16</f>
        <v>817500</v>
      </c>
    </row>
    <row r="12" spans="1:52" s="5" customFormat="1" ht="15.75" customHeight="1" x14ac:dyDescent="0.8">
      <c r="A12" s="90" t="s">
        <v>90</v>
      </c>
      <c r="B12" s="66">
        <f>'Expense Projections'!F27</f>
        <v>25300</v>
      </c>
      <c r="C12" s="66">
        <f>'Expense Projections'!G27</f>
        <v>5300</v>
      </c>
      <c r="D12" s="66">
        <f>'Expense Projections'!H27</f>
        <v>5300</v>
      </c>
      <c r="E12" s="66">
        <f>'Expense Projections'!I27</f>
        <v>35900</v>
      </c>
      <c r="F12" s="66">
        <f>'Expense Projections'!J27</f>
        <v>5300</v>
      </c>
      <c r="G12" s="66">
        <f>'Expense Projections'!K27</f>
        <v>5300</v>
      </c>
      <c r="H12" s="66">
        <f>'Expense Projections'!L27</f>
        <v>5300</v>
      </c>
      <c r="I12" s="66">
        <f>'Expense Projections'!M27</f>
        <v>15900</v>
      </c>
      <c r="J12" s="66">
        <f>'Expense Projections'!N27</f>
        <v>5300</v>
      </c>
      <c r="K12" s="66">
        <f>'Expense Projections'!O27</f>
        <v>5300</v>
      </c>
      <c r="L12" s="66">
        <f>'Expense Projections'!P27</f>
        <v>5300</v>
      </c>
      <c r="M12" s="66">
        <f>'Expense Projections'!Q27</f>
        <v>15900</v>
      </c>
      <c r="N12" s="66">
        <f>'Expense Projections'!R27</f>
        <v>5300</v>
      </c>
      <c r="O12" s="66">
        <f>'Expense Projections'!S27</f>
        <v>5300</v>
      </c>
      <c r="P12" s="66">
        <f>'Expense Projections'!T27</f>
        <v>5300</v>
      </c>
      <c r="Q12" s="66">
        <f>'Expense Projections'!U27</f>
        <v>15900</v>
      </c>
      <c r="R12" s="82">
        <f>'Expense Projections'!V27</f>
        <v>83600</v>
      </c>
      <c r="S12" s="66">
        <f>'Expense Projections'!W27</f>
        <v>5300</v>
      </c>
      <c r="T12" s="66">
        <f>'Expense Projections'!X27</f>
        <v>5300</v>
      </c>
      <c r="U12" s="66">
        <f>'Expense Projections'!Y27</f>
        <v>5300</v>
      </c>
      <c r="V12" s="66">
        <f>'Expense Projections'!Z27</f>
        <v>15900</v>
      </c>
      <c r="W12" s="66">
        <f>'Expense Projections'!AA27</f>
        <v>5300</v>
      </c>
      <c r="X12" s="66">
        <f>'Expense Projections'!AB27</f>
        <v>5300</v>
      </c>
      <c r="Y12" s="66">
        <f>'Expense Projections'!AC27</f>
        <v>5300</v>
      </c>
      <c r="Z12" s="66">
        <f>'Expense Projections'!AD27</f>
        <v>15900</v>
      </c>
      <c r="AA12" s="66">
        <f>'Expense Projections'!AE27</f>
        <v>5300</v>
      </c>
      <c r="AB12" s="66">
        <f>'Expense Projections'!AF27</f>
        <v>5300</v>
      </c>
      <c r="AC12" s="66">
        <f>'Expense Projections'!AG27</f>
        <v>5300</v>
      </c>
      <c r="AD12" s="66">
        <f>'Expense Projections'!AH27</f>
        <v>15900</v>
      </c>
      <c r="AE12" s="66">
        <f>'Expense Projections'!AI27</f>
        <v>5300</v>
      </c>
      <c r="AF12" s="66">
        <f>'Expense Projections'!AJ27</f>
        <v>5300</v>
      </c>
      <c r="AG12" s="66">
        <f>'Expense Projections'!AK27</f>
        <v>5300</v>
      </c>
      <c r="AH12" s="66">
        <f>'Expense Projections'!AL27</f>
        <v>15900</v>
      </c>
      <c r="AI12" s="82">
        <f>'Expense Projections'!AM27</f>
        <v>63600</v>
      </c>
      <c r="AJ12" s="66">
        <f>'Expense Projections'!AN27</f>
        <v>5300</v>
      </c>
      <c r="AK12" s="66">
        <f>'Expense Projections'!AO27</f>
        <v>5300</v>
      </c>
      <c r="AL12" s="66">
        <f>'Expense Projections'!AP27</f>
        <v>5300</v>
      </c>
      <c r="AM12" s="66">
        <f>'Expense Projections'!AQ27</f>
        <v>15900</v>
      </c>
      <c r="AN12" s="66">
        <f>'Expense Projections'!AR27</f>
        <v>5300</v>
      </c>
      <c r="AO12" s="66">
        <f>'Expense Projections'!AS27</f>
        <v>5300</v>
      </c>
      <c r="AP12" s="66">
        <f>'Expense Projections'!AT27</f>
        <v>5300</v>
      </c>
      <c r="AQ12" s="66">
        <f>'Expense Projections'!AU27</f>
        <v>15900</v>
      </c>
      <c r="AR12" s="66">
        <f>'Expense Projections'!AV27</f>
        <v>5300</v>
      </c>
      <c r="AS12" s="66">
        <f>'Expense Projections'!AW27</f>
        <v>5300</v>
      </c>
      <c r="AT12" s="66">
        <f>'Expense Projections'!AX27</f>
        <v>5300</v>
      </c>
      <c r="AU12" s="66">
        <f>'Expense Projections'!AY27</f>
        <v>15900</v>
      </c>
      <c r="AV12" s="66">
        <f>'Expense Projections'!AZ27</f>
        <v>5300</v>
      </c>
      <c r="AW12" s="66">
        <f>'Expense Projections'!BA27</f>
        <v>5300</v>
      </c>
      <c r="AX12" s="66">
        <f>'Expense Projections'!BB27</f>
        <v>5300</v>
      </c>
      <c r="AY12" s="66">
        <f>'Expense Projections'!BC27</f>
        <v>15900</v>
      </c>
      <c r="AZ12" s="91">
        <f>'Expense Projections'!BD27</f>
        <v>63600</v>
      </c>
    </row>
    <row r="13" spans="1:52" s="5" customFormat="1" ht="15.75" customHeight="1" x14ac:dyDescent="0.8">
      <c r="A13" s="90" t="s">
        <v>92</v>
      </c>
      <c r="B13" s="66">
        <f>'Expense Projections'!F40</f>
        <v>6000</v>
      </c>
      <c r="C13" s="66">
        <f>'Expense Projections'!G40</f>
        <v>75800</v>
      </c>
      <c r="D13" s="66">
        <f>'Expense Projections'!H40</f>
        <v>10800</v>
      </c>
      <c r="E13" s="66">
        <f>'Expense Projections'!I40</f>
        <v>92600</v>
      </c>
      <c r="F13" s="66">
        <f>'Expense Projections'!J40</f>
        <v>800</v>
      </c>
      <c r="G13" s="66">
        <f>'Expense Projections'!K40</f>
        <v>800</v>
      </c>
      <c r="H13" s="66">
        <f>'Expense Projections'!L40</f>
        <v>1300</v>
      </c>
      <c r="I13" s="66">
        <f>'Expense Projections'!M40</f>
        <v>2900</v>
      </c>
      <c r="J13" s="66">
        <f>'Expense Projections'!N40</f>
        <v>1300</v>
      </c>
      <c r="K13" s="66">
        <f>'Expense Projections'!O40</f>
        <v>1300</v>
      </c>
      <c r="L13" s="66">
        <f>'Expense Projections'!P40</f>
        <v>1300</v>
      </c>
      <c r="M13" s="66">
        <f>'Expense Projections'!Q40</f>
        <v>3900</v>
      </c>
      <c r="N13" s="66">
        <f>'Expense Projections'!R40</f>
        <v>1300</v>
      </c>
      <c r="O13" s="66">
        <f>'Expense Projections'!S40</f>
        <v>1300</v>
      </c>
      <c r="P13" s="66">
        <f>'Expense Projections'!T40</f>
        <v>1300</v>
      </c>
      <c r="Q13" s="66">
        <f>'Expense Projections'!U40</f>
        <v>3900</v>
      </c>
      <c r="R13" s="82">
        <f>'Expense Projections'!V40</f>
        <v>103300</v>
      </c>
      <c r="S13" s="66">
        <f>'Expense Projections'!W40</f>
        <v>1300</v>
      </c>
      <c r="T13" s="66">
        <f>'Expense Projections'!X40</f>
        <v>1300</v>
      </c>
      <c r="U13" s="66">
        <f>'Expense Projections'!Y40</f>
        <v>1300</v>
      </c>
      <c r="V13" s="66">
        <f>'Expense Projections'!Z40</f>
        <v>3900</v>
      </c>
      <c r="W13" s="66">
        <f>'Expense Projections'!AA40</f>
        <v>1300</v>
      </c>
      <c r="X13" s="66">
        <f>'Expense Projections'!AB40</f>
        <v>1300</v>
      </c>
      <c r="Y13" s="66">
        <f>'Expense Projections'!AC40</f>
        <v>1300</v>
      </c>
      <c r="Z13" s="66">
        <f>'Expense Projections'!AD40</f>
        <v>3900</v>
      </c>
      <c r="AA13" s="66">
        <f>'Expense Projections'!AE40</f>
        <v>1300</v>
      </c>
      <c r="AB13" s="66">
        <f>'Expense Projections'!AF40</f>
        <v>1300</v>
      </c>
      <c r="AC13" s="66">
        <f>'Expense Projections'!AG40</f>
        <v>1300</v>
      </c>
      <c r="AD13" s="66">
        <f>'Expense Projections'!AH40</f>
        <v>3900</v>
      </c>
      <c r="AE13" s="66">
        <f>'Expense Projections'!AI40</f>
        <v>1300</v>
      </c>
      <c r="AF13" s="66">
        <f>'Expense Projections'!AJ40</f>
        <v>1300</v>
      </c>
      <c r="AG13" s="66">
        <f>'Expense Projections'!AK40</f>
        <v>1300</v>
      </c>
      <c r="AH13" s="66">
        <f>'Expense Projections'!AL40</f>
        <v>3900</v>
      </c>
      <c r="AI13" s="82">
        <f>'Expense Projections'!AM40</f>
        <v>15600</v>
      </c>
      <c r="AJ13" s="66">
        <f>'Expense Projections'!AN40</f>
        <v>1300</v>
      </c>
      <c r="AK13" s="66">
        <f>'Expense Projections'!AO40</f>
        <v>1300</v>
      </c>
      <c r="AL13" s="66">
        <f>'Expense Projections'!AP40</f>
        <v>1300</v>
      </c>
      <c r="AM13" s="66">
        <f>'Expense Projections'!AQ40</f>
        <v>3900</v>
      </c>
      <c r="AN13" s="66">
        <f>'Expense Projections'!AR40</f>
        <v>1300</v>
      </c>
      <c r="AO13" s="66">
        <f>'Expense Projections'!AS40</f>
        <v>1300</v>
      </c>
      <c r="AP13" s="66">
        <f>'Expense Projections'!AT40</f>
        <v>1300</v>
      </c>
      <c r="AQ13" s="66">
        <f>'Expense Projections'!AU40</f>
        <v>3900</v>
      </c>
      <c r="AR13" s="66">
        <f>'Expense Projections'!AV40</f>
        <v>1300</v>
      </c>
      <c r="AS13" s="66">
        <f>'Expense Projections'!AW40</f>
        <v>1300</v>
      </c>
      <c r="AT13" s="66">
        <f>'Expense Projections'!AX40</f>
        <v>1300</v>
      </c>
      <c r="AU13" s="66">
        <f>'Expense Projections'!AY40</f>
        <v>3900</v>
      </c>
      <c r="AV13" s="66">
        <f>'Expense Projections'!AZ40</f>
        <v>1300</v>
      </c>
      <c r="AW13" s="66">
        <f>'Expense Projections'!BA40</f>
        <v>1300</v>
      </c>
      <c r="AX13" s="66">
        <f>'Expense Projections'!BB40</f>
        <v>1300</v>
      </c>
      <c r="AY13" s="66">
        <f>'Expense Projections'!BC40</f>
        <v>3900</v>
      </c>
      <c r="AZ13" s="91">
        <f>'Expense Projections'!BD40</f>
        <v>15600</v>
      </c>
    </row>
    <row r="14" spans="1:52" s="5" customFormat="1" ht="15.75" customHeight="1" x14ac:dyDescent="0.8">
      <c r="A14" s="90" t="s">
        <v>91</v>
      </c>
      <c r="B14" s="66">
        <f>'Expense Projections'!F48</f>
        <v>0</v>
      </c>
      <c r="C14" s="66">
        <f>'Expense Projections'!G48</f>
        <v>0</v>
      </c>
      <c r="D14" s="66">
        <f>'Expense Projections'!H48</f>
        <v>0</v>
      </c>
      <c r="E14" s="66">
        <f>'Expense Projections'!I48</f>
        <v>0</v>
      </c>
      <c r="F14" s="66">
        <f>'Expense Projections'!J48</f>
        <v>0</v>
      </c>
      <c r="G14" s="66">
        <f>'Expense Projections'!K48</f>
        <v>170000</v>
      </c>
      <c r="H14" s="66">
        <f>'Expense Projections'!L48</f>
        <v>55000</v>
      </c>
      <c r="I14" s="66">
        <f>'Expense Projections'!M48</f>
        <v>225000</v>
      </c>
      <c r="J14" s="66">
        <f>'Expense Projections'!N48</f>
        <v>55000</v>
      </c>
      <c r="K14" s="66">
        <f>'Expense Projections'!O48</f>
        <v>55000</v>
      </c>
      <c r="L14" s="66">
        <f>'Expense Projections'!P48</f>
        <v>55000</v>
      </c>
      <c r="M14" s="66">
        <f>'Expense Projections'!Q48</f>
        <v>165000</v>
      </c>
      <c r="N14" s="66">
        <f>'Expense Projections'!R48</f>
        <v>55000</v>
      </c>
      <c r="O14" s="66">
        <f>'Expense Projections'!S48</f>
        <v>55000</v>
      </c>
      <c r="P14" s="66">
        <f>'Expense Projections'!T48</f>
        <v>55000</v>
      </c>
      <c r="Q14" s="66">
        <f>'Expense Projections'!U48</f>
        <v>165000</v>
      </c>
      <c r="R14" s="82">
        <f>'Expense Projections'!V48</f>
        <v>555000</v>
      </c>
      <c r="S14" s="66">
        <f>'Expense Projections'!W48</f>
        <v>55000</v>
      </c>
      <c r="T14" s="66">
        <f>'Expense Projections'!X48</f>
        <v>55000</v>
      </c>
      <c r="U14" s="66">
        <f>'Expense Projections'!Y48</f>
        <v>55000</v>
      </c>
      <c r="V14" s="66">
        <f>'Expense Projections'!Z48</f>
        <v>165000</v>
      </c>
      <c r="W14" s="66">
        <f>'Expense Projections'!AA48</f>
        <v>55000</v>
      </c>
      <c r="X14" s="66">
        <f>'Expense Projections'!AB48</f>
        <v>55000</v>
      </c>
      <c r="Y14" s="66">
        <f>'Expense Projections'!AC48</f>
        <v>55000</v>
      </c>
      <c r="Z14" s="66">
        <f>'Expense Projections'!AD48</f>
        <v>165000</v>
      </c>
      <c r="AA14" s="66">
        <f>'Expense Projections'!AE48</f>
        <v>55000</v>
      </c>
      <c r="AB14" s="66">
        <f>'Expense Projections'!AF48</f>
        <v>55000</v>
      </c>
      <c r="AC14" s="66">
        <f>'Expense Projections'!AG48</f>
        <v>55000</v>
      </c>
      <c r="AD14" s="66">
        <f>'Expense Projections'!AH48</f>
        <v>165000</v>
      </c>
      <c r="AE14" s="66">
        <f>'Expense Projections'!AI48</f>
        <v>55000</v>
      </c>
      <c r="AF14" s="66">
        <f>'Expense Projections'!AJ48</f>
        <v>55000</v>
      </c>
      <c r="AG14" s="66">
        <f>'Expense Projections'!AK48</f>
        <v>55000</v>
      </c>
      <c r="AH14" s="66">
        <f>'Expense Projections'!AL48</f>
        <v>165000</v>
      </c>
      <c r="AI14" s="82">
        <f>'Expense Projections'!AM48</f>
        <v>660000</v>
      </c>
      <c r="AJ14" s="66">
        <f>'Expense Projections'!AN48</f>
        <v>55000</v>
      </c>
      <c r="AK14" s="66">
        <f>'Expense Projections'!AO48</f>
        <v>55000</v>
      </c>
      <c r="AL14" s="66">
        <f>'Expense Projections'!AP48</f>
        <v>55000</v>
      </c>
      <c r="AM14" s="66">
        <f>'Expense Projections'!AQ48</f>
        <v>165000</v>
      </c>
      <c r="AN14" s="66">
        <f>'Expense Projections'!AR48</f>
        <v>55000</v>
      </c>
      <c r="AO14" s="66">
        <f>'Expense Projections'!AS48</f>
        <v>55000</v>
      </c>
      <c r="AP14" s="66">
        <f>'Expense Projections'!AT48</f>
        <v>55000</v>
      </c>
      <c r="AQ14" s="66">
        <f>'Expense Projections'!AU48</f>
        <v>165000</v>
      </c>
      <c r="AR14" s="66">
        <f>'Expense Projections'!AV48</f>
        <v>55000</v>
      </c>
      <c r="AS14" s="66">
        <f>'Expense Projections'!AW48</f>
        <v>55000</v>
      </c>
      <c r="AT14" s="66">
        <f>'Expense Projections'!AX48</f>
        <v>55000</v>
      </c>
      <c r="AU14" s="66">
        <f>'Expense Projections'!AY48</f>
        <v>165000</v>
      </c>
      <c r="AV14" s="66">
        <f>'Expense Projections'!AZ48</f>
        <v>55000</v>
      </c>
      <c r="AW14" s="66">
        <f>'Expense Projections'!BA48</f>
        <v>55000</v>
      </c>
      <c r="AX14" s="66">
        <f>'Expense Projections'!BB48</f>
        <v>55000</v>
      </c>
      <c r="AY14" s="66">
        <f>'Expense Projections'!BC48</f>
        <v>165000</v>
      </c>
      <c r="AZ14" s="91">
        <f>'Expense Projections'!BD48</f>
        <v>660000</v>
      </c>
    </row>
    <row r="15" spans="1:52" ht="15.75" customHeight="1" x14ac:dyDescent="0.8">
      <c r="A15" s="90" t="s">
        <v>98</v>
      </c>
      <c r="B15" s="66">
        <f>SUM(B9:B14)</f>
        <v>72175</v>
      </c>
      <c r="C15" s="66">
        <f t="shared" ref="C15:AY15" si="1">SUM(C9:C14)</f>
        <v>121975</v>
      </c>
      <c r="D15" s="66">
        <f t="shared" si="1"/>
        <v>56975</v>
      </c>
      <c r="E15" s="66">
        <f t="shared" si="1"/>
        <v>251125</v>
      </c>
      <c r="F15" s="66">
        <f t="shared" si="1"/>
        <v>46975</v>
      </c>
      <c r="G15" s="66">
        <f t="shared" si="1"/>
        <v>283869.45116326737</v>
      </c>
      <c r="H15" s="66">
        <f t="shared" si="1"/>
        <v>212654.09603361689</v>
      </c>
      <c r="I15" s="66">
        <f t="shared" si="1"/>
        <v>543498.54719688429</v>
      </c>
      <c r="J15" s="66">
        <f t="shared" si="1"/>
        <v>255938.74090396636</v>
      </c>
      <c r="K15" s="66">
        <f t="shared" si="1"/>
        <v>299223.38577431592</v>
      </c>
      <c r="L15" s="66">
        <f t="shared" si="1"/>
        <v>342508.03064466536</v>
      </c>
      <c r="M15" s="66">
        <f t="shared" si="1"/>
        <v>897670.15732294752</v>
      </c>
      <c r="N15" s="66">
        <f t="shared" si="1"/>
        <v>385792.67551501485</v>
      </c>
      <c r="O15" s="66">
        <f t="shared" si="1"/>
        <v>429077.32038536435</v>
      </c>
      <c r="P15" s="66">
        <f t="shared" si="1"/>
        <v>472361.96525571385</v>
      </c>
      <c r="Q15" s="66">
        <f t="shared" si="1"/>
        <v>1287231.9611560928</v>
      </c>
      <c r="R15" s="82">
        <f>E15+I15+M15+Q15</f>
        <v>2979525.6656759246</v>
      </c>
      <c r="S15" s="66">
        <f t="shared" si="1"/>
        <v>542896.61012606334</v>
      </c>
      <c r="T15" s="66">
        <f t="shared" si="1"/>
        <v>586181.25499641278</v>
      </c>
      <c r="U15" s="66">
        <f t="shared" si="1"/>
        <v>629465.89986676234</v>
      </c>
      <c r="V15" s="66">
        <f t="shared" si="1"/>
        <v>1676793.7649892385</v>
      </c>
      <c r="W15" s="66">
        <f t="shared" si="1"/>
        <v>672750.54473711178</v>
      </c>
      <c r="X15" s="66">
        <f t="shared" si="1"/>
        <v>716035.18960746145</v>
      </c>
      <c r="Y15" s="66">
        <f t="shared" si="1"/>
        <v>759319.83447781089</v>
      </c>
      <c r="Z15" s="66">
        <f t="shared" si="1"/>
        <v>2148105.5688223839</v>
      </c>
      <c r="AA15" s="66">
        <f t="shared" si="1"/>
        <v>802604.47934816033</v>
      </c>
      <c r="AB15" s="66">
        <f t="shared" si="1"/>
        <v>845889.12421850988</v>
      </c>
      <c r="AC15" s="66">
        <f t="shared" si="1"/>
        <v>889173.76908885932</v>
      </c>
      <c r="AD15" s="66">
        <f t="shared" si="1"/>
        <v>2537667.3726555295</v>
      </c>
      <c r="AE15" s="66">
        <f t="shared" si="1"/>
        <v>932458.41395920888</v>
      </c>
      <c r="AF15" s="66">
        <f t="shared" si="1"/>
        <v>975743.05882955831</v>
      </c>
      <c r="AG15" s="66">
        <f t="shared" si="1"/>
        <v>1019027.7036999079</v>
      </c>
      <c r="AH15" s="66">
        <f t="shared" si="1"/>
        <v>2927229.1764886752</v>
      </c>
      <c r="AI15" s="82">
        <f>V15+Z15+AD15+AH15</f>
        <v>9289795.8829558268</v>
      </c>
      <c r="AJ15" s="66">
        <f t="shared" si="1"/>
        <v>1062312.3485702574</v>
      </c>
      <c r="AK15" s="66">
        <f t="shared" si="1"/>
        <v>1105596.9934406066</v>
      </c>
      <c r="AL15" s="66">
        <f t="shared" si="1"/>
        <v>1148881.6383109563</v>
      </c>
      <c r="AM15" s="66">
        <f t="shared" si="1"/>
        <v>3235040.9803218204</v>
      </c>
      <c r="AN15" s="66">
        <f t="shared" si="1"/>
        <v>1192166.2831813057</v>
      </c>
      <c r="AO15" s="66">
        <f t="shared" si="1"/>
        <v>1235450.9280516552</v>
      </c>
      <c r="AP15" s="66">
        <f t="shared" si="1"/>
        <v>1278735.5729220046</v>
      </c>
      <c r="AQ15" s="66">
        <f t="shared" si="1"/>
        <v>3706352.7841549655</v>
      </c>
      <c r="AR15" s="66">
        <f t="shared" si="1"/>
        <v>1322020.2177923543</v>
      </c>
      <c r="AS15" s="66">
        <f t="shared" si="1"/>
        <v>1365304.862662704</v>
      </c>
      <c r="AT15" s="66">
        <f t="shared" si="1"/>
        <v>1408589.5075330534</v>
      </c>
      <c r="AU15" s="66">
        <f t="shared" si="1"/>
        <v>4095914.5879881107</v>
      </c>
      <c r="AV15" s="66">
        <f t="shared" si="1"/>
        <v>1451874.1524034028</v>
      </c>
      <c r="AW15" s="66">
        <f t="shared" si="1"/>
        <v>1495158.7972737523</v>
      </c>
      <c r="AX15" s="66">
        <f t="shared" si="1"/>
        <v>1538443.4421441017</v>
      </c>
      <c r="AY15" s="66">
        <f t="shared" si="1"/>
        <v>4485476.3918212559</v>
      </c>
      <c r="AZ15" s="91">
        <f>AM15+AQ15+AU15+AY15</f>
        <v>15522784.744286152</v>
      </c>
    </row>
    <row r="16" spans="1:52" ht="15.75" customHeight="1" x14ac:dyDescent="0.8">
      <c r="A16" s="98" t="s">
        <v>9</v>
      </c>
      <c r="B16" s="65">
        <f t="shared" ref="B16:AG16" si="2">B7-B15</f>
        <v>-72175</v>
      </c>
      <c r="C16" s="65">
        <f t="shared" si="2"/>
        <v>-121975</v>
      </c>
      <c r="D16" s="65">
        <f t="shared" si="2"/>
        <v>-56975</v>
      </c>
      <c r="E16" s="65">
        <f t="shared" si="2"/>
        <v>-251125</v>
      </c>
      <c r="F16" s="65">
        <f t="shared" si="2"/>
        <v>-46975</v>
      </c>
      <c r="G16" s="65">
        <f t="shared" si="2"/>
        <v>-178778.54207235828</v>
      </c>
      <c r="H16" s="65">
        <f t="shared" si="2"/>
        <v>-39563.186942707805</v>
      </c>
      <c r="I16" s="65">
        <f t="shared" si="2"/>
        <v>-265316.72901506611</v>
      </c>
      <c r="J16" s="65">
        <f t="shared" si="2"/>
        <v>-14847.831813057273</v>
      </c>
      <c r="K16" s="65">
        <f t="shared" si="2"/>
        <v>9867.5233165932004</v>
      </c>
      <c r="L16" s="65">
        <f t="shared" si="2"/>
        <v>34582.878446243762</v>
      </c>
      <c r="M16" s="65">
        <f t="shared" si="2"/>
        <v>29602.56994977966</v>
      </c>
      <c r="N16" s="65">
        <f t="shared" si="2"/>
        <v>59298.233575894265</v>
      </c>
      <c r="O16" s="65">
        <f t="shared" si="2"/>
        <v>84013.588705544709</v>
      </c>
      <c r="P16" s="65">
        <f t="shared" si="2"/>
        <v>108728.94383519521</v>
      </c>
      <c r="Q16" s="65">
        <f t="shared" si="2"/>
        <v>252040.76611663424</v>
      </c>
      <c r="R16" s="70">
        <f t="shared" si="2"/>
        <v>-234798.39294865169</v>
      </c>
      <c r="S16" s="65">
        <f t="shared" si="2"/>
        <v>106194.29896484572</v>
      </c>
      <c r="T16" s="65">
        <f t="shared" si="2"/>
        <v>130909.65409449628</v>
      </c>
      <c r="U16" s="65">
        <f t="shared" si="2"/>
        <v>155625.00922414672</v>
      </c>
      <c r="V16" s="65">
        <f t="shared" si="2"/>
        <v>474478.9622834886</v>
      </c>
      <c r="W16" s="65">
        <f t="shared" si="2"/>
        <v>180340.36435379728</v>
      </c>
      <c r="X16" s="65">
        <f t="shared" si="2"/>
        <v>205055.71948344773</v>
      </c>
      <c r="Y16" s="65">
        <f t="shared" si="2"/>
        <v>229771.07461309829</v>
      </c>
      <c r="Z16" s="65">
        <f t="shared" si="2"/>
        <v>615167.15845034365</v>
      </c>
      <c r="AA16" s="65">
        <f t="shared" si="2"/>
        <v>254486.42974274885</v>
      </c>
      <c r="AB16" s="65">
        <f t="shared" si="2"/>
        <v>279201.78487239929</v>
      </c>
      <c r="AC16" s="65">
        <f t="shared" si="2"/>
        <v>303917.14000204985</v>
      </c>
      <c r="AD16" s="65">
        <f t="shared" si="2"/>
        <v>837605.354617198</v>
      </c>
      <c r="AE16" s="65">
        <f t="shared" si="2"/>
        <v>328632.4951317003</v>
      </c>
      <c r="AF16" s="65">
        <f t="shared" si="2"/>
        <v>353347.85026135086</v>
      </c>
      <c r="AG16" s="65">
        <f t="shared" si="2"/>
        <v>378063.20539100131</v>
      </c>
      <c r="AH16" s="65">
        <f t="shared" ref="AH16:AZ16" si="3">AH7-AH15</f>
        <v>1060043.5507840528</v>
      </c>
      <c r="AI16" s="70">
        <f t="shared" si="3"/>
        <v>2987295.0261350833</v>
      </c>
      <c r="AJ16" s="65">
        <f t="shared" si="3"/>
        <v>402778.56052065175</v>
      </c>
      <c r="AK16" s="65">
        <f t="shared" si="3"/>
        <v>427493.91565030254</v>
      </c>
      <c r="AL16" s="65">
        <f t="shared" si="3"/>
        <v>452209.27077995287</v>
      </c>
      <c r="AM16" s="65">
        <f t="shared" si="3"/>
        <v>1364231.7469509072</v>
      </c>
      <c r="AN16" s="65">
        <f t="shared" si="3"/>
        <v>476924.62590960343</v>
      </c>
      <c r="AO16" s="65">
        <f t="shared" si="3"/>
        <v>501639.98103925399</v>
      </c>
      <c r="AP16" s="65">
        <f t="shared" si="3"/>
        <v>526355.33616890456</v>
      </c>
      <c r="AQ16" s="65">
        <f t="shared" si="3"/>
        <v>1504919.943117762</v>
      </c>
      <c r="AR16" s="65">
        <f t="shared" si="3"/>
        <v>551070.69129855488</v>
      </c>
      <c r="AS16" s="65">
        <f t="shared" si="3"/>
        <v>575786.04642820521</v>
      </c>
      <c r="AT16" s="65">
        <f t="shared" si="3"/>
        <v>600501.40155785577</v>
      </c>
      <c r="AU16" s="65">
        <f t="shared" si="3"/>
        <v>1727358.1392846168</v>
      </c>
      <c r="AV16" s="65">
        <f t="shared" si="3"/>
        <v>625216.75668750633</v>
      </c>
      <c r="AW16" s="65">
        <f t="shared" si="3"/>
        <v>649932.1118171569</v>
      </c>
      <c r="AX16" s="65">
        <f t="shared" si="3"/>
        <v>674647.46694680746</v>
      </c>
      <c r="AY16" s="65">
        <f t="shared" si="3"/>
        <v>1949796.3354514716</v>
      </c>
      <c r="AZ16" s="89">
        <f t="shared" si="3"/>
        <v>6546306.1648047585</v>
      </c>
    </row>
    <row r="17" spans="1:52" ht="15.75" customHeight="1" x14ac:dyDescent="0.8">
      <c r="A17" s="97" t="s">
        <v>8</v>
      </c>
      <c r="B17" s="62" t="s">
        <v>86</v>
      </c>
      <c r="C17" s="62" t="s">
        <v>86</v>
      </c>
      <c r="D17" s="62" t="s">
        <v>86</v>
      </c>
      <c r="E17" s="62" t="s">
        <v>86</v>
      </c>
      <c r="F17" s="62" t="s">
        <v>86</v>
      </c>
      <c r="G17" s="6">
        <f t="shared" ref="G17:AZ17" si="4">G16/G7</f>
        <v>-1.7011798986124058</v>
      </c>
      <c r="H17" s="6">
        <f t="shared" si="4"/>
        <v>-0.22856883212698836</v>
      </c>
      <c r="I17" s="6">
        <f t="shared" si="4"/>
        <v>-0.95375294743978012</v>
      </c>
      <c r="J17" s="6">
        <f t="shared" si="4"/>
        <v>-6.1586029390509056E-2</v>
      </c>
      <c r="K17" s="6">
        <f t="shared" si="4"/>
        <v>3.1924340141919173E-2</v>
      </c>
      <c r="L17" s="6">
        <f t="shared" si="4"/>
        <v>9.1709658367570238E-2</v>
      </c>
      <c r="M17" s="6">
        <f t="shared" si="4"/>
        <v>3.1924340141919243E-2</v>
      </c>
      <c r="N17" s="6">
        <f t="shared" si="4"/>
        <v>0.13322724046871667</v>
      </c>
      <c r="O17" s="6">
        <f t="shared" si="4"/>
        <v>0.16374016225389651</v>
      </c>
      <c r="P17" s="6">
        <f t="shared" si="4"/>
        <v>0.1871117619191407</v>
      </c>
      <c r="Q17" s="6">
        <f t="shared" si="4"/>
        <v>0.16374016225389659</v>
      </c>
      <c r="R17" s="69">
        <f t="shared" si="4"/>
        <v>-8.5545254452675162E-2</v>
      </c>
      <c r="S17" s="6">
        <f t="shared" si="4"/>
        <v>0.16360466227077072</v>
      </c>
      <c r="T17" s="6">
        <f t="shared" si="4"/>
        <v>0.18255656630824785</v>
      </c>
      <c r="U17" s="6">
        <f t="shared" si="4"/>
        <v>0.19822546334710675</v>
      </c>
      <c r="V17" s="6">
        <f t="shared" si="4"/>
        <v>0.22055732695733499</v>
      </c>
      <c r="W17" s="6">
        <f t="shared" si="4"/>
        <v>0.21139642027832162</v>
      </c>
      <c r="X17" s="6">
        <f t="shared" si="4"/>
        <v>0.22262267215928985</v>
      </c>
      <c r="Y17" s="6">
        <f t="shared" si="4"/>
        <v>0.23230531440662508</v>
      </c>
      <c r="Z17" s="6">
        <f t="shared" si="4"/>
        <v>0.22262267215929002</v>
      </c>
      <c r="AA17" s="6">
        <f t="shared" si="4"/>
        <v>0.24074223659874761</v>
      </c>
      <c r="AB17" s="6">
        <f t="shared" si="4"/>
        <v>0.2481593110533607</v>
      </c>
      <c r="AC17" s="6">
        <f t="shared" si="4"/>
        <v>0.2547309158810232</v>
      </c>
      <c r="AD17" s="6">
        <f t="shared" si="4"/>
        <v>0.24815931105336073</v>
      </c>
      <c r="AE17" s="6">
        <f t="shared" si="4"/>
        <v>0.26059381822727096</v>
      </c>
      <c r="AF17" s="6">
        <f t="shared" si="4"/>
        <v>0.26585679568227494</v>
      </c>
      <c r="AG17" s="6">
        <f t="shared" si="4"/>
        <v>0.27060744789829605</v>
      </c>
      <c r="AH17" s="6">
        <f t="shared" si="4"/>
        <v>0.26585679568227494</v>
      </c>
      <c r="AI17" s="69">
        <f t="shared" si="4"/>
        <v>0.24332270961055263</v>
      </c>
      <c r="AJ17" s="6">
        <f t="shared" si="4"/>
        <v>0.2749171113010157</v>
      </c>
      <c r="AK17" s="6">
        <f t="shared" si="4"/>
        <v>0.27884446585349432</v>
      </c>
      <c r="AL17" s="6">
        <f t="shared" si="4"/>
        <v>0.28243822272197827</v>
      </c>
      <c r="AM17" s="6">
        <f t="shared" si="4"/>
        <v>0.29661901518935757</v>
      </c>
      <c r="AN17" s="6">
        <f t="shared" si="4"/>
        <v>0.28573915495673408</v>
      </c>
      <c r="AO17" s="6">
        <f t="shared" si="4"/>
        <v>0.28878165121581506</v>
      </c>
      <c r="AP17" s="6">
        <f t="shared" si="4"/>
        <v>0.29159491830469125</v>
      </c>
      <c r="AQ17" s="6">
        <f t="shared" si="4"/>
        <v>0.28878165121581506</v>
      </c>
      <c r="AR17" s="6">
        <f t="shared" si="4"/>
        <v>0.29420392177655325</v>
      </c>
      <c r="AS17" s="6">
        <f t="shared" si="4"/>
        <v>0.29663012882681983</v>
      </c>
      <c r="AT17" s="6">
        <f t="shared" si="4"/>
        <v>0.29889210032291463</v>
      </c>
      <c r="AU17" s="6">
        <f t="shared" si="4"/>
        <v>0.29663012882682005</v>
      </c>
      <c r="AV17" s="6">
        <f t="shared" si="4"/>
        <v>0.30100596654247941</v>
      </c>
      <c r="AW17" s="6">
        <f t="shared" si="4"/>
        <v>0.3029858124253571</v>
      </c>
      <c r="AX17" s="6">
        <f t="shared" si="4"/>
        <v>0.30484399180146571</v>
      </c>
      <c r="AY17" s="6">
        <f t="shared" si="4"/>
        <v>0.30298581242535721</v>
      </c>
      <c r="AZ17" s="88">
        <f t="shared" si="4"/>
        <v>0.29662781270741612</v>
      </c>
    </row>
    <row r="18" spans="1:52" ht="15.75" customHeight="1" x14ac:dyDescent="0.8">
      <c r="A18" s="97" t="s">
        <v>80</v>
      </c>
      <c r="B18" s="65">
        <f>B7</f>
        <v>0</v>
      </c>
      <c r="C18" s="65">
        <f>B18+C7</f>
        <v>0</v>
      </c>
      <c r="D18" s="65">
        <f>C18+D7</f>
        <v>0</v>
      </c>
      <c r="E18" s="65">
        <f>D18</f>
        <v>0</v>
      </c>
      <c r="F18" s="65">
        <f>E18+F7</f>
        <v>0</v>
      </c>
      <c r="G18" s="65">
        <f>F18+G7</f>
        <v>105090.90909090909</v>
      </c>
      <c r="H18" s="65">
        <f>G18+H7</f>
        <v>278181.81818181818</v>
      </c>
      <c r="I18" s="65">
        <f>H18</f>
        <v>278181.81818181818</v>
      </c>
      <c r="J18" s="65">
        <f>I18+J7</f>
        <v>519272.72727272729</v>
      </c>
      <c r="K18" s="65">
        <f>J18+K7</f>
        <v>828363.63636363647</v>
      </c>
      <c r="L18" s="65">
        <f>K18+L7</f>
        <v>1205454.5454545456</v>
      </c>
      <c r="M18" s="65">
        <f>L18</f>
        <v>1205454.5454545456</v>
      </c>
      <c r="N18" s="65">
        <f>M18+N7</f>
        <v>1650545.4545454548</v>
      </c>
      <c r="O18" s="65">
        <f>N18+O7</f>
        <v>2163636.3636363638</v>
      </c>
      <c r="P18" s="65">
        <f>O18+P7</f>
        <v>2744727.2727272729</v>
      </c>
      <c r="Q18" s="65">
        <f>P18</f>
        <v>2744727.2727272729</v>
      </c>
      <c r="R18" s="70">
        <f>Q18</f>
        <v>2744727.2727272729</v>
      </c>
      <c r="S18" s="65">
        <f>Q18+S7</f>
        <v>3393818.1818181821</v>
      </c>
      <c r="T18" s="65">
        <f>S18+T7</f>
        <v>4110909.0909090913</v>
      </c>
      <c r="U18" s="65">
        <f>T18+U7</f>
        <v>4896000</v>
      </c>
      <c r="V18" s="65">
        <f>U18</f>
        <v>4896000</v>
      </c>
      <c r="W18" s="65">
        <f>V18+W7</f>
        <v>5749090.9090909092</v>
      </c>
      <c r="X18" s="65">
        <f>W18+X7</f>
        <v>6670181.8181818184</v>
      </c>
      <c r="Y18" s="65">
        <f>X18+Y7</f>
        <v>7659272.7272727275</v>
      </c>
      <c r="Z18" s="65">
        <f>Y18</f>
        <v>7659272.7272727275</v>
      </c>
      <c r="AA18" s="65">
        <f>Z18+AA7</f>
        <v>8716363.6363636367</v>
      </c>
      <c r="AB18" s="65">
        <f>AA18+AB7</f>
        <v>9841454.5454545468</v>
      </c>
      <c r="AC18" s="65">
        <f>AB18+AC7</f>
        <v>11034545.454545457</v>
      </c>
      <c r="AD18" s="65">
        <f>AC18</f>
        <v>11034545.454545457</v>
      </c>
      <c r="AE18" s="65">
        <f>AD18+AE7</f>
        <v>12295636.363636367</v>
      </c>
      <c r="AF18" s="65">
        <f>AE18+AF7</f>
        <v>13624727.272727277</v>
      </c>
      <c r="AG18" s="65">
        <f>AF18+AG7</f>
        <v>15021818.181818187</v>
      </c>
      <c r="AH18" s="65">
        <f>AG18</f>
        <v>15021818.181818187</v>
      </c>
      <c r="AI18" s="70">
        <f>AH18</f>
        <v>15021818.181818187</v>
      </c>
      <c r="AJ18" s="65">
        <f>AH18+AJ7</f>
        <v>16486909.090909097</v>
      </c>
      <c r="AK18" s="65">
        <f>AJ18+AK7</f>
        <v>18020000.000000007</v>
      </c>
      <c r="AL18" s="65">
        <f>AK18+AL7</f>
        <v>19621090.909090918</v>
      </c>
      <c r="AM18" s="65">
        <f>AL18</f>
        <v>19621090.909090918</v>
      </c>
      <c r="AN18" s="65">
        <f>AM18+AN7</f>
        <v>21290181.818181828</v>
      </c>
      <c r="AO18" s="65">
        <f>AN18+AO7</f>
        <v>23027272.727272738</v>
      </c>
      <c r="AP18" s="65">
        <f>AO18+AP7</f>
        <v>24832363.636363648</v>
      </c>
      <c r="AQ18" s="65">
        <f>AP18</f>
        <v>24832363.636363648</v>
      </c>
      <c r="AR18" s="65">
        <f>AQ18+AR7</f>
        <v>26705454.545454558</v>
      </c>
      <c r="AS18" s="65">
        <f>AR18+AS7</f>
        <v>28646545.454545468</v>
      </c>
      <c r="AT18" s="65">
        <f>AS18+AT7</f>
        <v>30655636.363636378</v>
      </c>
      <c r="AU18" s="65">
        <f>AT18</f>
        <v>30655636.363636378</v>
      </c>
      <c r="AV18" s="65">
        <f>AU18+AV7</f>
        <v>32732727.272727288</v>
      </c>
      <c r="AW18" s="65">
        <f>AV18+AW7</f>
        <v>34877818.181818195</v>
      </c>
      <c r="AX18" s="65">
        <f>AW18+AX7</f>
        <v>37090909.090909101</v>
      </c>
      <c r="AY18" s="65">
        <f>AX18</f>
        <v>37090909.090909101</v>
      </c>
      <c r="AZ18" s="89">
        <f>AY18</f>
        <v>37090909.090909101</v>
      </c>
    </row>
    <row r="19" spans="1:52" ht="15.75" customHeight="1" x14ac:dyDescent="0.8">
      <c r="A19" s="99" t="s">
        <v>81</v>
      </c>
      <c r="B19" s="93">
        <f>B16</f>
        <v>-72175</v>
      </c>
      <c r="C19" s="93">
        <f>B19+C16</f>
        <v>-194150</v>
      </c>
      <c r="D19" s="93">
        <f>C19+D16</f>
        <v>-251125</v>
      </c>
      <c r="E19" s="93">
        <f>D19</f>
        <v>-251125</v>
      </c>
      <c r="F19" s="93">
        <f>E19+F16</f>
        <v>-298100</v>
      </c>
      <c r="G19" s="93">
        <f>F19+G16</f>
        <v>-476878.54207235831</v>
      </c>
      <c r="H19" s="93">
        <f>G19+H16</f>
        <v>-516441.72901506611</v>
      </c>
      <c r="I19" s="93">
        <f>H19</f>
        <v>-516441.72901506611</v>
      </c>
      <c r="J19" s="93">
        <f>I19+J16</f>
        <v>-531289.56082812336</v>
      </c>
      <c r="K19" s="93">
        <f>J19+K16</f>
        <v>-521422.03751153016</v>
      </c>
      <c r="L19" s="93">
        <f>K19+L16</f>
        <v>-486839.1590652864</v>
      </c>
      <c r="M19" s="93">
        <f>L19</f>
        <v>-486839.1590652864</v>
      </c>
      <c r="N19" s="93">
        <f>M19+N16</f>
        <v>-427540.92548939213</v>
      </c>
      <c r="O19" s="93">
        <f>N19+O16</f>
        <v>-343527.33678384742</v>
      </c>
      <c r="P19" s="93">
        <f>O19+P16</f>
        <v>-234798.39294865221</v>
      </c>
      <c r="Q19" s="93">
        <f>P19</f>
        <v>-234798.39294865221</v>
      </c>
      <c r="R19" s="94">
        <f>Q19</f>
        <v>-234798.39294865221</v>
      </c>
      <c r="S19" s="93">
        <f>Q19+S16</f>
        <v>-128604.0939838065</v>
      </c>
      <c r="T19" s="93">
        <f>S19+T16</f>
        <v>2305.5601106897811</v>
      </c>
      <c r="U19" s="93">
        <f>T19+U16</f>
        <v>157930.5693348365</v>
      </c>
      <c r="V19" s="93">
        <f>U19</f>
        <v>157930.5693348365</v>
      </c>
      <c r="W19" s="93">
        <f>V19+W16</f>
        <v>338270.93368863378</v>
      </c>
      <c r="X19" s="93">
        <f>W19+X16</f>
        <v>543326.65317208157</v>
      </c>
      <c r="Y19" s="93">
        <f>X19+Y16</f>
        <v>773097.72778517986</v>
      </c>
      <c r="Z19" s="93">
        <f>Y19</f>
        <v>773097.72778517986</v>
      </c>
      <c r="AA19" s="93">
        <f>Z19+AA16</f>
        <v>1027584.1575279287</v>
      </c>
      <c r="AB19" s="93">
        <f>AA19+AB16</f>
        <v>1306785.9424003279</v>
      </c>
      <c r="AC19" s="93">
        <f>AB19+AC16</f>
        <v>1610703.0824023779</v>
      </c>
      <c r="AD19" s="93">
        <f>AC19</f>
        <v>1610703.0824023779</v>
      </c>
      <c r="AE19" s="93">
        <f>AD19+AE16</f>
        <v>1939335.5775340782</v>
      </c>
      <c r="AF19" s="93">
        <f>AE19+AF16</f>
        <v>2292683.4277954288</v>
      </c>
      <c r="AG19" s="93">
        <f>AF19+AG16</f>
        <v>2670746.6331864302</v>
      </c>
      <c r="AH19" s="93">
        <f>AG19</f>
        <v>2670746.6331864302</v>
      </c>
      <c r="AI19" s="94">
        <f>AH19</f>
        <v>2670746.6331864302</v>
      </c>
      <c r="AJ19" s="93">
        <f>AH19+AJ16</f>
        <v>3073525.193707082</v>
      </c>
      <c r="AK19" s="93">
        <f>AJ19+AK16</f>
        <v>3501019.1093573845</v>
      </c>
      <c r="AL19" s="93">
        <f>AK19+AL16</f>
        <v>3953228.3801373374</v>
      </c>
      <c r="AM19" s="93">
        <f>AL19</f>
        <v>3953228.3801373374</v>
      </c>
      <c r="AN19" s="93">
        <f>AM19+AN16</f>
        <v>4430153.0060469406</v>
      </c>
      <c r="AO19" s="93">
        <f>AN19+AO16</f>
        <v>4931792.9870861946</v>
      </c>
      <c r="AP19" s="93">
        <f>AO19+AP16</f>
        <v>5458148.3232550994</v>
      </c>
      <c r="AQ19" s="93">
        <f>AP19</f>
        <v>5458148.3232550994</v>
      </c>
      <c r="AR19" s="93">
        <f>AQ19+AR16</f>
        <v>6009219.014553654</v>
      </c>
      <c r="AS19" s="93">
        <f>AR19+AS16</f>
        <v>6585005.0609818595</v>
      </c>
      <c r="AT19" s="93">
        <f>AS19+AT16</f>
        <v>7185506.4625397157</v>
      </c>
      <c r="AU19" s="93">
        <f>AT19</f>
        <v>7185506.4625397157</v>
      </c>
      <c r="AV19" s="93">
        <f>AU19+AV16</f>
        <v>7810723.2192272218</v>
      </c>
      <c r="AW19" s="93">
        <f>AV19+AW16</f>
        <v>8460655.3310443796</v>
      </c>
      <c r="AX19" s="93">
        <f>AW19+AX16</f>
        <v>9135302.7979911864</v>
      </c>
      <c r="AY19" s="93">
        <f>AX19</f>
        <v>9135302.7979911864</v>
      </c>
      <c r="AZ19" s="95">
        <f>AY19</f>
        <v>9135302.7979911864</v>
      </c>
    </row>
    <row r="20" spans="1:52" ht="15.75" customHeight="1" x14ac:dyDescent="0.8">
      <c r="A20" s="1"/>
      <c r="B20" s="1"/>
      <c r="C20" s="1"/>
      <c r="D20" s="1"/>
      <c r="F20" s="1"/>
      <c r="G20" s="1"/>
      <c r="H20" s="1"/>
      <c r="I20" s="1"/>
      <c r="J20" s="1"/>
      <c r="K20" s="1"/>
      <c r="L20" s="1"/>
      <c r="M20" s="1"/>
      <c r="N20" s="1"/>
    </row>
    <row r="21" spans="1:52" ht="15.75" customHeight="1" x14ac:dyDescent="0.8">
      <c r="A21" s="1"/>
      <c r="B21" s="1"/>
      <c r="C21" s="1"/>
      <c r="D21" s="1"/>
      <c r="F21" s="1"/>
      <c r="G21" s="1"/>
      <c r="H21" s="1"/>
      <c r="I21" s="1"/>
      <c r="J21" s="1"/>
      <c r="K21" s="1"/>
      <c r="L21" s="1"/>
      <c r="M21" s="1"/>
      <c r="N21" s="1"/>
    </row>
    <row r="22" spans="1:52" ht="15.75" customHeight="1" x14ac:dyDescent="0.8">
      <c r="A22" s="1"/>
      <c r="B22" s="1"/>
      <c r="C22" s="1"/>
      <c r="D22" s="1"/>
      <c r="F22" s="1"/>
      <c r="G22" s="1"/>
      <c r="H22" s="1"/>
      <c r="I22" s="1"/>
      <c r="J22" s="1"/>
      <c r="K22" s="1"/>
      <c r="L22" s="1"/>
      <c r="M22" s="1"/>
      <c r="N22" s="1"/>
    </row>
    <row r="23" spans="1:52" ht="15.75" customHeight="1" x14ac:dyDescent="0.8">
      <c r="A23" s="1"/>
      <c r="B23" s="1"/>
      <c r="C23" s="1"/>
      <c r="D23" s="1"/>
      <c r="F23" s="1"/>
      <c r="G23" s="1"/>
      <c r="H23" s="1"/>
      <c r="I23" s="1"/>
      <c r="J23" s="1"/>
      <c r="K23" s="1"/>
      <c r="L23" s="1"/>
      <c r="M23" s="1"/>
      <c r="N23" s="1"/>
    </row>
    <row r="24" spans="1:52" ht="15.75" customHeight="1" x14ac:dyDescent="0.8">
      <c r="A24" s="1"/>
      <c r="B24" s="1"/>
      <c r="C24" s="1"/>
      <c r="D24" s="1"/>
      <c r="F24" s="1"/>
      <c r="G24" s="1"/>
      <c r="H24" s="1"/>
      <c r="I24" s="1"/>
      <c r="J24" s="1"/>
      <c r="K24" s="1"/>
      <c r="L24" s="1"/>
      <c r="M24" s="1"/>
      <c r="N24" s="1"/>
    </row>
    <row r="25" spans="1:52" ht="15.75" customHeight="1" x14ac:dyDescent="0.8">
      <c r="A25" s="1"/>
      <c r="B25" s="1"/>
      <c r="C25" s="1"/>
      <c r="D25" s="1"/>
      <c r="F25" s="1"/>
      <c r="G25" s="1"/>
      <c r="H25" s="1"/>
      <c r="I25" s="1"/>
      <c r="J25" s="1"/>
      <c r="K25" s="1"/>
      <c r="L25" s="1"/>
      <c r="M25" s="1"/>
      <c r="N25" s="1"/>
    </row>
    <row r="26" spans="1:52" ht="15.75" customHeight="1" x14ac:dyDescent="0.8">
      <c r="A26" s="1"/>
      <c r="B26" s="1"/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</row>
    <row r="27" spans="1:52" ht="15.75" customHeight="1" x14ac:dyDescent="0.8">
      <c r="A27" s="1"/>
      <c r="B27" s="1"/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</row>
    <row r="28" spans="1:52" ht="15.75" customHeight="1" x14ac:dyDescent="0.8">
      <c r="A28" s="1"/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  <c r="N28" s="1"/>
    </row>
    <row r="29" spans="1:52" ht="15.75" customHeight="1" x14ac:dyDescent="0.8">
      <c r="A29" s="1"/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</row>
    <row r="30" spans="1:52" ht="15.75" customHeight="1" x14ac:dyDescent="0.8">
      <c r="A30" s="1"/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  <c r="N30" s="1"/>
    </row>
    <row r="31" spans="1:52" ht="15.75" customHeight="1" x14ac:dyDescent="0.8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</row>
    <row r="32" spans="1:52" ht="15.75" customHeight="1" x14ac:dyDescent="0.8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8">
      <c r="A33" s="1"/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8">
      <c r="A34" s="1"/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8">
      <c r="A35" s="1"/>
      <c r="B35" s="1"/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8">
      <c r="A36" s="1"/>
      <c r="B36" s="1"/>
      <c r="C36" s="1"/>
      <c r="D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8">
      <c r="A37" s="1"/>
      <c r="B37" s="1"/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8">
      <c r="A38" s="1"/>
      <c r="B38" s="1"/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8">
      <c r="A39" s="1"/>
      <c r="B39" s="1"/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8">
      <c r="A40" s="1"/>
      <c r="B40" s="1"/>
      <c r="C40" s="1"/>
      <c r="D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8">
      <c r="A41" s="1"/>
      <c r="B41" s="1"/>
      <c r="C41" s="1"/>
      <c r="D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8">
      <c r="A42" s="1"/>
      <c r="B42" s="1"/>
      <c r="C42" s="1"/>
      <c r="D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8">
      <c r="A43" s="1"/>
      <c r="B43" s="1"/>
      <c r="C43" s="1"/>
      <c r="D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8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8">
      <c r="A45" s="1"/>
      <c r="B45" s="1"/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8">
      <c r="A46" s="1"/>
      <c r="B46" s="1"/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8">
      <c r="A47" s="1"/>
      <c r="B47" s="1"/>
      <c r="C47" s="1"/>
      <c r="D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8">
      <c r="A48" s="1"/>
      <c r="B48" s="1"/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8">
      <c r="A49" s="1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8">
      <c r="G50" s="1"/>
      <c r="H50" s="1"/>
      <c r="I50" s="1"/>
      <c r="J50" s="1"/>
      <c r="K50" s="1"/>
      <c r="L50" s="1"/>
      <c r="M50" s="1"/>
    </row>
    <row r="51" spans="1:14" ht="15.75" customHeight="1" x14ac:dyDescent="0.8">
      <c r="G51" s="1"/>
      <c r="H51" s="1"/>
      <c r="I51" s="1"/>
      <c r="J51" s="1"/>
      <c r="K51" s="1"/>
      <c r="L51" s="1"/>
      <c r="M51" s="1"/>
    </row>
    <row r="52" spans="1:14" ht="15.75" customHeight="1" x14ac:dyDescent="0.8">
      <c r="G52" s="1"/>
      <c r="H52" s="1"/>
      <c r="I52" s="1"/>
      <c r="J52" s="1"/>
      <c r="K52" s="1"/>
      <c r="L52" s="1"/>
      <c r="M52" s="1"/>
    </row>
    <row r="53" spans="1:14" ht="15.75" customHeight="1" x14ac:dyDescent="0.8">
      <c r="G53" s="1"/>
      <c r="H53" s="1"/>
      <c r="I53" s="1"/>
      <c r="J53" s="1"/>
      <c r="K53" s="1"/>
      <c r="L53" s="1"/>
      <c r="M53" s="1"/>
    </row>
    <row r="54" spans="1:14" ht="15.75" customHeight="1" x14ac:dyDescent="0.8">
      <c r="A54" s="1"/>
      <c r="B54" s="1"/>
      <c r="C54" s="1"/>
      <c r="D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8">
      <c r="A55" s="1"/>
      <c r="B55" s="1"/>
      <c r="C55" s="1"/>
      <c r="D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8">
      <c r="A56" s="1"/>
      <c r="B56" s="1"/>
      <c r="C56" s="1"/>
      <c r="D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8">
      <c r="A57" s="1"/>
      <c r="B57" s="1"/>
      <c r="C57" s="1"/>
      <c r="D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8">
      <c r="A58" s="1"/>
      <c r="B58" s="1"/>
      <c r="C58" s="1"/>
      <c r="D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8">
      <c r="A59" s="1"/>
      <c r="B59" s="1"/>
      <c r="C59" s="1"/>
      <c r="D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8">
      <c r="A60" s="1"/>
      <c r="B60" s="1"/>
      <c r="C60" s="1"/>
      <c r="D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8">
      <c r="A61" s="1"/>
      <c r="B61" s="1"/>
      <c r="C61" s="1"/>
      <c r="D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8">
      <c r="A62" s="1"/>
      <c r="B62" s="1"/>
      <c r="C62" s="1"/>
      <c r="D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8">
      <c r="A63" s="1"/>
      <c r="B63" s="1"/>
      <c r="C63" s="1"/>
      <c r="D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8">
      <c r="A64" s="1"/>
      <c r="B64" s="1"/>
      <c r="C64" s="1"/>
      <c r="D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8">
      <c r="A65" s="1"/>
      <c r="B65" s="1"/>
      <c r="C65" s="1"/>
      <c r="D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8">
      <c r="A66" s="1"/>
      <c r="B66" s="1"/>
      <c r="C66" s="1"/>
      <c r="D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8">
      <c r="A67" s="1"/>
      <c r="B67" s="1"/>
      <c r="C67" s="1"/>
      <c r="D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8">
      <c r="A68" s="1"/>
      <c r="B68" s="1"/>
      <c r="C68" s="1"/>
      <c r="D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8">
      <c r="A69" s="1"/>
      <c r="B69" s="1"/>
      <c r="C69" s="1"/>
      <c r="D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8">
      <c r="A70" s="1"/>
      <c r="B70" s="1"/>
      <c r="C70" s="1"/>
      <c r="D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8">
      <c r="A71" s="1"/>
      <c r="B71" s="1"/>
      <c r="C71" s="1"/>
      <c r="D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8">
      <c r="A72" s="1"/>
      <c r="B72" s="1"/>
      <c r="C72" s="1"/>
      <c r="D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8">
      <c r="A73" s="1"/>
      <c r="B73" s="1"/>
      <c r="C73" s="1"/>
      <c r="D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8">
      <c r="A74" s="1"/>
      <c r="B74" s="1"/>
      <c r="C74" s="1"/>
      <c r="D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8">
      <c r="A75" s="1"/>
      <c r="B75" s="1"/>
      <c r="C75" s="1"/>
      <c r="D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8">
      <c r="A76" s="1"/>
      <c r="B76" s="1"/>
      <c r="C76" s="1"/>
      <c r="D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8">
      <c r="A77" s="1"/>
      <c r="B77" s="1"/>
      <c r="C77" s="1"/>
      <c r="D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8">
      <c r="A78" s="1"/>
      <c r="B78" s="1"/>
      <c r="C78" s="1"/>
      <c r="D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8">
      <c r="A79" s="1"/>
      <c r="B79" s="1"/>
      <c r="C79" s="1"/>
      <c r="D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8">
      <c r="A80" s="1"/>
      <c r="B80" s="1"/>
      <c r="C80" s="1"/>
      <c r="D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8">
      <c r="A81" s="1"/>
      <c r="B81" s="1"/>
      <c r="C81" s="1"/>
      <c r="D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8">
      <c r="A82" s="1"/>
      <c r="B82" s="1"/>
      <c r="C82" s="1"/>
      <c r="D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8">
      <c r="A83" s="1"/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8">
      <c r="A84" s="1"/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8">
      <c r="A85" s="1"/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8">
      <c r="A86" s="1"/>
      <c r="B86" s="1"/>
      <c r="C86" s="1"/>
      <c r="D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8">
      <c r="A87" s="1"/>
      <c r="B87" s="1"/>
      <c r="C87" s="1"/>
      <c r="D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8">
      <c r="A88" s="1"/>
      <c r="B88" s="1"/>
      <c r="C88" s="1"/>
      <c r="D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8">
      <c r="A89" s="1"/>
      <c r="B89" s="1"/>
      <c r="C89" s="1"/>
      <c r="D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8">
      <c r="A90" s="1"/>
      <c r="B90" s="1"/>
      <c r="C90" s="1"/>
      <c r="D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8">
      <c r="A91" s="1"/>
      <c r="B91" s="1"/>
      <c r="C91" s="1"/>
      <c r="D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8">
      <c r="A92" s="1"/>
      <c r="B92" s="1"/>
      <c r="C92" s="1"/>
      <c r="D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8">
      <c r="A93" s="1"/>
      <c r="B93" s="1"/>
      <c r="C93" s="1"/>
      <c r="D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8">
      <c r="A94" s="1"/>
      <c r="B94" s="1"/>
      <c r="C94" s="1"/>
      <c r="D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8">
      <c r="A95" s="1"/>
      <c r="B95" s="1"/>
      <c r="C95" s="1"/>
      <c r="D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8">
      <c r="A96" s="1"/>
      <c r="B96" s="1"/>
      <c r="C96" s="1"/>
      <c r="D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8">
      <c r="A97" s="1"/>
      <c r="B97" s="1"/>
      <c r="C97" s="1"/>
      <c r="D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8">
      <c r="A98" s="1"/>
      <c r="B98" s="1"/>
      <c r="C98" s="1"/>
      <c r="D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8">
      <c r="A99" s="1"/>
      <c r="B99" s="1"/>
      <c r="C99" s="1"/>
      <c r="D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8">
      <c r="A100" s="1"/>
      <c r="B100" s="1"/>
      <c r="C100" s="1"/>
      <c r="D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8">
      <c r="A101" s="1"/>
      <c r="B101" s="1"/>
      <c r="C101" s="1"/>
      <c r="D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8">
      <c r="A102" s="1"/>
      <c r="B102" s="1"/>
      <c r="C102" s="1"/>
      <c r="D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8">
      <c r="A103" s="1"/>
      <c r="B103" s="1"/>
      <c r="C103" s="1"/>
      <c r="D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8">
      <c r="A104" s="1"/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8">
      <c r="A105" s="1"/>
      <c r="B105" s="1"/>
      <c r="C105" s="1"/>
      <c r="D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8">
      <c r="A106" s="1"/>
      <c r="B106" s="1"/>
      <c r="C106" s="1"/>
      <c r="D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8">
      <c r="A107" s="1"/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8">
      <c r="A108" s="1"/>
      <c r="B108" s="1"/>
      <c r="C108" s="1"/>
      <c r="D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8">
      <c r="A109" s="1"/>
      <c r="B109" s="1"/>
      <c r="C109" s="1"/>
      <c r="D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8">
      <c r="A110" s="1"/>
      <c r="B110" s="1"/>
      <c r="C110" s="1"/>
      <c r="D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8">
      <c r="A111" s="1"/>
      <c r="B111" s="1"/>
      <c r="C111" s="1"/>
      <c r="D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8">
      <c r="A112" s="1"/>
      <c r="B112" s="1"/>
      <c r="C112" s="1"/>
      <c r="D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8">
      <c r="A113" s="1"/>
      <c r="B113" s="1"/>
      <c r="C113" s="1"/>
      <c r="D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8">
      <c r="A114" s="1"/>
      <c r="B114" s="1"/>
      <c r="C114" s="1"/>
      <c r="D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8">
      <c r="A115" s="1"/>
      <c r="B115" s="1"/>
      <c r="C115" s="1"/>
      <c r="D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8">
      <c r="A116" s="1"/>
      <c r="B116" s="1"/>
      <c r="C116" s="1"/>
      <c r="D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8">
      <c r="A117" s="1"/>
      <c r="B117" s="1"/>
      <c r="C117" s="1"/>
      <c r="D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8">
      <c r="A118" s="1"/>
      <c r="B118" s="1"/>
      <c r="C118" s="1"/>
      <c r="D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8">
      <c r="A119" s="1"/>
      <c r="B119" s="1"/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8">
      <c r="A120" s="1"/>
      <c r="B120" s="1"/>
      <c r="C120" s="1"/>
      <c r="D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8">
      <c r="A121" s="1"/>
      <c r="B121" s="1"/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8">
      <c r="A122" s="1"/>
      <c r="B122" s="1"/>
      <c r="C122" s="1"/>
      <c r="D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8">
      <c r="A123" s="1"/>
      <c r="B123" s="1"/>
      <c r="C123" s="1"/>
      <c r="D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8">
      <c r="A124" s="1"/>
      <c r="B124" s="1"/>
      <c r="C124" s="1"/>
      <c r="D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8">
      <c r="A125" s="1"/>
      <c r="B125" s="1"/>
      <c r="C125" s="1"/>
      <c r="D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8">
      <c r="A126" s="1"/>
      <c r="B126" s="1"/>
      <c r="C126" s="1"/>
      <c r="D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8">
      <c r="A127" s="1"/>
      <c r="B127" s="1"/>
      <c r="C127" s="1"/>
      <c r="D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8">
      <c r="A128" s="1"/>
      <c r="B128" s="1"/>
      <c r="C128" s="1"/>
      <c r="D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8">
      <c r="A129" s="1"/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8">
      <c r="A130" s="1"/>
      <c r="B130" s="1"/>
      <c r="C130" s="1"/>
      <c r="D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8">
      <c r="A131" s="1"/>
      <c r="B131" s="1"/>
      <c r="C131" s="1"/>
      <c r="D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8">
      <c r="A132" s="1"/>
      <c r="B132" s="1"/>
      <c r="C132" s="1"/>
      <c r="D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8">
      <c r="A133" s="1"/>
      <c r="B133" s="1"/>
      <c r="C133" s="1"/>
      <c r="D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8">
      <c r="A134" s="1"/>
      <c r="B134" s="1"/>
      <c r="C134" s="1"/>
      <c r="D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8">
      <c r="A135" s="1"/>
      <c r="B135" s="1"/>
      <c r="C135" s="1"/>
      <c r="D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8">
      <c r="A136" s="1"/>
      <c r="B136" s="1"/>
      <c r="C136" s="1"/>
      <c r="D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8">
      <c r="A137" s="1"/>
      <c r="B137" s="1"/>
      <c r="C137" s="1"/>
      <c r="D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8">
      <c r="A138" s="1"/>
      <c r="B138" s="1"/>
      <c r="C138" s="1"/>
      <c r="D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8">
      <c r="A139" s="1"/>
      <c r="B139" s="1"/>
      <c r="C139" s="1"/>
      <c r="D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8">
      <c r="A140" s="1"/>
      <c r="B140" s="1"/>
      <c r="C140" s="1"/>
      <c r="D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8">
      <c r="A141" s="1"/>
      <c r="B141" s="1"/>
      <c r="C141" s="1"/>
      <c r="D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8">
      <c r="A142" s="1"/>
      <c r="B142" s="1"/>
      <c r="C142" s="1"/>
      <c r="D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8">
      <c r="A143" s="1"/>
      <c r="B143" s="1"/>
      <c r="C143" s="1"/>
      <c r="D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8">
      <c r="A144" s="1"/>
      <c r="B144" s="1"/>
      <c r="C144" s="1"/>
      <c r="D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8">
      <c r="A145" s="1"/>
      <c r="B145" s="1"/>
      <c r="C145" s="1"/>
      <c r="D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8">
      <c r="A146" s="1"/>
      <c r="B146" s="1"/>
      <c r="C146" s="1"/>
      <c r="D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8">
      <c r="A147" s="1"/>
      <c r="B147" s="1"/>
      <c r="C147" s="1"/>
      <c r="D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8">
      <c r="A148" s="1"/>
      <c r="B148" s="1"/>
      <c r="C148" s="1"/>
      <c r="D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8">
      <c r="A149" s="1"/>
      <c r="B149" s="1"/>
      <c r="C149" s="1"/>
      <c r="D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8">
      <c r="A150" s="1"/>
      <c r="B150" s="1"/>
      <c r="C150" s="1"/>
      <c r="D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8">
      <c r="A151" s="1"/>
      <c r="B151" s="1"/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8">
      <c r="A152" s="1"/>
      <c r="B152" s="1"/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8">
      <c r="A153" s="1"/>
      <c r="B153" s="1"/>
      <c r="C153" s="1"/>
      <c r="D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8">
      <c r="A154" s="1"/>
      <c r="B154" s="1"/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8">
      <c r="A155" s="1"/>
      <c r="B155" s="1"/>
      <c r="C155" s="1"/>
      <c r="D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8">
      <c r="A156" s="1"/>
      <c r="B156" s="1"/>
      <c r="C156" s="1"/>
      <c r="D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8">
      <c r="A157" s="1"/>
      <c r="B157" s="1"/>
      <c r="C157" s="1"/>
      <c r="D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8">
      <c r="A158" s="1"/>
      <c r="B158" s="1"/>
      <c r="C158" s="1"/>
      <c r="D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8">
      <c r="A159" s="1"/>
      <c r="B159" s="1"/>
      <c r="C159" s="1"/>
      <c r="D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8">
      <c r="A160" s="1"/>
      <c r="B160" s="1"/>
      <c r="C160" s="1"/>
      <c r="D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8">
      <c r="A161" s="1"/>
      <c r="B161" s="1"/>
      <c r="C161" s="1"/>
      <c r="D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8">
      <c r="A162" s="1"/>
      <c r="B162" s="1"/>
      <c r="C162" s="1"/>
      <c r="D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8">
      <c r="A163" s="1"/>
      <c r="B163" s="1"/>
      <c r="C163" s="1"/>
      <c r="D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8">
      <c r="A164" s="1"/>
      <c r="B164" s="1"/>
      <c r="C164" s="1"/>
      <c r="D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8">
      <c r="A165" s="1"/>
      <c r="B165" s="1"/>
      <c r="C165" s="1"/>
      <c r="D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8">
      <c r="A166" s="1"/>
      <c r="B166" s="1"/>
      <c r="C166" s="1"/>
      <c r="D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8">
      <c r="A167" s="1"/>
      <c r="B167" s="1"/>
      <c r="C167" s="1"/>
      <c r="D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8">
      <c r="A168" s="1"/>
      <c r="B168" s="1"/>
      <c r="C168" s="1"/>
      <c r="D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8">
      <c r="A169" s="1"/>
      <c r="B169" s="1"/>
      <c r="C169" s="1"/>
      <c r="D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8">
      <c r="A170" s="1"/>
      <c r="B170" s="1"/>
      <c r="C170" s="1"/>
      <c r="D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8">
      <c r="A171" s="1"/>
      <c r="B171" s="1"/>
      <c r="C171" s="1"/>
      <c r="D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8">
      <c r="A172" s="1"/>
      <c r="B172" s="1"/>
      <c r="C172" s="1"/>
      <c r="D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8">
      <c r="A173" s="1"/>
      <c r="B173" s="1"/>
      <c r="C173" s="1"/>
      <c r="D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8">
      <c r="A174" s="1"/>
      <c r="B174" s="1"/>
      <c r="C174" s="1"/>
      <c r="D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8">
      <c r="A175" s="1"/>
      <c r="B175" s="1"/>
      <c r="C175" s="1"/>
      <c r="D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8">
      <c r="A176" s="1"/>
      <c r="B176" s="1"/>
      <c r="C176" s="1"/>
      <c r="D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8">
      <c r="A177" s="1"/>
      <c r="B177" s="1"/>
      <c r="C177" s="1"/>
      <c r="D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8">
      <c r="A178" s="1"/>
      <c r="B178" s="1"/>
      <c r="C178" s="1"/>
      <c r="D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8">
      <c r="A179" s="1"/>
      <c r="B179" s="1"/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8">
      <c r="A180" s="1"/>
      <c r="B180" s="1"/>
      <c r="C180" s="1"/>
      <c r="D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8">
      <c r="A181" s="1"/>
      <c r="B181" s="1"/>
      <c r="C181" s="1"/>
      <c r="D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8">
      <c r="A182" s="1"/>
      <c r="B182" s="1"/>
      <c r="C182" s="1"/>
      <c r="D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8">
      <c r="A183" s="1"/>
      <c r="B183" s="1"/>
      <c r="C183" s="1"/>
      <c r="D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8">
      <c r="A184" s="1"/>
      <c r="B184" s="1"/>
      <c r="C184" s="1"/>
      <c r="D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8">
      <c r="A185" s="1"/>
      <c r="B185" s="1"/>
      <c r="C185" s="1"/>
      <c r="D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8">
      <c r="A186" s="1"/>
      <c r="B186" s="1"/>
      <c r="C186" s="1"/>
      <c r="D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8">
      <c r="A187" s="1"/>
      <c r="B187" s="1"/>
      <c r="C187" s="1"/>
      <c r="D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8">
      <c r="A188" s="1"/>
      <c r="B188" s="1"/>
      <c r="C188" s="1"/>
      <c r="D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8">
      <c r="A189" s="1"/>
      <c r="B189" s="1"/>
      <c r="C189" s="1"/>
      <c r="D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8">
      <c r="A190" s="1"/>
      <c r="B190" s="1"/>
      <c r="C190" s="1"/>
      <c r="D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8">
      <c r="A191" s="1"/>
      <c r="B191" s="1"/>
      <c r="C191" s="1"/>
      <c r="D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8">
      <c r="A192" s="1"/>
      <c r="B192" s="1"/>
      <c r="C192" s="1"/>
      <c r="D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8">
      <c r="A193" s="1"/>
      <c r="B193" s="1"/>
      <c r="C193" s="1"/>
      <c r="D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8">
      <c r="A194" s="1"/>
      <c r="B194" s="1"/>
      <c r="C194" s="1"/>
      <c r="D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8">
      <c r="A195" s="1"/>
      <c r="B195" s="1"/>
      <c r="C195" s="1"/>
      <c r="D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8">
      <c r="A196" s="1"/>
      <c r="B196" s="1"/>
      <c r="C196" s="1"/>
      <c r="D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8">
      <c r="A197" s="1"/>
      <c r="B197" s="1"/>
      <c r="C197" s="1"/>
      <c r="D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8">
      <c r="A198" s="1"/>
      <c r="B198" s="1"/>
      <c r="C198" s="1"/>
      <c r="D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8">
      <c r="A199" s="1"/>
      <c r="B199" s="1"/>
      <c r="C199" s="1"/>
      <c r="D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8">
      <c r="A200" s="1"/>
      <c r="B200" s="1"/>
      <c r="C200" s="1"/>
      <c r="D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8">
      <c r="A201" s="1"/>
      <c r="B201" s="1"/>
      <c r="C201" s="1"/>
      <c r="D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8">
      <c r="A202" s="1"/>
      <c r="B202" s="1"/>
      <c r="C202" s="1"/>
      <c r="D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8">
      <c r="A203" s="1"/>
      <c r="B203" s="1"/>
      <c r="C203" s="1"/>
      <c r="D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8">
      <c r="A204" s="1"/>
      <c r="B204" s="1"/>
      <c r="C204" s="1"/>
      <c r="D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8">
      <c r="A205" s="1"/>
      <c r="B205" s="1"/>
      <c r="C205" s="1"/>
      <c r="D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8">
      <c r="A206" s="1"/>
      <c r="B206" s="1"/>
      <c r="C206" s="1"/>
      <c r="D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8">
      <c r="A207" s="1"/>
      <c r="B207" s="1"/>
      <c r="C207" s="1"/>
      <c r="D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8">
      <c r="A208" s="1"/>
      <c r="B208" s="1"/>
      <c r="C208" s="1"/>
      <c r="D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8">
      <c r="A209" s="1"/>
      <c r="B209" s="1"/>
      <c r="C209" s="1"/>
      <c r="D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8">
      <c r="A210" s="1"/>
      <c r="B210" s="1"/>
      <c r="C210" s="1"/>
      <c r="D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8">
      <c r="A211" s="1"/>
      <c r="B211" s="1"/>
      <c r="C211" s="1"/>
      <c r="D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8">
      <c r="A212" s="1"/>
      <c r="B212" s="1"/>
      <c r="C212" s="1"/>
      <c r="D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8">
      <c r="A213" s="1"/>
      <c r="B213" s="1"/>
      <c r="C213" s="1"/>
      <c r="D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8">
      <c r="A214" s="1"/>
      <c r="B214" s="1"/>
      <c r="C214" s="1"/>
      <c r="D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8">
      <c r="A215" s="1"/>
      <c r="B215" s="1"/>
      <c r="C215" s="1"/>
      <c r="D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8">
      <c r="A216" s="1"/>
      <c r="B216" s="1"/>
      <c r="C216" s="1"/>
      <c r="D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8">
      <c r="A217" s="1"/>
      <c r="B217" s="1"/>
      <c r="C217" s="1"/>
      <c r="D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8">
      <c r="A218" s="1"/>
      <c r="B218" s="1"/>
      <c r="C218" s="1"/>
      <c r="D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8">
      <c r="A219" s="1"/>
      <c r="B219" s="1"/>
      <c r="C219" s="1"/>
      <c r="D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8">
      <c r="A220" s="1"/>
      <c r="B220" s="1"/>
      <c r="C220" s="1"/>
      <c r="D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8">
      <c r="A221" s="1"/>
      <c r="B221" s="1"/>
      <c r="C221" s="1"/>
      <c r="D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8">
      <c r="A222" s="1"/>
      <c r="B222" s="1"/>
      <c r="C222" s="1"/>
      <c r="D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8">
      <c r="A223" s="1"/>
      <c r="B223" s="1"/>
      <c r="C223" s="1"/>
      <c r="D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8">
      <c r="A224" s="1"/>
      <c r="B224" s="1"/>
      <c r="C224" s="1"/>
      <c r="D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8">
      <c r="A225" s="1"/>
      <c r="B225" s="1"/>
      <c r="C225" s="1"/>
      <c r="D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8">
      <c r="A226" s="1"/>
      <c r="B226" s="1"/>
      <c r="C226" s="1"/>
      <c r="D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8">
      <c r="A227" s="1"/>
      <c r="B227" s="1"/>
      <c r="C227" s="1"/>
      <c r="D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8">
      <c r="A228" s="1"/>
      <c r="B228" s="1"/>
      <c r="C228" s="1"/>
      <c r="D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8">
      <c r="A229" s="1"/>
      <c r="B229" s="1"/>
      <c r="C229" s="1"/>
      <c r="D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8">
      <c r="A230" s="1"/>
      <c r="B230" s="1"/>
      <c r="C230" s="1"/>
      <c r="D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8">
      <c r="A231" s="1"/>
      <c r="B231" s="1"/>
      <c r="C231" s="1"/>
      <c r="D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8">
      <c r="A232" s="1"/>
      <c r="B232" s="1"/>
      <c r="C232" s="1"/>
      <c r="D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8">
      <c r="A233" s="1"/>
      <c r="B233" s="1"/>
      <c r="C233" s="1"/>
      <c r="D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8">
      <c r="A234" s="1"/>
      <c r="B234" s="1"/>
      <c r="C234" s="1"/>
      <c r="D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8">
      <c r="A235" s="1"/>
      <c r="B235" s="1"/>
      <c r="C235" s="1"/>
      <c r="D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8">
      <c r="A236" s="1"/>
      <c r="B236" s="1"/>
      <c r="C236" s="1"/>
      <c r="D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8">
      <c r="A237" s="1"/>
      <c r="B237" s="1"/>
      <c r="C237" s="1"/>
      <c r="D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8">
      <c r="A238" s="1"/>
      <c r="B238" s="1"/>
      <c r="C238" s="1"/>
      <c r="D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8">
      <c r="A239" s="1"/>
      <c r="B239" s="1"/>
      <c r="C239" s="1"/>
      <c r="D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8">
      <c r="A240" s="1"/>
      <c r="B240" s="1"/>
      <c r="C240" s="1"/>
      <c r="D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8">
      <c r="A241" s="1"/>
      <c r="B241" s="1"/>
      <c r="C241" s="1"/>
      <c r="D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8">
      <c r="A242" s="1"/>
      <c r="B242" s="1"/>
      <c r="C242" s="1"/>
      <c r="D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8">
      <c r="A243" s="1"/>
      <c r="B243" s="1"/>
      <c r="C243" s="1"/>
      <c r="D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8">
      <c r="A244" s="1"/>
      <c r="B244" s="1"/>
      <c r="C244" s="1"/>
      <c r="D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8">
      <c r="A245" s="1"/>
      <c r="B245" s="1"/>
      <c r="C245" s="1"/>
      <c r="D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8">
      <c r="A246" s="1"/>
      <c r="B246" s="1"/>
      <c r="C246" s="1"/>
      <c r="D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8">
      <c r="A247" s="1"/>
      <c r="B247" s="1"/>
      <c r="C247" s="1"/>
      <c r="D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8">
      <c r="A248" s="1"/>
      <c r="B248" s="1"/>
      <c r="C248" s="1"/>
      <c r="D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8">
      <c r="A249" s="1"/>
      <c r="B249" s="1"/>
      <c r="C249" s="1"/>
      <c r="D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8">
      <c r="A250" s="1"/>
      <c r="B250" s="1"/>
      <c r="C250" s="1"/>
      <c r="D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8">
      <c r="A251" s="1"/>
      <c r="B251" s="1"/>
      <c r="C251" s="1"/>
      <c r="D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8">
      <c r="A252" s="1"/>
      <c r="B252" s="1"/>
      <c r="C252" s="1"/>
      <c r="D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8">
      <c r="A253" s="1"/>
      <c r="B253" s="1"/>
      <c r="C253" s="1"/>
      <c r="D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8">
      <c r="A254" s="1"/>
      <c r="B254" s="1"/>
      <c r="C254" s="1"/>
      <c r="D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8">
      <c r="A255" s="1"/>
      <c r="B255" s="1"/>
      <c r="C255" s="1"/>
      <c r="D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8">
      <c r="A256" s="1"/>
      <c r="B256" s="1"/>
      <c r="C256" s="1"/>
      <c r="D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8">
      <c r="A257" s="1"/>
      <c r="B257" s="1"/>
      <c r="C257" s="1"/>
      <c r="D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8">
      <c r="A258" s="1"/>
      <c r="B258" s="1"/>
      <c r="C258" s="1"/>
      <c r="D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8">
      <c r="A259" s="1"/>
      <c r="B259" s="1"/>
      <c r="C259" s="1"/>
      <c r="D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8">
      <c r="A260" s="1"/>
      <c r="B260" s="1"/>
      <c r="C260" s="1"/>
      <c r="D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8">
      <c r="A261" s="1"/>
      <c r="B261" s="1"/>
      <c r="C261" s="1"/>
      <c r="D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8">
      <c r="A262" s="1"/>
      <c r="B262" s="1"/>
      <c r="C262" s="1"/>
      <c r="D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8">
      <c r="A263" s="1"/>
      <c r="B263" s="1"/>
      <c r="C263" s="1"/>
      <c r="D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8">
      <c r="A264" s="1"/>
      <c r="B264" s="1"/>
      <c r="C264" s="1"/>
      <c r="D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8">
      <c r="A265" s="1"/>
      <c r="B265" s="1"/>
      <c r="C265" s="1"/>
      <c r="D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8">
      <c r="A266" s="1"/>
      <c r="B266" s="1"/>
      <c r="C266" s="1"/>
      <c r="D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8">
      <c r="A267" s="1"/>
      <c r="B267" s="1"/>
      <c r="C267" s="1"/>
      <c r="D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8">
      <c r="A268" s="1"/>
      <c r="B268" s="1"/>
      <c r="C268" s="1"/>
      <c r="D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8">
      <c r="A269" s="1"/>
      <c r="B269" s="1"/>
      <c r="C269" s="1"/>
      <c r="D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8">
      <c r="A270" s="1"/>
      <c r="B270" s="1"/>
      <c r="C270" s="1"/>
      <c r="D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8">
      <c r="A271" s="1"/>
      <c r="B271" s="1"/>
      <c r="C271" s="1"/>
      <c r="D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8">
      <c r="A272" s="1"/>
      <c r="B272" s="1"/>
      <c r="C272" s="1"/>
      <c r="D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8">
      <c r="A273" s="1"/>
      <c r="B273" s="1"/>
      <c r="C273" s="1"/>
      <c r="D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8">
      <c r="A274" s="1"/>
      <c r="B274" s="1"/>
      <c r="C274" s="1"/>
      <c r="D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8">
      <c r="A275" s="1"/>
      <c r="B275" s="1"/>
      <c r="C275" s="1"/>
      <c r="D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8">
      <c r="A276" s="1"/>
      <c r="B276" s="1"/>
      <c r="C276" s="1"/>
      <c r="D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8">
      <c r="A277" s="1"/>
      <c r="B277" s="1"/>
      <c r="C277" s="1"/>
      <c r="D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8">
      <c r="A278" s="1"/>
      <c r="B278" s="1"/>
      <c r="C278" s="1"/>
      <c r="D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8">
      <c r="A279" s="1"/>
      <c r="B279" s="1"/>
      <c r="C279" s="1"/>
      <c r="D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8">
      <c r="A280" s="1"/>
      <c r="B280" s="1"/>
      <c r="C280" s="1"/>
      <c r="D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8">
      <c r="A281" s="1"/>
      <c r="B281" s="1"/>
      <c r="C281" s="1"/>
      <c r="D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8">
      <c r="A282" s="1"/>
      <c r="B282" s="1"/>
      <c r="C282" s="1"/>
      <c r="D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8">
      <c r="A283" s="1"/>
      <c r="B283" s="1"/>
      <c r="C283" s="1"/>
      <c r="D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8">
      <c r="A284" s="1"/>
      <c r="B284" s="1"/>
      <c r="C284" s="1"/>
      <c r="D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8">
      <c r="A285" s="1"/>
      <c r="B285" s="1"/>
      <c r="C285" s="1"/>
      <c r="D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8">
      <c r="A286" s="1"/>
      <c r="B286" s="1"/>
      <c r="C286" s="1"/>
      <c r="D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8">
      <c r="A287" s="1"/>
      <c r="B287" s="1"/>
      <c r="C287" s="1"/>
      <c r="D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8">
      <c r="A288" s="1"/>
      <c r="B288" s="1"/>
      <c r="C288" s="1"/>
      <c r="D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8">
      <c r="A289" s="1"/>
      <c r="B289" s="1"/>
      <c r="C289" s="1"/>
      <c r="D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8">
      <c r="A290" s="1"/>
      <c r="B290" s="1"/>
      <c r="C290" s="1"/>
      <c r="D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8">
      <c r="A291" s="1"/>
      <c r="B291" s="1"/>
      <c r="C291" s="1"/>
      <c r="D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8">
      <c r="A292" s="1"/>
      <c r="B292" s="1"/>
      <c r="C292" s="1"/>
      <c r="D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8">
      <c r="A293" s="1"/>
      <c r="B293" s="1"/>
      <c r="C293" s="1"/>
      <c r="D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8">
      <c r="A294" s="1"/>
      <c r="B294" s="1"/>
      <c r="C294" s="1"/>
      <c r="D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8">
      <c r="A295" s="1"/>
      <c r="B295" s="1"/>
      <c r="C295" s="1"/>
      <c r="D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8">
      <c r="A296" s="1"/>
      <c r="B296" s="1"/>
      <c r="C296" s="1"/>
      <c r="D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8">
      <c r="A297" s="1"/>
      <c r="B297" s="1"/>
      <c r="C297" s="1"/>
      <c r="D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8">
      <c r="A298" s="1"/>
      <c r="B298" s="1"/>
      <c r="C298" s="1"/>
      <c r="D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8">
      <c r="A299" s="1"/>
      <c r="B299" s="1"/>
      <c r="C299" s="1"/>
      <c r="D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8">
      <c r="A300" s="1"/>
      <c r="B300" s="1"/>
      <c r="C300" s="1"/>
      <c r="D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8">
      <c r="A301" s="1"/>
      <c r="B301" s="1"/>
      <c r="C301" s="1"/>
      <c r="D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8">
      <c r="A302" s="1"/>
      <c r="B302" s="1"/>
      <c r="C302" s="1"/>
      <c r="D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8">
      <c r="A303" s="1"/>
      <c r="B303" s="1"/>
      <c r="C303" s="1"/>
      <c r="D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8">
      <c r="A304" s="1"/>
      <c r="B304" s="1"/>
      <c r="C304" s="1"/>
      <c r="D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8">
      <c r="A305" s="1"/>
      <c r="B305" s="1"/>
      <c r="C305" s="1"/>
      <c r="D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8">
      <c r="A306" s="1"/>
      <c r="B306" s="1"/>
      <c r="C306" s="1"/>
      <c r="D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8">
      <c r="A307" s="1"/>
      <c r="B307" s="1"/>
      <c r="C307" s="1"/>
      <c r="D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8">
      <c r="A308" s="1"/>
      <c r="B308" s="1"/>
      <c r="C308" s="1"/>
      <c r="D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8">
      <c r="A309" s="1"/>
      <c r="B309" s="1"/>
      <c r="C309" s="1"/>
      <c r="D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8">
      <c r="A310" s="1"/>
      <c r="B310" s="1"/>
      <c r="C310" s="1"/>
      <c r="D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8">
      <c r="A311" s="1"/>
      <c r="B311" s="1"/>
      <c r="C311" s="1"/>
      <c r="D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8">
      <c r="A312" s="1"/>
      <c r="B312" s="1"/>
      <c r="C312" s="1"/>
      <c r="D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8">
      <c r="A313" s="1"/>
      <c r="B313" s="1"/>
      <c r="C313" s="1"/>
      <c r="D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8">
      <c r="A314" s="1"/>
      <c r="B314" s="1"/>
      <c r="C314" s="1"/>
      <c r="D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8">
      <c r="A315" s="1"/>
      <c r="B315" s="1"/>
      <c r="C315" s="1"/>
      <c r="D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8">
      <c r="A316" s="1"/>
      <c r="B316" s="1"/>
      <c r="C316" s="1"/>
      <c r="D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8">
      <c r="A317" s="1"/>
      <c r="B317" s="1"/>
      <c r="C317" s="1"/>
      <c r="D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8">
      <c r="A318" s="1"/>
      <c r="B318" s="1"/>
      <c r="C318" s="1"/>
      <c r="D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8">
      <c r="A319" s="1"/>
      <c r="B319" s="1"/>
      <c r="C319" s="1"/>
      <c r="D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8">
      <c r="A320" s="1"/>
      <c r="B320" s="1"/>
      <c r="C320" s="1"/>
      <c r="D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8">
      <c r="A321" s="1"/>
      <c r="B321" s="1"/>
      <c r="C321" s="1"/>
      <c r="D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8">
      <c r="A322" s="1"/>
      <c r="B322" s="1"/>
      <c r="C322" s="1"/>
      <c r="D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8">
      <c r="A323" s="1"/>
      <c r="B323" s="1"/>
      <c r="C323" s="1"/>
      <c r="D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8">
      <c r="A324" s="1"/>
      <c r="B324" s="1"/>
      <c r="C324" s="1"/>
      <c r="D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8">
      <c r="A325" s="1"/>
      <c r="B325" s="1"/>
      <c r="C325" s="1"/>
      <c r="D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8">
      <c r="A326" s="1"/>
      <c r="B326" s="1"/>
      <c r="C326" s="1"/>
      <c r="D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8">
      <c r="A327" s="1"/>
      <c r="B327" s="1"/>
      <c r="C327" s="1"/>
      <c r="D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8">
      <c r="A328" s="1"/>
      <c r="B328" s="1"/>
      <c r="C328" s="1"/>
      <c r="D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8">
      <c r="A329" s="1"/>
      <c r="B329" s="1"/>
      <c r="C329" s="1"/>
      <c r="D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8">
      <c r="A330" s="1"/>
      <c r="B330" s="1"/>
      <c r="C330" s="1"/>
      <c r="D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8">
      <c r="A331" s="1"/>
      <c r="B331" s="1"/>
      <c r="C331" s="1"/>
      <c r="D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8">
      <c r="A332" s="1"/>
      <c r="B332" s="1"/>
      <c r="C332" s="1"/>
      <c r="D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8">
      <c r="A333" s="1"/>
      <c r="B333" s="1"/>
      <c r="C333" s="1"/>
      <c r="D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8">
      <c r="A334" s="1"/>
      <c r="B334" s="1"/>
      <c r="C334" s="1"/>
      <c r="D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8">
      <c r="A335" s="1"/>
      <c r="B335" s="1"/>
      <c r="C335" s="1"/>
      <c r="D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8">
      <c r="A336" s="1"/>
      <c r="B336" s="1"/>
      <c r="C336" s="1"/>
      <c r="D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8">
      <c r="A337" s="1"/>
      <c r="B337" s="1"/>
      <c r="C337" s="1"/>
      <c r="D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8">
      <c r="A338" s="1"/>
      <c r="B338" s="1"/>
      <c r="C338" s="1"/>
      <c r="D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8">
      <c r="A339" s="1"/>
      <c r="B339" s="1"/>
      <c r="C339" s="1"/>
      <c r="D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8">
      <c r="A340" s="1"/>
      <c r="B340" s="1"/>
      <c r="C340" s="1"/>
      <c r="D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8">
      <c r="A341" s="1"/>
      <c r="B341" s="1"/>
      <c r="C341" s="1"/>
      <c r="D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8">
      <c r="A342" s="1"/>
      <c r="B342" s="1"/>
      <c r="C342" s="1"/>
      <c r="D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8">
      <c r="A343" s="1"/>
      <c r="B343" s="1"/>
      <c r="C343" s="1"/>
      <c r="D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8">
      <c r="A344" s="1"/>
      <c r="B344" s="1"/>
      <c r="C344" s="1"/>
      <c r="D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8">
      <c r="A345" s="1"/>
      <c r="B345" s="1"/>
      <c r="C345" s="1"/>
      <c r="D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8">
      <c r="A346" s="1"/>
      <c r="B346" s="1"/>
      <c r="C346" s="1"/>
      <c r="D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8">
      <c r="A347" s="1"/>
      <c r="B347" s="1"/>
      <c r="C347" s="1"/>
      <c r="D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8">
      <c r="A348" s="1"/>
      <c r="B348" s="1"/>
      <c r="C348" s="1"/>
      <c r="D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8">
      <c r="A349" s="1"/>
      <c r="B349" s="1"/>
      <c r="C349" s="1"/>
      <c r="D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8">
      <c r="A350" s="1"/>
      <c r="B350" s="1"/>
      <c r="C350" s="1"/>
      <c r="D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8">
      <c r="A351" s="1"/>
      <c r="B351" s="1"/>
      <c r="C351" s="1"/>
      <c r="D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8">
      <c r="A352" s="1"/>
      <c r="B352" s="1"/>
      <c r="C352" s="1"/>
      <c r="D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8">
      <c r="A353" s="1"/>
      <c r="B353" s="1"/>
      <c r="C353" s="1"/>
      <c r="D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8">
      <c r="A354" s="1"/>
      <c r="B354" s="1"/>
      <c r="C354" s="1"/>
      <c r="D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8">
      <c r="A355" s="1"/>
      <c r="B355" s="1"/>
      <c r="C355" s="1"/>
      <c r="D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8">
      <c r="A356" s="1"/>
      <c r="B356" s="1"/>
      <c r="C356" s="1"/>
      <c r="D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8">
      <c r="A357" s="1"/>
      <c r="B357" s="1"/>
      <c r="C357" s="1"/>
      <c r="D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8">
      <c r="A358" s="1"/>
      <c r="B358" s="1"/>
      <c r="C358" s="1"/>
      <c r="D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8">
      <c r="A359" s="1"/>
      <c r="B359" s="1"/>
      <c r="C359" s="1"/>
      <c r="D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8">
      <c r="A360" s="1"/>
      <c r="B360" s="1"/>
      <c r="C360" s="1"/>
      <c r="D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8">
      <c r="A361" s="1"/>
      <c r="B361" s="1"/>
      <c r="C361" s="1"/>
      <c r="D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8">
      <c r="A362" s="1"/>
      <c r="B362" s="1"/>
      <c r="C362" s="1"/>
      <c r="D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8">
      <c r="A363" s="1"/>
      <c r="B363" s="1"/>
      <c r="C363" s="1"/>
      <c r="D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8">
      <c r="A364" s="1"/>
      <c r="B364" s="1"/>
      <c r="C364" s="1"/>
      <c r="D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8">
      <c r="A365" s="1"/>
      <c r="B365" s="1"/>
      <c r="C365" s="1"/>
      <c r="D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8">
      <c r="A366" s="1"/>
      <c r="B366" s="1"/>
      <c r="C366" s="1"/>
      <c r="D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8">
      <c r="A367" s="1"/>
      <c r="B367" s="1"/>
      <c r="C367" s="1"/>
      <c r="D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8">
      <c r="A368" s="1"/>
      <c r="B368" s="1"/>
      <c r="C368" s="1"/>
      <c r="D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8">
      <c r="A369" s="1"/>
      <c r="B369" s="1"/>
      <c r="C369" s="1"/>
      <c r="D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8">
      <c r="A370" s="1"/>
      <c r="B370" s="1"/>
      <c r="C370" s="1"/>
      <c r="D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8">
      <c r="A371" s="1"/>
      <c r="B371" s="1"/>
      <c r="C371" s="1"/>
      <c r="D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8">
      <c r="A372" s="1"/>
      <c r="B372" s="1"/>
      <c r="C372" s="1"/>
      <c r="D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8">
      <c r="A373" s="1"/>
      <c r="B373" s="1"/>
      <c r="C373" s="1"/>
      <c r="D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8">
      <c r="A374" s="1"/>
      <c r="B374" s="1"/>
      <c r="C374" s="1"/>
      <c r="D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8">
      <c r="A375" s="1"/>
      <c r="B375" s="1"/>
      <c r="C375" s="1"/>
      <c r="D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8">
      <c r="A376" s="1"/>
      <c r="B376" s="1"/>
      <c r="C376" s="1"/>
      <c r="D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8">
      <c r="A377" s="1"/>
      <c r="B377" s="1"/>
      <c r="C377" s="1"/>
      <c r="D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8">
      <c r="A378" s="1"/>
      <c r="B378" s="1"/>
      <c r="C378" s="1"/>
      <c r="D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8">
      <c r="A379" s="1"/>
      <c r="B379" s="1"/>
      <c r="C379" s="1"/>
      <c r="D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8">
      <c r="A380" s="1"/>
      <c r="B380" s="1"/>
      <c r="C380" s="1"/>
      <c r="D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8">
      <c r="A381" s="1"/>
      <c r="B381" s="1"/>
      <c r="C381" s="1"/>
      <c r="D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8">
      <c r="A382" s="1"/>
      <c r="B382" s="1"/>
      <c r="C382" s="1"/>
      <c r="D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8">
      <c r="A383" s="1"/>
      <c r="B383" s="1"/>
      <c r="C383" s="1"/>
      <c r="D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8">
      <c r="A384" s="1"/>
      <c r="B384" s="1"/>
      <c r="C384" s="1"/>
      <c r="D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8">
      <c r="A385" s="1"/>
      <c r="B385" s="1"/>
      <c r="C385" s="1"/>
      <c r="D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8">
      <c r="A386" s="1"/>
      <c r="B386" s="1"/>
      <c r="C386" s="1"/>
      <c r="D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8">
      <c r="A387" s="1"/>
      <c r="B387" s="1"/>
      <c r="C387" s="1"/>
      <c r="D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8">
      <c r="A388" s="1"/>
      <c r="B388" s="1"/>
      <c r="C388" s="1"/>
      <c r="D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8">
      <c r="A389" s="1"/>
      <c r="B389" s="1"/>
      <c r="C389" s="1"/>
      <c r="D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8">
      <c r="A390" s="1"/>
      <c r="B390" s="1"/>
      <c r="C390" s="1"/>
      <c r="D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8">
      <c r="A391" s="1"/>
      <c r="B391" s="1"/>
      <c r="C391" s="1"/>
      <c r="D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8">
      <c r="A392" s="1"/>
      <c r="B392" s="1"/>
      <c r="C392" s="1"/>
      <c r="D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8">
      <c r="A393" s="1"/>
      <c r="B393" s="1"/>
      <c r="C393" s="1"/>
      <c r="D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8">
      <c r="A394" s="1"/>
      <c r="B394" s="1"/>
      <c r="C394" s="1"/>
      <c r="D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8">
      <c r="A395" s="1"/>
      <c r="B395" s="1"/>
      <c r="C395" s="1"/>
      <c r="D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8">
      <c r="A396" s="1"/>
      <c r="B396" s="1"/>
      <c r="C396" s="1"/>
      <c r="D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8">
      <c r="A397" s="1"/>
      <c r="B397" s="1"/>
      <c r="C397" s="1"/>
      <c r="D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8">
      <c r="A398" s="1"/>
      <c r="B398" s="1"/>
      <c r="C398" s="1"/>
      <c r="D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8">
      <c r="A399" s="1"/>
      <c r="B399" s="1"/>
      <c r="C399" s="1"/>
      <c r="D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8">
      <c r="A400" s="1"/>
      <c r="B400" s="1"/>
      <c r="C400" s="1"/>
      <c r="D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8">
      <c r="A401" s="1"/>
      <c r="B401" s="1"/>
      <c r="C401" s="1"/>
      <c r="D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8">
      <c r="A402" s="1"/>
      <c r="B402" s="1"/>
      <c r="C402" s="1"/>
      <c r="D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8">
      <c r="A403" s="1"/>
      <c r="B403" s="1"/>
      <c r="C403" s="1"/>
      <c r="D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8">
      <c r="A404" s="1"/>
      <c r="B404" s="1"/>
      <c r="C404" s="1"/>
      <c r="D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8">
      <c r="A405" s="1"/>
      <c r="B405" s="1"/>
      <c r="C405" s="1"/>
      <c r="D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8">
      <c r="A406" s="1"/>
      <c r="B406" s="1"/>
      <c r="C406" s="1"/>
      <c r="D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8">
      <c r="A407" s="1"/>
      <c r="B407" s="1"/>
      <c r="C407" s="1"/>
      <c r="D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8">
      <c r="A408" s="1"/>
      <c r="B408" s="1"/>
      <c r="C408" s="1"/>
      <c r="D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8">
      <c r="A409" s="1"/>
      <c r="B409" s="1"/>
      <c r="C409" s="1"/>
      <c r="D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8">
      <c r="A410" s="1"/>
      <c r="B410" s="1"/>
      <c r="C410" s="1"/>
      <c r="D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8">
      <c r="A411" s="1"/>
      <c r="B411" s="1"/>
      <c r="C411" s="1"/>
      <c r="D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8">
      <c r="A412" s="1"/>
      <c r="B412" s="1"/>
      <c r="C412" s="1"/>
      <c r="D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8">
      <c r="A413" s="1"/>
      <c r="B413" s="1"/>
      <c r="C413" s="1"/>
      <c r="D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8">
      <c r="A414" s="1"/>
      <c r="B414" s="1"/>
      <c r="C414" s="1"/>
      <c r="D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8">
      <c r="A415" s="1"/>
      <c r="B415" s="1"/>
      <c r="C415" s="1"/>
      <c r="D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8">
      <c r="A416" s="1"/>
      <c r="B416" s="1"/>
      <c r="C416" s="1"/>
      <c r="D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8">
      <c r="A417" s="1"/>
      <c r="B417" s="1"/>
      <c r="C417" s="1"/>
      <c r="D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8">
      <c r="A418" s="1"/>
      <c r="B418" s="1"/>
      <c r="C418" s="1"/>
      <c r="D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8">
      <c r="A419" s="1"/>
      <c r="B419" s="1"/>
      <c r="C419" s="1"/>
      <c r="D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8">
      <c r="A420" s="1"/>
      <c r="B420" s="1"/>
      <c r="C420" s="1"/>
      <c r="D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8">
      <c r="A421" s="1"/>
      <c r="B421" s="1"/>
      <c r="C421" s="1"/>
      <c r="D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8">
      <c r="A422" s="1"/>
      <c r="B422" s="1"/>
      <c r="C422" s="1"/>
      <c r="D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8">
      <c r="A423" s="1"/>
      <c r="B423" s="1"/>
      <c r="C423" s="1"/>
      <c r="D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8">
      <c r="A424" s="1"/>
      <c r="B424" s="1"/>
      <c r="C424" s="1"/>
      <c r="D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8">
      <c r="A425" s="1"/>
      <c r="B425" s="1"/>
      <c r="C425" s="1"/>
      <c r="D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8">
      <c r="A426" s="1"/>
      <c r="B426" s="1"/>
      <c r="C426" s="1"/>
      <c r="D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8">
      <c r="A427" s="1"/>
      <c r="B427" s="1"/>
      <c r="C427" s="1"/>
      <c r="D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8">
      <c r="A428" s="1"/>
      <c r="B428" s="1"/>
      <c r="C428" s="1"/>
      <c r="D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8">
      <c r="A429" s="1"/>
      <c r="B429" s="1"/>
      <c r="C429" s="1"/>
      <c r="D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8">
      <c r="A430" s="1"/>
      <c r="B430" s="1"/>
      <c r="C430" s="1"/>
      <c r="D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8">
      <c r="A431" s="1"/>
      <c r="B431" s="1"/>
      <c r="C431" s="1"/>
      <c r="D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8">
      <c r="A432" s="1"/>
      <c r="B432" s="1"/>
      <c r="C432" s="1"/>
      <c r="D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8">
      <c r="A433" s="1"/>
      <c r="B433" s="1"/>
      <c r="C433" s="1"/>
      <c r="D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8">
      <c r="A434" s="1"/>
      <c r="B434" s="1"/>
      <c r="C434" s="1"/>
      <c r="D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8">
      <c r="A435" s="1"/>
      <c r="B435" s="1"/>
      <c r="C435" s="1"/>
      <c r="D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8">
      <c r="A436" s="1"/>
      <c r="B436" s="1"/>
      <c r="C436" s="1"/>
      <c r="D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8">
      <c r="A437" s="1"/>
      <c r="B437" s="1"/>
      <c r="C437" s="1"/>
      <c r="D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8">
      <c r="A438" s="1"/>
      <c r="B438" s="1"/>
      <c r="C438" s="1"/>
      <c r="D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8">
      <c r="A439" s="1"/>
      <c r="B439" s="1"/>
      <c r="C439" s="1"/>
      <c r="D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8">
      <c r="A440" s="1"/>
      <c r="B440" s="1"/>
      <c r="C440" s="1"/>
      <c r="D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8">
      <c r="A441" s="1"/>
      <c r="B441" s="1"/>
      <c r="C441" s="1"/>
      <c r="D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8">
      <c r="A442" s="1"/>
      <c r="B442" s="1"/>
      <c r="C442" s="1"/>
      <c r="D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8">
      <c r="A443" s="1"/>
      <c r="B443" s="1"/>
      <c r="C443" s="1"/>
      <c r="D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8">
      <c r="A444" s="1"/>
      <c r="B444" s="1"/>
      <c r="C444" s="1"/>
      <c r="D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8">
      <c r="A445" s="1"/>
      <c r="B445" s="1"/>
      <c r="C445" s="1"/>
      <c r="D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8">
      <c r="A446" s="1"/>
      <c r="B446" s="1"/>
      <c r="C446" s="1"/>
      <c r="D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8">
      <c r="A447" s="1"/>
      <c r="B447" s="1"/>
      <c r="C447" s="1"/>
      <c r="D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8">
      <c r="A448" s="1"/>
      <c r="B448" s="1"/>
      <c r="C448" s="1"/>
      <c r="D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8">
      <c r="A449" s="1"/>
      <c r="B449" s="1"/>
      <c r="C449" s="1"/>
      <c r="D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8">
      <c r="A450" s="1"/>
      <c r="B450" s="1"/>
      <c r="C450" s="1"/>
      <c r="D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8">
      <c r="A451" s="1"/>
      <c r="B451" s="1"/>
      <c r="C451" s="1"/>
      <c r="D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8">
      <c r="A452" s="1"/>
      <c r="B452" s="1"/>
      <c r="C452" s="1"/>
      <c r="D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8">
      <c r="A453" s="1"/>
      <c r="B453" s="1"/>
      <c r="C453" s="1"/>
      <c r="D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8">
      <c r="A454" s="1"/>
      <c r="B454" s="1"/>
      <c r="C454" s="1"/>
      <c r="D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8">
      <c r="A455" s="1"/>
      <c r="B455" s="1"/>
      <c r="C455" s="1"/>
      <c r="D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8">
      <c r="A456" s="1"/>
      <c r="B456" s="1"/>
      <c r="C456" s="1"/>
      <c r="D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8">
      <c r="A457" s="1"/>
      <c r="B457" s="1"/>
      <c r="C457" s="1"/>
      <c r="D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8">
      <c r="A458" s="1"/>
      <c r="B458" s="1"/>
      <c r="C458" s="1"/>
      <c r="D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8">
      <c r="A459" s="1"/>
      <c r="B459" s="1"/>
      <c r="C459" s="1"/>
      <c r="D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8">
      <c r="A460" s="1"/>
      <c r="B460" s="1"/>
      <c r="C460" s="1"/>
      <c r="D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8">
      <c r="A461" s="1"/>
      <c r="B461" s="1"/>
      <c r="C461" s="1"/>
      <c r="D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8">
      <c r="A462" s="1"/>
      <c r="B462" s="1"/>
      <c r="C462" s="1"/>
      <c r="D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8">
      <c r="A463" s="1"/>
      <c r="B463" s="1"/>
      <c r="C463" s="1"/>
      <c r="D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8">
      <c r="A464" s="1"/>
      <c r="B464" s="1"/>
      <c r="C464" s="1"/>
      <c r="D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8">
      <c r="A465" s="1"/>
      <c r="B465" s="1"/>
      <c r="C465" s="1"/>
      <c r="D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8">
      <c r="A466" s="1"/>
      <c r="B466" s="1"/>
      <c r="C466" s="1"/>
      <c r="D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8">
      <c r="A467" s="1"/>
      <c r="B467" s="1"/>
      <c r="C467" s="1"/>
      <c r="D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8">
      <c r="A468" s="1"/>
      <c r="B468" s="1"/>
      <c r="C468" s="1"/>
      <c r="D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8">
      <c r="A469" s="1"/>
      <c r="B469" s="1"/>
      <c r="C469" s="1"/>
      <c r="D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8">
      <c r="A470" s="1"/>
      <c r="B470" s="1"/>
      <c r="C470" s="1"/>
      <c r="D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8">
      <c r="A471" s="1"/>
      <c r="B471" s="1"/>
      <c r="C471" s="1"/>
      <c r="D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8">
      <c r="A472" s="1"/>
      <c r="B472" s="1"/>
      <c r="C472" s="1"/>
      <c r="D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8">
      <c r="A473" s="1"/>
      <c r="B473" s="1"/>
      <c r="C473" s="1"/>
      <c r="D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8">
      <c r="A474" s="1"/>
      <c r="B474" s="1"/>
      <c r="C474" s="1"/>
      <c r="D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8">
      <c r="A475" s="1"/>
      <c r="B475" s="1"/>
      <c r="C475" s="1"/>
      <c r="D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8">
      <c r="A476" s="1"/>
      <c r="B476" s="1"/>
      <c r="C476" s="1"/>
      <c r="D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8">
      <c r="A477" s="1"/>
      <c r="B477" s="1"/>
      <c r="C477" s="1"/>
      <c r="D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8">
      <c r="A478" s="1"/>
      <c r="B478" s="1"/>
      <c r="C478" s="1"/>
      <c r="D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8">
      <c r="A479" s="1"/>
      <c r="B479" s="1"/>
      <c r="C479" s="1"/>
      <c r="D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8">
      <c r="A480" s="1"/>
      <c r="B480" s="1"/>
      <c r="C480" s="1"/>
      <c r="D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8">
      <c r="A481" s="1"/>
      <c r="B481" s="1"/>
      <c r="C481" s="1"/>
      <c r="D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8">
      <c r="A482" s="1"/>
      <c r="B482" s="1"/>
      <c r="C482" s="1"/>
      <c r="D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8">
      <c r="A483" s="1"/>
      <c r="B483" s="1"/>
      <c r="C483" s="1"/>
      <c r="D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8">
      <c r="A484" s="1"/>
      <c r="B484" s="1"/>
      <c r="C484" s="1"/>
      <c r="D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8">
      <c r="A485" s="1"/>
      <c r="B485" s="1"/>
      <c r="C485" s="1"/>
      <c r="D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8">
      <c r="A486" s="1"/>
      <c r="B486" s="1"/>
      <c r="C486" s="1"/>
      <c r="D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8">
      <c r="A487" s="1"/>
      <c r="B487" s="1"/>
      <c r="C487" s="1"/>
      <c r="D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8">
      <c r="A488" s="1"/>
      <c r="B488" s="1"/>
      <c r="C488" s="1"/>
      <c r="D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8">
      <c r="A489" s="1"/>
      <c r="B489" s="1"/>
      <c r="C489" s="1"/>
      <c r="D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8">
      <c r="A490" s="1"/>
      <c r="B490" s="1"/>
      <c r="C490" s="1"/>
      <c r="D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8">
      <c r="A491" s="1"/>
      <c r="B491" s="1"/>
      <c r="C491" s="1"/>
      <c r="D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8">
      <c r="A492" s="1"/>
      <c r="B492" s="1"/>
      <c r="C492" s="1"/>
      <c r="D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8">
      <c r="A493" s="1"/>
      <c r="B493" s="1"/>
      <c r="C493" s="1"/>
      <c r="D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8">
      <c r="A494" s="1"/>
      <c r="B494" s="1"/>
      <c r="C494" s="1"/>
      <c r="D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8">
      <c r="A495" s="1"/>
      <c r="B495" s="1"/>
      <c r="C495" s="1"/>
      <c r="D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8">
      <c r="A496" s="1"/>
      <c r="B496" s="1"/>
      <c r="C496" s="1"/>
      <c r="D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8">
      <c r="A497" s="1"/>
      <c r="B497" s="1"/>
      <c r="C497" s="1"/>
      <c r="D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8">
      <c r="A498" s="1"/>
      <c r="B498" s="1"/>
      <c r="C498" s="1"/>
      <c r="D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8">
      <c r="A499" s="1"/>
      <c r="B499" s="1"/>
      <c r="C499" s="1"/>
      <c r="D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8">
      <c r="A500" s="1"/>
      <c r="B500" s="1"/>
      <c r="C500" s="1"/>
      <c r="D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8">
      <c r="A501" s="1"/>
      <c r="B501" s="1"/>
      <c r="C501" s="1"/>
      <c r="D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8">
      <c r="A502" s="1"/>
      <c r="B502" s="1"/>
      <c r="C502" s="1"/>
      <c r="D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8">
      <c r="A503" s="1"/>
      <c r="B503" s="1"/>
      <c r="C503" s="1"/>
      <c r="D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8">
      <c r="A504" s="1"/>
      <c r="B504" s="1"/>
      <c r="C504" s="1"/>
      <c r="D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8">
      <c r="A505" s="1"/>
      <c r="B505" s="1"/>
      <c r="C505" s="1"/>
      <c r="D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8">
      <c r="A506" s="1"/>
      <c r="B506" s="1"/>
      <c r="C506" s="1"/>
      <c r="D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8">
      <c r="A507" s="1"/>
      <c r="B507" s="1"/>
      <c r="C507" s="1"/>
      <c r="D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8">
      <c r="A508" s="1"/>
      <c r="B508" s="1"/>
      <c r="C508" s="1"/>
      <c r="D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8">
      <c r="A509" s="1"/>
      <c r="B509" s="1"/>
      <c r="C509" s="1"/>
      <c r="D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8">
      <c r="A510" s="1"/>
      <c r="B510" s="1"/>
      <c r="C510" s="1"/>
      <c r="D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8">
      <c r="A511" s="1"/>
      <c r="B511" s="1"/>
      <c r="C511" s="1"/>
      <c r="D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8">
      <c r="A512" s="1"/>
      <c r="B512" s="1"/>
      <c r="C512" s="1"/>
      <c r="D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8">
      <c r="A513" s="1"/>
      <c r="B513" s="1"/>
      <c r="C513" s="1"/>
      <c r="D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8">
      <c r="A514" s="1"/>
      <c r="B514" s="1"/>
      <c r="C514" s="1"/>
      <c r="D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8">
      <c r="A515" s="1"/>
      <c r="B515" s="1"/>
      <c r="C515" s="1"/>
      <c r="D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8">
      <c r="A516" s="1"/>
      <c r="B516" s="1"/>
      <c r="C516" s="1"/>
      <c r="D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8">
      <c r="A517" s="1"/>
      <c r="B517" s="1"/>
      <c r="C517" s="1"/>
      <c r="D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8">
      <c r="A518" s="1"/>
      <c r="B518" s="1"/>
      <c r="C518" s="1"/>
      <c r="D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8">
      <c r="A519" s="1"/>
      <c r="B519" s="1"/>
      <c r="C519" s="1"/>
      <c r="D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8">
      <c r="A520" s="1"/>
      <c r="B520" s="1"/>
      <c r="C520" s="1"/>
      <c r="D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8">
      <c r="A521" s="1"/>
      <c r="B521" s="1"/>
      <c r="C521" s="1"/>
      <c r="D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8">
      <c r="A522" s="1"/>
      <c r="B522" s="1"/>
      <c r="C522" s="1"/>
      <c r="D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8">
      <c r="A523" s="1"/>
      <c r="B523" s="1"/>
      <c r="C523" s="1"/>
      <c r="D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8">
      <c r="A524" s="1"/>
      <c r="B524" s="1"/>
      <c r="C524" s="1"/>
      <c r="D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8">
      <c r="A525" s="1"/>
      <c r="B525" s="1"/>
      <c r="C525" s="1"/>
      <c r="D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8">
      <c r="A526" s="1"/>
      <c r="B526" s="1"/>
      <c r="C526" s="1"/>
      <c r="D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8">
      <c r="A527" s="1"/>
      <c r="B527" s="1"/>
      <c r="C527" s="1"/>
      <c r="D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8">
      <c r="A528" s="1"/>
      <c r="B528" s="1"/>
      <c r="C528" s="1"/>
      <c r="D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8">
      <c r="A529" s="1"/>
      <c r="B529" s="1"/>
      <c r="C529" s="1"/>
      <c r="D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8">
      <c r="A530" s="1"/>
      <c r="B530" s="1"/>
      <c r="C530" s="1"/>
      <c r="D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8">
      <c r="A531" s="1"/>
      <c r="B531" s="1"/>
      <c r="C531" s="1"/>
      <c r="D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8">
      <c r="A532" s="1"/>
      <c r="B532" s="1"/>
      <c r="C532" s="1"/>
      <c r="D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8">
      <c r="A533" s="1"/>
      <c r="B533" s="1"/>
      <c r="C533" s="1"/>
      <c r="D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8">
      <c r="A534" s="1"/>
      <c r="B534" s="1"/>
      <c r="C534" s="1"/>
      <c r="D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8">
      <c r="A535" s="1"/>
      <c r="B535" s="1"/>
      <c r="C535" s="1"/>
      <c r="D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8">
      <c r="A536" s="1"/>
      <c r="B536" s="1"/>
      <c r="C536" s="1"/>
      <c r="D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8">
      <c r="A537" s="1"/>
      <c r="B537" s="1"/>
      <c r="C537" s="1"/>
      <c r="D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8">
      <c r="A538" s="1"/>
      <c r="B538" s="1"/>
      <c r="C538" s="1"/>
      <c r="D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8">
      <c r="A539" s="1"/>
      <c r="B539" s="1"/>
      <c r="C539" s="1"/>
      <c r="D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8">
      <c r="A540" s="1"/>
      <c r="B540" s="1"/>
      <c r="C540" s="1"/>
      <c r="D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8">
      <c r="A541" s="1"/>
      <c r="B541" s="1"/>
      <c r="C541" s="1"/>
      <c r="D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8">
      <c r="A542" s="1"/>
      <c r="B542" s="1"/>
      <c r="C542" s="1"/>
      <c r="D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8">
      <c r="A543" s="1"/>
      <c r="B543" s="1"/>
      <c r="C543" s="1"/>
      <c r="D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8">
      <c r="A544" s="1"/>
      <c r="B544" s="1"/>
      <c r="C544" s="1"/>
      <c r="D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8">
      <c r="A545" s="1"/>
      <c r="B545" s="1"/>
      <c r="C545" s="1"/>
      <c r="D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8">
      <c r="A546" s="1"/>
      <c r="B546" s="1"/>
      <c r="C546" s="1"/>
      <c r="D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8">
      <c r="A547" s="1"/>
      <c r="B547" s="1"/>
      <c r="C547" s="1"/>
      <c r="D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8">
      <c r="A548" s="1"/>
      <c r="B548" s="1"/>
      <c r="C548" s="1"/>
      <c r="D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8">
      <c r="A549" s="1"/>
      <c r="B549" s="1"/>
      <c r="C549" s="1"/>
      <c r="D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8">
      <c r="A550" s="1"/>
      <c r="B550" s="1"/>
      <c r="C550" s="1"/>
      <c r="D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8">
      <c r="A551" s="1"/>
      <c r="B551" s="1"/>
      <c r="C551" s="1"/>
      <c r="D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8">
      <c r="A552" s="1"/>
      <c r="B552" s="1"/>
      <c r="C552" s="1"/>
      <c r="D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8">
      <c r="A553" s="1"/>
      <c r="B553" s="1"/>
      <c r="C553" s="1"/>
      <c r="D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8">
      <c r="A554" s="1"/>
      <c r="B554" s="1"/>
      <c r="C554" s="1"/>
      <c r="D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8">
      <c r="A555" s="1"/>
      <c r="B555" s="1"/>
      <c r="C555" s="1"/>
      <c r="D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8">
      <c r="A556" s="1"/>
      <c r="B556" s="1"/>
      <c r="C556" s="1"/>
      <c r="D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8">
      <c r="A557" s="1"/>
      <c r="B557" s="1"/>
      <c r="C557" s="1"/>
      <c r="D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8">
      <c r="A558" s="1"/>
      <c r="B558" s="1"/>
      <c r="C558" s="1"/>
      <c r="D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8">
      <c r="A559" s="1"/>
      <c r="B559" s="1"/>
      <c r="C559" s="1"/>
      <c r="D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8">
      <c r="A560" s="1"/>
      <c r="B560" s="1"/>
      <c r="C560" s="1"/>
      <c r="D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8">
      <c r="A561" s="1"/>
      <c r="B561" s="1"/>
      <c r="C561" s="1"/>
      <c r="D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8">
      <c r="A562" s="1"/>
      <c r="B562" s="1"/>
      <c r="C562" s="1"/>
      <c r="D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8">
      <c r="A563" s="1"/>
      <c r="B563" s="1"/>
      <c r="C563" s="1"/>
      <c r="D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8">
      <c r="A564" s="1"/>
      <c r="B564" s="1"/>
      <c r="C564" s="1"/>
      <c r="D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8">
      <c r="A565" s="1"/>
      <c r="B565" s="1"/>
      <c r="C565" s="1"/>
      <c r="D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8">
      <c r="A566" s="1"/>
      <c r="B566" s="1"/>
      <c r="C566" s="1"/>
      <c r="D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8">
      <c r="A567" s="1"/>
      <c r="B567" s="1"/>
      <c r="C567" s="1"/>
      <c r="D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8">
      <c r="A568" s="1"/>
      <c r="B568" s="1"/>
      <c r="C568" s="1"/>
      <c r="D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8">
      <c r="A569" s="1"/>
      <c r="B569" s="1"/>
      <c r="C569" s="1"/>
      <c r="D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8">
      <c r="A570" s="1"/>
      <c r="B570" s="1"/>
      <c r="C570" s="1"/>
      <c r="D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8">
      <c r="A571" s="1"/>
      <c r="B571" s="1"/>
      <c r="C571" s="1"/>
      <c r="D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8">
      <c r="A572" s="1"/>
      <c r="B572" s="1"/>
      <c r="C572" s="1"/>
      <c r="D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8">
      <c r="A573" s="1"/>
      <c r="B573" s="1"/>
      <c r="C573" s="1"/>
      <c r="D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8">
      <c r="A574" s="1"/>
      <c r="B574" s="1"/>
      <c r="C574" s="1"/>
      <c r="D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8">
      <c r="A575" s="1"/>
      <c r="B575" s="1"/>
      <c r="C575" s="1"/>
      <c r="D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8">
      <c r="A576" s="1"/>
      <c r="B576" s="1"/>
      <c r="C576" s="1"/>
      <c r="D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8">
      <c r="A577" s="1"/>
      <c r="B577" s="1"/>
      <c r="C577" s="1"/>
      <c r="D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8">
      <c r="A578" s="1"/>
      <c r="B578" s="1"/>
      <c r="C578" s="1"/>
      <c r="D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8">
      <c r="A579" s="1"/>
      <c r="B579" s="1"/>
      <c r="C579" s="1"/>
      <c r="D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8">
      <c r="A580" s="1"/>
      <c r="B580" s="1"/>
      <c r="C580" s="1"/>
      <c r="D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8">
      <c r="A581" s="1"/>
      <c r="B581" s="1"/>
      <c r="C581" s="1"/>
      <c r="D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8">
      <c r="A582" s="1"/>
      <c r="B582" s="1"/>
      <c r="C582" s="1"/>
      <c r="D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8">
      <c r="A583" s="1"/>
      <c r="B583" s="1"/>
      <c r="C583" s="1"/>
      <c r="D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8">
      <c r="A584" s="1"/>
      <c r="B584" s="1"/>
      <c r="C584" s="1"/>
      <c r="D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8">
      <c r="A585" s="1"/>
      <c r="B585" s="1"/>
      <c r="C585" s="1"/>
      <c r="D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8">
      <c r="A586" s="1"/>
      <c r="B586" s="1"/>
      <c r="C586" s="1"/>
      <c r="D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8">
      <c r="A587" s="1"/>
      <c r="B587" s="1"/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8">
      <c r="A588" s="1"/>
      <c r="B588" s="1"/>
      <c r="C588" s="1"/>
      <c r="D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8">
      <c r="A589" s="1"/>
      <c r="B589" s="1"/>
      <c r="C589" s="1"/>
      <c r="D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8">
      <c r="A590" s="1"/>
      <c r="B590" s="1"/>
      <c r="C590" s="1"/>
      <c r="D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8">
      <c r="A591" s="1"/>
      <c r="B591" s="1"/>
      <c r="C591" s="1"/>
      <c r="D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8">
      <c r="A592" s="1"/>
      <c r="B592" s="1"/>
      <c r="C592" s="1"/>
      <c r="D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8">
      <c r="A593" s="1"/>
      <c r="B593" s="1"/>
      <c r="C593" s="1"/>
      <c r="D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8">
      <c r="A594" s="1"/>
      <c r="B594" s="1"/>
      <c r="C594" s="1"/>
      <c r="D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8">
      <c r="A595" s="1"/>
      <c r="B595" s="1"/>
      <c r="C595" s="1"/>
      <c r="D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8">
      <c r="A596" s="1"/>
      <c r="B596" s="1"/>
      <c r="C596" s="1"/>
      <c r="D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8">
      <c r="A597" s="1"/>
      <c r="B597" s="1"/>
      <c r="C597" s="1"/>
      <c r="D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8">
      <c r="A598" s="1"/>
      <c r="B598" s="1"/>
      <c r="C598" s="1"/>
      <c r="D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8">
      <c r="A599" s="1"/>
      <c r="B599" s="1"/>
      <c r="C599" s="1"/>
      <c r="D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8">
      <c r="A600" s="1"/>
      <c r="B600" s="1"/>
      <c r="C600" s="1"/>
      <c r="D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8">
      <c r="A601" s="1"/>
      <c r="B601" s="1"/>
      <c r="C601" s="1"/>
      <c r="D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8">
      <c r="A602" s="1"/>
      <c r="B602" s="1"/>
      <c r="C602" s="1"/>
      <c r="D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8">
      <c r="A603" s="1"/>
      <c r="B603" s="1"/>
      <c r="C603" s="1"/>
      <c r="D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8">
      <c r="A604" s="1"/>
      <c r="B604" s="1"/>
      <c r="C604" s="1"/>
      <c r="D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8">
      <c r="A605" s="1"/>
      <c r="B605" s="1"/>
      <c r="C605" s="1"/>
      <c r="D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8">
      <c r="A606" s="1"/>
      <c r="B606" s="1"/>
      <c r="C606" s="1"/>
      <c r="D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8">
      <c r="A607" s="1"/>
      <c r="B607" s="1"/>
      <c r="C607" s="1"/>
      <c r="D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8">
      <c r="A608" s="1"/>
      <c r="B608" s="1"/>
      <c r="C608" s="1"/>
      <c r="D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8">
      <c r="A609" s="1"/>
      <c r="B609" s="1"/>
      <c r="C609" s="1"/>
      <c r="D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8">
      <c r="A610" s="1"/>
      <c r="B610" s="1"/>
      <c r="C610" s="1"/>
      <c r="D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8">
      <c r="A611" s="1"/>
      <c r="B611" s="1"/>
      <c r="C611" s="1"/>
      <c r="D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8">
      <c r="A612" s="1"/>
      <c r="B612" s="1"/>
      <c r="C612" s="1"/>
      <c r="D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8">
      <c r="A613" s="1"/>
      <c r="B613" s="1"/>
      <c r="C613" s="1"/>
      <c r="D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8">
      <c r="A614" s="1"/>
      <c r="B614" s="1"/>
      <c r="C614" s="1"/>
      <c r="D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8">
      <c r="A615" s="1"/>
      <c r="B615" s="1"/>
      <c r="C615" s="1"/>
      <c r="D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8">
      <c r="A616" s="1"/>
      <c r="B616" s="1"/>
      <c r="C616" s="1"/>
      <c r="D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8">
      <c r="A617" s="1"/>
      <c r="B617" s="1"/>
      <c r="C617" s="1"/>
      <c r="D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8">
      <c r="A618" s="1"/>
      <c r="B618" s="1"/>
      <c r="C618" s="1"/>
      <c r="D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8">
      <c r="A619" s="1"/>
      <c r="B619" s="1"/>
      <c r="C619" s="1"/>
      <c r="D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8">
      <c r="A620" s="1"/>
      <c r="B620" s="1"/>
      <c r="C620" s="1"/>
      <c r="D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8">
      <c r="A621" s="1"/>
      <c r="B621" s="1"/>
      <c r="C621" s="1"/>
      <c r="D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8">
      <c r="A622" s="1"/>
      <c r="B622" s="1"/>
      <c r="C622" s="1"/>
      <c r="D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8">
      <c r="A623" s="1"/>
      <c r="B623" s="1"/>
      <c r="C623" s="1"/>
      <c r="D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8">
      <c r="A624" s="1"/>
      <c r="B624" s="1"/>
      <c r="C624" s="1"/>
      <c r="D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8">
      <c r="A625" s="1"/>
      <c r="B625" s="1"/>
      <c r="C625" s="1"/>
      <c r="D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8">
      <c r="A626" s="1"/>
      <c r="B626" s="1"/>
      <c r="C626" s="1"/>
      <c r="D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8">
      <c r="A627" s="1"/>
      <c r="B627" s="1"/>
      <c r="C627" s="1"/>
      <c r="D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8">
      <c r="A628" s="1"/>
      <c r="B628" s="1"/>
      <c r="C628" s="1"/>
      <c r="D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8">
      <c r="A629" s="1"/>
      <c r="B629" s="1"/>
      <c r="C629" s="1"/>
      <c r="D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8">
      <c r="A630" s="1"/>
      <c r="B630" s="1"/>
      <c r="C630" s="1"/>
      <c r="D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8">
      <c r="A631" s="1"/>
      <c r="B631" s="1"/>
      <c r="C631" s="1"/>
      <c r="D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8">
      <c r="A632" s="1"/>
      <c r="B632" s="1"/>
      <c r="C632" s="1"/>
      <c r="D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8">
      <c r="A633" s="1"/>
      <c r="B633" s="1"/>
      <c r="C633" s="1"/>
      <c r="D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8">
      <c r="A634" s="1"/>
      <c r="B634" s="1"/>
      <c r="C634" s="1"/>
      <c r="D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8">
      <c r="A635" s="1"/>
      <c r="B635" s="1"/>
      <c r="C635" s="1"/>
      <c r="D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8">
      <c r="A636" s="1"/>
      <c r="B636" s="1"/>
      <c r="C636" s="1"/>
      <c r="D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8">
      <c r="A637" s="1"/>
      <c r="B637" s="1"/>
      <c r="C637" s="1"/>
      <c r="D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8">
      <c r="A638" s="1"/>
      <c r="B638" s="1"/>
      <c r="C638" s="1"/>
      <c r="D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8">
      <c r="A639" s="1"/>
      <c r="B639" s="1"/>
      <c r="C639" s="1"/>
      <c r="D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8">
      <c r="A640" s="1"/>
      <c r="B640" s="1"/>
      <c r="C640" s="1"/>
      <c r="D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8">
      <c r="A641" s="1"/>
      <c r="B641" s="1"/>
      <c r="C641" s="1"/>
      <c r="D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8">
      <c r="A642" s="1"/>
      <c r="B642" s="1"/>
      <c r="C642" s="1"/>
      <c r="D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8">
      <c r="A643" s="1"/>
      <c r="B643" s="1"/>
      <c r="C643" s="1"/>
      <c r="D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8">
      <c r="A644" s="1"/>
      <c r="B644" s="1"/>
      <c r="C644" s="1"/>
      <c r="D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8">
      <c r="A645" s="1"/>
      <c r="B645" s="1"/>
      <c r="C645" s="1"/>
      <c r="D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8">
      <c r="A646" s="1"/>
      <c r="B646" s="1"/>
      <c r="C646" s="1"/>
      <c r="D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8">
      <c r="A647" s="1"/>
      <c r="B647" s="1"/>
      <c r="C647" s="1"/>
      <c r="D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8">
      <c r="A648" s="1"/>
      <c r="B648" s="1"/>
      <c r="C648" s="1"/>
      <c r="D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8">
      <c r="A649" s="1"/>
      <c r="B649" s="1"/>
      <c r="C649" s="1"/>
      <c r="D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8">
      <c r="A650" s="1"/>
      <c r="B650" s="1"/>
      <c r="C650" s="1"/>
      <c r="D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8">
      <c r="A651" s="1"/>
      <c r="B651" s="1"/>
      <c r="C651" s="1"/>
      <c r="D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8">
      <c r="A652" s="1"/>
      <c r="B652" s="1"/>
      <c r="C652" s="1"/>
      <c r="D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8">
      <c r="A653" s="1"/>
      <c r="B653" s="1"/>
      <c r="C653" s="1"/>
      <c r="D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8">
      <c r="A654" s="1"/>
      <c r="B654" s="1"/>
      <c r="C654" s="1"/>
      <c r="D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8">
      <c r="A655" s="1"/>
      <c r="B655" s="1"/>
      <c r="C655" s="1"/>
      <c r="D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8">
      <c r="A656" s="1"/>
      <c r="B656" s="1"/>
      <c r="C656" s="1"/>
      <c r="D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8">
      <c r="A657" s="1"/>
      <c r="B657" s="1"/>
      <c r="C657" s="1"/>
      <c r="D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8">
      <c r="A658" s="1"/>
      <c r="B658" s="1"/>
      <c r="C658" s="1"/>
      <c r="D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8">
      <c r="A659" s="1"/>
      <c r="B659" s="1"/>
      <c r="C659" s="1"/>
      <c r="D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8">
      <c r="A660" s="1"/>
      <c r="B660" s="1"/>
      <c r="C660" s="1"/>
      <c r="D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8">
      <c r="A661" s="1"/>
      <c r="B661" s="1"/>
      <c r="C661" s="1"/>
      <c r="D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8">
      <c r="A662" s="1"/>
      <c r="B662" s="1"/>
      <c r="C662" s="1"/>
      <c r="D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8">
      <c r="A663" s="1"/>
      <c r="B663" s="1"/>
      <c r="C663" s="1"/>
      <c r="D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8">
      <c r="A664" s="1"/>
      <c r="B664" s="1"/>
      <c r="C664" s="1"/>
      <c r="D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8">
      <c r="A665" s="1"/>
      <c r="B665" s="1"/>
      <c r="C665" s="1"/>
      <c r="D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8">
      <c r="A666" s="1"/>
      <c r="B666" s="1"/>
      <c r="C666" s="1"/>
      <c r="D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8">
      <c r="A667" s="1"/>
      <c r="B667" s="1"/>
      <c r="C667" s="1"/>
      <c r="D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8">
      <c r="A668" s="1"/>
      <c r="B668" s="1"/>
      <c r="C668" s="1"/>
      <c r="D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8">
      <c r="A669" s="1"/>
      <c r="B669" s="1"/>
      <c r="C669" s="1"/>
      <c r="D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8">
      <c r="A670" s="1"/>
      <c r="B670" s="1"/>
      <c r="C670" s="1"/>
      <c r="D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8">
      <c r="A671" s="1"/>
      <c r="B671" s="1"/>
      <c r="C671" s="1"/>
      <c r="D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8">
      <c r="A672" s="1"/>
      <c r="B672" s="1"/>
      <c r="C672" s="1"/>
      <c r="D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8">
      <c r="A673" s="1"/>
      <c r="B673" s="1"/>
      <c r="C673" s="1"/>
      <c r="D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8">
      <c r="A674" s="1"/>
      <c r="B674" s="1"/>
      <c r="C674" s="1"/>
      <c r="D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8">
      <c r="A675" s="1"/>
      <c r="B675" s="1"/>
      <c r="C675" s="1"/>
      <c r="D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8">
      <c r="A676" s="1"/>
      <c r="B676" s="1"/>
      <c r="C676" s="1"/>
      <c r="D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8">
      <c r="A677" s="1"/>
      <c r="B677" s="1"/>
      <c r="C677" s="1"/>
      <c r="D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8">
      <c r="A678" s="1"/>
      <c r="B678" s="1"/>
      <c r="C678" s="1"/>
      <c r="D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8">
      <c r="A679" s="1"/>
      <c r="B679" s="1"/>
      <c r="C679" s="1"/>
      <c r="D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8">
      <c r="A680" s="1"/>
      <c r="B680" s="1"/>
      <c r="C680" s="1"/>
      <c r="D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8">
      <c r="A681" s="1"/>
      <c r="B681" s="1"/>
      <c r="C681" s="1"/>
      <c r="D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8">
      <c r="A682" s="1"/>
      <c r="B682" s="1"/>
      <c r="C682" s="1"/>
      <c r="D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8">
      <c r="A683" s="1"/>
      <c r="B683" s="1"/>
      <c r="C683" s="1"/>
      <c r="D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8">
      <c r="A684" s="1"/>
      <c r="B684" s="1"/>
      <c r="C684" s="1"/>
      <c r="D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8">
      <c r="A685" s="1"/>
      <c r="B685" s="1"/>
      <c r="C685" s="1"/>
      <c r="D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8">
      <c r="A686" s="1"/>
      <c r="B686" s="1"/>
      <c r="C686" s="1"/>
      <c r="D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8">
      <c r="A687" s="1"/>
      <c r="B687" s="1"/>
      <c r="C687" s="1"/>
      <c r="D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8">
      <c r="A688" s="1"/>
      <c r="B688" s="1"/>
      <c r="C688" s="1"/>
      <c r="D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8">
      <c r="A689" s="1"/>
      <c r="B689" s="1"/>
      <c r="C689" s="1"/>
      <c r="D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8">
      <c r="A690" s="1"/>
      <c r="B690" s="1"/>
      <c r="C690" s="1"/>
      <c r="D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8">
      <c r="A691" s="1"/>
      <c r="B691" s="1"/>
      <c r="C691" s="1"/>
      <c r="D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8">
      <c r="A692" s="1"/>
      <c r="B692" s="1"/>
      <c r="C692" s="1"/>
      <c r="D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8">
      <c r="A693" s="1"/>
      <c r="B693" s="1"/>
      <c r="C693" s="1"/>
      <c r="D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8">
      <c r="A694" s="1"/>
      <c r="B694" s="1"/>
      <c r="C694" s="1"/>
      <c r="D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8">
      <c r="A695" s="1"/>
      <c r="B695" s="1"/>
      <c r="C695" s="1"/>
      <c r="D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8">
      <c r="A696" s="1"/>
      <c r="B696" s="1"/>
      <c r="C696" s="1"/>
      <c r="D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8">
      <c r="A697" s="1"/>
      <c r="B697" s="1"/>
      <c r="C697" s="1"/>
      <c r="D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8">
      <c r="A698" s="1"/>
      <c r="B698" s="1"/>
      <c r="C698" s="1"/>
      <c r="D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8">
      <c r="A699" s="1"/>
      <c r="B699" s="1"/>
      <c r="C699" s="1"/>
      <c r="D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8">
      <c r="A700" s="1"/>
      <c r="B700" s="1"/>
      <c r="C700" s="1"/>
      <c r="D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8">
      <c r="A701" s="1"/>
      <c r="B701" s="1"/>
      <c r="C701" s="1"/>
      <c r="D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8">
      <c r="A702" s="1"/>
      <c r="B702" s="1"/>
      <c r="C702" s="1"/>
      <c r="D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8">
      <c r="A703" s="1"/>
      <c r="B703" s="1"/>
      <c r="C703" s="1"/>
      <c r="D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8">
      <c r="A704" s="1"/>
      <c r="B704" s="1"/>
      <c r="C704" s="1"/>
      <c r="D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8">
      <c r="A705" s="1"/>
      <c r="B705" s="1"/>
      <c r="C705" s="1"/>
      <c r="D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8">
      <c r="A706" s="1"/>
      <c r="B706" s="1"/>
      <c r="C706" s="1"/>
      <c r="D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8">
      <c r="A707" s="1"/>
      <c r="B707" s="1"/>
      <c r="C707" s="1"/>
      <c r="D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8">
      <c r="A708" s="1"/>
      <c r="B708" s="1"/>
      <c r="C708" s="1"/>
      <c r="D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8">
      <c r="A709" s="1"/>
      <c r="B709" s="1"/>
      <c r="C709" s="1"/>
      <c r="D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8">
      <c r="A710" s="1"/>
      <c r="B710" s="1"/>
      <c r="C710" s="1"/>
      <c r="D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8">
      <c r="A711" s="1"/>
      <c r="B711" s="1"/>
      <c r="C711" s="1"/>
      <c r="D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8">
      <c r="A712" s="1"/>
      <c r="B712" s="1"/>
      <c r="C712" s="1"/>
      <c r="D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8">
      <c r="A713" s="1"/>
      <c r="B713" s="1"/>
      <c r="C713" s="1"/>
      <c r="D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8">
      <c r="A714" s="1"/>
      <c r="B714" s="1"/>
      <c r="C714" s="1"/>
      <c r="D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8">
      <c r="A715" s="1"/>
      <c r="B715" s="1"/>
      <c r="C715" s="1"/>
      <c r="D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8">
      <c r="A716" s="1"/>
      <c r="B716" s="1"/>
      <c r="C716" s="1"/>
      <c r="D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8">
      <c r="A717" s="1"/>
      <c r="B717" s="1"/>
      <c r="C717" s="1"/>
      <c r="D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8">
      <c r="A718" s="1"/>
      <c r="B718" s="1"/>
      <c r="C718" s="1"/>
      <c r="D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8">
      <c r="A719" s="1"/>
      <c r="B719" s="1"/>
      <c r="C719" s="1"/>
      <c r="D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8">
      <c r="A720" s="1"/>
      <c r="B720" s="1"/>
      <c r="C720" s="1"/>
      <c r="D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8">
      <c r="A721" s="1"/>
      <c r="B721" s="1"/>
      <c r="C721" s="1"/>
      <c r="D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8">
      <c r="A722" s="1"/>
      <c r="B722" s="1"/>
      <c r="C722" s="1"/>
      <c r="D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8">
      <c r="A723" s="1"/>
      <c r="B723" s="1"/>
      <c r="C723" s="1"/>
      <c r="D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8">
      <c r="A724" s="1"/>
      <c r="B724" s="1"/>
      <c r="C724" s="1"/>
      <c r="D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8">
      <c r="A725" s="1"/>
      <c r="B725" s="1"/>
      <c r="C725" s="1"/>
      <c r="D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8">
      <c r="A726" s="1"/>
      <c r="B726" s="1"/>
      <c r="C726" s="1"/>
      <c r="D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8">
      <c r="A727" s="1"/>
      <c r="B727" s="1"/>
      <c r="C727" s="1"/>
      <c r="D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8">
      <c r="A728" s="1"/>
      <c r="B728" s="1"/>
      <c r="C728" s="1"/>
      <c r="D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8">
      <c r="A729" s="1"/>
      <c r="B729" s="1"/>
      <c r="C729" s="1"/>
      <c r="D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8">
      <c r="A730" s="1"/>
      <c r="B730" s="1"/>
      <c r="C730" s="1"/>
      <c r="D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8">
      <c r="A731" s="1"/>
      <c r="B731" s="1"/>
      <c r="C731" s="1"/>
      <c r="D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8">
      <c r="A732" s="1"/>
      <c r="B732" s="1"/>
      <c r="C732" s="1"/>
      <c r="D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8">
      <c r="A733" s="1"/>
      <c r="B733" s="1"/>
      <c r="C733" s="1"/>
      <c r="D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8">
      <c r="A734" s="1"/>
      <c r="B734" s="1"/>
      <c r="C734" s="1"/>
      <c r="D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8">
      <c r="A735" s="1"/>
      <c r="B735" s="1"/>
      <c r="C735" s="1"/>
      <c r="D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8">
      <c r="A736" s="1"/>
      <c r="B736" s="1"/>
      <c r="C736" s="1"/>
      <c r="D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8">
      <c r="A737" s="1"/>
      <c r="B737" s="1"/>
      <c r="C737" s="1"/>
      <c r="D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8">
      <c r="A738" s="1"/>
      <c r="B738" s="1"/>
      <c r="C738" s="1"/>
      <c r="D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8">
      <c r="A739" s="1"/>
      <c r="B739" s="1"/>
      <c r="C739" s="1"/>
      <c r="D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8">
      <c r="A740" s="1"/>
      <c r="B740" s="1"/>
      <c r="C740" s="1"/>
      <c r="D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8">
      <c r="A741" s="1"/>
      <c r="B741" s="1"/>
      <c r="C741" s="1"/>
      <c r="D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8">
      <c r="A742" s="1"/>
      <c r="B742" s="1"/>
      <c r="C742" s="1"/>
      <c r="D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8">
      <c r="A743" s="1"/>
      <c r="B743" s="1"/>
      <c r="C743" s="1"/>
      <c r="D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8">
      <c r="A744" s="1"/>
      <c r="B744" s="1"/>
      <c r="C744" s="1"/>
      <c r="D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8">
      <c r="A745" s="1"/>
      <c r="B745" s="1"/>
      <c r="C745" s="1"/>
      <c r="D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8">
      <c r="A746" s="1"/>
      <c r="B746" s="1"/>
      <c r="C746" s="1"/>
      <c r="D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8">
      <c r="A747" s="1"/>
      <c r="B747" s="1"/>
      <c r="C747" s="1"/>
      <c r="D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8">
      <c r="A748" s="1"/>
      <c r="B748" s="1"/>
      <c r="C748" s="1"/>
      <c r="D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8">
      <c r="A749" s="1"/>
      <c r="B749" s="1"/>
      <c r="C749" s="1"/>
      <c r="D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8">
      <c r="A750" s="1"/>
      <c r="B750" s="1"/>
      <c r="C750" s="1"/>
      <c r="D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8">
      <c r="A751" s="1"/>
      <c r="B751" s="1"/>
      <c r="C751" s="1"/>
      <c r="D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8">
      <c r="A752" s="1"/>
      <c r="B752" s="1"/>
      <c r="C752" s="1"/>
      <c r="D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8">
      <c r="A753" s="1"/>
      <c r="B753" s="1"/>
      <c r="C753" s="1"/>
      <c r="D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8">
      <c r="A754" s="1"/>
      <c r="B754" s="1"/>
      <c r="C754" s="1"/>
      <c r="D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8">
      <c r="A755" s="1"/>
      <c r="B755" s="1"/>
      <c r="C755" s="1"/>
      <c r="D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8">
      <c r="A756" s="1"/>
      <c r="B756" s="1"/>
      <c r="C756" s="1"/>
      <c r="D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8">
      <c r="A757" s="1"/>
      <c r="B757" s="1"/>
      <c r="C757" s="1"/>
      <c r="D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8">
      <c r="A758" s="1"/>
      <c r="B758" s="1"/>
      <c r="C758" s="1"/>
      <c r="D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8">
      <c r="A759" s="1"/>
      <c r="B759" s="1"/>
      <c r="C759" s="1"/>
      <c r="D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8">
      <c r="A760" s="1"/>
      <c r="B760" s="1"/>
      <c r="C760" s="1"/>
      <c r="D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8">
      <c r="A761" s="1"/>
      <c r="B761" s="1"/>
      <c r="C761" s="1"/>
      <c r="D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8">
      <c r="A762" s="1"/>
      <c r="B762" s="1"/>
      <c r="C762" s="1"/>
      <c r="D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8">
      <c r="A763" s="1"/>
      <c r="B763" s="1"/>
      <c r="C763" s="1"/>
      <c r="D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8">
      <c r="A764" s="1"/>
      <c r="B764" s="1"/>
      <c r="C764" s="1"/>
      <c r="D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8">
      <c r="A765" s="1"/>
      <c r="B765" s="1"/>
      <c r="C765" s="1"/>
      <c r="D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8">
      <c r="A766" s="1"/>
      <c r="B766" s="1"/>
      <c r="C766" s="1"/>
      <c r="D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8">
      <c r="A767" s="1"/>
      <c r="B767" s="1"/>
      <c r="C767" s="1"/>
      <c r="D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8">
      <c r="A768" s="1"/>
      <c r="B768" s="1"/>
      <c r="C768" s="1"/>
      <c r="D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8">
      <c r="A769" s="1"/>
      <c r="B769" s="1"/>
      <c r="C769" s="1"/>
      <c r="D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8">
      <c r="A770" s="1"/>
      <c r="B770" s="1"/>
      <c r="C770" s="1"/>
      <c r="D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8">
      <c r="A771" s="1"/>
      <c r="B771" s="1"/>
      <c r="C771" s="1"/>
      <c r="D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8">
      <c r="A772" s="1"/>
      <c r="B772" s="1"/>
      <c r="C772" s="1"/>
      <c r="D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8">
      <c r="A773" s="1"/>
      <c r="B773" s="1"/>
      <c r="C773" s="1"/>
      <c r="D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8">
      <c r="A774" s="1"/>
      <c r="B774" s="1"/>
      <c r="C774" s="1"/>
      <c r="D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8">
      <c r="A775" s="1"/>
      <c r="B775" s="1"/>
      <c r="C775" s="1"/>
      <c r="D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8">
      <c r="A776" s="1"/>
      <c r="B776" s="1"/>
      <c r="C776" s="1"/>
      <c r="D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8">
      <c r="A777" s="1"/>
      <c r="B777" s="1"/>
      <c r="C777" s="1"/>
      <c r="D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8">
      <c r="A778" s="1"/>
      <c r="B778" s="1"/>
      <c r="C778" s="1"/>
      <c r="D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8">
      <c r="A779" s="1"/>
      <c r="B779" s="1"/>
      <c r="C779" s="1"/>
      <c r="D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8">
      <c r="A780" s="1"/>
      <c r="B780" s="1"/>
      <c r="C780" s="1"/>
      <c r="D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8">
      <c r="A781" s="1"/>
      <c r="B781" s="1"/>
      <c r="C781" s="1"/>
      <c r="D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8">
      <c r="A782" s="1"/>
      <c r="B782" s="1"/>
      <c r="C782" s="1"/>
      <c r="D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8">
      <c r="A783" s="1"/>
      <c r="B783" s="1"/>
      <c r="C783" s="1"/>
      <c r="D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8">
      <c r="A784" s="1"/>
      <c r="B784" s="1"/>
      <c r="C784" s="1"/>
      <c r="D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8">
      <c r="A785" s="1"/>
      <c r="B785" s="1"/>
      <c r="C785" s="1"/>
      <c r="D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8">
      <c r="A786" s="1"/>
      <c r="B786" s="1"/>
      <c r="C786" s="1"/>
      <c r="D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8">
      <c r="A787" s="1"/>
      <c r="B787" s="1"/>
      <c r="C787" s="1"/>
      <c r="D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8">
      <c r="A788" s="1"/>
      <c r="B788" s="1"/>
      <c r="C788" s="1"/>
      <c r="D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8">
      <c r="A789" s="1"/>
      <c r="B789" s="1"/>
      <c r="C789" s="1"/>
      <c r="D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8">
      <c r="A790" s="1"/>
      <c r="B790" s="1"/>
      <c r="C790" s="1"/>
      <c r="D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8">
      <c r="A791" s="1"/>
      <c r="B791" s="1"/>
      <c r="C791" s="1"/>
      <c r="D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8">
      <c r="A792" s="1"/>
      <c r="B792" s="1"/>
      <c r="C792" s="1"/>
      <c r="D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8">
      <c r="A793" s="1"/>
      <c r="B793" s="1"/>
      <c r="C793" s="1"/>
      <c r="D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8">
      <c r="A794" s="1"/>
      <c r="B794" s="1"/>
      <c r="C794" s="1"/>
      <c r="D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8">
      <c r="A795" s="1"/>
      <c r="B795" s="1"/>
      <c r="C795" s="1"/>
      <c r="D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8">
      <c r="A796" s="1"/>
      <c r="B796" s="1"/>
      <c r="C796" s="1"/>
      <c r="D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8">
      <c r="A797" s="1"/>
      <c r="B797" s="1"/>
      <c r="C797" s="1"/>
      <c r="D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8">
      <c r="A798" s="1"/>
      <c r="B798" s="1"/>
      <c r="C798" s="1"/>
      <c r="D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8">
      <c r="A799" s="1"/>
      <c r="B799" s="1"/>
      <c r="C799" s="1"/>
      <c r="D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8">
      <c r="A800" s="1"/>
      <c r="B800" s="1"/>
      <c r="C800" s="1"/>
      <c r="D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8">
      <c r="A801" s="1"/>
      <c r="B801" s="1"/>
      <c r="C801" s="1"/>
      <c r="D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8">
      <c r="A802" s="1"/>
      <c r="B802" s="1"/>
      <c r="C802" s="1"/>
      <c r="D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8">
      <c r="A803" s="1"/>
      <c r="B803" s="1"/>
      <c r="C803" s="1"/>
      <c r="D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8">
      <c r="A804" s="1"/>
      <c r="B804" s="1"/>
      <c r="C804" s="1"/>
      <c r="D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8">
      <c r="A805" s="1"/>
      <c r="B805" s="1"/>
      <c r="C805" s="1"/>
      <c r="D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8">
      <c r="A806" s="1"/>
      <c r="B806" s="1"/>
      <c r="C806" s="1"/>
      <c r="D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8">
      <c r="A807" s="1"/>
      <c r="B807" s="1"/>
      <c r="C807" s="1"/>
      <c r="D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8">
      <c r="A808" s="1"/>
      <c r="B808" s="1"/>
      <c r="C808" s="1"/>
      <c r="D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8">
      <c r="A809" s="1"/>
      <c r="B809" s="1"/>
      <c r="C809" s="1"/>
      <c r="D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8">
      <c r="A810" s="1"/>
      <c r="B810" s="1"/>
      <c r="C810" s="1"/>
      <c r="D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8">
      <c r="A811" s="1"/>
      <c r="B811" s="1"/>
      <c r="C811" s="1"/>
      <c r="D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8">
      <c r="A812" s="1"/>
      <c r="B812" s="1"/>
      <c r="C812" s="1"/>
      <c r="D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8">
      <c r="A813" s="1"/>
      <c r="B813" s="1"/>
      <c r="C813" s="1"/>
      <c r="D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8">
      <c r="A814" s="1"/>
      <c r="B814" s="1"/>
      <c r="C814" s="1"/>
      <c r="D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8">
      <c r="A815" s="1"/>
      <c r="B815" s="1"/>
      <c r="C815" s="1"/>
      <c r="D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8">
      <c r="A816" s="1"/>
      <c r="B816" s="1"/>
      <c r="C816" s="1"/>
      <c r="D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8">
      <c r="A817" s="1"/>
      <c r="B817" s="1"/>
      <c r="C817" s="1"/>
      <c r="D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8">
      <c r="A818" s="1"/>
      <c r="B818" s="1"/>
      <c r="C818" s="1"/>
      <c r="D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8">
      <c r="A819" s="1"/>
      <c r="B819" s="1"/>
      <c r="C819" s="1"/>
      <c r="D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8">
      <c r="A820" s="1"/>
      <c r="B820" s="1"/>
      <c r="C820" s="1"/>
      <c r="D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8">
      <c r="A821" s="1"/>
      <c r="B821" s="1"/>
      <c r="C821" s="1"/>
      <c r="D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8">
      <c r="A822" s="1"/>
      <c r="B822" s="1"/>
      <c r="C822" s="1"/>
      <c r="D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8">
      <c r="A823" s="1"/>
      <c r="B823" s="1"/>
      <c r="C823" s="1"/>
      <c r="D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8">
      <c r="A824" s="1"/>
      <c r="B824" s="1"/>
      <c r="C824" s="1"/>
      <c r="D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8">
      <c r="A825" s="1"/>
      <c r="B825" s="1"/>
      <c r="C825" s="1"/>
      <c r="D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8">
      <c r="A826" s="1"/>
      <c r="B826" s="1"/>
      <c r="C826" s="1"/>
      <c r="D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8">
      <c r="A827" s="1"/>
      <c r="B827" s="1"/>
      <c r="C827" s="1"/>
      <c r="D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8">
      <c r="A828" s="1"/>
      <c r="B828" s="1"/>
      <c r="C828" s="1"/>
      <c r="D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8">
      <c r="A829" s="1"/>
      <c r="B829" s="1"/>
      <c r="C829" s="1"/>
      <c r="D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8">
      <c r="A830" s="1"/>
      <c r="B830" s="1"/>
      <c r="C830" s="1"/>
      <c r="D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8">
      <c r="A831" s="1"/>
      <c r="B831" s="1"/>
      <c r="C831" s="1"/>
      <c r="D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8">
      <c r="A832" s="1"/>
      <c r="B832" s="1"/>
      <c r="C832" s="1"/>
      <c r="D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8">
      <c r="A833" s="1"/>
      <c r="B833" s="1"/>
      <c r="C833" s="1"/>
      <c r="D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8">
      <c r="A834" s="1"/>
      <c r="B834" s="1"/>
      <c r="C834" s="1"/>
      <c r="D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8">
      <c r="A835" s="1"/>
      <c r="B835" s="1"/>
      <c r="C835" s="1"/>
      <c r="D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8">
      <c r="A836" s="1"/>
      <c r="B836" s="1"/>
      <c r="C836" s="1"/>
      <c r="D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8">
      <c r="A837" s="1"/>
      <c r="B837" s="1"/>
      <c r="C837" s="1"/>
      <c r="D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8">
      <c r="A838" s="1"/>
      <c r="B838" s="1"/>
      <c r="C838" s="1"/>
      <c r="D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8">
      <c r="A839" s="1"/>
      <c r="B839" s="1"/>
      <c r="C839" s="1"/>
      <c r="D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8">
      <c r="A840" s="1"/>
      <c r="B840" s="1"/>
      <c r="C840" s="1"/>
      <c r="D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8">
      <c r="A841" s="1"/>
      <c r="B841" s="1"/>
      <c r="C841" s="1"/>
      <c r="D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8">
      <c r="A842" s="1"/>
      <c r="B842" s="1"/>
      <c r="C842" s="1"/>
      <c r="D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8">
      <c r="A843" s="1"/>
      <c r="B843" s="1"/>
      <c r="C843" s="1"/>
      <c r="D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8">
      <c r="A844" s="1"/>
      <c r="B844" s="1"/>
      <c r="C844" s="1"/>
      <c r="D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8">
      <c r="A845" s="1"/>
      <c r="B845" s="1"/>
      <c r="C845" s="1"/>
      <c r="D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8">
      <c r="A846" s="1"/>
      <c r="B846" s="1"/>
      <c r="C846" s="1"/>
      <c r="D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8">
      <c r="A847" s="1"/>
      <c r="B847" s="1"/>
      <c r="C847" s="1"/>
      <c r="D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8">
      <c r="A848" s="1"/>
      <c r="B848" s="1"/>
      <c r="C848" s="1"/>
      <c r="D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8">
      <c r="A849" s="1"/>
      <c r="B849" s="1"/>
      <c r="C849" s="1"/>
      <c r="D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8">
      <c r="A850" s="1"/>
      <c r="B850" s="1"/>
      <c r="C850" s="1"/>
      <c r="D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8">
      <c r="A851" s="1"/>
      <c r="B851" s="1"/>
      <c r="C851" s="1"/>
      <c r="D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8">
      <c r="A852" s="1"/>
      <c r="B852" s="1"/>
      <c r="C852" s="1"/>
      <c r="D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8">
      <c r="A853" s="1"/>
      <c r="B853" s="1"/>
      <c r="C853" s="1"/>
      <c r="D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8">
      <c r="A854" s="1"/>
      <c r="B854" s="1"/>
      <c r="C854" s="1"/>
      <c r="D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8">
      <c r="A855" s="1"/>
      <c r="B855" s="1"/>
      <c r="C855" s="1"/>
      <c r="D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8">
      <c r="A856" s="1"/>
      <c r="B856" s="1"/>
      <c r="C856" s="1"/>
      <c r="D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8">
      <c r="A857" s="1"/>
      <c r="B857" s="1"/>
      <c r="C857" s="1"/>
      <c r="D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8">
      <c r="A858" s="1"/>
      <c r="B858" s="1"/>
      <c r="C858" s="1"/>
      <c r="D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8">
      <c r="A859" s="1"/>
      <c r="B859" s="1"/>
      <c r="C859" s="1"/>
      <c r="D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8">
      <c r="A860" s="1"/>
      <c r="B860" s="1"/>
      <c r="C860" s="1"/>
      <c r="D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8">
      <c r="A861" s="1"/>
      <c r="B861" s="1"/>
      <c r="C861" s="1"/>
      <c r="D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8">
      <c r="A862" s="1"/>
      <c r="B862" s="1"/>
      <c r="C862" s="1"/>
      <c r="D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8">
      <c r="A863" s="1"/>
      <c r="B863" s="1"/>
      <c r="C863" s="1"/>
      <c r="D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8">
      <c r="A864" s="1"/>
      <c r="B864" s="1"/>
      <c r="C864" s="1"/>
      <c r="D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8">
      <c r="A865" s="1"/>
      <c r="B865" s="1"/>
      <c r="C865" s="1"/>
      <c r="D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8">
      <c r="A866" s="1"/>
      <c r="B866" s="1"/>
      <c r="C866" s="1"/>
      <c r="D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8">
      <c r="A867" s="1"/>
      <c r="B867" s="1"/>
      <c r="C867" s="1"/>
      <c r="D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8">
      <c r="A868" s="1"/>
      <c r="B868" s="1"/>
      <c r="C868" s="1"/>
      <c r="D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8">
      <c r="A869" s="1"/>
      <c r="B869" s="1"/>
      <c r="C869" s="1"/>
      <c r="D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8">
      <c r="A870" s="1"/>
      <c r="B870" s="1"/>
      <c r="C870" s="1"/>
      <c r="D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8">
      <c r="A871" s="1"/>
      <c r="B871" s="1"/>
      <c r="C871" s="1"/>
      <c r="D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8">
      <c r="A872" s="1"/>
      <c r="B872" s="1"/>
      <c r="C872" s="1"/>
      <c r="D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8">
      <c r="A873" s="1"/>
      <c r="B873" s="1"/>
      <c r="C873" s="1"/>
      <c r="D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8">
      <c r="A874" s="1"/>
      <c r="B874" s="1"/>
      <c r="C874" s="1"/>
      <c r="D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8">
      <c r="A875" s="1"/>
      <c r="B875" s="1"/>
      <c r="C875" s="1"/>
      <c r="D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8">
      <c r="A876" s="1"/>
      <c r="B876" s="1"/>
      <c r="C876" s="1"/>
      <c r="D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8">
      <c r="A877" s="1"/>
      <c r="B877" s="1"/>
      <c r="C877" s="1"/>
      <c r="D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8">
      <c r="A878" s="1"/>
      <c r="B878" s="1"/>
      <c r="C878" s="1"/>
      <c r="D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8">
      <c r="A879" s="1"/>
      <c r="B879" s="1"/>
      <c r="C879" s="1"/>
      <c r="D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8">
      <c r="A880" s="1"/>
      <c r="B880" s="1"/>
      <c r="C880" s="1"/>
      <c r="D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8">
      <c r="A881" s="1"/>
      <c r="B881" s="1"/>
      <c r="C881" s="1"/>
      <c r="D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8">
      <c r="A882" s="1"/>
      <c r="B882" s="1"/>
      <c r="C882" s="1"/>
      <c r="D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8">
      <c r="A883" s="1"/>
      <c r="B883" s="1"/>
      <c r="C883" s="1"/>
      <c r="D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8">
      <c r="A884" s="1"/>
      <c r="B884" s="1"/>
      <c r="C884" s="1"/>
      <c r="D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8">
      <c r="A885" s="1"/>
      <c r="B885" s="1"/>
      <c r="C885" s="1"/>
      <c r="D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8">
      <c r="A886" s="1"/>
      <c r="B886" s="1"/>
      <c r="C886" s="1"/>
      <c r="D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8">
      <c r="A887" s="1"/>
      <c r="B887" s="1"/>
      <c r="C887" s="1"/>
      <c r="D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8">
      <c r="A888" s="1"/>
      <c r="B888" s="1"/>
      <c r="C888" s="1"/>
      <c r="D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8">
      <c r="A889" s="1"/>
      <c r="B889" s="1"/>
      <c r="C889" s="1"/>
      <c r="D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8">
      <c r="A890" s="1"/>
      <c r="B890" s="1"/>
      <c r="C890" s="1"/>
      <c r="D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8">
      <c r="A891" s="1"/>
      <c r="B891" s="1"/>
      <c r="C891" s="1"/>
      <c r="D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8">
      <c r="A892" s="1"/>
      <c r="B892" s="1"/>
      <c r="C892" s="1"/>
      <c r="D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8">
      <c r="A893" s="1"/>
      <c r="B893" s="1"/>
      <c r="C893" s="1"/>
      <c r="D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8">
      <c r="A894" s="1"/>
      <c r="B894" s="1"/>
      <c r="C894" s="1"/>
      <c r="D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8">
      <c r="A895" s="1"/>
      <c r="B895" s="1"/>
      <c r="C895" s="1"/>
      <c r="D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8">
      <c r="A896" s="1"/>
      <c r="B896" s="1"/>
      <c r="C896" s="1"/>
      <c r="D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8">
      <c r="A897" s="1"/>
      <c r="B897" s="1"/>
      <c r="C897" s="1"/>
      <c r="D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8">
      <c r="A898" s="1"/>
      <c r="B898" s="1"/>
      <c r="C898" s="1"/>
      <c r="D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8">
      <c r="A899" s="1"/>
      <c r="B899" s="1"/>
      <c r="C899" s="1"/>
      <c r="D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8">
      <c r="A900" s="1"/>
      <c r="B900" s="1"/>
      <c r="C900" s="1"/>
      <c r="D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8">
      <c r="A901" s="1"/>
      <c r="B901" s="1"/>
      <c r="C901" s="1"/>
      <c r="D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8">
      <c r="A902" s="1"/>
      <c r="B902" s="1"/>
      <c r="C902" s="1"/>
      <c r="D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8">
      <c r="A903" s="1"/>
      <c r="B903" s="1"/>
      <c r="C903" s="1"/>
      <c r="D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8">
      <c r="A904" s="1"/>
      <c r="B904" s="1"/>
      <c r="C904" s="1"/>
      <c r="D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8">
      <c r="A905" s="1"/>
      <c r="B905" s="1"/>
      <c r="C905" s="1"/>
      <c r="D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8">
      <c r="A906" s="1"/>
      <c r="B906" s="1"/>
      <c r="C906" s="1"/>
      <c r="D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8">
      <c r="A907" s="1"/>
      <c r="B907" s="1"/>
      <c r="C907" s="1"/>
      <c r="D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8">
      <c r="A908" s="1"/>
      <c r="B908" s="1"/>
      <c r="C908" s="1"/>
      <c r="D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8">
      <c r="A909" s="1"/>
      <c r="B909" s="1"/>
      <c r="C909" s="1"/>
      <c r="D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8">
      <c r="A910" s="1"/>
      <c r="B910" s="1"/>
      <c r="C910" s="1"/>
      <c r="D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8">
      <c r="A911" s="1"/>
      <c r="B911" s="1"/>
      <c r="C911" s="1"/>
      <c r="D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8">
      <c r="A912" s="1"/>
      <c r="B912" s="1"/>
      <c r="C912" s="1"/>
      <c r="D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8">
      <c r="A913" s="1"/>
      <c r="B913" s="1"/>
      <c r="C913" s="1"/>
      <c r="D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8">
      <c r="A914" s="1"/>
      <c r="B914" s="1"/>
      <c r="C914" s="1"/>
      <c r="D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8">
      <c r="A915" s="1"/>
      <c r="B915" s="1"/>
      <c r="C915" s="1"/>
      <c r="D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8">
      <c r="A916" s="1"/>
      <c r="B916" s="1"/>
      <c r="C916" s="1"/>
      <c r="D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8">
      <c r="A917" s="1"/>
      <c r="B917" s="1"/>
      <c r="C917" s="1"/>
      <c r="D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8">
      <c r="A918" s="1"/>
      <c r="B918" s="1"/>
      <c r="C918" s="1"/>
      <c r="D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8">
      <c r="A919" s="1"/>
      <c r="B919" s="1"/>
      <c r="C919" s="1"/>
      <c r="D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8">
      <c r="A920" s="1"/>
      <c r="B920" s="1"/>
      <c r="C920" s="1"/>
      <c r="D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8">
      <c r="A921" s="1"/>
      <c r="B921" s="1"/>
      <c r="C921" s="1"/>
      <c r="D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8">
      <c r="A922" s="1"/>
      <c r="B922" s="1"/>
      <c r="C922" s="1"/>
      <c r="D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8">
      <c r="A923" s="1"/>
      <c r="B923" s="1"/>
      <c r="C923" s="1"/>
      <c r="D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8">
      <c r="A924" s="1"/>
      <c r="B924" s="1"/>
      <c r="C924" s="1"/>
      <c r="D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8">
      <c r="A925" s="1"/>
      <c r="B925" s="1"/>
      <c r="C925" s="1"/>
      <c r="D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8">
      <c r="A926" s="1"/>
      <c r="B926" s="1"/>
      <c r="C926" s="1"/>
      <c r="D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8">
      <c r="A927" s="1"/>
      <c r="B927" s="1"/>
      <c r="C927" s="1"/>
      <c r="D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8">
      <c r="A928" s="1"/>
      <c r="B928" s="1"/>
      <c r="C928" s="1"/>
      <c r="D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8">
      <c r="A929" s="1"/>
      <c r="B929" s="1"/>
      <c r="C929" s="1"/>
      <c r="D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8">
      <c r="A930" s="1"/>
      <c r="B930" s="1"/>
      <c r="C930" s="1"/>
      <c r="D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8">
      <c r="A931" s="1"/>
      <c r="B931" s="1"/>
      <c r="C931" s="1"/>
      <c r="D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8">
      <c r="A932" s="1"/>
      <c r="B932" s="1"/>
      <c r="C932" s="1"/>
      <c r="D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8">
      <c r="A933" s="1"/>
      <c r="B933" s="1"/>
      <c r="C933" s="1"/>
      <c r="D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8">
      <c r="A934" s="1"/>
      <c r="B934" s="1"/>
      <c r="C934" s="1"/>
      <c r="D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8">
      <c r="A935" s="1"/>
      <c r="B935" s="1"/>
      <c r="C935" s="1"/>
      <c r="D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8">
      <c r="A936" s="1"/>
      <c r="B936" s="1"/>
      <c r="C936" s="1"/>
      <c r="D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8">
      <c r="A937" s="1"/>
      <c r="B937" s="1"/>
      <c r="C937" s="1"/>
      <c r="D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8">
      <c r="A938" s="1"/>
      <c r="B938" s="1"/>
      <c r="C938" s="1"/>
      <c r="D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8">
      <c r="A939" s="1"/>
      <c r="B939" s="1"/>
      <c r="C939" s="1"/>
      <c r="D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8">
      <c r="A940" s="1"/>
      <c r="B940" s="1"/>
      <c r="C940" s="1"/>
      <c r="D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8">
      <c r="A941" s="1"/>
      <c r="B941" s="1"/>
      <c r="C941" s="1"/>
      <c r="D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8">
      <c r="A942" s="1"/>
      <c r="B942" s="1"/>
      <c r="C942" s="1"/>
      <c r="D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8">
      <c r="A943" s="1"/>
      <c r="B943" s="1"/>
      <c r="C943" s="1"/>
      <c r="D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8">
      <c r="A944" s="1"/>
      <c r="B944" s="1"/>
      <c r="C944" s="1"/>
      <c r="D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8">
      <c r="A945" s="1"/>
      <c r="B945" s="1"/>
      <c r="C945" s="1"/>
      <c r="D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8">
      <c r="A946" s="1"/>
      <c r="B946" s="1"/>
      <c r="C946" s="1"/>
      <c r="D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8">
      <c r="A947" s="1"/>
      <c r="B947" s="1"/>
      <c r="C947" s="1"/>
      <c r="D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8">
      <c r="A948" s="1"/>
      <c r="B948" s="1"/>
      <c r="C948" s="1"/>
      <c r="D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8">
      <c r="A949" s="1"/>
      <c r="B949" s="1"/>
      <c r="C949" s="1"/>
      <c r="D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8">
      <c r="A950" s="1"/>
      <c r="B950" s="1"/>
      <c r="C950" s="1"/>
      <c r="D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8">
      <c r="A951" s="1"/>
      <c r="B951" s="1"/>
      <c r="C951" s="1"/>
      <c r="D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8">
      <c r="A952" s="1"/>
      <c r="B952" s="1"/>
      <c r="C952" s="1"/>
      <c r="D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8">
      <c r="A953" s="1"/>
      <c r="B953" s="1"/>
      <c r="C953" s="1"/>
      <c r="D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8">
      <c r="A954" s="1"/>
      <c r="B954" s="1"/>
      <c r="C954" s="1"/>
      <c r="D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8">
      <c r="A955" s="1"/>
      <c r="B955" s="1"/>
      <c r="C955" s="1"/>
      <c r="D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8">
      <c r="A956" s="1"/>
      <c r="B956" s="1"/>
      <c r="C956" s="1"/>
      <c r="D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8">
      <c r="A957" s="1"/>
      <c r="B957" s="1"/>
      <c r="C957" s="1"/>
      <c r="D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8">
      <c r="A958" s="1"/>
      <c r="B958" s="1"/>
      <c r="C958" s="1"/>
      <c r="D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8">
      <c r="A959" s="1"/>
      <c r="B959" s="1"/>
      <c r="C959" s="1"/>
      <c r="D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8">
      <c r="A960" s="1"/>
      <c r="B960" s="1"/>
      <c r="C960" s="1"/>
      <c r="D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8">
      <c r="A961" s="1"/>
      <c r="B961" s="1"/>
      <c r="C961" s="1"/>
      <c r="D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8">
      <c r="A962" s="1"/>
      <c r="B962" s="1"/>
      <c r="C962" s="1"/>
      <c r="D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8">
      <c r="A963" s="1"/>
      <c r="B963" s="1"/>
      <c r="C963" s="1"/>
      <c r="D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8">
      <c r="A964" s="1"/>
      <c r="B964" s="1"/>
      <c r="C964" s="1"/>
      <c r="D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8">
      <c r="A965" s="1"/>
      <c r="B965" s="1"/>
      <c r="C965" s="1"/>
      <c r="D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8">
      <c r="A966" s="1"/>
      <c r="B966" s="1"/>
      <c r="C966" s="1"/>
      <c r="D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8">
      <c r="A967" s="1"/>
      <c r="B967" s="1"/>
      <c r="C967" s="1"/>
      <c r="D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8">
      <c r="A968" s="1"/>
      <c r="B968" s="1"/>
      <c r="C968" s="1"/>
      <c r="D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8">
      <c r="A969" s="1"/>
      <c r="B969" s="1"/>
      <c r="C969" s="1"/>
      <c r="D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8">
      <c r="A970" s="1"/>
      <c r="B970" s="1"/>
      <c r="C970" s="1"/>
      <c r="D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8">
      <c r="A971" s="1"/>
      <c r="B971" s="1"/>
      <c r="C971" s="1"/>
      <c r="D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8">
      <c r="A972" s="1"/>
      <c r="B972" s="1"/>
      <c r="C972" s="1"/>
      <c r="D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8">
      <c r="A973" s="1"/>
      <c r="B973" s="1"/>
      <c r="C973" s="1"/>
      <c r="D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8">
      <c r="A974" s="1"/>
      <c r="B974" s="1"/>
      <c r="C974" s="1"/>
      <c r="D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8">
      <c r="A975" s="1"/>
      <c r="B975" s="1"/>
      <c r="C975" s="1"/>
      <c r="D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8">
      <c r="A976" s="1"/>
      <c r="B976" s="1"/>
      <c r="C976" s="1"/>
      <c r="D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8">
      <c r="A977" s="1"/>
      <c r="B977" s="1"/>
      <c r="C977" s="1"/>
      <c r="D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8">
      <c r="A978" s="1"/>
      <c r="B978" s="1"/>
      <c r="C978" s="1"/>
      <c r="D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8">
      <c r="A979" s="1"/>
      <c r="B979" s="1"/>
      <c r="C979" s="1"/>
      <c r="D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8">
      <c r="A980" s="1"/>
      <c r="B980" s="1"/>
      <c r="C980" s="1"/>
      <c r="D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8">
      <c r="A981" s="1"/>
      <c r="B981" s="1"/>
      <c r="C981" s="1"/>
      <c r="D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8">
      <c r="A982" s="1"/>
      <c r="B982" s="1"/>
      <c r="C982" s="1"/>
      <c r="D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8">
      <c r="A983" s="1"/>
      <c r="B983" s="1"/>
      <c r="C983" s="1"/>
      <c r="D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8">
      <c r="A984" s="1"/>
      <c r="B984" s="1"/>
      <c r="C984" s="1"/>
      <c r="D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8">
      <c r="A985" s="1"/>
      <c r="B985" s="1"/>
      <c r="C985" s="1"/>
      <c r="D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8">
      <c r="A986" s="1"/>
      <c r="B986" s="1"/>
      <c r="C986" s="1"/>
      <c r="D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8">
      <c r="A987" s="1"/>
      <c r="B987" s="1"/>
      <c r="C987" s="1"/>
      <c r="D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8">
      <c r="A988" s="1"/>
      <c r="B988" s="1"/>
      <c r="C988" s="1"/>
      <c r="D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8">
      <c r="A989" s="1"/>
      <c r="B989" s="1"/>
      <c r="C989" s="1"/>
      <c r="D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8">
      <c r="A990" s="1"/>
      <c r="B990" s="1"/>
      <c r="C990" s="1"/>
      <c r="D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8">
      <c r="A991" s="1"/>
      <c r="B991" s="1"/>
      <c r="C991" s="1"/>
      <c r="D991" s="1"/>
      <c r="F991" s="1"/>
      <c r="G991" s="1"/>
      <c r="H991" s="1"/>
      <c r="N991" s="1"/>
    </row>
    <row r="992" spans="1:14" ht="15.75" customHeight="1" x14ac:dyDescent="0.8">
      <c r="A992" s="1"/>
      <c r="B992" s="1"/>
      <c r="C992" s="1"/>
      <c r="D992" s="1"/>
      <c r="F992" s="1"/>
      <c r="G992" s="1"/>
      <c r="H992" s="1"/>
      <c r="N992" s="1"/>
    </row>
    <row r="993" spans="1:14" ht="15.75" customHeight="1" x14ac:dyDescent="0.8">
      <c r="A993" s="1"/>
      <c r="B993" s="1"/>
      <c r="C993" s="1"/>
      <c r="D993" s="1"/>
      <c r="F993" s="1"/>
      <c r="G993" s="1"/>
      <c r="H993" s="1"/>
      <c r="N993" s="1"/>
    </row>
    <row r="994" spans="1:14" ht="15.75" customHeight="1" x14ac:dyDescent="0.8">
      <c r="A994" s="1"/>
      <c r="B994" s="1"/>
      <c r="C994" s="1"/>
      <c r="D994" s="1"/>
      <c r="F994" s="1"/>
      <c r="G994" s="1"/>
      <c r="H994" s="1"/>
      <c r="N994" s="1"/>
    </row>
    <row r="995" spans="1:14" ht="15.75" customHeight="1" x14ac:dyDescent="0.8">
      <c r="A995" s="1"/>
      <c r="B995" s="1"/>
      <c r="C995" s="1"/>
      <c r="D995" s="1"/>
      <c r="F995" s="1"/>
      <c r="G995" s="1"/>
      <c r="H995" s="1"/>
      <c r="N995" s="1"/>
    </row>
  </sheetData>
  <pageMargins left="0.7" right="0.7" top="0.75" bottom="0.75" header="0.3" footer="0.3"/>
  <pageSetup orientation="portrait" r:id="rId1"/>
  <ignoredErrors>
    <ignoredError sqref="E4:E5 M4:M7 I4:I5 V4:V7 Z4:Z7 AD4:AD7 AM4:AM7 AQ4:AQ7 AU4:AU7 Q6:Q7 AH6:AI6 AY6:AZ6 C7:D7 F7 H7 J7:L7 N7:P7 S7:U7 W7:Y7 AA7:AC7 AE7:AL7 AN7:AP7 AR7:AT7 AV7:AZ7 E18:E19 AM18:AM19 AU18:AU19 I18:I19 M18:M19 R9 R15 AI9 AI15 AQ18:AQ19 AD18:AD19 Z18:Z19 V18:V19 Q4:R4 AH4:AI4 AY4:AZ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991F-0939-4DF6-A5EE-C891026C1204}">
  <dimension ref="A1:M60"/>
  <sheetViews>
    <sheetView topLeftCell="A49" workbookViewId="0">
      <selection activeCell="H52" sqref="H52"/>
    </sheetView>
  </sheetViews>
  <sheetFormatPr defaultRowHeight="16" x14ac:dyDescent="0.8"/>
  <cols>
    <col min="1" max="1" width="39.70703125" customWidth="1"/>
    <col min="2" max="2" width="11.5" bestFit="1" customWidth="1"/>
    <col min="3" max="3" width="11.875" bestFit="1" customWidth="1"/>
    <col min="4" max="7" width="12.5" bestFit="1" customWidth="1"/>
    <col min="8" max="9" width="11.875" bestFit="1" customWidth="1"/>
    <col min="10" max="10" width="12.5" bestFit="1" customWidth="1"/>
    <col min="11" max="13" width="11.875" bestFit="1" customWidth="1"/>
    <col min="15" max="15" width="10.0390625" bestFit="1" customWidth="1"/>
  </cols>
  <sheetData>
    <row r="1" spans="1:13" s="5" customFormat="1" x14ac:dyDescent="0.8">
      <c r="A1" s="75"/>
      <c r="B1" s="75" t="s">
        <v>13</v>
      </c>
      <c r="C1" s="75" t="s">
        <v>14</v>
      </c>
      <c r="D1" s="75" t="s">
        <v>15</v>
      </c>
      <c r="E1" s="75" t="s">
        <v>16</v>
      </c>
      <c r="F1" s="75" t="s">
        <v>18</v>
      </c>
      <c r="G1" s="75" t="s">
        <v>19</v>
      </c>
      <c r="H1" s="75" t="s">
        <v>20</v>
      </c>
      <c r="I1" s="75" t="s">
        <v>21</v>
      </c>
      <c r="J1" s="75" t="s">
        <v>28</v>
      </c>
      <c r="K1" s="75" t="s">
        <v>29</v>
      </c>
      <c r="L1" s="75" t="s">
        <v>30</v>
      </c>
      <c r="M1" s="75" t="s">
        <v>31</v>
      </c>
    </row>
    <row r="2" spans="1:13" s="5" customFormat="1" x14ac:dyDescent="0.8">
      <c r="A2" s="76" t="s">
        <v>6</v>
      </c>
      <c r="B2" s="54">
        <f>'Revenue Projections'!E7</f>
        <v>0</v>
      </c>
      <c r="C2" s="54">
        <f>'Revenue Projections'!I7</f>
        <v>278181.81818181818</v>
      </c>
      <c r="D2" s="54">
        <f>'Revenue Projections'!M7</f>
        <v>927272.72727272718</v>
      </c>
      <c r="E2" s="54">
        <f>'Revenue Projections'!Q7</f>
        <v>1539272.7272727271</v>
      </c>
      <c r="F2" s="54">
        <f>'Revenue Projections'!V7</f>
        <v>2151272.7272727271</v>
      </c>
      <c r="G2" s="54">
        <f>'Revenue Projections'!Z7</f>
        <v>2763272.7272727275</v>
      </c>
      <c r="H2" s="54">
        <f>'Revenue Projections'!AD7</f>
        <v>3375272.7272727275</v>
      </c>
      <c r="I2" s="54">
        <f>'Revenue Projections'!AH7</f>
        <v>3987272.727272728</v>
      </c>
      <c r="J2" s="54">
        <f>'Revenue Projections'!AM7</f>
        <v>4599272.7272727275</v>
      </c>
      <c r="K2" s="54">
        <f>'Revenue Projections'!AQ7</f>
        <v>5211272.7272727275</v>
      </c>
      <c r="L2" s="54">
        <f>'Revenue Projections'!AU7</f>
        <v>5823272.7272727275</v>
      </c>
      <c r="M2" s="54">
        <f>'Revenue Projections'!AY7</f>
        <v>6435272.7272727275</v>
      </c>
    </row>
    <row r="3" spans="1:13" s="5" customFormat="1" x14ac:dyDescent="0.8">
      <c r="A3" s="76" t="s">
        <v>23</v>
      </c>
      <c r="B3" s="54">
        <f>'Revenue Projections'!E15</f>
        <v>251125</v>
      </c>
      <c r="C3" s="54">
        <f>'Revenue Projections'!I15</f>
        <v>543498.54719688429</v>
      </c>
      <c r="D3" s="54">
        <f>'Revenue Projections'!M15</f>
        <v>897670.15732294752</v>
      </c>
      <c r="E3" s="54">
        <f>'Revenue Projections'!Q15</f>
        <v>1287231.9611560928</v>
      </c>
      <c r="F3" s="54">
        <f>'Revenue Projections'!V15</f>
        <v>1676793.7649892385</v>
      </c>
      <c r="G3" s="54">
        <f>'Revenue Projections'!Z15</f>
        <v>2148105.5688223839</v>
      </c>
      <c r="H3" s="54">
        <f>'Revenue Projections'!AD15</f>
        <v>2537667.3726555295</v>
      </c>
      <c r="I3" s="54">
        <f>'Revenue Projections'!AH15</f>
        <v>2927229.1764886752</v>
      </c>
      <c r="J3" s="54">
        <f>'Revenue Projections'!AM15</f>
        <v>3235040.9803218204</v>
      </c>
      <c r="K3" s="54">
        <f>'Revenue Projections'!AQ15</f>
        <v>3706352.7841549655</v>
      </c>
      <c r="L3" s="54">
        <f>'Revenue Projections'!AU15</f>
        <v>4095914.5879881107</v>
      </c>
      <c r="M3" s="54">
        <f>'Revenue Projections'!AY15</f>
        <v>4485476.3918212559</v>
      </c>
    </row>
    <row r="4" spans="1:13" s="5" customFormat="1" x14ac:dyDescent="0.8">
      <c r="A4" s="76" t="s">
        <v>9</v>
      </c>
      <c r="B4" s="54">
        <f>'Revenue Projections'!E16</f>
        <v>-251125</v>
      </c>
      <c r="C4" s="54">
        <f>'Revenue Projections'!I16</f>
        <v>-265316.72901506611</v>
      </c>
      <c r="D4" s="54">
        <f>'Revenue Projections'!M16</f>
        <v>29602.56994977966</v>
      </c>
      <c r="E4" s="54">
        <f>'Revenue Projections'!Q16</f>
        <v>252040.76611663424</v>
      </c>
      <c r="F4" s="54">
        <f>'Revenue Projections'!V16</f>
        <v>474478.9622834886</v>
      </c>
      <c r="G4" s="54">
        <f>'Revenue Projections'!Z16</f>
        <v>615167.15845034365</v>
      </c>
      <c r="H4" s="54">
        <f>'Revenue Projections'!AD16</f>
        <v>837605.354617198</v>
      </c>
      <c r="I4" s="54">
        <f>'Revenue Projections'!AH16</f>
        <v>1060043.5507840528</v>
      </c>
      <c r="J4" s="54">
        <f>'Revenue Projections'!AM16</f>
        <v>1364231.7469509072</v>
      </c>
      <c r="K4" s="54">
        <f>'Revenue Projections'!AQ16</f>
        <v>1504919.943117762</v>
      </c>
      <c r="L4" s="54">
        <f>'Revenue Projections'!AU16</f>
        <v>1727358.1392846168</v>
      </c>
      <c r="M4" s="54">
        <f>'Revenue Projections'!AY16</f>
        <v>1949796.3354514716</v>
      </c>
    </row>
    <row r="5" spans="1:13" s="5" customFormat="1" x14ac:dyDescent="0.8"/>
    <row r="6" spans="1:13" s="5" customFormat="1" x14ac:dyDescent="0.8">
      <c r="A6" s="100"/>
      <c r="B6" s="85" t="s">
        <v>17</v>
      </c>
      <c r="C6" s="85" t="s">
        <v>22</v>
      </c>
      <c r="D6" s="85" t="s">
        <v>32</v>
      </c>
    </row>
    <row r="7" spans="1:13" s="5" customFormat="1" x14ac:dyDescent="0.8">
      <c r="A7" s="105" t="s">
        <v>6</v>
      </c>
      <c r="B7" s="54">
        <f>'Revenue Projections'!R7</f>
        <v>2744727.2727272729</v>
      </c>
      <c r="C7" s="54">
        <f>'Revenue Projections'!AI7</f>
        <v>12277090.90909091</v>
      </c>
      <c r="D7" s="101">
        <f>'Revenue Projections'!AZ7</f>
        <v>22069090.90909091</v>
      </c>
    </row>
    <row r="8" spans="1:13" s="5" customFormat="1" x14ac:dyDescent="0.8">
      <c r="A8" s="105" t="s">
        <v>23</v>
      </c>
      <c r="B8" s="54">
        <f>'Revenue Projections'!R15</f>
        <v>2979525.6656759246</v>
      </c>
      <c r="C8" s="54">
        <f>'Revenue Projections'!AI15</f>
        <v>9289795.8829558268</v>
      </c>
      <c r="D8" s="101">
        <f>'Revenue Projections'!AZ15</f>
        <v>15522784.744286152</v>
      </c>
    </row>
    <row r="9" spans="1:13" s="5" customFormat="1" x14ac:dyDescent="0.8">
      <c r="A9" s="106" t="s">
        <v>9</v>
      </c>
      <c r="B9" s="103">
        <f>'Revenue Projections'!R16</f>
        <v>-234798.39294865169</v>
      </c>
      <c r="C9" s="103">
        <f>'Revenue Projections'!AI16</f>
        <v>2987295.0261350833</v>
      </c>
      <c r="D9" s="104">
        <f>'Revenue Projections'!AZ16</f>
        <v>6546306.1648047585</v>
      </c>
    </row>
    <row r="10" spans="1:13" s="5" customFormat="1" x14ac:dyDescent="0.8"/>
    <row r="11" spans="1:13" s="5" customFormat="1" x14ac:dyDescent="0.8"/>
    <row r="12" spans="1:13" s="5" customFormat="1" x14ac:dyDescent="0.8">
      <c r="A12" s="78"/>
      <c r="B12" s="75" t="s">
        <v>13</v>
      </c>
      <c r="C12" s="75" t="s">
        <v>14</v>
      </c>
      <c r="D12" s="75" t="s">
        <v>15</v>
      </c>
      <c r="E12" s="75" t="s">
        <v>16</v>
      </c>
      <c r="F12" s="75" t="s">
        <v>18</v>
      </c>
      <c r="G12" s="75" t="s">
        <v>19</v>
      </c>
      <c r="H12" s="75" t="s">
        <v>20</v>
      </c>
      <c r="I12" s="75" t="s">
        <v>21</v>
      </c>
      <c r="J12" s="75" t="s">
        <v>28</v>
      </c>
      <c r="K12" s="75" t="s">
        <v>29</v>
      </c>
      <c r="L12" s="75" t="s">
        <v>30</v>
      </c>
      <c r="M12" s="75" t="s">
        <v>31</v>
      </c>
    </row>
    <row r="13" spans="1:13" s="5" customFormat="1" x14ac:dyDescent="0.8">
      <c r="A13" s="79" t="s">
        <v>80</v>
      </c>
      <c r="B13" s="77">
        <f>'Revenue Projections'!E18</f>
        <v>0</v>
      </c>
      <c r="C13" s="54">
        <f>'Revenue Projections'!I18</f>
        <v>278181.81818181818</v>
      </c>
      <c r="D13" s="54">
        <f>'Revenue Projections'!M18</f>
        <v>1205454.5454545456</v>
      </c>
      <c r="E13" s="54">
        <f>'Revenue Projections'!Q18</f>
        <v>2744727.2727272729</v>
      </c>
      <c r="F13" s="54">
        <f>'Revenue Projections'!V18</f>
        <v>4896000</v>
      </c>
      <c r="G13" s="54">
        <f>'Revenue Projections'!Z18</f>
        <v>7659272.7272727275</v>
      </c>
      <c r="H13" s="54">
        <f>'Revenue Projections'!AD18</f>
        <v>11034545.454545457</v>
      </c>
      <c r="I13" s="54">
        <f>'Revenue Projections'!AH18</f>
        <v>15021818.181818187</v>
      </c>
      <c r="J13" s="54">
        <f>'Revenue Projections'!AM18</f>
        <v>19621090.909090918</v>
      </c>
      <c r="K13" s="54">
        <f>'Revenue Projections'!AQ18</f>
        <v>24832363.636363648</v>
      </c>
      <c r="L13" s="54">
        <f>'Revenue Projections'!AU18</f>
        <v>30655636.363636378</v>
      </c>
      <c r="M13" s="54">
        <f>'Revenue Projections'!AY18</f>
        <v>37090909.090909101</v>
      </c>
    </row>
    <row r="14" spans="1:13" s="5" customFormat="1" x14ac:dyDescent="0.8">
      <c r="A14" s="79" t="s">
        <v>81</v>
      </c>
      <c r="B14" s="77">
        <f>'Revenue Projections'!E19</f>
        <v>-251125</v>
      </c>
      <c r="C14" s="54">
        <f>'Revenue Projections'!I19</f>
        <v>-516441.72901506611</v>
      </c>
      <c r="D14" s="54">
        <f>'Revenue Projections'!M19</f>
        <v>-486839.1590652864</v>
      </c>
      <c r="E14" s="54">
        <f>'Revenue Projections'!Q19</f>
        <v>-234798.39294865221</v>
      </c>
      <c r="F14" s="54">
        <f>'Revenue Projections'!V19</f>
        <v>157930.5693348365</v>
      </c>
      <c r="G14" s="54">
        <f>'Revenue Projections'!Z19</f>
        <v>773097.72778517986</v>
      </c>
      <c r="H14" s="54">
        <f>'Revenue Projections'!AD19</f>
        <v>1610703.0824023779</v>
      </c>
      <c r="I14" s="54">
        <f>'Revenue Projections'!AH19</f>
        <v>2670746.6331864302</v>
      </c>
      <c r="J14" s="54">
        <f>'Revenue Projections'!AM19</f>
        <v>3953228.3801373374</v>
      </c>
      <c r="K14" s="54">
        <f>'Revenue Projections'!AQ19</f>
        <v>5458148.3232550994</v>
      </c>
      <c r="L14" s="54">
        <f>'Revenue Projections'!AU19</f>
        <v>7185506.4625397157</v>
      </c>
      <c r="M14" s="54">
        <f>'Revenue Projections'!AY19</f>
        <v>9135302.7979911864</v>
      </c>
    </row>
    <row r="15" spans="1:13" s="5" customFormat="1" x14ac:dyDescent="0.8"/>
    <row r="16" spans="1:13" s="5" customFormat="1" x14ac:dyDescent="0.8">
      <c r="A16" s="100"/>
      <c r="B16" s="85" t="s">
        <v>17</v>
      </c>
      <c r="C16" s="85" t="s">
        <v>22</v>
      </c>
      <c r="D16" s="85" t="s">
        <v>32</v>
      </c>
    </row>
    <row r="17" spans="1:4" s="5" customFormat="1" x14ac:dyDescent="0.8">
      <c r="A17" s="79" t="s">
        <v>80</v>
      </c>
      <c r="B17" s="77">
        <f>'Revenue Projections'!R18</f>
        <v>2744727.2727272729</v>
      </c>
      <c r="C17" s="54">
        <f>'Revenue Projections'!AI18</f>
        <v>15021818.181818187</v>
      </c>
      <c r="D17" s="101">
        <f>'Revenue Projections'!AZ18</f>
        <v>37090909.090909101</v>
      </c>
    </row>
    <row r="18" spans="1:4" s="5" customFormat="1" x14ac:dyDescent="0.8">
      <c r="A18" s="79" t="s">
        <v>81</v>
      </c>
      <c r="B18" s="102">
        <f>'Revenue Projections'!R19</f>
        <v>-234798.39294865221</v>
      </c>
      <c r="C18" s="103">
        <f>'Revenue Projections'!AI19</f>
        <v>2670746.6331864302</v>
      </c>
      <c r="D18" s="104">
        <f>'Revenue Projections'!AZ19</f>
        <v>9135302.7979911864</v>
      </c>
    </row>
    <row r="19" spans="1:4" s="5" customFormat="1" x14ac:dyDescent="0.8"/>
    <row r="20" spans="1:4" s="5" customFormat="1" x14ac:dyDescent="0.8"/>
    <row r="46" spans="1:7" x14ac:dyDescent="0.8">
      <c r="A46" s="113" t="s">
        <v>103</v>
      </c>
      <c r="B46" s="113"/>
      <c r="C46" s="113" t="s">
        <v>25</v>
      </c>
      <c r="D46" s="113" t="s">
        <v>26</v>
      </c>
      <c r="E46" s="113" t="s">
        <v>27</v>
      </c>
      <c r="F46" s="116" t="s">
        <v>108</v>
      </c>
      <c r="G46" s="116" t="s">
        <v>109</v>
      </c>
    </row>
    <row r="47" spans="1:7" x14ac:dyDescent="0.8">
      <c r="A47" s="107" t="s">
        <v>104</v>
      </c>
      <c r="B47" s="108">
        <v>1200000</v>
      </c>
      <c r="C47" s="128"/>
      <c r="D47" s="129"/>
      <c r="E47" s="129"/>
      <c r="F47" s="129"/>
      <c r="G47" s="130"/>
    </row>
    <row r="48" spans="1:7" x14ac:dyDescent="0.8">
      <c r="A48" s="107" t="s">
        <v>6</v>
      </c>
      <c r="B48" s="125"/>
      <c r="C48" s="108">
        <f>'Revenue Projections'!R7</f>
        <v>2744727.2727272729</v>
      </c>
      <c r="D48" s="108">
        <f>'Revenue Projections'!AI7</f>
        <v>12277090.90909091</v>
      </c>
      <c r="E48" s="108">
        <f>'Revenue Projections'!AZ7</f>
        <v>22069090.90909091</v>
      </c>
      <c r="F48" s="108">
        <f>(1+((E48-D48)/D48))*E48</f>
        <v>39671024.443834111</v>
      </c>
      <c r="G48" s="108">
        <f>(1+((F48-E48)/E48))*F48</f>
        <v>71311962.368825674</v>
      </c>
    </row>
    <row r="49" spans="1:7" x14ac:dyDescent="0.8">
      <c r="A49" s="107" t="s">
        <v>23</v>
      </c>
      <c r="B49" s="126"/>
      <c r="C49" s="108">
        <f>-'Revenue Projections'!R15</f>
        <v>-2979525.6656759246</v>
      </c>
      <c r="D49" s="108">
        <f>-'Revenue Projections'!AI15</f>
        <v>-9289795.8829558268</v>
      </c>
      <c r="E49" s="108">
        <f>-'Revenue Projections'!AZ15</f>
        <v>-15522784.744286152</v>
      </c>
      <c r="F49" s="108">
        <f t="shared" ref="F49:F50" si="0">(1+((E49-D49)/D49))*E49</f>
        <v>-25937797.692576993</v>
      </c>
      <c r="G49" s="108">
        <f t="shared" ref="G49:G50" si="1">(1+((F49-E49)/E49))*F49</f>
        <v>-43340763.930176571</v>
      </c>
    </row>
    <row r="50" spans="1:7" x14ac:dyDescent="0.8">
      <c r="A50" s="111" t="s">
        <v>9</v>
      </c>
      <c r="B50" s="126"/>
      <c r="C50" s="108">
        <f>'Projection Summary'!B9</f>
        <v>-234798.39294865169</v>
      </c>
      <c r="D50" s="108">
        <f>'Projection Summary'!C9</f>
        <v>2987295.0261350833</v>
      </c>
      <c r="E50" s="108">
        <f>'Projection Summary'!D9</f>
        <v>6546306.1648047585</v>
      </c>
      <c r="F50" s="108">
        <f t="shared" si="0"/>
        <v>14345461.036971899</v>
      </c>
      <c r="G50" s="108">
        <f t="shared" si="1"/>
        <v>31436392.857653115</v>
      </c>
    </row>
    <row r="51" spans="1:7" x14ac:dyDescent="0.8">
      <c r="A51" s="107" t="s">
        <v>103</v>
      </c>
      <c r="B51" s="126"/>
      <c r="C51" s="112">
        <f>(C50-$B$47)/$B$47</f>
        <v>-1.1956653274572098</v>
      </c>
      <c r="D51" s="112">
        <f>(D50-$B$47)/$B$47</f>
        <v>1.489412521779236</v>
      </c>
      <c r="E51" s="112">
        <f>(E50-$B$47)/$B$47</f>
        <v>4.4552551373372991</v>
      </c>
      <c r="F51" s="112">
        <f t="shared" ref="F51:G51" si="2">(F50-$B$47)/$B$47</f>
        <v>10.954550864143249</v>
      </c>
      <c r="G51" s="112">
        <f t="shared" si="2"/>
        <v>25.196994048044264</v>
      </c>
    </row>
    <row r="52" spans="1:7" x14ac:dyDescent="0.8">
      <c r="A52" s="109" t="s">
        <v>106</v>
      </c>
      <c r="B52" s="127"/>
      <c r="C52" s="112">
        <f>((C50/(1.1^1))-$B$47)/$B$47</f>
        <v>-1.1778775704156452</v>
      </c>
      <c r="D52" s="112">
        <f>((D50/(1.1^2))-$B$47)/$B$47</f>
        <v>1.0573657204787072</v>
      </c>
      <c r="E52" s="112">
        <f>((E50/(1.1^3))-$B$47)/$B$47</f>
        <v>3.0986139273758808</v>
      </c>
      <c r="F52" s="112">
        <f t="shared" ref="F52:G52" si="3">((F50/(1.1^3))-$B$47)/$B$47</f>
        <v>7.9816310023615662</v>
      </c>
      <c r="G52" s="112">
        <f t="shared" si="3"/>
        <v>18.682189367426187</v>
      </c>
    </row>
    <row r="53" spans="1:7" x14ac:dyDescent="0.8">
      <c r="A53" s="1" t="s">
        <v>105</v>
      </c>
      <c r="B53" s="1"/>
      <c r="C53" s="1"/>
      <c r="D53" s="1"/>
      <c r="E53" s="1"/>
    </row>
    <row r="54" spans="1:7" x14ac:dyDescent="0.8">
      <c r="A54" s="118" t="s">
        <v>110</v>
      </c>
    </row>
    <row r="55" spans="1:7" x14ac:dyDescent="0.8">
      <c r="A55" s="75" t="s">
        <v>107</v>
      </c>
      <c r="B55" s="75" t="s">
        <v>24</v>
      </c>
      <c r="C55" s="75" t="s">
        <v>25</v>
      </c>
      <c r="D55" s="75" t="s">
        <v>26</v>
      </c>
      <c r="E55" s="75" t="s">
        <v>27</v>
      </c>
      <c r="F55" s="117" t="s">
        <v>108</v>
      </c>
      <c r="G55" s="117" t="s">
        <v>109</v>
      </c>
    </row>
    <row r="56" spans="1:7" x14ac:dyDescent="0.8">
      <c r="A56" s="76" t="s">
        <v>6</v>
      </c>
      <c r="B56" s="54">
        <f>SUM('Revenue Projections'!B7:H7)</f>
        <v>278181.81818181818</v>
      </c>
      <c r="C56" s="54">
        <f>'Revenue Projections'!R7</f>
        <v>2744727.2727272729</v>
      </c>
      <c r="D56" s="54">
        <f>'Revenue Projections'!AI7</f>
        <v>12277090.90909091</v>
      </c>
      <c r="E56" s="54">
        <f>'Revenue Projections'!AZ7</f>
        <v>22069090.90909091</v>
      </c>
      <c r="F56" s="54">
        <f>F48</f>
        <v>39671024.443834111</v>
      </c>
      <c r="G56" s="54">
        <f>G48</f>
        <v>71311962.368825674</v>
      </c>
    </row>
    <row r="57" spans="1:7" x14ac:dyDescent="0.8">
      <c r="A57" s="76" t="s">
        <v>23</v>
      </c>
      <c r="B57" s="54">
        <f>-SUM('Revenue Projections'!B15:H15)</f>
        <v>-1045748.5471968843</v>
      </c>
      <c r="C57" s="54">
        <f>-'Revenue Projections'!R15</f>
        <v>-2979525.6656759246</v>
      </c>
      <c r="D57" s="54">
        <f>-'Revenue Projections'!AI15</f>
        <v>-9289795.8829558268</v>
      </c>
      <c r="E57" s="54">
        <f>-'Revenue Projections'!AZ15</f>
        <v>-15522784.744286152</v>
      </c>
      <c r="F57" s="54">
        <f t="shared" ref="F57:G58" si="4">F49</f>
        <v>-25937797.692576993</v>
      </c>
      <c r="G57" s="54">
        <f t="shared" si="4"/>
        <v>-43340763.930176571</v>
      </c>
    </row>
    <row r="58" spans="1:7" x14ac:dyDescent="0.8">
      <c r="A58" s="76" t="s">
        <v>9</v>
      </c>
      <c r="B58" s="54">
        <f>SUM('Revenue Projections'!B16:H16)</f>
        <v>-767566.72901506606</v>
      </c>
      <c r="C58" s="54">
        <f>'Revenue Projections'!R16</f>
        <v>-234798.39294865169</v>
      </c>
      <c r="D58" s="54">
        <f>'Revenue Projections'!AI16</f>
        <v>2987295.0261350833</v>
      </c>
      <c r="E58" s="54">
        <f>'Revenue Projections'!AZ16</f>
        <v>6546306.1648047585</v>
      </c>
      <c r="F58" s="54">
        <f t="shared" si="4"/>
        <v>14345461.036971899</v>
      </c>
      <c r="G58" s="54">
        <f t="shared" si="4"/>
        <v>31436392.857653115</v>
      </c>
    </row>
    <row r="59" spans="1:7" x14ac:dyDescent="0.8">
      <c r="A59" s="114" t="s">
        <v>103</v>
      </c>
      <c r="B59" s="123"/>
      <c r="C59" s="11">
        <f>'Projection Summary'!C51</f>
        <v>-1.1956653274572098</v>
      </c>
      <c r="D59" s="11">
        <f>'Projection Summary'!D51</f>
        <v>1.489412521779236</v>
      </c>
      <c r="E59" s="11">
        <f>'Projection Summary'!E51</f>
        <v>4.4552551373372991</v>
      </c>
      <c r="F59" s="11">
        <f>'Projection Summary'!F51</f>
        <v>10.954550864143249</v>
      </c>
      <c r="G59" s="11">
        <f>'Projection Summary'!G51</f>
        <v>25.196994048044264</v>
      </c>
    </row>
    <row r="60" spans="1:7" x14ac:dyDescent="0.8">
      <c r="A60" s="115" t="s">
        <v>106</v>
      </c>
      <c r="B60" s="124"/>
      <c r="C60" s="11">
        <f>'Projection Summary'!C52</f>
        <v>-1.1778775704156452</v>
      </c>
      <c r="D60" s="11">
        <f>'Projection Summary'!D52</f>
        <v>1.0573657204787072</v>
      </c>
      <c r="E60" s="11">
        <f>'Projection Summary'!E52</f>
        <v>3.0986139273758808</v>
      </c>
      <c r="F60" s="11">
        <f>'Projection Summary'!F52</f>
        <v>7.9816310023615662</v>
      </c>
      <c r="G60" s="11">
        <f>'Projection Summary'!G52</f>
        <v>18.682189367426187</v>
      </c>
    </row>
  </sheetData>
  <mergeCells count="3">
    <mergeCell ref="B59:B60"/>
    <mergeCell ref="B48:B52"/>
    <mergeCell ref="C47:G47"/>
  </mergeCells>
  <phoneticPr fontId="1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12E-DDF4-46F5-88A0-AA007FDC7644}">
  <dimension ref="A1:B12"/>
  <sheetViews>
    <sheetView tabSelected="1" workbookViewId="0">
      <selection activeCell="F10" sqref="F10"/>
    </sheetView>
  </sheetViews>
  <sheetFormatPr defaultRowHeight="16" x14ac:dyDescent="0.8"/>
  <cols>
    <col min="1" max="1" width="47" bestFit="1" customWidth="1"/>
    <col min="2" max="2" width="10" bestFit="1" customWidth="1"/>
  </cols>
  <sheetData>
    <row r="1" spans="1:2" x14ac:dyDescent="0.8">
      <c r="A1" s="131" t="s">
        <v>114</v>
      </c>
      <c r="B1" s="129"/>
    </row>
    <row r="2" spans="1:2" x14ac:dyDescent="0.8">
      <c r="A2" s="97" t="s">
        <v>84</v>
      </c>
      <c r="B2" s="10">
        <v>82924</v>
      </c>
    </row>
    <row r="3" spans="1:2" x14ac:dyDescent="0.8">
      <c r="A3" s="97" t="s">
        <v>97</v>
      </c>
      <c r="B3" s="65">
        <f>B2*'Prizes and Entries'!C5</f>
        <v>281941.59999999998</v>
      </c>
    </row>
    <row r="4" spans="1:2" x14ac:dyDescent="0.8">
      <c r="A4" s="90" t="s">
        <v>93</v>
      </c>
      <c r="B4" s="66">
        <f>(B3/'Prizes and Entries'!$F$5)*'Prizes and Entries'!$D$5</f>
        <v>171008.54656144304</v>
      </c>
    </row>
    <row r="5" spans="1:2" x14ac:dyDescent="0.8">
      <c r="A5" s="92" t="s">
        <v>94</v>
      </c>
      <c r="B5" s="66">
        <f>0.03*B3</f>
        <v>8458.2479999999996</v>
      </c>
    </row>
    <row r="6" spans="1:2" x14ac:dyDescent="0.8">
      <c r="A6" s="90" t="s">
        <v>36</v>
      </c>
      <c r="B6" s="66">
        <v>40875</v>
      </c>
    </row>
    <row r="7" spans="1:2" x14ac:dyDescent="0.8">
      <c r="A7" s="90" t="s">
        <v>90</v>
      </c>
      <c r="B7" s="66">
        <v>5300</v>
      </c>
    </row>
    <row r="8" spans="1:2" x14ac:dyDescent="0.8">
      <c r="A8" s="90" t="s">
        <v>92</v>
      </c>
      <c r="B8" s="66">
        <v>1300</v>
      </c>
    </row>
    <row r="9" spans="1:2" x14ac:dyDescent="0.8">
      <c r="A9" s="90" t="s">
        <v>91</v>
      </c>
      <c r="B9" s="66">
        <v>55000</v>
      </c>
    </row>
    <row r="10" spans="1:2" x14ac:dyDescent="0.8">
      <c r="A10" s="90" t="s">
        <v>98</v>
      </c>
      <c r="B10" s="66">
        <f>SUM(B4:B9)</f>
        <v>281941.79456144304</v>
      </c>
    </row>
    <row r="11" spans="1:2" x14ac:dyDescent="0.8">
      <c r="A11" s="98" t="s">
        <v>9</v>
      </c>
      <c r="B11" s="65">
        <f>B3-B10</f>
        <v>-0.19456144305877388</v>
      </c>
    </row>
    <row r="12" spans="1:2" x14ac:dyDescent="0.8">
      <c r="A12" s="97" t="s">
        <v>8</v>
      </c>
      <c r="B12" s="62">
        <f>B11/B3</f>
        <v>-6.9007710482870879E-7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Projections</vt:lpstr>
      <vt:lpstr>Prizes and Entries</vt:lpstr>
      <vt:lpstr>Revenue Projections</vt:lpstr>
      <vt:lpstr>Projection Summary</vt:lpstr>
      <vt:lpstr>Breakeven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Medeiros, David [VC]</dc:creator>
  <cp:lastModifiedBy>David De Medeiros</cp:lastModifiedBy>
  <dcterms:created xsi:type="dcterms:W3CDTF">2018-09-27T16:14:17Z</dcterms:created>
  <dcterms:modified xsi:type="dcterms:W3CDTF">2019-12-03T01:19:17Z</dcterms:modified>
</cp:coreProperties>
</file>