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31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Overview" sheetId="1" state="visible" r:id="rId2"/>
    <sheet name="2.1a" sheetId="2" state="visible" r:id="rId3"/>
    <sheet name="2.1b" sheetId="3" state="visible" r:id="rId4"/>
    <sheet name="2.2a" sheetId="4" state="visible" r:id="rId5"/>
    <sheet name="2.2b" sheetId="5" state="visible" r:id="rId6"/>
    <sheet name="2.2c" sheetId="6" state="visible" r:id="rId7"/>
    <sheet name="2.2d" sheetId="7" state="visible" r:id="rId8"/>
    <sheet name="2.2e" sheetId="8" state="visible" r:id="rId9"/>
    <sheet name="2.3a" sheetId="9" state="visible" r:id="rId10"/>
    <sheet name="2.3b" sheetId="10" state="visible" r:id="rId11"/>
    <sheet name="2.3c" sheetId="11" state="visible" r:id="rId12"/>
    <sheet name="2.3d" sheetId="12" state="visible" r:id="rId13"/>
    <sheet name="2.4a" sheetId="13" state="visible" r:id="rId14"/>
    <sheet name="2.4b" sheetId="14" state="visible" r:id="rId15"/>
    <sheet name="2.4c" sheetId="15" state="visible" r:id="rId16"/>
    <sheet name="3.1a" sheetId="16" state="visible" r:id="rId17"/>
    <sheet name="3.1b" sheetId="17" state="visible" r:id="rId18"/>
    <sheet name="3.1c" sheetId="18" state="visible" r:id="rId19"/>
    <sheet name="3.1d" sheetId="19" state="visible" r:id="rId20"/>
    <sheet name="3.1e" sheetId="20" state="visible" r:id="rId21"/>
    <sheet name="3.2a" sheetId="21" state="visible" r:id="rId22"/>
    <sheet name="3.2b" sheetId="22" state="visible" r:id="rId23"/>
    <sheet name="3.3a" sheetId="23" state="visible" r:id="rId24"/>
    <sheet name="3.3b" sheetId="24" state="visible" r:id="rId25"/>
    <sheet name="3.3c" sheetId="25" state="visible" r:id="rId26"/>
    <sheet name="3.3d" sheetId="26" state="visible" r:id="rId27"/>
    <sheet name="3.3e" sheetId="27" state="visible" r:id="rId28"/>
    <sheet name="3.3f" sheetId="28" state="visible" r:id="rId29"/>
    <sheet name="3.4a" sheetId="29" state="visible" r:id="rId30"/>
    <sheet name="3.4b" sheetId="30" state="visible" r:id="rId31"/>
    <sheet name="3.4c" sheetId="31" state="visible" r:id="rId32"/>
    <sheet name="3.4d" sheetId="32" state="visible" r:id="rId33"/>
    <sheet name="3.4e" sheetId="33" state="visible" r:id="rId34"/>
    <sheet name="3.4f" sheetId="34" state="visible" r:id="rId35"/>
    <sheet name="3.4g" sheetId="35" state="visible" r:id="rId36"/>
    <sheet name="3.5a" sheetId="36" state="visible" r:id="rId37"/>
    <sheet name="3.5b" sheetId="37" state="visible" r:id="rId38"/>
    <sheet name="3.6a" sheetId="38" state="visible" r:id="rId39"/>
    <sheet name="3.7a" sheetId="39" state="visible" r:id="rId40"/>
    <sheet name="Template" sheetId="40" state="visible" r:id="rId41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<sst xmlns="http://schemas.openxmlformats.org/spreadsheetml/2006/main" count="5488" uniqueCount="465">
  <si>
    <r>
      <rPr>
        <sz val="11"/>
        <color rgb="FFFF0000"/>
        <rFont val="Cambria"/>
        <family val="1"/>
        <charset val="1"/>
      </rPr>
      <t>NOTE: </t>
    </r>
    <r>
      <rPr>
        <b val="true"/>
        <i val="true"/>
        <sz val="11"/>
        <rFont val="Cambria"/>
        <family val="1"/>
        <charset val="1"/>
      </rPr>
      <t>do not edit this sheet</t>
    </r>
    <r>
      <rPr>
        <b val="true"/>
        <i val="true"/>
        <sz val="11"/>
        <rFont val="Cambria"/>
        <family val="1"/>
        <charset val="1"/>
      </rPr>
      <t> (beyond duplicating the last row as outlined in the User Guide) - all its data is collected from the named sheets (column A)</t>
    </r>
  </si>
  <si>
    <t>Game Company </t>
  </si>
  <si>
    <t>Asset</t>
  </si>
  <si>
    <t>Next Milestone</t>
  </si>
  <si>
    <t>QA </t>
  </si>
  <si>
    <t>Alpha Version (Date)</t>
  </si>
  <si>
    <t>Beta Version</t>
  </si>
  <si>
    <t>PLAYGEN</t>
  </si>
  <si>
    <t>GAMEWARE</t>
  </si>
  <si>
    <t>NUROGAMES</t>
  </si>
  <si>
    <t>BIP</t>
  </si>
  <si>
    <t>Asset Id</t>
  </si>
  <si>
    <t>Descriptive name</t>
  </si>
  <si>
    <t>Partner</t>
  </si>
  <si>
    <t>Code</t>
  </si>
  <si>
    <t>Design</t>
  </si>
  <si>
    <t>Demo</t>
  </si>
  <si>
    <t>Used</t>
  </si>
  <si>
    <t>Name</t>
  </si>
  <si>
    <t>% done</t>
  </si>
  <si>
    <t>Days left</t>
  </si>
  <si>
    <t>Delayed Tasks</t>
  </si>
  <si>
    <t>Musts</t>
  </si>
  <si>
    <t>Shoulds</t>
  </si>
  <si>
    <t>Progress</t>
  </si>
  <si>
    <t>2.1a</t>
  </si>
  <si>
    <t>2.1b</t>
  </si>
  <si>
    <t>2.2a</t>
  </si>
  <si>
    <t>OK</t>
  </si>
  <si>
    <t>2.2b</t>
  </si>
  <si>
    <t>2.2c</t>
  </si>
  <si>
    <t>2.2d</t>
  </si>
  <si>
    <t>2.2e</t>
  </si>
  <si>
    <t>2.3a</t>
  </si>
  <si>
    <t>2.3b</t>
  </si>
  <si>
    <t>2.3c</t>
  </si>
  <si>
    <t>2.3d</t>
  </si>
  <si>
    <t>2.4a</t>
  </si>
  <si>
    <t>2.4b</t>
  </si>
  <si>
    <t>2.4c</t>
  </si>
  <si>
    <t>3.1a</t>
  </si>
  <si>
    <t>3.1b</t>
  </si>
  <si>
    <t>3.1c</t>
  </si>
  <si>
    <t>  </t>
  </si>
  <si>
    <t> </t>
  </si>
  <si>
    <t>3.1d</t>
  </si>
  <si>
    <t>3.1e</t>
  </si>
  <si>
    <t>3.2a</t>
  </si>
  <si>
    <t>3.2b</t>
  </si>
  <si>
    <t>3.3a</t>
  </si>
  <si>
    <t>3.3b</t>
  </si>
  <si>
    <t>3.3c</t>
  </si>
  <si>
    <t>3.3d</t>
  </si>
  <si>
    <t>3.3e</t>
  </si>
  <si>
    <t>UU</t>
  </si>
  <si>
    <t>3.3f</t>
  </si>
  <si>
    <t>3.4a</t>
  </si>
  <si>
    <t>3.4b</t>
  </si>
  <si>
    <t>3.4c</t>
  </si>
  <si>
    <t>3.4d</t>
  </si>
  <si>
    <t>3.4e</t>
  </si>
  <si>
    <t>3.4f</t>
  </si>
  <si>
    <t>3.4g</t>
  </si>
  <si>
    <t>3.5a</t>
  </si>
  <si>
    <t>3.5b</t>
  </si>
  <si>
    <t>3.6a</t>
  </si>
  <si>
    <t>3.7a</t>
  </si>
  <si>
    <t>Template</t>
  </si>
  <si>
    <t>Asset is on hold; sheet currently hidden</t>
  </si>
  <si>
    <t>Asset id</t>
  </si>
  <si>
    <t>Client Tracker</t>
  </si>
  <si>
    <t>RFC2119 Level</t>
  </si>
  <si>
    <t>QA: Codebase</t>
  </si>
  <si>
    <t>UCM</t>
  </si>
  <si>
    <t>must</t>
  </si>
  <si>
    <t>License</t>
  </si>
  <si>
    <t>Apache 2.0 (http://www.apache.org/licenses/)</t>
  </si>
  <si>
    <t>(url to RAGE-approved license)</t>
  </si>
  <si>
    <t>Contact</t>
  </si>
  <si>
    <t>manuel.freire@fdi.ucm.es</t>
  </si>
  <si>
    <t>should</t>
  </si>
  <si>
    <t>Coding guidelines</t>
  </si>
  <si>
    <t>(url to guidelines, or to automatted formatting config. file)</t>
  </si>
  <si>
    <t>Cat. page</t>
  </si>
  <si>
    <t>https://rage.ou.nl/node/206</t>
  </si>
  <si>
    <t>Unit tests</t>
  </si>
  <si>
    <t>(command or UI action to run tests)</t>
  </si>
  <si>
    <t>Code repo</t>
  </si>
  <si>
    <t>https://github.com/e-ucm/unity-tracker</t>
  </si>
  <si>
    <t>repository must include build instructions</t>
  </si>
  <si>
    <t>Coverage</t>
  </si>
  <si>
    <t>(% coverage, and command or UI action used to recalculate)</t>
  </si>
  <si>
    <t>Design doc</t>
  </si>
  <si>
    <t>https://docs.google.com/document/d/1_XtAMvI9mNhR5Qxc9RHF6OWhRBJyL2Iq6biAwtZegAQ/edit?usp=sharing</t>
  </si>
  <si>
    <t>describes what this does; referenced by tasks</t>
  </si>
  <si>
    <t>Static analysis tools</t>
  </si>
  <si>
    <t>(commands or UI actions used to run analyses)</t>
  </si>
  <si>
    <t>https://github.com/e-ucm/QuizDemo</t>
  </si>
  <si>
    <t>for evaluation use by game developers</t>
  </si>
  <si>
    <t>API doc for API users</t>
  </si>
  <si>
    <t>n.a.</t>
  </si>
  <si>
    <t>(only if you offer such an API; url to docs; and if automatically generated, commant or UI action to re-generate)</t>
  </si>
  <si>
    <t>No. of users</t>
  </si>
  <si>
    <t>All use-cases</t>
  </si>
  <si>
    <t>Build &amp; run instructions</t>
  </si>
  <si>
    <t>https://github.com/e-ucm/unity-tracker/blob/master/README.md</t>
  </si>
  <si>
    <t>(url to instructions describing how to build and test)</t>
  </si>
  <si>
    <t>Dataset used, if applicable</t>
  </si>
  <si>
    <t>(only if dataset is required to build &amp; test: url to dataset used)</t>
  </si>
  <si>
    <r>
      <rPr>
        <i val="true"/>
        <sz val="11"/>
        <color rgb="FF0000FF"/>
        <rFont val="Cambria"/>
        <family val="1"/>
        <charset val="1"/>
      </rPr>
      <t>Milestones (by </t>
    </r>
    <r>
      <rPr>
        <b val="true"/>
        <sz val="11"/>
        <rFont val="Cambria"/>
        <family val="1"/>
        <charset val="1"/>
      </rPr>
      <t>decreasing</t>
    </r>
    <r>
      <rPr>
        <b val="true"/>
        <sz val="11"/>
        <rFont val="Cambria"/>
        <family val="1"/>
        <charset val="1"/>
      </rPr>
      <t> date)</t>
    </r>
  </si>
  <si>
    <t>QA: End-user experience &amp; doc</t>
  </si>
  <si>
    <t>date due</t>
  </si>
  <si>
    <t>description</t>
  </si>
  <si>
    <t>milestone ref</t>
  </si>
  <si>
    <t>% complete</t>
  </si>
  <si>
    <t>total work (pms)</t>
  </si>
  <si>
    <t>estimated finish date</t>
  </si>
  <si>
    <t>est. days left</t>
  </si>
  <si>
    <t>Notes (mandatory to describe delays)</t>
  </si>
  <si>
    <t>RAGE Metadata doc.</t>
  </si>
  <si>
    <t>(url to rage metadata document within repository)</t>
  </si>
  <si>
    <t>add QA documentation</t>
  </si>
  <si>
    <t>m3</t>
  </si>
  <si>
    <t>Project overview page</t>
  </si>
  <si>
    <t>(url to project overview page)</t>
  </si>
  <si>
    <t>merge with WvdW's code </t>
  </si>
  <si>
    <t>m2</t>
  </si>
  <si>
    <t>pending coordination with Wim</t>
  </si>
  <si>
    <t>Deployment instructions</t>
  </si>
  <si>
    <t>https://github.com/e-ucm/rage-analytics/wiki/Tracker</t>
  </si>
  <si>
    <t>(command or UI action to download &amp; deploy asset in minimal, ideally 1, steps)</t>
  </si>
  <si>
    <t>release demo</t>
  </si>
  <si>
    <t>m1</t>
  </si>
  <si>
    <t>Tutorial / quickstart</t>
  </si>
  <si>
    <t>(url to docs intended as a first contact with the asset)</t>
  </si>
  <si>
    <t>Executable demo</t>
  </si>
  <si>
    <t>(url to executable demo)</t>
  </si>
  <si>
    <t>Demo source-code</t>
  </si>
  <si>
    <t>(url to repository source-code used in demo)</t>
  </si>
  <si>
    <t>Demo documentation</t>
  </si>
  <si>
    <t>https://github.com/e-ucm/QuizDemo/blob/master/README.md</t>
  </si>
  <si>
    <t>(url to docs describing how to run the demo, and what to look for)</t>
  </si>
  <si>
    <t>Troubleshooting guide</t>
  </si>
  <si>
    <t>(url to docs with procedures for diagnosing and reporting errors)</t>
  </si>
  <si>
    <t>QA: Deployment, lifecycle &amp; contrib. support</t>
  </si>
  <si>
    <t>Cont. Integration</t>
  </si>
  <si>
    <t>(name or, if available online, url to CI integration system used)</t>
  </si>
  <si>
    <t>Integration tests</t>
  </si>
  <si>
    <t>(commands or UI actions to run tests)</t>
  </si>
  <si>
    <t>Load tests</t>
  </si>
  <si>
    <t>Load test doc. &amp; results</t>
  </si>
  <si>
    <t>(url to docs on how to run; and latest results)</t>
  </si>
  <si>
    <t>Deployment script</t>
  </si>
  <si>
    <t>(command or URL to create a packaged RAGE asset)</t>
  </si>
  <si>
    <t>Deployment doc.</t>
  </si>
  <si>
    <t>(url to docs decribing how to run and configure packaged asset)</t>
  </si>
  <si>
    <t>Platform requirements doc.</t>
  </si>
  <si>
    <t>(url to docs with software and hardware platform requirements)</t>
  </si>
  <si>
    <t>Dependencies doc.</t>
  </si>
  <si>
    <t>(url to docs describing library dependencies; or configuration file used for automated dependency management)</t>
  </si>
  <si>
    <t>Contributor guide</t>
  </si>
  <si>
    <t>(url to docs describing guidelines for those wishing to contribute code)</t>
  </si>
  <si>
    <t>API doc for contributors</t>
  </si>
  <si>
    <t>(command or UI actions to generate developer API doc, such as JavaDoc or Doxygen)</t>
  </si>
  <si>
    <t>
</t>
  </si>
  <si>
    <t>Tasks</t>
  </si>
  <si>
    <t>design doc ref</t>
  </si>
  <si>
    <t>total work (mm)</t>
  </si>
  <si>
    <t>est. date (if delayed)</t>
  </si>
  <si>
    <t>work complete (mm)</t>
  </si>
  <si>
    <t>t1.1</t>
  </si>
  <si>
    <t>get WvdW's build environment automated</t>
  </si>
  <si>
    <t>t1.2</t>
  </si>
  <si>
    <t>merge with WvdW's code</t>
  </si>
  <si>
    <t>t2.1</t>
  </si>
  <si>
    <t>write detailed doc</t>
  </si>
  <si>
    <t>t3.1</t>
  </si>
  <si>
    <t>SS Interaction Storage and Analytics</t>
  </si>
  <si>
    <t>https://github.com/e-ucm/rage-analytics-backend/blob/master/.jscsrc</t>
  </si>
  <si>
    <t>https://rage.ou.nl/node/220</t>
  </si>
  <si>
    <t>npm test</t>
  </si>
  <si>
    <t>https://github.com/e-ucm/rage-analytics-backend</t>
  </si>
  <si>
    <t>https://docs.google.com/document/d/1imtLyI59yOv9CrPRZdSu8UaUmGs_3ZyxhQYphcmnUPE/edit?usp=sharing</t>
  </si>
  <si>
    <t>https://codeclimate.com/github/e-ucm/rage-analytics-backend</t>
  </si>
  <si>
    <t>https://github.com/e-ucm/rage-analytics-backend/releases/latest</t>
  </si>
  <si>
    <t>http://e-ucm.github.io/rage-analytics-backend/</t>
  </si>
  <si>
    <t>explain who is using it</t>
  </si>
  <si>
    <t>https://github.com/e-ucm/rage-analytics</t>
  </si>
  <si>
    <t>(dummy milestone 1)</t>
  </si>
  <si>
    <t>(dummy milestone 2)</t>
  </si>
  <si>
    <t>https://travis-ci.org/e-ucm/rage-analytics-backend</t>
  </si>
  <si>
    <t>https://github.com/e-ucm/a2/wiki/Deployment</t>
  </si>
  <si>
    <t>https://david-dm.org/e-ucm/rage-analytics-backend</t>
  </si>
  <si>
    <t>https://github.com/e-ucm/a2/wiki/Contributing</t>
  </si>
  <si>
    <t>work complete (pms)</t>
  </si>
  <si>
    <t>sample task 1.1</t>
  </si>
  <si>
    <t>sample task 1.2</t>
  </si>
  <si>
    <t>Step based competence assessment </t>
  </si>
  <si>
    <t>https://github.com/UURAGE/ScenarioReasoner/blob/master/LICENSE.txt</t>
  </si>
  <si>
    <t>r.lala@uu.nl; j.t.jeuring@uu.nl</t>
  </si>
  <si>
    <t>To be published</t>
  </si>
  <si>
    <t>https://rage.ou.nl/node/269</t>
  </si>
  <si>
    <t>We plan to use QuickCheck</t>
  </si>
  <si>
    <t>https://github.com/UURAGE/ScenarioReasoner</t>
  </si>
  <si>
    <t>https://github.com/UURAGE/ScenarioReasoner/blob/master/doc/SDD%20Scenario%20Reasoner%20v3.pdf</t>
  </si>
  <si>
    <t>The Haskell language/compiler has built-in strong static checking; and we also use the Haskell type-checker.</t>
  </si>
  <si>
    <t>Nurogames, BIP Media, Playgen(?)</t>
  </si>
  <si>
    <t>https://github.com/UURAGE/ScenarioReasoner/blob/master/ScenarioReasoner.cabal</t>
  </si>
  <si>
    <t>n.a</t>
  </si>
  <si>
    <t>2nd release</t>
  </si>
  <si>
    <t>https://communicate.sites.uu.nl</t>
  </si>
  <si>
    <t>Evaluation release</t>
  </si>
  <si>
    <t>https://www.youtube.com/watch?v=tOc0P0tT1yE</t>
  </si>
  <si>
    <t>See Tech report</t>
  </si>
  <si>
    <t>http://www.cs.uu.nl/research/techreps/repo/CS-2014/2014-005.pdf</t>
  </si>
  <si>
    <t>https://github.com/UURAGE/ScenarioReasoner/blob/master/README.md</t>
  </si>
  <si>
    <t>See SDD</t>
  </si>
  <si>
    <t>T2.2C - Domain Model </t>
  </si>
  <si>
    <t>TUGraz</t>
  </si>
  <si>
    <t>Apache 2.0</t>
  </si>
  <si>
    <t>alexander.nussbaumer@tugraz.at, mmaurer@tugraz.at</t>
  </si>
  <si>
    <t>https://rage.ou.nl/wiki/Domain%20Model%20Asset</t>
  </si>
  <si>
    <t>http://css-kti.tugraz.at/projects/rage/assets/</t>
  </si>
  <si>
    <t>Draft release</t>
  </si>
  <si>
    <t>Asset design and API</t>
  </si>
  <si>
    <t>t1</t>
  </si>
  <si>
    <t>Update specification, API, and design document</t>
  </si>
  <si>
    <t>t2</t>
  </si>
  <si>
    <t>develop functionality</t>
  </si>
  <si>
    <t>t3</t>
  </si>
  <si>
    <t>test and update functionality</t>
  </si>
  <si>
    <t>T2.2B - ANOTHER client-side non-intrusive competence assesment !</t>
  </si>
  <si>
    <t>https://rage.ou.nl/wiki/Non-intrusive%20Competence%20Assessment%20Asset</t>
  </si>
  <si>
    <t>(demo URL here)</t>
  </si>
  <si>
    <t>Cognitive Capacity Measurement [ON HOLD]</t>
  </si>
  <si>
    <t>OUNL</t>
  </si>
  <si>
    <t>Giel.vanLankveld@ou.nl</t>
  </si>
  <si>
    <t>https://rage.ou.nl/node/242</t>
  </si>
  <si>
    <t>(your repo URL here)</t>
  </si>
  <si>
    <t>(design doc URL - eg.: in your repo!)</t>
  </si>
  <si>
    <t>Performance Statistics</t>
  </si>
  <si>
    <t>https://rage.ou.nl/node/243</t>
  </si>
  <si>
    <t>https://rage.ou.nl/filedepot/folder/17</t>
  </si>
  <si>
    <t>Used by (5.2 and 5.3)</t>
  </si>
  <si>
    <t>Collection and storage of data</t>
  </si>
  <si>
    <t>Done through assets 2.1A and 2.1B</t>
  </si>
  <si>
    <t>Java server-side components for selection and analysis of data</t>
  </si>
  <si>
    <t>Javascript server-side visualisation of statistics</t>
  </si>
  <si>
    <t>Functionality of available communication assets</t>
  </si>
  <si>
    <t>Functionality of available data storage assets</t>
  </si>
  <si>
    <t>Query for data selection</t>
  </si>
  <si>
    <t>t2.2</t>
  </si>
  <si>
    <t>Validation of data selection</t>
  </si>
  <si>
    <t>m4</t>
  </si>
  <si>
    <t>t2.3</t>
  </si>
  <si>
    <t>Interface for teacher for analysis selection</t>
  </si>
  <si>
    <t>m5</t>
  </si>
  <si>
    <t>Implementation of statistical analyses</t>
  </si>
  <si>
    <t>m6</t>
  </si>
  <si>
    <t>t3.2</t>
  </si>
  <si>
    <t>Validation and testing of correct analysis results</t>
  </si>
  <si>
    <t>m7</t>
  </si>
  <si>
    <t>t4.1</t>
  </si>
  <si>
    <t>Web interface for teacher for selection of visualization</t>
  </si>
  <si>
    <t>m8</t>
  </si>
  <si>
    <t>t4.2</t>
  </si>
  <si>
    <t>Data visualization in table form</t>
  </si>
  <si>
    <t>m9</t>
  </si>
  <si>
    <t>t4.3</t>
  </si>
  <si>
    <t>Data visualization in graph form</t>
  </si>
  <si>
    <t>m10</t>
  </si>
  <si>
    <t>Real-time Emotion Detection </t>
  </si>
  <si>
    <t>(your e-mail here)</t>
  </si>
  <si>
    <t>kiavash.bahreini@ou.nl</t>
  </si>
  <si>
    <t>(your RAGE Catalogue url here)</t>
  </si>
  <si>
    <t>https://rage.ou.nl/node/223</t>
  </si>
  <si>
    <t>https://rage.ou.nl/filedepot/folder/18</t>
  </si>
  <si>
    <t>ReaderBench - Sentiment Analysis on Texts</t>
  </si>
  <si>
    <t>UPB</t>
  </si>
  <si>
    <t>https://bitbucket.org/ReaderBench/readerbench/src/b0dcd2ad9c9db42e3a7d779d40bfb0d0b8ba21e1/LICENSE.txt?fileviewer=file-view-default</t>
  </si>
  <si>
    <t>mihai.dascalu@cs.pub.ro</t>
  </si>
  <si>
    <t>https://rage.ou.nl/node/285</t>
  </si>
  <si>
    <t>https://bitbucket.org/ReaderBench/readerbench</t>
  </si>
  <si>
    <t>http://readerbench.com/demo/text-processing</t>
  </si>
  <si>
    <t>Preliminary release</t>
  </si>
  <si>
    <t>sentiment valences integration</t>
  </si>
  <si>
    <t>T2.3C - Motivation Assessment </t>
  </si>
  <si>
    <t>https://rage.ou.nl/wiki/Motivation%20Assessment%20Asset</t>
  </si>
  <si>
    <t>Real-Time Arousal Detection Using Galvanic Skin Response </t>
  </si>
  <si>
    <t>TUSofia</t>
  </si>
  <si>
    <t>ddessy@gmail.com</t>
  </si>
  <si>
    <t>https://rage.ou.nl/node/321</t>
  </si>
  <si>
    <t>https://github.com/ddessy/RealTimeArousalDetectionUsingGSR</t>
  </si>
  <si>
    <t>https://github.com/ddessy/RealTimeArousalDetectionUsingGSR/Docs</t>
  </si>
  <si>
    <t>Not yet available</t>
  </si>
  <si>
    <t>Design (asset &amp; device)</t>
  </si>
  <si>
    <t>Implementation (asset &amp; device)</t>
  </si>
  <si>
    <t>Testing (asset &amp; device)</t>
  </si>
  <si>
    <t>Documentation</t>
  </si>
  <si>
    <t>1. Asset architecture and API design</t>
  </si>
  <si>
    <t>2. GSR Device design</t>
  </si>
  <si>
    <t>3. GSR Device functionality tests</t>
  </si>
  <si>
    <t>t4</t>
  </si>
  <si>
    <t>4. GSR signal read and visualization</t>
  </si>
  <si>
    <t>t5</t>
  </si>
  <si>
    <t>5. GSR features and arousal metrics calculation</t>
  </si>
  <si>
    <t>t6</t>
  </si>
  <si>
    <t>6. Asset testing (coverage/unit/integration/performance tests)</t>
  </si>
  <si>
    <t>t7</t>
  </si>
  <si>
    <t>7. Asset documentation (API doc, deployment instruction, tutorial, demo documentation)</t>
  </si>
  <si>
    <t>t8</t>
  </si>
  <si>
    <t>8. Asset demo</t>
  </si>
  <si>
    <t>Authentication &amp; Authorization</t>
  </si>
  <si>
    <t>https://github.com/e-ucm/a2/blob/master/.jscsrc</t>
  </si>
  <si>
    <t>https://rage.ou.nl/node/326</t>
  </si>
  <si>
    <t>https://github.com/e-ucm/a2</t>
  </si>
  <si>
    <t>(72%; Coveralls https://coveralls.io/github/e-ucm/a2)</t>
  </si>
  <si>
    <t>https://docs.google.com/document/d/1Ve6qGs30uGUYrlMBsB-UrIMaaFw2VdbSKROml8_TT78/edit?usp=sharing</t>
  </si>
  <si>
    <t>https://codeclimate.com/github/e-ucm/a2</t>
  </si>
  <si>
    <t>https://github.com/e-ucm/rage-auth2</t>
  </si>
  <si>
    <t>http://e-ucm.github.io/a2/ </t>
  </si>
  <si>
    <t>Indirectly, all use-cases; directly, all UCM assets - and some non-UCM server-side assets</t>
  </si>
  <si>
    <t>npm install &amp;&amp; npm run fast-setup &amp;&amp; npm start</t>
  </si>
  <si>
    <t>add OAuth2 support</t>
  </si>
  <si>
    <t>https://github.com/e-ucm/a2/tree/1.0.0</t>
  </si>
  <si>
    <t>https://github.com/e-ucm/a2/commit/a5fb36fbae36de850f74da89b5bb69b587ea2153</t>
  </si>
  <si>
    <t>https://github.com/e-ucm/a2/wiki</t>
  </si>
  <si>
    <t>https://hub.docker.com/r/eucm/a2/</t>
  </si>
  <si>
    <t>https://travis-ci.org/e-ucm/a2</t>
  </si>
  <si>
    <t>https://david-dm.org/e-ucm/a2</t>
  </si>
  <si>
    <t>(unhide rows to expand the formula)</t>
  </si>
  <si>
    <t>Allow users to log in and out</t>
  </si>
  <si>
    <t>Manage users</t>
  </si>
  <si>
    <t>Manage user roles</t>
  </si>
  <si>
    <t>Manage Applications</t>
  </si>
  <si>
    <t>Proxy client requests to applications after checking authentications &amp; authorization</t>
  </si>
  <si>
    <t>Server-side Dashboard and Analysis </t>
  </si>
  <si>
    <t>https://github.com/e-ucm/rage-analytics-frontend/blob/master/.jscsrc</t>
  </si>
  <si>
    <t>https://rage.ou.nl/node/225</t>
  </si>
  <si>
    <t>https://github.com/e-ucm/rage-analytics-frontend</t>
  </si>
  <si>
    <t>https://docs.google.com/document/d/13rrTugiezXwNTfXriQeg1l-jb0H4Jil7l4inpXCVvm8/edit?usp=sharing</t>
  </si>
  <si>
    <t>https://codeclimate.com/github/e-ucm/rage-analytics-frontend</t>
  </si>
  <si>
    <t>https://github.com/e-ucm/rage-analytics-frontend/releases/latest</t>
  </si>
  <si>
    <t>All games</t>
  </si>
  <si>
    <t>https://travis-ci.org/e-ucm/rage-analytics-frontend</t>
  </si>
  <si>
    <t>https://david-dm.org/e-ucm/rage-analytics-frontend</t>
  </si>
  <si>
    <t>Game Storage</t>
  </si>
  <si>
    <t>wim.vandervegt@ou.nl</t>
  </si>
  <si>
    <t>https://rage.ou.nl/node/312</t>
  </si>
  <si>
    <t>https://github.com/rageappliedgame/ClientSideGameStorageAsset</t>
  </si>
  <si>
    <t>Storing and restoring structure.</t>
  </si>
  <si>
    <t>Integration with storage (IDataStorage, IVirtualProperties).</t>
  </si>
  <si>
    <t>Integration with storage (IWebServiceRequest).</t>
  </si>
  <si>
    <t>Serialization using XML.</t>
  </si>
  <si>
    <t>Emotional Appraisal</t>
  </si>
  <si>
    <t>INESC-ID / GAIPS</t>
  </si>
  <si>
    <t>https://github.com/GAIPS-INESC-ID/FAtiMA-Emotional-Appraisal/blob/master/License.txt</t>
  </si>
  <si>
    <t>samuel.mascarenhas@gaips.inesc-id.pt</t>
  </si>
  <si>
    <t>https://rage.ou.nl/node/209</t>
  </si>
  <si>
    <t>https://github.com/GAIPS-INESC-ID/FAtiMA-Emotional-Appraisal</t>
  </si>
  <si>
    <t>https://docs.google.com/document/d/1JMr-WD8KKNUgCyFrK8oRiScKwd_Ywf7txvBsOwirDs0/edit?usp=sharing</t>
  </si>
  <si>
    <t>https://bitbucket.org/UrusaiDaisei/rage-demos</t>
  </si>
  <si>
    <t>Finish the authoring tool</t>
  </si>
  <si>
    <t>Add the ability to create events in the authoring tool</t>
  </si>
  <si>
    <t>Emotion Decision Making</t>
  </si>
  <si>
    <t>https://rage.ou.nl/node/210</t>
  </si>
  <si>
    <t>https://docs.google.com/document/d/1_fLg5TYfdZfjY6oiy56JZFClGaw_YcqYER87NAjR0sM/edit?usp=sharing</t>
  </si>
  <si>
    <t>IDeA - Identity Driven Agents</t>
  </si>
  <si>
    <t>ToMAss [ON HOLD]</t>
  </si>
  <si>
    <t>Social Importance Dynamics (SID) Model</t>
  </si>
  <si>
    <t>https://rage.ou.nl/node/212</t>
  </si>
  <si>
    <t>https://docs.google.com/document/d/1xKQUEXE3igJRBTuOVD88btxDeG09XGKF-VzG7UbKa-s/edit?usp=sharing</t>
  </si>
  <si>
    <t>Finish the first release</t>
  </si>
  <si>
    <t>Implement SI Attribution Rules</t>
  </si>
  <si>
    <t>Implement SI Claims</t>
  </si>
  <si>
    <t>Virtual Human Controller</t>
  </si>
  <si>
    <t>Motion Builder</t>
  </si>
  <si>
    <t>ReaderBench - Semantic Models and Topic Mining</t>
  </si>
  <si>
    <t>https://rage.ou.nl/node/244</t>
  </si>
  <si>
    <t>semantic models integration</t>
  </si>
  <si>
    <t>ReaderBench - Automated Essay Grading</t>
  </si>
  <si>
    <t>https://rage.ou.nl/node/245</t>
  </si>
  <si>
    <t>http://readerbench.com/demo/semantic-annotation</t>
  </si>
  <si>
    <t>automated essay grading integration</t>
  </si>
  <si>
    <t>ReaderBench - Automated Assessment of Participation and Collaboration in CSCL Conversations</t>
  </si>
  <si>
    <t>https://rage.ou.nl/node/246</t>
  </si>
  <si>
    <t>http://readerbench.com/demo/cscl</t>
  </si>
  <si>
    <t>CSCL processing</t>
  </si>
  <si>
    <t>ReaderBench - Automated Identification of Reading Strategies</t>
  </si>
  <si>
    <t>https://rage.ou.nl/node/248</t>
  </si>
  <si>
    <t>http://readerbench.com/demo/self-explanation</t>
  </si>
  <si>
    <t>Self Explanation</t>
  </si>
  <si>
    <t>Communication Scenario Editor</t>
  </si>
  <si>
    <t>https://github.com/UURAGE/ScenarioEditor/blob/master/LICENSE.txt</t>
  </si>
  <si>
    <t>https://rage.ou.nl/node/249</t>
  </si>
  <si>
    <t>https://github.com/UURAGE/ScenarioEditor</t>
  </si>
  <si>
    <t>https://github.com/UURAGE/ScenarioEditor/blob/master/doc/SDD%20Scenario%20Editor%20v3.pdf</t>
  </si>
  <si>
    <t>JSHint een static code analysis tool</t>
  </si>
  <si>
    <t>http://www.communicategame.nl/UURAGE/ScenarioEditor/</t>
  </si>
  <si>
    <t>Nurogames, Hull, Randstad, BIP, Okkam, Playgen</t>
  </si>
  <si>
    <t>https://github.com/UURAGE/ScenarioEditor/blob/master/README.md</t>
  </si>
  <si>
    <t>https://youtu.be/eaLblvbmPOU</t>
  </si>
  <si>
    <t>none</t>
  </si>
  <si>
    <t>Planned for next release</t>
  </si>
  <si>
    <t>Browser with WebGL</t>
  </si>
  <si>
    <t>Speech I/O</t>
  </si>
  <si>
    <t>INESC-ID / L2F</t>
  </si>
  <si>
    <t>Heterogeneous Adaptation  (HAT)</t>
  </si>
  <si>
    <t>Enkhbold.Nyamsuren@ou.nl</t>
  </si>
  <si>
    <t>https://rage.ou.nl/node/216</t>
  </si>
  <si>
    <t>https://github.com/rageappliedgame/HatAsset , https://github.com/rageappliedgame/HATWidget </t>
  </si>
  <si>
    <t>https://rage.ou.nl/filedepot/folder/176</t>
  </si>
  <si>
    <t>https://github.com/E-Nyamsuren/rage-wp3-t3.4-hat</t>
  </si>
  <si>
    <t>HCG (T5.4)</t>
  </si>
  <si>
    <t>Preliminary design and prototype of the server-side version</t>
  </si>
  <si>
    <t>Calculating ratings on the player group level</t>
  </si>
  <si>
    <t>https://rage.ou.nl/filedepot?fid=501</t>
  </si>
  <si>
    <t>Accepting accuracy values between 0 and 1.</t>
  </si>
  <si>
    <t>Having options for calculating rating based on (1) both time duration and accuracy or (2) accuracy only.</t>
  </si>
  <si>
    <t>Having an option to update only player ratings.</t>
  </si>
  <si>
    <t>Visualization and analysis to aid assessment by teachers and students.</t>
  </si>
  <si>
    <t>Client-side XML data management.</t>
  </si>
  <si>
    <t>Learning/performance tracking and assessment</t>
  </si>
  <si>
    <t>Player skill to game difficulty adaptation.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</si>
  <si>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</si>
  <si>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</si>
  <si>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</si>
  <si>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</si>
  <si>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</si>
  <si>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</si>
  <si>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</si>
  <si>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</si>
  <si>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</si>
  <si>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</si>
  <si>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Cognitive Load Personalisation [ON HOLD]</t>
  </si>
  <si>
    <t>https://rage.ou.nl/node/289</t>
  </si>
  <si>
    <t>T3.4C - Competence-based Personalisation and Recommendation </t>
  </si>
  <si>
    <t>https://rage.ou.nl/wiki/Competence-based%20Personalisation%20and%20Recommendation%20Asset</t>
  </si>
  <si>
    <t>T3.4D - Motivational Adaptation</t>
  </si>
  <si>
    <t>https://rage.ou.nl/wiki/Motivational%20Adaptation%20Asset</t>
  </si>
  <si>
    <t>T3.4E - Game Configuration</t>
  </si>
  <si>
    <t>https://rage.ou.nl/wiki/Game%20Configuration%20Asset</t>
  </si>
  <si>
    <t>T3.4F - Cognitive Intervention</t>
  </si>
  <si>
    <t>https://rage.ou.nl/wiki/Cognitive%20Intervention%20Asset</t>
  </si>
  <si>
    <t>Player-centric rule-and-pattern-based adaptation </t>
  </si>
  <si>
    <t>https://www.youtube.com/watch?v=c46blt9yj9c</t>
  </si>
  <si>
    <t>Role-play Virtual Character</t>
  </si>
  <si>
    <t>Authorial Agents</t>
  </si>
  <si>
    <t>Social Gamification Components</t>
  </si>
  <si>
    <t>PlayGen</t>
  </si>
  <si>
    <t>https://github.com/playgenhub/rage-sga-server/blob/master/CodeMaid.config</t>
  </si>
  <si>
    <t>https://github.com/playgenhub/rage-sga-server/blob/master/SocialGamificationAsset.sln.DotSettings</t>
  </si>
  <si>
    <t>dnx test</t>
  </si>
  <si>
    <t>https://github.com/playgenhub/rage-sga-serve</t>
  </si>
  <si>
    <t>http://sga.playgen.com/swagger/ui/index.html</t>
  </si>
  <si>
    <t>https://github.com/playgenhub/rage-sga-server#installation</t>
  </si>
  <si>
    <t>Alpha version of SGA</t>
  </si>
  <si>
    <t>Admin panel fully implemented</t>
  </si>
  <si>
    <t>Matches implementation</t>
  </si>
  <si>
    <t>Goals implementation</t>
  </si>
  <si>
    <t>t1.3</t>
  </si>
  <si>
    <t>Implement Goals and Action in admin</t>
  </si>
  <si>
    <t>Integrated Authoring Tool</t>
  </si>
  <si>
    <t>INESC-ID</t>
  </si>
  <si>
    <t>U??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</si>
</sst>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%"/>
    <numFmt numFmtId="167" formatCode="M/D/YYYY"/>
    <numFmt numFmtId="168" formatCode="M/D/YYYY"/>
  </numFmts>
  <fonts count="3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name val="Cambria"/>
      <family val="1"/>
      <charset val="1"/>
    </font>
    <font>
      <sz val="11"/>
      <color rgb="FFFF0000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'Arial'"/>
      <family val="2"/>
      <charset val="1"/>
    </font>
    <font>
      <b val="true"/>
      <sz val="11"/>
      <color rgb="FF000000"/>
      <name val="'Arial'"/>
      <family val="2"/>
      <charset val="1"/>
    </font>
    <font>
      <i val="true"/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FF"/>
      <name val="Cambria"/>
      <family val="1"/>
      <charset val="1"/>
    </font>
    <font>
      <b val="true"/>
      <sz val="11"/>
      <color rgb="FF0000FF"/>
      <name val="Cambria"/>
      <family val="1"/>
      <charset val="1"/>
    </font>
    <font>
      <sz val="7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i val="true"/>
      <sz val="11"/>
      <color rgb="FF999999"/>
      <name val="Cambria"/>
      <family val="1"/>
      <charset val="1"/>
    </font>
    <font>
      <i val="true"/>
      <sz val="11"/>
      <color rgb="FF0000FF"/>
      <name val="Cambria"/>
      <family val="1"/>
      <charset val="1"/>
    </font>
    <font>
      <b val="true"/>
      <sz val="8"/>
      <color rgb="FF0000FF"/>
      <name val="Cambria"/>
      <family val="1"/>
      <charset val="1"/>
    </font>
    <font>
      <b val="true"/>
      <sz val="8"/>
      <name val="Cambria"/>
      <family val="1"/>
      <charset val="1"/>
    </font>
    <font>
      <b val="true"/>
      <sz val="8"/>
      <color rgb="FF000000"/>
      <name val="Cambria"/>
      <family val="1"/>
      <charset val="1"/>
    </font>
    <font>
      <sz val="7"/>
      <color rgb="FFFF9900"/>
      <name val="Cambria"/>
      <family val="1"/>
      <charset val="1"/>
    </font>
    <font>
      <b val="true"/>
      <sz val="8"/>
      <color rgb="FF980000"/>
      <name val="Cambria"/>
      <family val="1"/>
      <charset val="1"/>
    </font>
    <font>
      <sz val="11"/>
      <color rgb="FF000000"/>
      <name val="'Consolas'"/>
      <family val="2"/>
      <charset val="1"/>
    </font>
    <font>
      <sz val="11"/>
      <color rgb="FF000000"/>
      <name val="Consolas"/>
      <family val="2"/>
      <charset val="1"/>
    </font>
    <font>
      <b val="true"/>
      <sz val="8"/>
      <name val="Arial"/>
      <family val="2"/>
      <charset val="1"/>
    </font>
    <font>
      <b val="true"/>
      <sz val="8"/>
      <color rgb="FF98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&quot;Calibri&quot;"/>
      <family val="2"/>
      <charset val="1"/>
    </font>
    <font>
      <sz val="12"/>
      <name val="&quot;Cambria&quot;"/>
      <family val="1"/>
      <charset val="1"/>
    </font>
    <font>
      <u val="single"/>
      <sz val="11"/>
      <color rgb="FF0000FF"/>
      <name val="&quot;Calibri&quot;"/>
      <family val="2"/>
      <charset val="1"/>
    </font>
    <font>
      <u val="single"/>
      <sz val="12"/>
      <color rgb="FF0000FF"/>
      <name val="&quot;Cambria&quot;"/>
      <family val="1"/>
      <charset val="1"/>
    </font>
    <font>
      <i val="true"/>
      <u val="single"/>
      <sz val="11"/>
      <color rgb="FF999999"/>
      <name val="Cambria"/>
      <family val="1"/>
      <charset val="1"/>
    </font>
    <font>
      <sz val="12"/>
      <name val="&quot;Times New Roman&quot;"/>
      <family val="1"/>
      <charset val="1"/>
    </font>
    <font>
      <sz val="11"/>
      <color rgb="FF1155CC"/>
      <name val="Cambria"/>
      <family val="1"/>
      <charset val="1"/>
    </font>
    <font>
      <sz val="11"/>
      <color rgb="FF0000FF"/>
      <name val="Cambria"/>
      <family val="1"/>
      <charset val="1"/>
    </font>
    <font>
      <u val="single"/>
      <sz val="11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9D2E9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CFE2F3"/>
        <bgColor rgb="FFD9D9D9"/>
      </patternFill>
    </fill>
    <fill>
      <patternFill patternType="solid">
        <fgColor rgb="FFFFD966"/>
        <bgColor rgb="FFF4C7C3"/>
      </patternFill>
    </fill>
    <fill>
      <patternFill patternType="solid">
        <fgColor rgb="FFFFF2CC"/>
        <bgColor rgb="FFFCE5CD"/>
      </patternFill>
    </fill>
    <fill>
      <patternFill patternType="solid">
        <fgColor rgb="FFF4C7C3"/>
        <bgColor rgb="FFD9D2E9"/>
      </patternFill>
    </fill>
    <fill>
      <patternFill patternType="solid">
        <fgColor rgb="FFE67C73"/>
        <bgColor rgb="FFFF99CC"/>
      </patternFill>
    </fill>
    <fill>
      <patternFill patternType="solid">
        <fgColor rgb="FFFCE5CD"/>
        <bgColor rgb="FFFFF2CC"/>
      </patternFill>
    </fill>
    <fill>
      <patternFill patternType="solid">
        <fgColor rgb="FFD9D9D9"/>
        <bgColor rgb="FFD9D2E9"/>
      </patternFill>
    </fill>
    <fill>
      <patternFill patternType="solid">
        <fgColor rgb="FFFFFFFF"/>
        <bgColor rgb="FFF6F6F6"/>
      </patternFill>
    </fill>
    <fill>
      <patternFill patternType="solid">
        <fgColor rgb="FFF6F6F6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F4C7C3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  <dxf>
      <font>
        <color rgb="FF980000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9900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CFE2F3"/>
      <rgbColor rgb="FF660066"/>
      <rgbColor rgb="FFE67C73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6F6"/>
      <rgbColor rgb="FFD9EAD3"/>
      <rgbColor rgb="FFFCE5CD"/>
      <rgbColor rgb="FFB7E1CD"/>
      <rgbColor rgb="FFFF99CC"/>
      <rgbColor rgb="FFCC99FF"/>
      <rgbColor rgb="FFF4C7C3"/>
      <rgbColor rgb="FF3366FF"/>
      <rgbColor rgb="FF33CCCC"/>
      <rgbColor rgb="FF99CC00"/>
      <rgbColor rgb="FFFFD966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bitbucket.org/ReaderBench/readerbench/src/b0dcd2ad9c9db42e3a7d779d40bfb0d0b8ba21e1/LICENSE.txt?fileviewer=file-view-default" TargetMode="External"/><Relationship Id="rId2" Type="http://schemas.openxmlformats.org/officeDocument/2006/relationships/hyperlink" Target="https://rage.ou.nl/node/285" TargetMode="External"/><Relationship Id="rId3" Type="http://schemas.openxmlformats.org/officeDocument/2006/relationships/hyperlink" Target="https://bitbucket.org/ReaderBench/readerbench" TargetMode="External"/><Relationship Id="rId4" Type="http://schemas.openxmlformats.org/officeDocument/2006/relationships/hyperlink" Target="https://bitbucket.org/ReaderBench/readerbench" TargetMode="External"/><Relationship Id="rId5" Type="http://schemas.openxmlformats.org/officeDocument/2006/relationships/hyperlink" Target="http://readerbench.com/demo/text-processing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rage.ou.nl/wiki/Motivation%20Assessment%20Asset" TargetMode="External"/><Relationship Id="rId2" Type="http://schemas.openxmlformats.org/officeDocument/2006/relationships/hyperlink" Target="http://css-kti.tugraz.at/projects/rage/assets/" TargetMode="External"/><Relationship Id="rId3" Type="http://schemas.openxmlformats.org/officeDocument/2006/relationships/hyperlink" Target="http://css-kti.tugraz.at/projects/rage/assets/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rage.ou.nl/node/321" TargetMode="External"/><Relationship Id="rId2" Type="http://schemas.openxmlformats.org/officeDocument/2006/relationships/hyperlink" Target="https://github.com/ddessy/RealTimeArousalDetectionUsingGSR" TargetMode="External"/><Relationship Id="rId3" Type="http://schemas.openxmlformats.org/officeDocument/2006/relationships/hyperlink" Target="https://github.com/ddessy/RealTimeArousalDetectionUsingGSR/Docs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www.apache.org/licenses/" TargetMode="External"/><Relationship Id="rId2" Type="http://schemas.openxmlformats.org/officeDocument/2006/relationships/hyperlink" Target="https://github.com/e-ucm/a2/blob/master/.jscsrc" TargetMode="External"/><Relationship Id="rId3" Type="http://schemas.openxmlformats.org/officeDocument/2006/relationships/hyperlink" Target="https://rage.ou.nl/node/326" TargetMode="External"/><Relationship Id="rId4" Type="http://schemas.openxmlformats.org/officeDocument/2006/relationships/hyperlink" Target="https://github.com/e-ucm/a2" TargetMode="External"/><Relationship Id="rId5" Type="http://schemas.openxmlformats.org/officeDocument/2006/relationships/hyperlink" Target="https://coveralls.io/github/e-ucm/a2" TargetMode="External"/><Relationship Id="rId6" Type="http://schemas.openxmlformats.org/officeDocument/2006/relationships/hyperlink" Target="https://docs.google.com/document/d/1Ve6qGs30uGUYrlMBsB-UrIMaaFw2VdbSKROml8_TT78/edit?usp=sharing" TargetMode="External"/><Relationship Id="rId7" Type="http://schemas.openxmlformats.org/officeDocument/2006/relationships/hyperlink" Target="https://codeclimate.com/github/e-ucm/a2" TargetMode="External"/><Relationship Id="rId8" Type="http://schemas.openxmlformats.org/officeDocument/2006/relationships/hyperlink" Target="https://github.com/e-ucm/rage-auth2" TargetMode="External"/><Relationship Id="rId9" Type="http://schemas.openxmlformats.org/officeDocument/2006/relationships/hyperlink" Target="http://e-ucm.github.io/a2/" TargetMode="External"/><Relationship Id="rId10" Type="http://schemas.openxmlformats.org/officeDocument/2006/relationships/hyperlink" Target="https://github.com/e-ucm/a2/tree/1.0.0" TargetMode="External"/><Relationship Id="rId11" Type="http://schemas.openxmlformats.org/officeDocument/2006/relationships/hyperlink" Target="https://github.com/e-ucm/a2/wiki/Deployment" TargetMode="External"/><Relationship Id="rId12" Type="http://schemas.openxmlformats.org/officeDocument/2006/relationships/hyperlink" Target="https://github.com/e-ucm/a2/commit/a5fb36fbae36de850f74da89b5bb69b587ea2153" TargetMode="External"/><Relationship Id="rId13" Type="http://schemas.openxmlformats.org/officeDocument/2006/relationships/hyperlink" Target="https://github.com/e-ucm/a2/wiki" TargetMode="External"/><Relationship Id="rId14" Type="http://schemas.openxmlformats.org/officeDocument/2006/relationships/hyperlink" Target="https://hub.docker.com/r/eucm/a2/" TargetMode="External"/><Relationship Id="rId15" Type="http://schemas.openxmlformats.org/officeDocument/2006/relationships/hyperlink" Target="https://travis-ci.org/e-ucm/a2" TargetMode="External"/><Relationship Id="rId16" Type="http://schemas.openxmlformats.org/officeDocument/2006/relationships/hyperlink" Target="https://github.com/e-ucm/rage-analytics" TargetMode="External"/><Relationship Id="rId17" Type="http://schemas.openxmlformats.org/officeDocument/2006/relationships/hyperlink" Target="https://github.com/e-ucm/a2/wiki/Deployment" TargetMode="External"/><Relationship Id="rId18" Type="http://schemas.openxmlformats.org/officeDocument/2006/relationships/hyperlink" Target="https://david-dm.org/e-ucm/a2" TargetMode="External"/><Relationship Id="rId19" Type="http://schemas.openxmlformats.org/officeDocument/2006/relationships/hyperlink" Target="https://github.com/e-ucm/a2/wiki/Contributing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apache.org/licenses/" TargetMode="External"/><Relationship Id="rId2" Type="http://schemas.openxmlformats.org/officeDocument/2006/relationships/hyperlink" Target="https://github.com/e-ucm/rage-analytics-frontend/blob/master/.jscsrc" TargetMode="External"/><Relationship Id="rId3" Type="http://schemas.openxmlformats.org/officeDocument/2006/relationships/hyperlink" Target="https://rage.ou.nl/node/225" TargetMode="External"/><Relationship Id="rId4" Type="http://schemas.openxmlformats.org/officeDocument/2006/relationships/hyperlink" Target="https://github.com/e-ucm/rage-analytics-frontend" TargetMode="External"/><Relationship Id="rId5" Type="http://schemas.openxmlformats.org/officeDocument/2006/relationships/hyperlink" Target="https://docs.google.com/document/d/13rrTugiezXwNTfXriQeg1l-jb0H4Jil7l4inpXCVvm8/edit?usp=sharing" TargetMode="External"/><Relationship Id="rId6" Type="http://schemas.openxmlformats.org/officeDocument/2006/relationships/hyperlink" Target="https://codeclimate.com/github/e-ucm/rage-analytics-frontend" TargetMode="External"/><Relationship Id="rId7" Type="http://schemas.openxmlformats.org/officeDocument/2006/relationships/hyperlink" Target="https://github.com/e-ucm/rage-analytics-frontend/releases/latest" TargetMode="External"/><Relationship Id="rId8" Type="http://schemas.openxmlformats.org/officeDocument/2006/relationships/hyperlink" Target="https://github.com/e-ucm/rage-analytics" TargetMode="External"/><Relationship Id="rId9" Type="http://schemas.openxmlformats.org/officeDocument/2006/relationships/hyperlink" Target="https://travis-ci.org/e-ucm/rage-analytics-frontend" TargetMode="External"/><Relationship Id="rId10" Type="http://schemas.openxmlformats.org/officeDocument/2006/relationships/hyperlink" Target="https://github.com/e-ucm/rage-analytics" TargetMode="External"/><Relationship Id="rId11" Type="http://schemas.openxmlformats.org/officeDocument/2006/relationships/hyperlink" Target="https://github.com/e-ucm/a2/wiki/Deployment" TargetMode="External"/><Relationship Id="rId12" Type="http://schemas.openxmlformats.org/officeDocument/2006/relationships/hyperlink" Target="https://david-dm.org/e-ucm/rage-analytics-frontend" TargetMode="External"/><Relationship Id="rId13" Type="http://schemas.openxmlformats.org/officeDocument/2006/relationships/hyperlink" Target="https://github.com/e-ucm/a2/wiki/Contributing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s://rage.ou.nl/node/312" TargetMode="External"/><Relationship Id="rId2" Type="http://schemas.openxmlformats.org/officeDocument/2006/relationships/hyperlink" Target="https://github.com/rageappliedgame/ClientSideGameStorageAsset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github.com/GAIPS-INESC-ID/FAtiMA-Emotional-Appraisal/blob/master/License.txt" TargetMode="External"/><Relationship Id="rId2" Type="http://schemas.openxmlformats.org/officeDocument/2006/relationships/hyperlink" Target="https://rage.ou.nl/node/209" TargetMode="External"/><Relationship Id="rId3" Type="http://schemas.openxmlformats.org/officeDocument/2006/relationships/hyperlink" Target="https://github.com/GAIPS-INESC-ID/FAtiMA-Emotional-Appraisal" TargetMode="External"/><Relationship Id="rId4" Type="http://schemas.openxmlformats.org/officeDocument/2006/relationships/hyperlink" Target="https://docs.google.com/document/d/1JMr-WD8KKNUgCyFrK8oRiScKwd_Ywf7txvBsOwirDs0/edit?usp=sharing" TargetMode="External"/><Relationship Id="rId5" Type="http://schemas.openxmlformats.org/officeDocument/2006/relationships/hyperlink" Target="https://bitbucket.org/UrusaiDaisei/rage-demos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s://github.com/GAIPS-INESC-ID/FAtiMA-Emotional-Appraisal/blob/master/License.txt" TargetMode="External"/><Relationship Id="rId2" Type="http://schemas.openxmlformats.org/officeDocument/2006/relationships/hyperlink" Target="https://rage.ou.nl/node/210" TargetMode="External"/><Relationship Id="rId3" Type="http://schemas.openxmlformats.org/officeDocument/2006/relationships/hyperlink" Target="https://github.com/GAIPS-INESC-ID/FAtiMA-Emotional-Appraisal" TargetMode="External"/><Relationship Id="rId4" Type="http://schemas.openxmlformats.org/officeDocument/2006/relationships/hyperlink" Target="https://docs.google.com/document/d/1_fLg5TYfdZfjY6oiy56JZFClGaw_YcqYER87NAjR0sM/edit?usp=sharing" TargetMode="External"/><Relationship Id="rId5" Type="http://schemas.openxmlformats.org/officeDocument/2006/relationships/hyperlink" Target="https://bitbucket.org/UrusaiDaisei/rage-demo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apache.org/licenses/" TargetMode="External"/><Relationship Id="rId2" Type="http://schemas.openxmlformats.org/officeDocument/2006/relationships/hyperlink" Target="https://rage.ou.nl/node/206" TargetMode="External"/><Relationship Id="rId3" Type="http://schemas.openxmlformats.org/officeDocument/2006/relationships/hyperlink" Target="https://github.com/e-ucm/unity-tracker" TargetMode="External"/><Relationship Id="rId4" Type="http://schemas.openxmlformats.org/officeDocument/2006/relationships/hyperlink" Target="https://docs.google.com/document/d/1_XtAMvI9mNhR5Qxc9RHF6OWhRBJyL2Iq6biAwtZegAQ/edit?usp=sharing" TargetMode="External"/><Relationship Id="rId5" Type="http://schemas.openxmlformats.org/officeDocument/2006/relationships/hyperlink" Target="https://github.com/e-ucm/QuizDemo" TargetMode="External"/><Relationship Id="rId6" Type="http://schemas.openxmlformats.org/officeDocument/2006/relationships/hyperlink" Target="https://github.com/e-ucm/unity-tracker/blob/master/README.md" TargetMode="External"/><Relationship Id="rId7" Type="http://schemas.openxmlformats.org/officeDocument/2006/relationships/hyperlink" Target="https://github.com/e-ucm/rage-analytics/wiki/Tracker" TargetMode="External"/><Relationship Id="rId8" Type="http://schemas.openxmlformats.org/officeDocument/2006/relationships/hyperlink" Target="https://github.com/e-ucm/unity-tracker/blob/master/README.md" TargetMode="External"/><Relationship Id="rId9" Type="http://schemas.openxmlformats.org/officeDocument/2006/relationships/hyperlink" Target="https://github.com/e-ucm/QuizDemo" TargetMode="External"/><Relationship Id="rId10" Type="http://schemas.openxmlformats.org/officeDocument/2006/relationships/hyperlink" Target="https://github.com/e-ucm/QuizDemo/blob/master/README.md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s://rage.ou.nl/node/212" TargetMode="External"/><Relationship Id="rId2" Type="http://schemas.openxmlformats.org/officeDocument/2006/relationships/hyperlink" Target="https://github.com/GAIPS-INESC-ID/FAtiMA-Emotional-Appraisal" TargetMode="External"/><Relationship Id="rId3" Type="http://schemas.openxmlformats.org/officeDocument/2006/relationships/hyperlink" Target="https://docs.google.com/document/d/1xKQUEXE3igJRBTuOVD88btxDeG09XGKF-VzG7UbKa-s/edit?usp=sharing" TargetMode="Externa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hyperlink" Target="https://bitbucket.org/ReaderBench/readerbench/src/b0dcd2ad9c9db42e3a7d779d40bfb0d0b8ba21e1/LICENSE.txt?fileviewer=file-view-default" TargetMode="External"/><Relationship Id="rId2" Type="http://schemas.openxmlformats.org/officeDocument/2006/relationships/hyperlink" Target="https://rage.ou.nl/node/244" TargetMode="External"/><Relationship Id="rId3" Type="http://schemas.openxmlformats.org/officeDocument/2006/relationships/hyperlink" Target="https://bitbucket.org/ReaderBench/readerbench" TargetMode="External"/><Relationship Id="rId4" Type="http://schemas.openxmlformats.org/officeDocument/2006/relationships/hyperlink" Target="https://bitbucket.org/ReaderBench/readerbench" TargetMode="External"/><Relationship Id="rId5" Type="http://schemas.openxmlformats.org/officeDocument/2006/relationships/hyperlink" Target="http://readerbench.com/demo/text-processing" TargetMode="Externa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https://bitbucket.org/ReaderBench/readerbench/src/b0dcd2ad9c9db42e3a7d779d40bfb0d0b8ba21e1/LICENSE.txt?fileviewer=file-view-default" TargetMode="External"/><Relationship Id="rId2" Type="http://schemas.openxmlformats.org/officeDocument/2006/relationships/hyperlink" Target="https://rage.ou.nl/node/245" TargetMode="External"/><Relationship Id="rId3" Type="http://schemas.openxmlformats.org/officeDocument/2006/relationships/hyperlink" Target="https://bitbucket.org/ReaderBench/readerbench" TargetMode="External"/><Relationship Id="rId4" Type="http://schemas.openxmlformats.org/officeDocument/2006/relationships/hyperlink" Target="https://bitbucket.org/ReaderBench/readerbench" TargetMode="External"/><Relationship Id="rId5" Type="http://schemas.openxmlformats.org/officeDocument/2006/relationships/hyperlink" Target="http://readerbench.com/demo/semantic-annotation" TargetMode="Externa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hyperlink" Target="https://bitbucket.org/ReaderBench/readerbench/src/b0dcd2ad9c9db42e3a7d779d40bfb0d0b8ba21e1/LICENSE.txt?fileviewer=file-view-default" TargetMode="External"/><Relationship Id="rId2" Type="http://schemas.openxmlformats.org/officeDocument/2006/relationships/hyperlink" Target="https://rage.ou.nl/node/246" TargetMode="External"/><Relationship Id="rId3" Type="http://schemas.openxmlformats.org/officeDocument/2006/relationships/hyperlink" Target="https://bitbucket.org/ReaderBench/readerbench" TargetMode="External"/><Relationship Id="rId4" Type="http://schemas.openxmlformats.org/officeDocument/2006/relationships/hyperlink" Target="https://bitbucket.org/ReaderBench/readerbench" TargetMode="External"/><Relationship Id="rId5" Type="http://schemas.openxmlformats.org/officeDocument/2006/relationships/hyperlink" Target="http://readerbench.com/demo/cscl" TargetMode="Externa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hyperlink" Target="https://bitbucket.org/ReaderBench/readerbench/src/b0dcd2ad9c9db42e3a7d779d40bfb0d0b8ba21e1/LICENSE.txt?fileviewer=file-view-default" TargetMode="External"/><Relationship Id="rId2" Type="http://schemas.openxmlformats.org/officeDocument/2006/relationships/hyperlink" Target="https://rage.ou.nl/node/248" TargetMode="External"/><Relationship Id="rId3" Type="http://schemas.openxmlformats.org/officeDocument/2006/relationships/hyperlink" Target="https://bitbucket.org/ReaderBench/readerbench" TargetMode="External"/><Relationship Id="rId4" Type="http://schemas.openxmlformats.org/officeDocument/2006/relationships/hyperlink" Target="https://bitbucket.org/ReaderBench/readerbench" TargetMode="External"/><Relationship Id="rId5" Type="http://schemas.openxmlformats.org/officeDocument/2006/relationships/hyperlink" Target="http://readerbench.com/demo/self-explanation" TargetMode="Externa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hyperlink" Target="https://github.com/UURAGE/ScenarioEditor/blob/master/LICENSE.txt" TargetMode="External"/><Relationship Id="rId2" Type="http://schemas.openxmlformats.org/officeDocument/2006/relationships/hyperlink" Target="https://rage.ou.nl/node/249" TargetMode="External"/><Relationship Id="rId3" Type="http://schemas.openxmlformats.org/officeDocument/2006/relationships/hyperlink" Target="https://github.com/UURAGE/ScenarioEditor" TargetMode="External"/><Relationship Id="rId4" Type="http://schemas.openxmlformats.org/officeDocument/2006/relationships/hyperlink" Target="https://github.com/UURAGE/ScenarioEditor/blob/master/doc/SDD%20Scenario%20Editor%20v3.pdf" TargetMode="External"/><Relationship Id="rId5" Type="http://schemas.openxmlformats.org/officeDocument/2006/relationships/hyperlink" Target="http://www.communicategame.nl/UURAGE/ScenarioEditor/" TargetMode="External"/><Relationship Id="rId6" Type="http://schemas.openxmlformats.org/officeDocument/2006/relationships/hyperlink" Target="https://github.com/UURAGE/ScenarioEditor/blob/master/README.md" TargetMode="External"/><Relationship Id="rId7" Type="http://schemas.openxmlformats.org/officeDocument/2006/relationships/hyperlink" Target="https://communicate.sites.uu.nl/" TargetMode="External"/><Relationship Id="rId8" Type="http://schemas.openxmlformats.org/officeDocument/2006/relationships/hyperlink" Target="https://github.com/UURAGE/ScenarioEditor/blob/master/README.md" TargetMode="External"/><Relationship Id="rId9" Type="http://schemas.openxmlformats.org/officeDocument/2006/relationships/hyperlink" Target="https://youtu.be/eaLblvbmPOU" TargetMode="External"/><Relationship Id="rId10" Type="http://schemas.openxmlformats.org/officeDocument/2006/relationships/hyperlink" Target="http://www.communicategame.nl/UURAGE/ScenarioEditor/" TargetMode="External"/><Relationship Id="rId11" Type="http://schemas.openxmlformats.org/officeDocument/2006/relationships/hyperlink" Target="https://github.com/UURAGE/ScenarioEditor" TargetMode="External"/><Relationship Id="rId12" Type="http://schemas.openxmlformats.org/officeDocument/2006/relationships/hyperlink" Target="https://github.com/UURAGE/ScenarioEditor" TargetMode="External"/><Relationship Id="rId13" Type="http://schemas.openxmlformats.org/officeDocument/2006/relationships/hyperlink" Target="https://github.com/UURAGE/ScenarioEditor/blob/master/README.md" TargetMode="External"/><Relationship Id="rId14" Type="http://schemas.openxmlformats.org/officeDocument/2006/relationships/hyperlink" Target="https://github.com/UURAGE/ScenarioEditor/blob/master/README.md" TargetMode="Externa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hyperlink" Target="https://rage.ou.nl/node/216" TargetMode="External"/><Relationship Id="rId2" Type="http://schemas.openxmlformats.org/officeDocument/2006/relationships/hyperlink" Target="https://rage.ou.nl/filedepot/folder/176" TargetMode="External"/><Relationship Id="rId3" Type="http://schemas.openxmlformats.org/officeDocument/2006/relationships/hyperlink" Target="https://github.com/E-Nyamsuren/rage-wp3-t3.4-hat" TargetMode="External"/><Relationship Id="rId4" Type="http://schemas.openxmlformats.org/officeDocument/2006/relationships/hyperlink" Target="https://rage.ou.nl/filedepot?fid=501" TargetMode="External"/><Relationship Id="rId5" Type="http://schemas.openxmlformats.org/officeDocument/2006/relationships/hyperlink" Target="https://rage.ou.nl/filedepot/folder/176" TargetMode="External"/><Relationship Id="rId6" Type="http://schemas.openxmlformats.org/officeDocument/2006/relationships/hyperlink" Target="https://github.com/E-Nyamsuren/rage-wp3-t3.4-hat" TargetMode="External"/><Relationship Id="rId7" Type="http://schemas.openxmlformats.org/officeDocument/2006/relationships/hyperlink" Target="https://github.com/E-Nyamsuren/rage-wp3-t3.4-hat" TargetMode="External"/><Relationship Id="rId8" Type="http://schemas.openxmlformats.org/officeDocument/2006/relationships/hyperlink" Target="https://github.com/E-Nyamsuren/rage-wp3-t3.4-ha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apache.org/licenses/" TargetMode="External"/><Relationship Id="rId2" Type="http://schemas.openxmlformats.org/officeDocument/2006/relationships/hyperlink" Target="https://github.com/e-ucm/rage-analytics-backend/blob/master/.jscsrc" TargetMode="External"/><Relationship Id="rId3" Type="http://schemas.openxmlformats.org/officeDocument/2006/relationships/hyperlink" Target="https://rage.ou.nl/node/220" TargetMode="External"/><Relationship Id="rId4" Type="http://schemas.openxmlformats.org/officeDocument/2006/relationships/hyperlink" Target="https://github.com/e-ucm/rage-analytics-backend" TargetMode="External"/><Relationship Id="rId5" Type="http://schemas.openxmlformats.org/officeDocument/2006/relationships/hyperlink" Target="https://docs.google.com/document/d/1imtLyI59yOv9CrPRZdSu8UaUmGs_3ZyxhQYphcmnUPE/edit?usp=sharing" TargetMode="External"/><Relationship Id="rId6" Type="http://schemas.openxmlformats.org/officeDocument/2006/relationships/hyperlink" Target="https://codeclimate.com/github/e-ucm/rage-analytics-backend" TargetMode="External"/><Relationship Id="rId7" Type="http://schemas.openxmlformats.org/officeDocument/2006/relationships/hyperlink" Target="https://github.com/e-ucm/rage-analytics-backend/releases/latest" TargetMode="External"/><Relationship Id="rId8" Type="http://schemas.openxmlformats.org/officeDocument/2006/relationships/hyperlink" Target="http://e-ucm.github.io/rage-analytics-backend/" TargetMode="External"/><Relationship Id="rId9" Type="http://schemas.openxmlformats.org/officeDocument/2006/relationships/hyperlink" Target="https://github.com/e-ucm/rage-analytics" TargetMode="External"/><Relationship Id="rId10" Type="http://schemas.openxmlformats.org/officeDocument/2006/relationships/hyperlink" Target="https://travis-ci.org/e-ucm/rage-analytics-backend" TargetMode="External"/><Relationship Id="rId11" Type="http://schemas.openxmlformats.org/officeDocument/2006/relationships/hyperlink" Target="https://github.com/e-ucm/rage-analytics" TargetMode="External"/><Relationship Id="rId12" Type="http://schemas.openxmlformats.org/officeDocument/2006/relationships/hyperlink" Target="https://github.com/e-ucm/a2/wiki/Deployment" TargetMode="External"/><Relationship Id="rId13" Type="http://schemas.openxmlformats.org/officeDocument/2006/relationships/hyperlink" Target="https://david-dm.org/e-ucm/rage-analytics-backend" TargetMode="External"/><Relationship Id="rId14" Type="http://schemas.openxmlformats.org/officeDocument/2006/relationships/hyperlink" Target="https://github.com/e-ucm/a2/wiki/Contributing" TargetMode="Externa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hyperlink" Target="https://rage.ou.nl/node/289" TargetMode="Externa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hyperlink" Target="https://rage.ou.nl/wiki/Competence-based%20Personalisation%20and%20Recommendation%20Asset" TargetMode="External"/><Relationship Id="rId2" Type="http://schemas.openxmlformats.org/officeDocument/2006/relationships/hyperlink" Target="http://css-kti.tugraz.at/projects/rage/assets/" TargetMode="External"/><Relationship Id="rId3" Type="http://schemas.openxmlformats.org/officeDocument/2006/relationships/hyperlink" Target="http://css-kti.tugraz.at/projects/rage/assets/" TargetMode="Externa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hyperlink" Target="https://rage.ou.nl/wiki/Motivational%20Adaptation%20Asset" TargetMode="External"/><Relationship Id="rId2" Type="http://schemas.openxmlformats.org/officeDocument/2006/relationships/hyperlink" Target="http://css-kti.tugraz.at/projects/rage/assets/" TargetMode="External"/><Relationship Id="rId3" Type="http://schemas.openxmlformats.org/officeDocument/2006/relationships/hyperlink" Target="http://css-kti.tugraz.at/projects/rage/assets/" TargetMode="Externa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hyperlink" Target="https://rage.ou.nl/wiki/Game%20Configuration%20Asset" TargetMode="External"/><Relationship Id="rId2" Type="http://schemas.openxmlformats.org/officeDocument/2006/relationships/hyperlink" Target="http://css-kti.tugraz.at/projects/rage/assets/" TargetMode="External"/><Relationship Id="rId3" Type="http://schemas.openxmlformats.org/officeDocument/2006/relationships/hyperlink" Target="http://css-kti.tugraz.at/projects/rage/assets/" TargetMode="Externa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hyperlink" Target="https://rage.ou.nl/wiki/Cognitive%20Intervention%20Asset" TargetMode="External"/><Relationship Id="rId2" Type="http://schemas.openxmlformats.org/officeDocument/2006/relationships/hyperlink" Target="http://css-kti.tugraz.at/projects/rage/assets/" TargetMode="External"/><Relationship Id="rId3" Type="http://schemas.openxmlformats.org/officeDocument/2006/relationships/hyperlink" Target="http://css-kti.tugraz.at/projects/rage/assets/" TargetMode="Externa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c46blt9yj9c" TargetMode="Externa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hyperlink" Target="http://www.apache.org/licenses/" TargetMode="External"/><Relationship Id="rId2" Type="http://schemas.openxmlformats.org/officeDocument/2006/relationships/hyperlink" Target="https://github.com/playgenhub/rage-sga-server/blob/master/CodeMaid.config" TargetMode="External"/><Relationship Id="rId3" Type="http://schemas.openxmlformats.org/officeDocument/2006/relationships/hyperlink" Target="https://github.com/playgenhub/rage-sga-server/blob/master/SocialGamificationAsset.sln.DotSettings" TargetMode="External"/><Relationship Id="rId4" Type="http://schemas.openxmlformats.org/officeDocument/2006/relationships/hyperlink" Target="https://github.com/playgenhub/rage-sga-serve" TargetMode="External"/><Relationship Id="rId5" Type="http://schemas.openxmlformats.org/officeDocument/2006/relationships/hyperlink" Target="http://sga.playgen.com/swagger/ui/index.html" TargetMode="External"/><Relationship Id="rId6" Type="http://schemas.openxmlformats.org/officeDocument/2006/relationships/hyperlink" Target="https://github.com/playgenhub/rage-sga-server" TargetMode="External"/><Relationship Id="rId7" Type="http://schemas.openxmlformats.org/officeDocument/2006/relationships/hyperlink" Target="https://github.com/playgenhub/rage-sga-server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UURAGE/ScenarioReasoner/blob/master/LICENSE.txt" TargetMode="External"/><Relationship Id="rId2" Type="http://schemas.openxmlformats.org/officeDocument/2006/relationships/hyperlink" Target="https://rage.ou.nl/node/269" TargetMode="External"/><Relationship Id="rId3" Type="http://schemas.openxmlformats.org/officeDocument/2006/relationships/hyperlink" Target="https://github.com/UURAGE/ScenarioReasoner" TargetMode="External"/><Relationship Id="rId4" Type="http://schemas.openxmlformats.org/officeDocument/2006/relationships/hyperlink" Target="https://github.com/UURAGE/ScenarioReasoner/blob/master/doc/SDD%20Scenario%20Reasoner%20v3.pdf" TargetMode="External"/><Relationship Id="rId5" Type="http://schemas.openxmlformats.org/officeDocument/2006/relationships/hyperlink" Target="https://github.com/UURAGE/ScenarioReasoner" TargetMode="External"/><Relationship Id="rId6" Type="http://schemas.openxmlformats.org/officeDocument/2006/relationships/hyperlink" Target="https://github.com/UURAGE/ScenarioReasoner/blob/master/ScenarioReasoner.cabal" TargetMode="External"/><Relationship Id="rId7" Type="http://schemas.openxmlformats.org/officeDocument/2006/relationships/hyperlink" Target="https://communicate.sites.uu.nl/" TargetMode="External"/><Relationship Id="rId8" Type="http://schemas.openxmlformats.org/officeDocument/2006/relationships/hyperlink" Target="https://github.com/UURAGE/ScenarioReasoner/blob/master/ScenarioReasoner.cabal" TargetMode="External"/><Relationship Id="rId9" Type="http://schemas.openxmlformats.org/officeDocument/2006/relationships/hyperlink" Target="https://www.youtube.com/watch?v=tOc0P0tT1yE" TargetMode="External"/><Relationship Id="rId10" Type="http://schemas.openxmlformats.org/officeDocument/2006/relationships/hyperlink" Target="http://www.cs.uu.nl/research/techreps/repo/CS-2014/2014-005.pdf" TargetMode="External"/><Relationship Id="rId11" Type="http://schemas.openxmlformats.org/officeDocument/2006/relationships/hyperlink" Target="https://github.com/UURAGE/ScenarioReasoner/blob/master/README.md" TargetMode="External"/><Relationship Id="rId12" Type="http://schemas.openxmlformats.org/officeDocument/2006/relationships/hyperlink" Target="https://github.com/UURAGE/ScenarioReasoner/blob/master/README.md" TargetMode="External"/><Relationship Id="rId13" Type="http://schemas.openxmlformats.org/officeDocument/2006/relationships/hyperlink" Target="https://github.com/UURAGE/ScenarioReasoner/blob/master/README.m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rage.ou.nl/wiki/Domain%20Model%20Asset" TargetMode="External"/><Relationship Id="rId2" Type="http://schemas.openxmlformats.org/officeDocument/2006/relationships/hyperlink" Target="http://css-kti.tugraz.at/projects/rage/assets/" TargetMode="External"/><Relationship Id="rId3" Type="http://schemas.openxmlformats.org/officeDocument/2006/relationships/hyperlink" Target="http://css-kti.tugraz.at/projects/rage/assets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rage.ou.nl/wiki/Non-intrusive%20Competence%20Assessment%20Asset" TargetMode="External"/><Relationship Id="rId2" Type="http://schemas.openxmlformats.org/officeDocument/2006/relationships/hyperlink" Target="http://css-kti.tugraz.at/projects/rage/assets/" TargetMode="External"/><Relationship Id="rId3" Type="http://schemas.openxmlformats.org/officeDocument/2006/relationships/hyperlink" Target="http://css-kti.tugraz.at/projects/rage/assets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rage.ou.nl/node/242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rage.ou.nl/node/243" TargetMode="External"/><Relationship Id="rId2" Type="http://schemas.openxmlformats.org/officeDocument/2006/relationships/hyperlink" Target="https://rage.ou.nl/filedepot/folder/17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rage.ou.nl/node/223" TargetMode="External"/><Relationship Id="rId2" Type="http://schemas.openxmlformats.org/officeDocument/2006/relationships/hyperlink" Target="https://rage.ou.nl/filedepot/folder/1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6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9.8265306122449"/>
    <col collapsed="false" hidden="false" max="2" min="2" style="0" width="52.484693877551"/>
    <col collapsed="false" hidden="false" max="3" min="3" style="0" width="19.6530612244898"/>
    <col collapsed="false" hidden="false" max="4" min="4" style="0" width="6.37244897959184"/>
    <col collapsed="false" hidden="false" max="5" min="5" style="0" width="7.77551020408163"/>
    <col collapsed="false" hidden="false" max="6" min="6" style="0" width="7.23469387755102"/>
    <col collapsed="false" hidden="false" max="7" min="7" style="0" width="6.37244897959184"/>
    <col collapsed="false" hidden="false" max="8" min="8" style="0" width="35.0969387755102"/>
    <col collapsed="false" hidden="false" max="9" min="9" style="0" width="7.77551020408163"/>
    <col collapsed="false" hidden="false" max="10" min="10" style="0" width="7.23469387755102"/>
    <col collapsed="false" hidden="false" max="11" min="11" style="0" width="8.53061224489796"/>
    <col collapsed="false" hidden="false" max="13" min="12" style="0" width="8.63775510204082"/>
    <col collapsed="false" hidden="false" max="14" min="14" style="0" width="10.1530612244898"/>
    <col collapsed="false" hidden="false" max="16" min="15" style="0" width="14.6887755102041"/>
    <col collapsed="false" hidden="false" max="17" min="17" style="0" width="12.0969387755102"/>
    <col collapsed="false" hidden="false" max="18" min="18" style="0" width="12.8520408163265"/>
    <col collapsed="false" hidden="false" max="19" min="19" style="0" width="13.5"/>
    <col collapsed="false" hidden="false" max="1025" min="20" style="0" width="14.6887755102041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15.75" hidden="false" customHeight="false" outlineLevel="0" collapsed="false">
      <c r="A2" s="3"/>
      <c r="B2" s="3"/>
      <c r="C2" s="3"/>
      <c r="D2" s="4"/>
      <c r="E2" s="3"/>
      <c r="F2" s="3"/>
      <c r="G2" s="4"/>
      <c r="I2" s="3"/>
      <c r="J2" s="3"/>
      <c r="Q2" s="3" t="s">
        <v>1</v>
      </c>
    </row>
    <row r="3" customFormat="false" ht="15.75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6" t="s">
        <v>3</v>
      </c>
      <c r="I3" s="6"/>
      <c r="J3" s="6"/>
      <c r="K3" s="6"/>
      <c r="L3" s="7" t="s">
        <v>4</v>
      </c>
      <c r="M3" s="7"/>
      <c r="N3" s="7"/>
      <c r="O3" s="3" t="s">
        <v>5</v>
      </c>
      <c r="P3" s="3" t="s">
        <v>6</v>
      </c>
      <c r="Q3" s="8" t="s">
        <v>7</v>
      </c>
      <c r="R3" s="8" t="s">
        <v>8</v>
      </c>
      <c r="S3" s="8" t="s">
        <v>9</v>
      </c>
      <c r="T3" s="8" t="s">
        <v>10</v>
      </c>
    </row>
    <row r="4" customFormat="false" ht="29.25" hidden="false" customHeight="true" outlineLevel="0" collapsed="false">
      <c r="A4" s="9" t="s">
        <v>11</v>
      </c>
      <c r="B4" s="9" t="s">
        <v>12</v>
      </c>
      <c r="C4" s="9" t="s">
        <v>13</v>
      </c>
      <c r="D4" s="10" t="s">
        <v>14</v>
      </c>
      <c r="E4" s="9" t="s">
        <v>15</v>
      </c>
      <c r="F4" s="9" t="s">
        <v>16</v>
      </c>
      <c r="G4" s="10" t="s">
        <v>17</v>
      </c>
      <c r="H4" s="11" t="s">
        <v>18</v>
      </c>
      <c r="I4" s="9" t="s">
        <v>19</v>
      </c>
      <c r="J4" s="12" t="s">
        <v>20</v>
      </c>
      <c r="K4" s="9" t="s">
        <v>21</v>
      </c>
      <c r="L4" s="11" t="s">
        <v>22</v>
      </c>
      <c r="M4" s="9" t="s">
        <v>23</v>
      </c>
      <c r="N4" s="9" t="s">
        <v>24</v>
      </c>
    </row>
    <row r="5" customFormat="false" ht="15.75" hidden="false" customHeight="false" outlineLevel="0" collapsed="false">
      <c r="A5" s="13" t="s">
        <v>25</v>
      </c>
      <c r="B5" s="0" t="str">
        <f aca="true">INDIRECT("'" &amp; $A5 &amp; "'!B1")</f>
        <v>Client Tracker</v>
      </c>
      <c r="C5" s="0" t="str">
        <f aca="true">INDIRECT("'" &amp; $A5 &amp; "'!B2")</f>
        <v>UCM</v>
      </c>
      <c r="D5" s="0" t="str">
        <f aca="true">IF(LEFT(INDIRECT("'" &amp; $A5 &amp; "'!B5"), 3)="htt", "OK", "NO")</f>
        <v>OK</v>
      </c>
      <c r="E5" s="0" t="str">
        <f aca="true">IF(LEFT(INDIRECT("'" &amp; $A5 &amp; "'!B6"), 3) = "htt", "OK", "NO")</f>
        <v>OK</v>
      </c>
      <c r="F5" s="0" t="str">
        <f aca="true">IF(LEFT(INDIRECT("'" &amp; $A5 &amp; "'!B7"), 3) = "htt", "OK", "NO")</f>
        <v>OK</v>
      </c>
      <c r="G5" s="0" t="str">
        <f aca="true">IF(VALUE(INDIRECT("'" &amp; $A5 &amp; "'!B8")) &gt; 0, "OK", "NO")</f>
        <v>OK</v>
      </c>
      <c r="H5" s="14" t="str">
        <f aca="true">INDEX(INDIRECT("'" &amp; $A5 &amp; "'!A12:D48"), MATCH(TODAY(), INDIRECT("'" &amp; $A5 &amp; "'!A12:A48"), -1), 3) &amp; ": " &amp; INDEX(INDIRECT("'" &amp; $A5 &amp; "'!A12:D48"), MATCH(TODAY(), INDIRECT("'" &amp; $A5 &amp; "'!A12:A48"), -1), 2)</f>
        <v>m3: add QA documentation</v>
      </c>
      <c r="I5" s="15" t="n">
        <f aca="true">INDEX(INDIRECT("'" &amp; $A5 &amp; "'!A12:D48"), MATCH(TODAY(), INDIRECT("'" &amp; $A5 &amp; "'!A12:A48"), -1), 4)</f>
        <v>30</v>
      </c>
      <c r="J5" s="0" t="e">
        <f aca="true">INDEX(INDIRECT("'" &amp; $A5 &amp; "'!A12:G48"), MATCH(TODAY(), INDIRECT("'" &amp; $A5 &amp; "'!A12:A48"), -1), 7)</f>
        <v>#VALUE!</v>
      </c>
      <c r="K5" s="0" t="n">
        <f aca="true">COUNTIF(INDIRECT("'" &amp; $A5 &amp; "'!F52:F90") ,"&gt;0")</f>
        <v>0</v>
      </c>
      <c r="L5" s="14" t="n">
        <f aca="true">COUNTIFS(INDIRECT("'" &amp; $A5 &amp; "'!I2:I49"), "=must", INDIRECT("'" &amp; $A5 &amp; "'!K2:K49"), "&lt;&gt;")</f>
        <v>6</v>
      </c>
      <c r="M5" s="0" t="n">
        <f aca="true">COUNTIFS(INDIRECT("'" &amp; $A5 &amp; "'!I2:I49"), "=should", INDIRECT("'" &amp; $A5 &amp; "'!K2:K49"), "&lt;&gt;")</f>
        <v>2</v>
      </c>
      <c r="N5" s="16" t="n">
        <f aca="true">L5/COUNTIFS(INDIRECT("'" &amp; $A5 &amp; "'!I2:I49"), "=must")</f>
        <v>0.461538461538462</v>
      </c>
      <c r="Q5" s="17"/>
      <c r="R5" s="17"/>
      <c r="S5" s="17"/>
      <c r="T5" s="17"/>
    </row>
    <row r="6" customFormat="false" ht="15.75" hidden="false" customHeight="false" outlineLevel="0" collapsed="false">
      <c r="A6" s="3" t="s">
        <v>26</v>
      </c>
      <c r="B6" s="0" t="str">
        <f aca="true">INDIRECT("'" &amp; $A6 &amp; "'!B1")</f>
        <v>SS Interaction Storage and Analytics</v>
      </c>
      <c r="C6" s="0" t="str">
        <f aca="true">INDIRECT("'" &amp; $A6 &amp; "'!B2")</f>
        <v>UCM</v>
      </c>
      <c r="D6" s="0" t="str">
        <f aca="true">IF(LEFT(INDIRECT("'" &amp; $A6 &amp; "'!B5"), 3)="htt", "OK", "NO")</f>
        <v>OK</v>
      </c>
      <c r="E6" s="0" t="str">
        <f aca="true">IF(LEFT(INDIRECT("'" &amp; $A6 &amp; "'!B6"), 3) = "htt", "OK", "NO")</f>
        <v>OK</v>
      </c>
      <c r="F6" s="0" t="str">
        <f aca="true">IF(LEFT(INDIRECT("'" &amp; $A6 &amp; "'!B7"), 3) = "htt", "OK", "NO")</f>
        <v>OK</v>
      </c>
      <c r="G6" s="0" t="str">
        <f aca="true">IF(VALUE(INDIRECT("'" &amp; $A6 &amp; "'!B8")) &gt; 0, "OK", "NO")</f>
        <v>OK</v>
      </c>
      <c r="H6" s="14" t="e">
        <f aca="true">INDEX(INDIRECT("'" &amp; $A6 &amp; "'!A12:D48"), MATCH(TODAY(), INDIRECT("'" &amp; $A6 &amp; "'!A12:A48"), -1), 3) &amp; ": " &amp; INDEX(INDIRECT("'" &amp; $A6 &amp; "'!A12:D48"), MATCH(TODAY(), INDIRECT("'" &amp; $A6 &amp; "'!A12:A48"), -1), 2)</f>
        <v>#N/A</v>
      </c>
      <c r="I6" s="15" t="e">
        <f aca="true">INDEX(INDIRECT("'" &amp; $A6 &amp; "'!A12:D48"), MATCH(TODAY(), INDIRECT("'" &amp; $A6 &amp; "'!A12:A48"), -1), 4)</f>
        <v>#N/A</v>
      </c>
      <c r="J6" s="0" t="e">
        <f aca="true">INDEX(INDIRECT("'" &amp; $A6 &amp; "'!A12:G48"), MATCH(TODAY(), INDIRECT("'" &amp; $A6 &amp; "'!A12:A48"), -1), 7)</f>
        <v>#N/A</v>
      </c>
      <c r="K6" s="0" t="n">
        <f aca="true">COUNTIF(INDIRECT("'" &amp; $A6 &amp; "'!F52:F90") ,"&gt;0")</f>
        <v>0</v>
      </c>
      <c r="L6" s="14" t="n">
        <f aca="true">COUNTIFS(INDIRECT("'" &amp; $A6 &amp; "'!I2:I49"), "=must", INDIRECT("'" &amp; $A6 &amp; "'!K2:K49"), "&lt;&gt;")</f>
        <v>7</v>
      </c>
      <c r="M6" s="0" t="n">
        <f aca="true">COUNTIFS(INDIRECT("'" &amp; $A6 &amp; "'!I2:I49"), "=should", INDIRECT("'" &amp; $A6 &amp; "'!K2:K49"), "&lt;&gt;")</f>
        <v>6</v>
      </c>
      <c r="N6" s="16" t="n">
        <f aca="true">L6/COUNTIFS(INDIRECT("'" &amp; $A6 &amp; "'!I2:I49"), "=must")</f>
        <v>0.538461538461538</v>
      </c>
      <c r="Q6" s="17"/>
      <c r="R6" s="17"/>
      <c r="S6" s="17"/>
      <c r="T6" s="17"/>
    </row>
    <row r="7" customFormat="false" ht="16.5" hidden="false" customHeight="true" outlineLevel="0" collapsed="false">
      <c r="A7" s="3" t="s">
        <v>27</v>
      </c>
      <c r="B7" s="0" t="str">
        <f aca="true">INDIRECT("'" &amp; $A7 &amp; "'!B1")</f>
        <v>Step based competence assessment </v>
      </c>
      <c r="C7" s="0" t="str">
        <f aca="true">INDIRECT("'" &amp; $A7 &amp; "'!B2")</f>
        <v>UU</v>
      </c>
      <c r="D7" s="3" t="s">
        <v>28</v>
      </c>
      <c r="E7" s="3" t="s">
        <v>28</v>
      </c>
      <c r="F7" s="3" t="s">
        <v>28</v>
      </c>
      <c r="G7" s="0" t="str">
        <f aca="true">IF(VALUE(INDIRECT("'" &amp; $A7 &amp; "'!B8")) &gt; 0, "OK", "NO")</f>
        <v>OK</v>
      </c>
      <c r="H7" s="14" t="str">
        <f aca="true">INDEX(INDIRECT("'" &amp; $A7 &amp; "'!A12:D48"), MATCH(TODAY(), INDIRECT("'" &amp; $A7 &amp; "'!A12:A48"), -1), 3) &amp; ": " &amp; INDEX(INDIRECT("'" &amp; $A7 &amp; "'!A12:D48"), MATCH(TODAY(), INDIRECT("'" &amp; $A7 &amp; "'!A12:A48"), -1), 2)</f>
        <v>m2: 2nd release</v>
      </c>
      <c r="I7" s="15" t="str">
        <f aca="true">INDEX(INDIRECT("'" &amp; $A7 &amp; "'!A12:D48"), MATCH(TODAY(), INDIRECT("'" &amp; $A7 &amp; "'!A12:A48"), -1), 4)</f>
        <v>0.0</v>
      </c>
      <c r="J7" s="0" t="n">
        <f aca="true">INDEX(INDIRECT("'" &amp; $A7 &amp; "'!A12:G48"), MATCH(TODAY(), INDIRECT("'" &amp; $A7 &amp; "'!A12:A48"), -1), 7)</f>
        <v>113</v>
      </c>
      <c r="K7" s="0" t="n">
        <f aca="true">COUNTIF(INDIRECT("'" &amp; $A7 &amp; "'!F52:F90") ,"&gt;0")</f>
        <v>0</v>
      </c>
      <c r="L7" s="14" t="n">
        <f aca="true">COUNTIFS(INDIRECT("'" &amp; $A7 &amp; "'!I2:I49"), "=must", INDIRECT("'" &amp; $A7 &amp; "'!K2:K49"), "&lt;&gt;")</f>
        <v>12</v>
      </c>
      <c r="M7" s="0" t="n">
        <f aca="true">COUNTIFS(INDIRECT("'" &amp; $A7 &amp; "'!I2:I49"), "=should", INDIRECT("'" &amp; $A7 &amp; "'!K2:K49"), "&lt;&gt;")</f>
        <v>9</v>
      </c>
      <c r="N7" s="16" t="n">
        <f aca="true">L7/COUNTIFS(INDIRECT("'" &amp; $A7 &amp; "'!I2:I49"), "=must")</f>
        <v>0.923076923076923</v>
      </c>
      <c r="Q7" s="17"/>
      <c r="R7" s="17"/>
      <c r="S7" s="17"/>
      <c r="T7" s="17"/>
    </row>
    <row r="8" customFormat="false" ht="15.75" hidden="false" customHeight="false" outlineLevel="0" collapsed="false">
      <c r="A8" s="3" t="s">
        <v>29</v>
      </c>
      <c r="B8" s="0" t="str">
        <f aca="true">INDIRECT("'" &amp; $A8 &amp; "'!B1")</f>
        <v>T2.2C - Domain Model </v>
      </c>
      <c r="C8" s="0" t="str">
        <f aca="true">INDIRECT("'" &amp; $A8 &amp; "'!B2")</f>
        <v>TUGraz</v>
      </c>
      <c r="D8" s="0" t="str">
        <f aca="true">IF(LEFT(INDIRECT("'" &amp; $A8 &amp; "'!B5"), 3)="htt", "OK", "NO")</f>
        <v>OK</v>
      </c>
      <c r="E8" s="0" t="str">
        <f aca="true">IF(LEFT(INDIRECT("'" &amp; $A8 &amp; "'!B6"), 3) = "htt", "OK", "NO")</f>
        <v>OK</v>
      </c>
      <c r="F8" s="0" t="str">
        <f aca="true">IF(LEFT(INDIRECT("'" &amp; $A8 &amp; "'!B7"), 3) = "htt", "OK", "NO")</f>
        <v>NO</v>
      </c>
      <c r="G8" s="0" t="str">
        <f aca="true">IF(VALUE(INDIRECT("'" &amp; $A8 &amp; "'!B8")) &gt; 0, "OK", "NO")</f>
        <v>NO</v>
      </c>
      <c r="H8" s="14" t="e">
        <f aca="true">INDEX(INDIRECT("'" &amp; $A8 &amp; "'!A12:D48"), MATCH(TODAY(), INDIRECT("'" &amp; $A8 &amp; "'!A12:A48"), -1), 3) &amp; ": " &amp; INDEX(INDIRECT("'" &amp; $A8 &amp; "'!A12:D48"), MATCH(TODAY(), INDIRECT("'" &amp; $A8 &amp; "'!A12:A48"), -1), 2)</f>
        <v>#N/A</v>
      </c>
      <c r="I8" s="15" t="e">
        <f aca="true">INDEX(INDIRECT("'" &amp; $A8 &amp; "'!A12:D48"), MATCH(TODAY(), INDIRECT("'" &amp; $A8 &amp; "'!A12:A48"), -1), 4)</f>
        <v>#N/A</v>
      </c>
      <c r="J8" s="0" t="e">
        <f aca="true">INDEX(INDIRECT("'" &amp; $A8 &amp; "'!A12:G48"), MATCH(TODAY(), INDIRECT("'" &amp; $A8 &amp; "'!A12:A48"), -1), 7)</f>
        <v>#N/A</v>
      </c>
      <c r="K8" s="0" t="n">
        <f aca="true">COUNTIF(INDIRECT("'" &amp; $A8 &amp; "'!F52:F90") ,"&gt;0")</f>
        <v>0</v>
      </c>
      <c r="L8" s="14" t="n">
        <f aca="true">COUNTIFS(INDIRECT("'" &amp; $A8 &amp; "'!I2:I49"), "=must", INDIRECT("'" &amp; $A8 &amp; "'!K2:K49"), "&lt;&gt;")</f>
        <v>1</v>
      </c>
      <c r="M8" s="0" t="n">
        <f aca="true">COUNTIFS(INDIRECT("'" &amp; $A8 &amp; "'!I2:I49"), "=should", INDIRECT("'" &amp; $A8 &amp; "'!K2:K49"), "&lt;&gt;")</f>
        <v>0</v>
      </c>
      <c r="N8" s="16" t="n">
        <f aca="true">L8/COUNTIFS(INDIRECT("'" &amp; $A8 &amp; "'!I2:I49"), "=must")</f>
        <v>0.0769230769230769</v>
      </c>
      <c r="Q8" s="17"/>
      <c r="R8" s="17"/>
      <c r="S8" s="17"/>
      <c r="T8" s="17"/>
    </row>
    <row r="9" customFormat="false" ht="15.75" hidden="false" customHeight="false" outlineLevel="0" collapsed="false">
      <c r="A9" s="3" t="s">
        <v>30</v>
      </c>
      <c r="B9" s="0" t="str">
        <f aca="true">INDIRECT("'" &amp; $A9 &amp; "'!B1")</f>
        <v>T2.2B - ANOTHER client-side non-intrusive competence assesment !</v>
      </c>
      <c r="C9" s="0" t="str">
        <f aca="true">INDIRECT("'" &amp; $A9 &amp; "'!B2")</f>
        <v>TUGraz</v>
      </c>
      <c r="D9" s="0" t="str">
        <f aca="true">IF(LEFT(INDIRECT("'" &amp; $A9 &amp; "'!B5"), 3)="htt", "OK", "NO")</f>
        <v>OK</v>
      </c>
      <c r="E9" s="0" t="str">
        <f aca="true">IF(LEFT(INDIRECT("'" &amp; $A9 &amp; "'!B6"), 3) = "htt", "OK", "NO")</f>
        <v>OK</v>
      </c>
      <c r="F9" s="0" t="str">
        <f aca="true">IF(LEFT(INDIRECT("'" &amp; $A9 &amp; "'!B7"), 3) = "htt", "OK", "NO")</f>
        <v>NO</v>
      </c>
      <c r="G9" s="0" t="str">
        <f aca="true">IF(VALUE(INDIRECT("'" &amp; $A9 &amp; "'!B8")) &gt; 0, "OK", "NO")</f>
        <v>NO</v>
      </c>
      <c r="H9" s="14" t="e">
        <f aca="true">INDEX(INDIRECT("'" &amp; $A9 &amp; "'!A12:D48"), MATCH(TODAY(), INDIRECT("'" &amp; $A9 &amp; "'!A12:A48"), -1), 3) &amp; ": " &amp; INDEX(INDIRECT("'" &amp; $A9 &amp; "'!A12:D48"), MATCH(TODAY(), INDIRECT("'" &amp; $A9 &amp; "'!A12:A48"), -1), 2)</f>
        <v>#N/A</v>
      </c>
      <c r="I9" s="15" t="e">
        <f aca="true">INDEX(INDIRECT("'" &amp; $A9 &amp; "'!A12:D48"), MATCH(TODAY(), INDIRECT("'" &amp; $A9 &amp; "'!A12:A48"), -1), 4)</f>
        <v>#N/A</v>
      </c>
      <c r="J9" s="0" t="e">
        <f aca="true">INDEX(INDIRECT("'" &amp; $A9 &amp; "'!A12:G48"), MATCH(TODAY(), INDIRECT("'" &amp; $A9 &amp; "'!A12:A48"), -1), 7)</f>
        <v>#N/A</v>
      </c>
      <c r="K9" s="0" t="n">
        <f aca="true">COUNTIF(INDIRECT("'" &amp; $A9 &amp; "'!F52:F90") ,"&gt;0")</f>
        <v>0</v>
      </c>
      <c r="L9" s="14" t="n">
        <f aca="true">COUNTIFS(INDIRECT("'" &amp; $A9 &amp; "'!I2:I49"), "=must", INDIRECT("'" &amp; $A9 &amp; "'!K2:K49"), "&lt;&gt;")</f>
        <v>1</v>
      </c>
      <c r="M9" s="0" t="n">
        <f aca="true">COUNTIFS(INDIRECT("'" &amp; $A9 &amp; "'!I2:I49"), "=should", INDIRECT("'" &amp; $A9 &amp; "'!K2:K49"), "&lt;&gt;")</f>
        <v>0</v>
      </c>
      <c r="N9" s="16" t="n">
        <f aca="true">L9/COUNTIFS(INDIRECT("'" &amp; $A9 &amp; "'!I2:I49"), "=must")</f>
        <v>0.0769230769230769</v>
      </c>
      <c r="Q9" s="17"/>
      <c r="R9" s="17"/>
      <c r="S9" s="17"/>
      <c r="T9" s="17"/>
    </row>
    <row r="10" customFormat="false" ht="15.75" hidden="false" customHeight="false" outlineLevel="0" collapsed="false">
      <c r="A10" s="3" t="s">
        <v>31</v>
      </c>
      <c r="B10" s="18" t="str">
        <f aca="true">INDIRECT("'" &amp; $A10 &amp; "'!B1")</f>
        <v>Cognitive Capacity Measurement [ON HOLD]</v>
      </c>
      <c r="C10" s="0" t="str">
        <f aca="true">INDIRECT("'" &amp; $A10 &amp; "'!B2")</f>
        <v>OUNL</v>
      </c>
      <c r="D10" s="0" t="str">
        <f aca="true">IF(LEFT(INDIRECT("'" &amp; $A10 &amp; "'!B5"), 3)="htt", "OK", "NO")</f>
        <v>NO</v>
      </c>
      <c r="E10" s="0" t="str">
        <f aca="true">IF(LEFT(INDIRECT("'" &amp; $A10 &amp; "'!B6"), 3) = "htt", "OK", "NO")</f>
        <v>NO</v>
      </c>
      <c r="F10" s="0" t="str">
        <f aca="true">IF(LEFT(INDIRECT("'" &amp; $A10 &amp; "'!B7"), 3) = "htt", "OK", "NO")</f>
        <v>NO</v>
      </c>
      <c r="G10" s="0" t="str">
        <f aca="true">IF(VALUE(INDIRECT("'" &amp; $A10 &amp; "'!B8")) &gt; 0, "OK", "NO")</f>
        <v>NO</v>
      </c>
      <c r="H10" s="14" t="str">
        <f aca="true">INDEX(INDIRECT("'" &amp; $A10 &amp; "'!A12:D48"), MATCH(TODAY(), INDIRECT("'" &amp; $A10 &amp; "'!A12:A48"), -1), 3) &amp; ": " &amp; INDEX(INDIRECT("'" &amp; $A10 &amp; "'!A12:D48"), MATCH(TODAY(), INDIRECT("'" &amp; $A10 &amp; "'!A12:A48"), -1), 2)</f>
        <v>m2: (dummy milestone 2)</v>
      </c>
      <c r="I10" s="15" t="n">
        <f aca="true">INDEX(INDIRECT("'" &amp; $A10 &amp; "'!A12:D48"), MATCH(TODAY(), INDIRECT("'" &amp; $A10 &amp; "'!A12:A48"), -1), 4)</f>
        <v>0</v>
      </c>
      <c r="J10" s="0" t="n">
        <f aca="true">INDEX(INDIRECT("'" &amp; $A10 &amp; "'!A12:G48"), MATCH(TODAY(), INDIRECT("'" &amp; $A10 &amp; "'!A12:A48"), -1), 7)</f>
        <v>7</v>
      </c>
      <c r="K10" s="0" t="n">
        <f aca="true">COUNTIF(INDIRECT("'" &amp; $A10 &amp; "'!F52:F90") ,"&gt;0")</f>
        <v>0</v>
      </c>
      <c r="L10" s="14" t="n">
        <f aca="true">COUNTIFS(INDIRECT("'" &amp; $A10 &amp; "'!I2:I49"), "=must", INDIRECT("'" &amp; $A10 &amp; "'!K2:K49"), "&lt;&gt;")</f>
        <v>0</v>
      </c>
      <c r="M10" s="0" t="n">
        <f aca="true">COUNTIFS(INDIRECT("'" &amp; $A10 &amp; "'!I2:I49"), "=should", INDIRECT("'" &amp; $A10 &amp; "'!K2:K49"), "&lt;&gt;")</f>
        <v>0</v>
      </c>
      <c r="N10" s="16" t="n">
        <f aca="true">L10/COUNTIFS(INDIRECT("'" &amp; $A10 &amp; "'!I2:I49"), "=must")</f>
        <v>0</v>
      </c>
      <c r="Q10" s="17"/>
      <c r="R10" s="17"/>
      <c r="S10" s="17"/>
      <c r="T10" s="17"/>
    </row>
    <row r="11" customFormat="false" ht="15.75" hidden="false" customHeight="false" outlineLevel="0" collapsed="false">
      <c r="A11" s="3" t="s">
        <v>32</v>
      </c>
      <c r="B11" s="0" t="str">
        <f aca="true">INDIRECT("'" &amp; $A11 &amp; "'!B1")</f>
        <v>Performance Statistics</v>
      </c>
      <c r="C11" s="0" t="str">
        <f aca="true">INDIRECT("'" &amp; $A11 &amp; "'!B2")</f>
        <v>OUNL</v>
      </c>
      <c r="D11" s="0" t="str">
        <f aca="true">IF(LEFT(INDIRECT("'" &amp; $A11 &amp; "'!B5"), 3)="htt", "OK", "NO")</f>
        <v>NO</v>
      </c>
      <c r="E11" s="0" t="str">
        <f aca="true">IF(LEFT(INDIRECT("'" &amp; $A11 &amp; "'!B6"), 3) = "htt", "OK", "NO")</f>
        <v>OK</v>
      </c>
      <c r="F11" s="0" t="str">
        <f aca="true">IF(LEFT(INDIRECT("'" &amp; $A11 &amp; "'!B7"), 3) = "htt", "OK", "NO")</f>
        <v>NO</v>
      </c>
      <c r="G11" s="0" t="str">
        <f aca="true">IF(VALUE(INDIRECT("'" &amp; $A11 &amp; "'!B8")) &gt; 0, "OK", "NO")</f>
        <v>OK</v>
      </c>
      <c r="H11" s="14" t="e">
        <f aca="true">INDEX(INDIRECT("'" &amp; $A11 &amp; "'!A12:D48"), MATCH(TODAY(), INDIRECT("'" &amp; $A11 &amp; "'!A12:A48"), -1), 3) &amp; ": " &amp; INDEX(INDIRECT("'" &amp; $A11 &amp; "'!A12:D48"), MATCH(TODAY(), INDIRECT("'" &amp; $A11 &amp; "'!A12:A48"), -1), 2)</f>
        <v>#N/A</v>
      </c>
      <c r="I11" s="15" t="e">
        <f aca="true">INDEX(INDIRECT("'" &amp; $A11 &amp; "'!A12:D48"), MATCH(TODAY(), INDIRECT("'" &amp; $A11 &amp; "'!A12:A48"), -1), 4)</f>
        <v>#N/A</v>
      </c>
      <c r="J11" s="0" t="e">
        <f aca="true">INDEX(INDIRECT("'" &amp; $A11 &amp; "'!A12:G48"), MATCH(TODAY(), INDIRECT("'" &amp; $A11 &amp; "'!A12:A48"), -1), 7)</f>
        <v>#N/A</v>
      </c>
      <c r="K11" s="0" t="n">
        <f aca="true">COUNTIF(INDIRECT("'" &amp; $A11 &amp; "'!F52:F90") ,"&gt;0")</f>
        <v>0</v>
      </c>
      <c r="L11" s="14" t="n">
        <f aca="true">COUNTIFS(INDIRECT("'" &amp; $A11 &amp; "'!I2:I49"), "=must", INDIRECT("'" &amp; $A11 &amp; "'!K2:K49"), "&lt;&gt;")</f>
        <v>1</v>
      </c>
      <c r="M11" s="0" t="n">
        <f aca="true">COUNTIFS(INDIRECT("'" &amp; $A11 &amp; "'!I2:I49"), "=should", INDIRECT("'" &amp; $A11 &amp; "'!K2:K49"), "&lt;&gt;")</f>
        <v>0</v>
      </c>
      <c r="N11" s="16" t="n">
        <f aca="true">L11/COUNTIFS(INDIRECT("'" &amp; $A11 &amp; "'!I2:I49"), "=must")</f>
        <v>0.0769230769230769</v>
      </c>
      <c r="Q11" s="17"/>
      <c r="R11" s="17"/>
      <c r="S11" s="17"/>
      <c r="T11" s="17"/>
    </row>
    <row r="12" customFormat="false" ht="15.75" hidden="false" customHeight="false" outlineLevel="0" collapsed="false">
      <c r="A12" s="3" t="s">
        <v>33</v>
      </c>
      <c r="B12" s="0" t="str">
        <f aca="true">INDIRECT("'" &amp; $A12 &amp; "'!B1")</f>
        <v>Real-time Emotion Detection </v>
      </c>
      <c r="C12" s="0" t="str">
        <f aca="true">INDIRECT("'" &amp; $A12 &amp; "'!B2")</f>
        <v>OUNL</v>
      </c>
      <c r="D12" s="0" t="str">
        <f aca="true">IF(LEFT(INDIRECT("'" &amp; $A12 &amp; "'!B5"), 3)="htt", "OK", "NO")</f>
        <v>NO</v>
      </c>
      <c r="E12" s="0" t="str">
        <f aca="true">IF(LEFT(INDIRECT("'" &amp; $A12 &amp; "'!B6"), 3) = "htt", "OK", "NO")</f>
        <v>NO</v>
      </c>
      <c r="F12" s="0" t="str">
        <f aca="true">IF(LEFT(INDIRECT("'" &amp; $A12 &amp; "'!B7"), 3) = "htt", "OK", "NO")</f>
        <v>NO</v>
      </c>
      <c r="G12" s="0" t="str">
        <f aca="true">IF(VALUE(INDIRECT("'" &amp; $A12 &amp; "'!B8")) &gt; 0, "OK", "NO")</f>
        <v>NO</v>
      </c>
      <c r="H12" s="14" t="e">
        <f aca="true">INDEX(INDIRECT("'" &amp; $A12 &amp; "'!A12:D48"), MATCH(TODAY(), INDIRECT("'" &amp; $A12 &amp; "'!A12:A48"), -1), 3) &amp; ": " &amp; INDEX(INDIRECT("'" &amp; $A12 &amp; "'!A12:D48"), MATCH(TODAY(), INDIRECT("'" &amp; $A12 &amp; "'!A12:A48"), -1), 2)</f>
        <v>#N/A</v>
      </c>
      <c r="I12" s="15" t="e">
        <f aca="true">INDEX(INDIRECT("'" &amp; $A12 &amp; "'!A12:D48"), MATCH(TODAY(), INDIRECT("'" &amp; $A12 &amp; "'!A12:A48"), -1), 4)</f>
        <v>#N/A</v>
      </c>
      <c r="J12" s="0" t="e">
        <f aca="true">INDEX(INDIRECT("'" &amp; $A12 &amp; "'!A12:G48"), MATCH(TODAY(), INDIRECT("'" &amp; $A12 &amp; "'!A12:A48"), -1), 7)</f>
        <v>#N/A</v>
      </c>
      <c r="K12" s="0" t="n">
        <f aca="true">COUNTIF(INDIRECT("'" &amp; $A12 &amp; "'!F52:F90") ,"&gt;0")</f>
        <v>0</v>
      </c>
      <c r="L12" s="14" t="n">
        <f aca="true">COUNTIFS(INDIRECT("'" &amp; $A12 &amp; "'!I2:I49"), "=must", INDIRECT("'" &amp; $A12 &amp; "'!K2:K49"), "&lt;&gt;")</f>
        <v>0</v>
      </c>
      <c r="M12" s="0" t="n">
        <f aca="true">COUNTIFS(INDIRECT("'" &amp; $A12 &amp; "'!I2:I49"), "=should", INDIRECT("'" &amp; $A12 &amp; "'!K2:K49"), "&lt;&gt;")</f>
        <v>0</v>
      </c>
      <c r="N12" s="16" t="n">
        <f aca="true">L12/COUNTIFS(INDIRECT("'" &amp; $A12 &amp; "'!I2:I49"), "=must")</f>
        <v>0</v>
      </c>
      <c r="Q12" s="17"/>
      <c r="R12" s="17"/>
      <c r="S12" s="17"/>
      <c r="T12" s="17"/>
    </row>
    <row r="13" customFormat="false" ht="15.75" hidden="false" customHeight="false" outlineLevel="0" collapsed="false">
      <c r="A13" s="3" t="s">
        <v>34</v>
      </c>
      <c r="B13" s="0" t="str">
        <f aca="true">INDIRECT("'" &amp; $A13 &amp; "'!B1")</f>
        <v>ReaderBench - Sentiment Analysis on Texts</v>
      </c>
      <c r="C13" s="0" t="str">
        <f aca="true">INDIRECT("'" &amp; $A13 &amp; "'!B2")</f>
        <v>UPB</v>
      </c>
      <c r="D13" s="0" t="str">
        <f aca="true">IF(LEFT(INDIRECT("'" &amp; $A13 &amp; "'!B5"), 3)="htt", "OK", "NO")</f>
        <v>OK</v>
      </c>
      <c r="E13" s="0" t="str">
        <f aca="true">IF(LEFT(INDIRECT("'" &amp; $A13 &amp; "'!B6"), 3) = "htt", "OK", "NO")</f>
        <v>OK</v>
      </c>
      <c r="F13" s="0" t="str">
        <f aca="true">IF(LEFT(INDIRECT("'" &amp; $A13 &amp; "'!B7"), 3) = "htt", "OK", "NO")</f>
        <v>OK</v>
      </c>
      <c r="G13" s="0" t="str">
        <f aca="true">IF(VALUE(INDIRECT("'" &amp; $A13 &amp; "'!B8")) &gt; 0, "OK", "NO")</f>
        <v>NO</v>
      </c>
      <c r="H13" s="14" t="e">
        <f aca="true">INDEX(INDIRECT("'" &amp; $A13 &amp; "'!A12:D48"), MATCH(TODAY(), INDIRECT("'" &amp; $A13 &amp; "'!A12:A48"), -1), 3) &amp; ": " &amp; INDEX(INDIRECT("'" &amp; $A13 &amp; "'!A12:D48"), MATCH(TODAY(), INDIRECT("'" &amp; $A13 &amp; "'!A12:A48"), -1), 2)</f>
        <v>#N/A</v>
      </c>
      <c r="I13" s="15" t="e">
        <f aca="true">INDEX(INDIRECT("'" &amp; $A13 &amp; "'!A12:D48"), MATCH(TODAY(), INDIRECT("'" &amp; $A13 &amp; "'!A12:A48"), -1), 4)</f>
        <v>#N/A</v>
      </c>
      <c r="J13" s="0" t="e">
        <f aca="true">INDEX(INDIRECT("'" &amp; $A13 &amp; "'!A12:G48"), MATCH(TODAY(), INDIRECT("'" &amp; $A13 &amp; "'!A12:A48"), -1), 7)</f>
        <v>#N/A</v>
      </c>
      <c r="K13" s="0" t="n">
        <f aca="true">COUNTIF(INDIRECT("'" &amp; $A13 &amp; "'!F52:F90") ,"&gt;0")</f>
        <v>0</v>
      </c>
      <c r="L13" s="14" t="n">
        <f aca="true">COUNTIFS(INDIRECT("'" &amp; $A13 &amp; "'!I2:I49"), "=must", INDIRECT("'" &amp; $A13 &amp; "'!K2:K49"), "&lt;&gt;")</f>
        <v>1</v>
      </c>
      <c r="M13" s="0" t="n">
        <f aca="true">COUNTIFS(INDIRECT("'" &amp; $A13 &amp; "'!I2:I49"), "=should", INDIRECT("'" &amp; $A13 &amp; "'!K2:K49"), "&lt;&gt;")</f>
        <v>2</v>
      </c>
      <c r="N13" s="16" t="n">
        <f aca="true">L13/COUNTIFS(INDIRECT("'" &amp; $A13 &amp; "'!I2:I49"), "=must")</f>
        <v>0.0769230769230769</v>
      </c>
      <c r="Q13" s="17"/>
      <c r="R13" s="17"/>
      <c r="S13" s="17"/>
      <c r="T13" s="17"/>
    </row>
    <row r="14" customFormat="false" ht="15.75" hidden="false" customHeight="false" outlineLevel="0" collapsed="false">
      <c r="A14" s="3" t="s">
        <v>35</v>
      </c>
      <c r="B14" s="0" t="str">
        <f aca="true">INDIRECT("'" &amp; $A14 &amp; "'!B1")</f>
        <v>T2.3C - Motivation Assessment </v>
      </c>
      <c r="C14" s="0" t="str">
        <f aca="true">INDIRECT("'" &amp; $A14 &amp; "'!B2")</f>
        <v>TUGraz</v>
      </c>
      <c r="D14" s="0" t="str">
        <f aca="true">IF(LEFT(INDIRECT("'" &amp; $A14 &amp; "'!B5"), 3)="htt", "OK", "NO")</f>
        <v>OK</v>
      </c>
      <c r="E14" s="0" t="str">
        <f aca="true">IF(LEFT(INDIRECT("'" &amp; $A14 &amp; "'!B6"), 3) = "htt", "OK", "NO")</f>
        <v>OK</v>
      </c>
      <c r="F14" s="0" t="str">
        <f aca="true">IF(LEFT(INDIRECT("'" &amp; $A14 &amp; "'!B7"), 3) = "htt", "OK", "NO")</f>
        <v>NO</v>
      </c>
      <c r="G14" s="0" t="str">
        <f aca="true">IF(VALUE(INDIRECT("'" &amp; $A14 &amp; "'!B8")) &gt; 0, "OK", "NO")</f>
        <v>NO</v>
      </c>
      <c r="H14" s="14" t="e">
        <f aca="true">INDEX(INDIRECT("'" &amp; $A14 &amp; "'!A12:D48"), MATCH(TODAY(), INDIRECT("'" &amp; $A14 &amp; "'!A12:A48"), -1), 3) &amp; ": " &amp; INDEX(INDIRECT("'" &amp; $A14 &amp; "'!A12:D48"), MATCH(TODAY(), INDIRECT("'" &amp; $A14 &amp; "'!A12:A48"), -1), 2)</f>
        <v>#N/A</v>
      </c>
      <c r="I14" s="15" t="e">
        <f aca="true">INDEX(INDIRECT("'" &amp; $A14 &amp; "'!A12:D48"), MATCH(TODAY(), INDIRECT("'" &amp; $A14 &amp; "'!A12:A48"), -1), 4)</f>
        <v>#N/A</v>
      </c>
      <c r="J14" s="0" t="e">
        <f aca="true">INDEX(INDIRECT("'" &amp; $A14 &amp; "'!A12:G48"), MATCH(TODAY(), INDIRECT("'" &amp; $A14 &amp; "'!A12:A48"), -1), 7)</f>
        <v>#N/A</v>
      </c>
      <c r="K14" s="0" t="n">
        <f aca="true">COUNTIF(INDIRECT("'" &amp; $A14 &amp; "'!F52:F90") ,"&gt;0")</f>
        <v>0</v>
      </c>
      <c r="L14" s="14" t="n">
        <f aca="true">COUNTIFS(INDIRECT("'" &amp; $A14 &amp; "'!I2:I49"), "=must", INDIRECT("'" &amp; $A14 &amp; "'!K2:K49"), "&lt;&gt;")</f>
        <v>1</v>
      </c>
      <c r="M14" s="0" t="n">
        <f aca="true">COUNTIFS(INDIRECT("'" &amp; $A14 &amp; "'!I2:I49"), "=should", INDIRECT("'" &amp; $A14 &amp; "'!K2:K49"), "&lt;&gt;")</f>
        <v>0</v>
      </c>
      <c r="N14" s="16" t="n">
        <f aca="true">L14/COUNTIFS(INDIRECT("'" &amp; $A14 &amp; "'!I2:I49"), "=must")</f>
        <v>0.0769230769230769</v>
      </c>
      <c r="Q14" s="17"/>
      <c r="R14" s="17"/>
      <c r="S14" s="17"/>
      <c r="T14" s="17"/>
    </row>
    <row r="15" customFormat="false" ht="15.75" hidden="false" customHeight="false" outlineLevel="0" collapsed="false">
      <c r="A15" s="3" t="s">
        <v>36</v>
      </c>
      <c r="B15" s="0" t="str">
        <f aca="true">INDIRECT("'" &amp; $A15 &amp; "'!B1")</f>
        <v>Real-Time Arousal Detection Using Galvanic Skin Response </v>
      </c>
      <c r="C15" s="0" t="str">
        <f aca="true">INDIRECT("'" &amp; $A15 &amp; "'!B2")</f>
        <v>TUSofia</v>
      </c>
      <c r="D15" s="0" t="str">
        <f aca="true">IF(LEFT(INDIRECT("'" &amp; $A15 &amp; "'!B5"), 3)="htt", "OK", "NO")</f>
        <v>OK</v>
      </c>
      <c r="E15" s="0" t="str">
        <f aca="true">IF(LEFT(INDIRECT("'" &amp; $A15 &amp; "'!B6"), 3) = "htt", "OK", "NO")</f>
        <v>OK</v>
      </c>
      <c r="F15" s="0" t="str">
        <f aca="true">IF(LEFT(INDIRECT("'" &amp; $A15 &amp; "'!B7"), 3) = "htt", "OK", "NO")</f>
        <v>NO</v>
      </c>
      <c r="G15" s="0" t="str">
        <f aca="true">IF(VALUE(INDIRECT("'" &amp; $A15 &amp; "'!B8")) &gt; 0, "OK", "NO")</f>
        <v>NO</v>
      </c>
      <c r="H15" s="14" t="e">
        <f aca="true">INDEX(INDIRECT("'" &amp; $A15 &amp; "'!A12:D48"), MATCH(TODAY(), INDIRECT("'" &amp; $A15 &amp; "'!A12:A48"), -1), 3) &amp; ": " &amp; INDEX(INDIRECT("'" &amp; $A15 &amp; "'!A12:D48"), MATCH(TODAY(), INDIRECT("'" &amp; $A15 &amp; "'!A12:A48"), -1), 2)</f>
        <v>#N/A</v>
      </c>
      <c r="I15" s="0" t="e">
        <f aca="true">INDEX(INDIRECT("'" &amp; $A15 &amp; "'!A12:D48"), MATCH(TODAY(), INDIRECT("'" &amp; $A15 &amp; "'!A12:A48"), -1), 4)</f>
        <v>#N/A</v>
      </c>
      <c r="J15" s="0" t="e">
        <f aca="true">INDEX(INDIRECT("'" &amp; $A15 &amp; "'!A12:G48"), MATCH(TODAY(), INDIRECT("'" &amp; $A15 &amp; "'!A12:A48"), -1), 7)</f>
        <v>#N/A</v>
      </c>
      <c r="K15" s="0" t="n">
        <f aca="true">COUNTIF(INDIRECT("'" &amp; $A15 &amp; "'!F52:F90") ,"&gt;0")</f>
        <v>0</v>
      </c>
      <c r="L15" s="14" t="n">
        <f aca="true">COUNTIFS(INDIRECT("'" &amp; $A15 &amp; "'!I2:I49"), "=must", INDIRECT("'" &amp; $A15 &amp; "'!K2:K49"), "&lt;&gt;")</f>
        <v>0</v>
      </c>
      <c r="M15" s="0" t="n">
        <f aca="true">COUNTIFS(INDIRECT("'" &amp; $A15 &amp; "'!I2:I49"), "=should", INDIRECT("'" &amp; $A15 &amp; "'!K2:K49"), "&lt;&gt;")</f>
        <v>0</v>
      </c>
      <c r="N15" s="16" t="n">
        <f aca="true">L15/COUNTIFS(INDIRECT("'" &amp; $A15 &amp; "'!I2:I49"), "=must")</f>
        <v>0</v>
      </c>
      <c r="Q15" s="17"/>
      <c r="R15" s="17"/>
      <c r="S15" s="17"/>
      <c r="T15" s="17"/>
    </row>
    <row r="16" customFormat="false" ht="15.75" hidden="false" customHeight="false" outlineLevel="0" collapsed="false">
      <c r="A16" s="3" t="s">
        <v>37</v>
      </c>
      <c r="B16" s="0" t="str">
        <f aca="true">INDIRECT("'" &amp; $A16 &amp; "'!B1")</f>
        <v>Authentication &amp; Authorization</v>
      </c>
      <c r="C16" s="0" t="str">
        <f aca="true">INDIRECT("'" &amp; $A16 &amp; "'!B2")</f>
        <v>UCM</v>
      </c>
      <c r="D16" s="0" t="str">
        <f aca="true">IF(LEFT(INDIRECT("'" &amp; $A16 &amp; "'!B5"), 3)="htt", "OK", "NO")</f>
        <v>OK</v>
      </c>
      <c r="E16" s="0" t="str">
        <f aca="true">IF(LEFT(INDIRECT("'" &amp; $A16 &amp; "'!B6"), 3) = "htt", "OK", "NO")</f>
        <v>OK</v>
      </c>
      <c r="F16" s="0" t="str">
        <f aca="true">IF(LEFT(INDIRECT("'" &amp; $A16 &amp; "'!B7"), 3) = "htt", "OK", "NO")</f>
        <v>OK</v>
      </c>
      <c r="G16" s="0" t="str">
        <f aca="true">IF(VALUE(INDIRECT("'" &amp; $A16 &amp; "'!B8")) &gt; 0, "OK", "NO")</f>
        <v>OK</v>
      </c>
      <c r="H16" s="14" t="str">
        <f aca="true">INDEX(INDIRECT("'" &amp; $A16 &amp; "'!A12:D48"), MATCH(TODAY(), INDIRECT("'" &amp; $A16 &amp; "'!A12:A48"), -1), 3) &amp; ": " &amp; INDEX(INDIRECT("'" &amp; $A16 &amp; "'!A12:D48"), MATCH(TODAY(), INDIRECT("'" &amp; $A16 &amp; "'!A12:A48"), -1), 2)</f>
        <v>m8: add QA documentation</v>
      </c>
      <c r="I16" s="15" t="n">
        <f aca="true">INDEX(INDIRECT("'" &amp; $A16 &amp; "'!A12:D48"), MATCH(TODAY(), INDIRECT("'" &amp; $A16 &amp; "'!A12:A48"), -1), 4)</f>
        <v>0</v>
      </c>
      <c r="J16" s="0" t="e">
        <f aca="true">INDEX(INDIRECT("'" &amp; $A16 &amp; "'!A12:G48"), MATCH(TODAY(), INDIRECT("'" &amp; $A16 &amp; "'!A12:A48"), -1), 7)</f>
        <v>#VALUE!</v>
      </c>
      <c r="K16" s="0" t="n">
        <f aca="true">COUNTIF(INDIRECT("'" &amp; $A16 &amp; "'!F52:F90") ,"&gt;0")</f>
        <v>0</v>
      </c>
      <c r="L16" s="14" t="n">
        <f aca="true">COUNTIFS(INDIRECT("'" &amp; $A16 &amp; "'!I2:I49"), "=must", INDIRECT("'" &amp; $A16 &amp; "'!K2:K49"), "&lt;&gt;")</f>
        <v>8</v>
      </c>
      <c r="M16" s="0" t="n">
        <f aca="true">COUNTIFS(INDIRECT("'" &amp; $A16 &amp; "'!I2:I49"), "=should", INDIRECT("'" &amp; $A16 &amp; "'!K2:K49"), "&lt;&gt;")</f>
        <v>6</v>
      </c>
      <c r="N16" s="16" t="n">
        <f aca="true">L16/COUNTIFS(INDIRECT("'" &amp; $A16 &amp; "'!I2:I49"), "=must")</f>
        <v>0.666666666666667</v>
      </c>
      <c r="Q16" s="17"/>
      <c r="R16" s="17"/>
      <c r="S16" s="17"/>
      <c r="T16" s="17"/>
    </row>
    <row r="17" customFormat="false" ht="15.75" hidden="false" customHeight="false" outlineLevel="0" collapsed="false">
      <c r="A17" s="3" t="s">
        <v>38</v>
      </c>
      <c r="B17" s="0" t="str">
        <f aca="true">INDIRECT("'" &amp; $A17 &amp; "'!B1")</f>
        <v>Server-side Dashboard and Analysis </v>
      </c>
      <c r="C17" s="0" t="str">
        <f aca="true">INDIRECT("'" &amp; $A17 &amp; "'!B2")</f>
        <v>UCM</v>
      </c>
      <c r="D17" s="0" t="str">
        <f aca="true">IF(LEFT(INDIRECT("'" &amp; $A17 &amp; "'!B5"), 3)="htt", "OK", "NO")</f>
        <v>OK</v>
      </c>
      <c r="E17" s="0" t="str">
        <f aca="true">IF(LEFT(INDIRECT("'" &amp; $A17 &amp; "'!B6"), 3) = "htt", "OK", "NO")</f>
        <v>OK</v>
      </c>
      <c r="F17" s="0" t="str">
        <f aca="true">IF(LEFT(INDIRECT("'" &amp; $A17 &amp; "'!B7"), 3) = "htt", "OK", "NO")</f>
        <v>OK</v>
      </c>
      <c r="G17" s="0" t="str">
        <f aca="true">IF(VALUE(INDIRECT("'" &amp; $A17 &amp; "'!B8")) &gt; 0, "OK", "NO")</f>
        <v>OK</v>
      </c>
      <c r="H17" s="14" t="e">
        <f aca="true">INDEX(INDIRECT("'" &amp; $A17 &amp; "'!A12:D48"), MATCH(TODAY(), INDIRECT("'" &amp; $A17 &amp; "'!A12:A48"), -1), 3) &amp; ": " &amp; INDEX(INDIRECT("'" &amp; $A17 &amp; "'!A12:D48"), MATCH(TODAY(), INDIRECT("'" &amp; $A17 &amp; "'!A12:A48"), -1), 2)</f>
        <v>#N/A</v>
      </c>
      <c r="I17" s="15" t="e">
        <f aca="true">INDEX(INDIRECT("'" &amp; $A17 &amp; "'!A12:D48"), MATCH(TODAY(), INDIRECT("'" &amp; $A17 &amp; "'!A12:A48"), -1), 4)</f>
        <v>#N/A</v>
      </c>
      <c r="J17" s="0" t="e">
        <f aca="true">INDEX(INDIRECT("'" &amp; $A17 &amp; "'!A12:G48"), MATCH(TODAY(), INDIRECT("'" &amp; $A17 &amp; "'!A12:A48"), -1), 7)</f>
        <v>#N/A</v>
      </c>
      <c r="K17" s="0" t="n">
        <f aca="true">COUNTIF(INDIRECT("'" &amp; $A17 &amp; "'!F52:F90") ,"&gt;0")</f>
        <v>0</v>
      </c>
      <c r="L17" s="14" t="n">
        <f aca="true">COUNTIFS(INDIRECT("'" &amp; $A17 &amp; "'!I2:I49"), "=must", INDIRECT("'" &amp; $A17 &amp; "'!K2:K49"), "&lt;&gt;")</f>
        <v>7</v>
      </c>
      <c r="M17" s="0" t="n">
        <f aca="true">COUNTIFS(INDIRECT("'" &amp; $A17 &amp; "'!I2:I49"), "=should", INDIRECT("'" &amp; $A17 &amp; "'!K2:K49"), "&lt;&gt;")</f>
        <v>6</v>
      </c>
      <c r="N17" s="16" t="n">
        <f aca="true">L17/COUNTIFS(INDIRECT("'" &amp; $A17 &amp; "'!I2:I49"), "=must")</f>
        <v>0.538461538461538</v>
      </c>
      <c r="Q17" s="17"/>
      <c r="R17" s="17"/>
      <c r="S17" s="17"/>
      <c r="T17" s="17"/>
    </row>
    <row r="18" customFormat="false" ht="15.75" hidden="false" customHeight="false" outlineLevel="0" collapsed="false">
      <c r="A18" s="3" t="s">
        <v>39</v>
      </c>
      <c r="B18" s="0" t="str">
        <f aca="true">INDIRECT("'" &amp; $A18 &amp; "'!B1")</f>
        <v>Game Storage</v>
      </c>
      <c r="C18" s="0" t="str">
        <f aca="true">INDIRECT("'" &amp; $A18 &amp; "'!B2")</f>
        <v>OUNL</v>
      </c>
      <c r="D18" s="0" t="str">
        <f aca="true">IF(LEFT(INDIRECT("'" &amp; $A18 &amp; "'!B5"), 3)="htt", "OK", "NO")</f>
        <v>OK</v>
      </c>
      <c r="E18" s="0" t="str">
        <f aca="true">IF(LEFT(INDIRECT("'" &amp; $A18 &amp; "'!B6"), 3) = "htt", "OK", "NO")</f>
        <v>NO</v>
      </c>
      <c r="F18" s="0" t="str">
        <f aca="true">IF(LEFT(INDIRECT("'" &amp; $A18 &amp; "'!B7"), 3) = "htt", "OK", "NO")</f>
        <v>NO</v>
      </c>
      <c r="G18" s="0" t="str">
        <f aca="true">IF(VALUE(INDIRECT("'" &amp; $A18 &amp; "'!B8")) &gt; 0, "OK", "NO")</f>
        <v>NO</v>
      </c>
      <c r="H18" s="14" t="e">
        <f aca="true">INDEX(INDIRECT("'" &amp; $A18 &amp; "'!A12:D48"), MATCH(TODAY(), INDIRECT("'" &amp; $A18 &amp; "'!A12:A48"), -1), 3) &amp; ": " &amp; INDEX(INDIRECT("'" &amp; $A18 &amp; "'!A12:D48"), MATCH(TODAY(), INDIRECT("'" &amp; $A18 &amp; "'!A12:A48"), -1), 2)</f>
        <v>#N/A</v>
      </c>
      <c r="I18" s="0" t="e">
        <f aca="true">INDEX(INDIRECT("'" &amp; $A18 &amp; "'!A12:D48"), MATCH(TODAY(), INDIRECT("'" &amp; $A18 &amp; "'!A12:A48"), -1), 4)</f>
        <v>#N/A</v>
      </c>
      <c r="J18" s="0" t="e">
        <f aca="true">INDEX(INDIRECT("'" &amp; $A18 &amp; "'!A12:G48"), MATCH(TODAY(), INDIRECT("'" &amp; $A18 &amp; "'!A12:A48"), -1), 7)</f>
        <v>#N/A</v>
      </c>
      <c r="K18" s="0" t="n">
        <f aca="true">COUNTIF(INDIRECT("'" &amp; $A18 &amp; "'!F52:F90") ,"&gt;0")</f>
        <v>0</v>
      </c>
      <c r="L18" s="14" t="n">
        <f aca="true">COUNTIFS(INDIRECT("'" &amp; $A18 &amp; "'!I2:I49"), "=must", INDIRECT("'" &amp; $A18 &amp; "'!K2:K49"), "&lt;&gt;")</f>
        <v>0</v>
      </c>
      <c r="M18" s="0" t="n">
        <f aca="true">COUNTIFS(INDIRECT("'" &amp; $A18 &amp; "'!I2:I49"), "=should", INDIRECT("'" &amp; $A18 &amp; "'!K2:K49"), "&lt;&gt;")</f>
        <v>0</v>
      </c>
      <c r="N18" s="16" t="n">
        <f aca="true">L18/COUNTIFS(INDIRECT("'" &amp; $A18 &amp; "'!I2:I49"), "=must")</f>
        <v>0</v>
      </c>
      <c r="Q18" s="17"/>
      <c r="R18" s="17"/>
      <c r="S18" s="17"/>
      <c r="T18" s="17"/>
    </row>
    <row r="19" customFormat="false" ht="15.75" hidden="false" customHeight="false" outlineLevel="0" collapsed="false">
      <c r="A19" s="19" t="s">
        <v>40</v>
      </c>
      <c r="B19" s="20" t="str">
        <f aca="true">INDIRECT("'" &amp; $A19 &amp; "'!B1")</f>
        <v>Emotional Appraisal</v>
      </c>
      <c r="C19" s="20" t="str">
        <f aca="true">INDIRECT("'" &amp; $A19 &amp; "'!B2")</f>
        <v>INESC-ID / GAIPS</v>
      </c>
      <c r="D19" s="20" t="str">
        <f aca="true">IF(LEFT(INDIRECT("'" &amp; $A19 &amp; "'!B5"), 3)="htt", "OK", "NO")</f>
        <v>OK</v>
      </c>
      <c r="E19" s="20" t="str">
        <f aca="true">IF(LEFT(INDIRECT("'" &amp; $A19 &amp; "'!B6"), 3) = "htt", "OK", "NO")</f>
        <v>OK</v>
      </c>
      <c r="F19" s="20" t="str">
        <f aca="true">IF(LEFT(INDIRECT("'" &amp; $A19 &amp; "'!B7"), 3) = "htt", "OK", "NO")</f>
        <v>OK</v>
      </c>
      <c r="G19" s="20" t="str">
        <f aca="true">IF(VALUE(INDIRECT("'" &amp; $A19 &amp; "'!B8")) &gt; 0, "OK", "NO")</f>
        <v>OK</v>
      </c>
      <c r="H19" s="21" t="e">
        <f aca="true">INDEX(INDIRECT("'" &amp; $A19 &amp; "'!A12:D48"), MATCH(TODAY(), INDIRECT("'" &amp; $A19 &amp; "'!A12:A48"), -1), 3) &amp; ": " &amp; INDEX(INDIRECT("'" &amp; $A19 &amp; "'!A12:D48"), MATCH(TODAY(), INDIRECT("'" &amp; $A19 &amp; "'!A12:A48"), -1), 2)</f>
        <v>#N/A</v>
      </c>
      <c r="I19" s="20" t="e">
        <f aca="true">INDEX(INDIRECT("'" &amp; $A19 &amp; "'!A12:D48"), MATCH(TODAY(), INDIRECT("'" &amp; $A19 &amp; "'!A12:A48"), -1), 4)</f>
        <v>#N/A</v>
      </c>
      <c r="J19" s="20" t="e">
        <f aca="true">INDEX(INDIRECT("'" &amp; $A19 &amp; "'!A12:G48"), MATCH(TODAY(), INDIRECT("'" &amp; $A19 &amp; "'!A12:A48"), -1), 7)</f>
        <v>#N/A</v>
      </c>
      <c r="K19" s="20" t="n">
        <f aca="true">COUNTIF(INDIRECT("'" &amp; $A19 &amp; "'!F52:F90") ,"&gt;0")</f>
        <v>0</v>
      </c>
      <c r="L19" s="14" t="n">
        <f aca="true">COUNTIFS(INDIRECT("'" &amp; $A19 &amp; "'!I2:I49"), "=must", INDIRECT("'" &amp; $A19 &amp; "'!K2:K49"), "&lt;&gt;")</f>
        <v>1</v>
      </c>
      <c r="M19" s="0" t="n">
        <f aca="true">COUNTIFS(INDIRECT("'" &amp; $A19 &amp; "'!I2:I49"), "=should", INDIRECT("'" &amp; $A19 &amp; "'!K2:K49"), "&lt;&gt;")</f>
        <v>0</v>
      </c>
      <c r="N19" s="22" t="n">
        <f aca="true">L19/COUNTIFS(INDIRECT("'" &amp; $A19 &amp; "'!I2:I49"), "=must")</f>
        <v>0.0833333333333333</v>
      </c>
      <c r="Q19" s="17"/>
      <c r="R19" s="17"/>
      <c r="S19" s="17"/>
      <c r="T19" s="17"/>
    </row>
    <row r="20" customFormat="false" ht="15.75" hidden="false" customHeight="false" outlineLevel="0" collapsed="false">
      <c r="A20" s="3" t="s">
        <v>41</v>
      </c>
      <c r="B20" s="0" t="str">
        <f aca="true">INDIRECT("'" &amp; $A20 &amp; "'!B1")</f>
        <v>Emotion Decision Making</v>
      </c>
      <c r="C20" s="0" t="str">
        <f aca="true">INDIRECT("'" &amp; $A20 &amp; "'!B2")</f>
        <v>INESC-ID / GAIPS</v>
      </c>
      <c r="D20" s="0" t="str">
        <f aca="true">IF(LEFT(INDIRECT("'" &amp; $A20 &amp; "'!B5"), 3)="htt", "OK", "NO")</f>
        <v>OK</v>
      </c>
      <c r="E20" s="0" t="str">
        <f aca="true">IF(LEFT(INDIRECT("'" &amp; $A20 &amp; "'!B6"), 3) = "htt", "OK", "NO")</f>
        <v>OK</v>
      </c>
      <c r="F20" s="0" t="str">
        <f aca="true">IF(LEFT(INDIRECT("'" &amp; $A20 &amp; "'!B7"), 3) = "htt", "OK", "NO")</f>
        <v>OK</v>
      </c>
      <c r="G20" s="0" t="str">
        <f aca="true">IF(VALUE(INDIRECT("'" &amp; $A20 &amp; "'!B8")) &gt; 0, "OK", "NO")</f>
        <v>OK</v>
      </c>
      <c r="H20" s="14" t="e">
        <f aca="true">INDEX(INDIRECT("'" &amp; $A20 &amp; "'!A12:D48"), MATCH(TODAY(), INDIRECT("'" &amp; $A20 &amp; "'!A12:A48"), -1), 3) &amp; ": " &amp; INDEX(INDIRECT("'" &amp; $A20 &amp; "'!A12:D48"), MATCH(TODAY(), INDIRECT("'" &amp; $A20 &amp; "'!A12:A48"), -1), 2)</f>
        <v>#N/A</v>
      </c>
      <c r="I20" s="15" t="e">
        <f aca="true">INDEX(INDIRECT("'" &amp; $A20 &amp; "'!A12:D48"), MATCH(TODAY(), INDIRECT("'" &amp; $A20 &amp; "'!A12:A48"), -1), 4)</f>
        <v>#N/A</v>
      </c>
      <c r="J20" s="0" t="e">
        <f aca="true">INDEX(INDIRECT("'" &amp; $A20 &amp; "'!A12:G48"), MATCH(TODAY(), INDIRECT("'" &amp; $A20 &amp; "'!A12:A48"), -1), 7)</f>
        <v>#N/A</v>
      </c>
      <c r="K20" s="0" t="n">
        <f aca="true">COUNTIF(INDIRECT("'" &amp; $A20 &amp; "'!F52:F90") ,"&gt;0")</f>
        <v>0</v>
      </c>
      <c r="L20" s="14" t="n">
        <f aca="true">COUNTIFS(INDIRECT("'" &amp; $A20 &amp; "'!I2:I49"), "=must", INDIRECT("'" &amp; $A20 &amp; "'!K2:K49"), "&lt;&gt;")</f>
        <v>1</v>
      </c>
      <c r="M20" s="0" t="n">
        <f aca="true">COUNTIFS(INDIRECT("'" &amp; $A20 &amp; "'!I2:I49"), "=should", INDIRECT("'" &amp; $A20 &amp; "'!K2:K49"), "&lt;&gt;")</f>
        <v>0</v>
      </c>
      <c r="N20" s="16" t="n">
        <f aca="true">L20/COUNTIFS(INDIRECT("'" &amp; $A20 &amp; "'!I2:I49"), "=must")</f>
        <v>0.0833333333333333</v>
      </c>
      <c r="Q20" s="17"/>
      <c r="R20" s="17"/>
      <c r="S20" s="17"/>
      <c r="T20" s="17"/>
    </row>
    <row r="21" customFormat="false" ht="15.75" hidden="false" customHeight="false" outlineLevel="0" collapsed="false">
      <c r="A21" s="3" t="s">
        <v>42</v>
      </c>
      <c r="B21" s="0" t="str">
        <f aca="true">INDIRECT("'" &amp; $A21 &amp; "'!B1")</f>
        <v>IDeA - Identity Driven Agents</v>
      </c>
      <c r="C21" s="0" t="str">
        <f aca="true">INDIRECT("'" &amp; $A21 &amp; "'!B2")</f>
        <v>INESC-ID / GAIPS</v>
      </c>
      <c r="D21" s="0" t="str">
        <f aca="true">IF(LEFT(INDIRECT("'" &amp; $A21 &amp; "'!B5"), 3)="htt", "OK", "NO")</f>
        <v>NO</v>
      </c>
      <c r="E21" s="0" t="str">
        <f aca="true">IF(LEFT(INDIRECT("'" &amp; $A21 &amp; "'!B6"), 3) = "htt", "OK", "NO")</f>
        <v>NO</v>
      </c>
      <c r="F21" s="0" t="str">
        <f aca="true">IF(LEFT(INDIRECT("'" &amp; $A21 &amp; "'!B7"), 3) = "htt", "OK", "NO")</f>
        <v>NO</v>
      </c>
      <c r="G21" s="0" t="str">
        <f aca="true">IF(VALUE(INDIRECT("'" &amp; $A21 &amp; "'!B8")) &gt; 0, "OK", "NO")</f>
        <v>NO</v>
      </c>
      <c r="H21" s="23" t="s">
        <v>43</v>
      </c>
      <c r="I21" s="3" t="s">
        <v>44</v>
      </c>
      <c r="J21" s="0" t="e">
        <f aca="true">INDEX(INDIRECT("'" &amp; $A21 &amp; "'!A12:G48"), MATCH(TODAY(), INDIRECT("'" &amp; $A21 &amp; "'!A12:A48"), -1), 7)</f>
        <v>#N/A</v>
      </c>
      <c r="K21" s="0" t="n">
        <f aca="true">COUNTIF(INDIRECT("'" &amp; $A21 &amp; "'!F52:F90") ,"&gt;0")</f>
        <v>0</v>
      </c>
      <c r="L21" s="14" t="n">
        <f aca="true">COUNTIFS(INDIRECT("'" &amp; $A21 &amp; "'!I2:I49"), "=must", INDIRECT("'" &amp; $A21 &amp; "'!K2:K49"), "&lt;&gt;")</f>
        <v>0</v>
      </c>
      <c r="M21" s="0" t="n">
        <f aca="true">COUNTIFS(INDIRECT("'" &amp; $A21 &amp; "'!I2:I49"), "=should", INDIRECT("'" &amp; $A21 &amp; "'!K2:K49"), "&lt;&gt;")</f>
        <v>0</v>
      </c>
      <c r="N21" s="16" t="n">
        <f aca="true">L21/COUNTIFS(INDIRECT("'" &amp; $A21 &amp; "'!I2:I49"), "=must")</f>
        <v>0</v>
      </c>
      <c r="Q21" s="17"/>
      <c r="R21" s="17"/>
      <c r="S21" s="17"/>
      <c r="T21" s="17"/>
    </row>
    <row r="22" customFormat="false" ht="15.75" hidden="false" customHeight="false" outlineLevel="0" collapsed="false">
      <c r="A22" s="3" t="s">
        <v>45</v>
      </c>
      <c r="B22" s="18" t="str">
        <f aca="true">INDIRECT("'" &amp; $A22 &amp; "'!B1")</f>
        <v>ToMAss [ON HOLD]</v>
      </c>
      <c r="C22" s="0" t="str">
        <f aca="true">INDIRECT("'" &amp; $A22 &amp; "'!B2")</f>
        <v>OUNL</v>
      </c>
      <c r="D22" s="0" t="str">
        <f aca="true">IF(LEFT(INDIRECT("'" &amp; $A22 &amp; "'!B5"), 3)="htt", "OK", "NO")</f>
        <v>NO</v>
      </c>
      <c r="E22" s="0" t="str">
        <f aca="true">IF(LEFT(INDIRECT("'" &amp; $A22 &amp; "'!B6"), 3) = "htt", "OK", "NO")</f>
        <v>NO</v>
      </c>
      <c r="F22" s="0" t="str">
        <f aca="true">IF(LEFT(INDIRECT("'" &amp; $A22 &amp; "'!B7"), 3) = "htt", "OK", "NO")</f>
        <v>NO</v>
      </c>
      <c r="G22" s="0" t="str">
        <f aca="true">IF(VALUE(INDIRECT("'" &amp; $A22 &amp; "'!B8")) &gt; 0, "OK", "NO")</f>
        <v>NO</v>
      </c>
      <c r="H22" s="14" t="e">
        <f aca="true">INDEX(INDIRECT("'" &amp; $A22 &amp; "'!A12:D48"), MATCH(TODAY(), INDIRECT("'" &amp; $A22 &amp; "'!A12:A48"), -1), 3) &amp; ": " &amp; INDEX(INDIRECT("'" &amp; $A22 &amp; "'!A12:D48"), MATCH(TODAY(), INDIRECT("'" &amp; $A22 &amp; "'!A12:A48"), -1), 2)</f>
        <v>#N/A</v>
      </c>
      <c r="I22" s="15" t="e">
        <f aca="true">INDEX(INDIRECT("'" &amp; $A22 &amp; "'!A12:D48"), MATCH(TODAY(), INDIRECT("'" &amp; $A22 &amp; "'!A12:A48"), -1), 4)</f>
        <v>#N/A</v>
      </c>
      <c r="J22" s="0" t="e">
        <f aca="true">INDEX(INDIRECT("'" &amp; $A22 &amp; "'!A12:G48"), MATCH(TODAY(), INDIRECT("'" &amp; $A22 &amp; "'!A12:A48"), -1), 7)</f>
        <v>#N/A</v>
      </c>
      <c r="K22" s="0" t="n">
        <f aca="true">COUNTIF(INDIRECT("'" &amp; $A22 &amp; "'!F52:F90") ,"&gt;0")</f>
        <v>0</v>
      </c>
      <c r="L22" s="14" t="n">
        <f aca="true">COUNTIFS(INDIRECT("'" &amp; $A22 &amp; "'!I2:I49"), "=must", INDIRECT("'" &amp; $A22 &amp; "'!K2:K49"), "&lt;&gt;")</f>
        <v>0</v>
      </c>
      <c r="M22" s="0" t="n">
        <f aca="true">COUNTIFS(INDIRECT("'" &amp; $A22 &amp; "'!I2:I49"), "=should", INDIRECT("'" &amp; $A22 &amp; "'!K2:K49"), "&lt;&gt;")</f>
        <v>0</v>
      </c>
      <c r="N22" s="16" t="n">
        <f aca="true">L22/COUNTIFS(INDIRECT("'" &amp; $A22 &amp; "'!I2:I49"), "=must")</f>
        <v>0</v>
      </c>
      <c r="Q22" s="17"/>
      <c r="R22" s="17"/>
      <c r="S22" s="17"/>
      <c r="T22" s="17"/>
    </row>
    <row r="23" customFormat="false" ht="15.75" hidden="false" customHeight="false" outlineLevel="0" collapsed="false">
      <c r="A23" s="3" t="s">
        <v>46</v>
      </c>
      <c r="B23" s="0" t="str">
        <f aca="true">INDIRECT("'" &amp; $A23 &amp; "'!B1")</f>
        <v>Social Importance Dynamics (SID) Model</v>
      </c>
      <c r="C23" s="0" t="str">
        <f aca="true">INDIRECT("'" &amp; $A23 &amp; "'!B2")</f>
        <v>INESC-ID / GAIPS</v>
      </c>
      <c r="D23" s="0" t="str">
        <f aca="true">IF(LEFT(INDIRECT("'" &amp; $A23 &amp; "'!B5"), 3)="htt", "OK", "NO")</f>
        <v>OK</v>
      </c>
      <c r="E23" s="0" t="str">
        <f aca="true">IF(LEFT(INDIRECT("'" &amp; $A23 &amp; "'!B6"), 3) = "htt", "OK", "NO")</f>
        <v>OK</v>
      </c>
      <c r="F23" s="0" t="str">
        <f aca="true">IF(LEFT(INDIRECT("'" &amp; $A23 &amp; "'!B7"), 3) = "htt", "OK", "NO")</f>
        <v>NO</v>
      </c>
      <c r="G23" s="0" t="str">
        <f aca="true">IF(VALUE(INDIRECT("'" &amp; $A23 &amp; "'!B8")) &gt; 0, "OK", "NO")</f>
        <v>NO</v>
      </c>
      <c r="H23" s="14" t="e">
        <f aca="true">INDEX(INDIRECT("'" &amp; $A23 &amp; "'!A12:D48"), MATCH(TODAY(), INDIRECT("'" &amp; $A23 &amp; "'!A12:A48"), -1), 3) &amp; ": " &amp; INDEX(INDIRECT("'" &amp; $A23 &amp; "'!A12:D48"), MATCH(TODAY(), INDIRECT("'" &amp; $A23 &amp; "'!A12:A48"), -1), 2)</f>
        <v>#N/A</v>
      </c>
      <c r="I23" s="15" t="e">
        <f aca="true">INDEX(INDIRECT("'" &amp; $A23 &amp; "'!A12:D48"), MATCH(TODAY(), INDIRECT("'" &amp; $A23 &amp; "'!A12:A48"), -1), 4)</f>
        <v>#N/A</v>
      </c>
      <c r="J23" s="0" t="e">
        <f aca="true">INDEX(INDIRECT("'" &amp; $A23 &amp; "'!A12:G48"), MATCH(TODAY(), INDIRECT("'" &amp; $A23 &amp; "'!A12:A48"), -1), 7)</f>
        <v>#N/A</v>
      </c>
      <c r="K23" s="0" t="n">
        <f aca="true">COUNTIF(INDIRECT("'" &amp; $A23 &amp; "'!F52:F90") ,"&gt;0")</f>
        <v>0</v>
      </c>
      <c r="L23" s="14" t="n">
        <f aca="true">COUNTIFS(INDIRECT("'" &amp; $A23 &amp; "'!I2:I49"), "=must", INDIRECT("'" &amp; $A23 &amp; "'!K2:K49"), "&lt;&gt;")</f>
        <v>0</v>
      </c>
      <c r="M23" s="0" t="n">
        <f aca="true">COUNTIFS(INDIRECT("'" &amp; $A23 &amp; "'!I2:I49"), "=should", INDIRECT("'" &amp; $A23 &amp; "'!K2:K49"), "&lt;&gt;")</f>
        <v>0</v>
      </c>
      <c r="N23" s="16" t="n">
        <f aca="true">L23/COUNTIFS(INDIRECT("'" &amp; $A23 &amp; "'!I2:I49"), "=must")</f>
        <v>0</v>
      </c>
      <c r="Q23" s="17"/>
      <c r="R23" s="17"/>
      <c r="S23" s="17"/>
      <c r="T23" s="17"/>
    </row>
    <row r="24" customFormat="false" ht="15.75" hidden="false" customHeight="false" outlineLevel="0" collapsed="false">
      <c r="A24" s="3" t="s">
        <v>47</v>
      </c>
      <c r="B24" s="0" t="str">
        <f aca="true">INDIRECT("'" &amp; $A24 &amp; "'!B1")</f>
        <v>Virtual Human Controller</v>
      </c>
      <c r="C24" s="0" t="str">
        <f aca="true">INDIRECT("'" &amp; $A24 &amp; "'!B2")</f>
        <v>UU</v>
      </c>
      <c r="D24" s="0" t="str">
        <f aca="true">IF(LEFT(INDIRECT("'" &amp; $A24 &amp; "'!B5"), 3)="htt", "OK", "NO")</f>
        <v>NO</v>
      </c>
      <c r="E24" s="0" t="str">
        <f aca="true">IF(LEFT(INDIRECT("'" &amp; $A24 &amp; "'!B6"), 3) = "htt", "OK", "NO")</f>
        <v>NO</v>
      </c>
      <c r="F24" s="0" t="str">
        <f aca="true">IF(LEFT(INDIRECT("'" &amp; $A24 &amp; "'!B7"), 3) = "htt", "OK", "NO")</f>
        <v>NO</v>
      </c>
      <c r="G24" s="0" t="str">
        <f aca="true">IF(VALUE(INDIRECT("'" &amp; $A24 &amp; "'!B8")) &gt; 0, "OK", "NO")</f>
        <v>NO</v>
      </c>
      <c r="H24" s="14" t="e">
        <f aca="true">INDEX(INDIRECT("'" &amp; $A24 &amp; "'!A12:D48"), MATCH(TODAY(), INDIRECT("'" &amp; $A24 &amp; "'!A12:A48"), -1), 3) &amp; ": " &amp; INDEX(INDIRECT("'" &amp; $A24 &amp; "'!A12:D48"), MATCH(TODAY(), INDIRECT("'" &amp; $A24 &amp; "'!A12:A48"), -1), 2)</f>
        <v>#N/A</v>
      </c>
      <c r="I24" s="15" t="e">
        <f aca="true">INDEX(INDIRECT("'" &amp; $A24 &amp; "'!A12:D48"), MATCH(TODAY(), INDIRECT("'" &amp; $A24 &amp; "'!A12:A48"), -1), 4)</f>
        <v>#N/A</v>
      </c>
      <c r="J24" s="0" t="e">
        <f aca="true">INDEX(INDIRECT("'" &amp; $A24 &amp; "'!A12:G48"), MATCH(TODAY(), INDIRECT("'" &amp; $A24 &amp; "'!A12:A48"), -1), 7)</f>
        <v>#N/A</v>
      </c>
      <c r="K24" s="0" t="n">
        <f aca="true">COUNTIF(INDIRECT("'" &amp; $A24 &amp; "'!F52:F90") ,"&gt;0")</f>
        <v>0</v>
      </c>
      <c r="L24" s="14" t="n">
        <f aca="true">COUNTIFS(INDIRECT("'" &amp; $A24 &amp; "'!I2:I49"), "=must", INDIRECT("'" &amp; $A24 &amp; "'!K2:K49"), "&lt;&gt;")</f>
        <v>0</v>
      </c>
      <c r="M24" s="0" t="n">
        <f aca="true">COUNTIFS(INDIRECT("'" &amp; $A24 &amp; "'!I2:I49"), "=should", INDIRECT("'" &amp; $A24 &amp; "'!K2:K49"), "&lt;&gt;")</f>
        <v>0</v>
      </c>
      <c r="N24" s="16" t="n">
        <f aca="true">L24/COUNTIFS(INDIRECT("'" &amp; $A24 &amp; "'!I2:I49"), "=must")</f>
        <v>0</v>
      </c>
      <c r="Q24" s="17"/>
      <c r="R24" s="17"/>
      <c r="S24" s="17"/>
      <c r="T24" s="17"/>
    </row>
    <row r="25" customFormat="false" ht="15.75" hidden="false" customHeight="false" outlineLevel="0" collapsed="false">
      <c r="A25" s="3" t="s">
        <v>48</v>
      </c>
      <c r="B25" s="0" t="str">
        <f aca="true">INDIRECT("'" &amp; $A25 &amp; "'!B1")</f>
        <v>Motion Builder</v>
      </c>
      <c r="C25" s="0" t="str">
        <f aca="true">INDIRECT("'" &amp; $A25 &amp; "'!B2")</f>
        <v>UU</v>
      </c>
      <c r="D25" s="0" t="str">
        <f aca="true">IF(LEFT(INDIRECT("'" &amp; $A25 &amp; "'!B5"), 3)="htt", "OK", "NO")</f>
        <v>NO</v>
      </c>
      <c r="E25" s="0" t="str">
        <f aca="true">IF(LEFT(INDIRECT("'" &amp; $A25 &amp; "'!B6"), 3) = "htt", "OK", "NO")</f>
        <v>NO</v>
      </c>
      <c r="F25" s="0" t="str">
        <f aca="true">IF(LEFT(INDIRECT("'" &amp; $A25 &amp; "'!B7"), 3) = "htt", "OK", "NO")</f>
        <v>NO</v>
      </c>
      <c r="G25" s="0" t="str">
        <f aca="true">IF(VALUE(INDIRECT("'" &amp; $A25 &amp; "'!B8")) &gt; 0, "OK", "NO")</f>
        <v>NO</v>
      </c>
      <c r="H25" s="14" t="e">
        <f aca="true">INDEX(INDIRECT("'" &amp; $A25 &amp; "'!A12:D48"), MATCH(TODAY(), INDIRECT("'" &amp; $A25 &amp; "'!A12:A48"), -1), 3) &amp; ": " &amp; INDEX(INDIRECT("'" &amp; $A25 &amp; "'!A12:D48"), MATCH(TODAY(), INDIRECT("'" &amp; $A25 &amp; "'!A12:A48"), -1), 2)</f>
        <v>#N/A</v>
      </c>
      <c r="I25" s="15" t="e">
        <f aca="true">INDEX(INDIRECT("'" &amp; $A25 &amp; "'!A12:D48"), MATCH(TODAY(), INDIRECT("'" &amp; $A25 &amp; "'!A12:A48"), -1), 4)</f>
        <v>#N/A</v>
      </c>
      <c r="J25" s="0" t="e">
        <f aca="true">INDEX(INDIRECT("'" &amp; $A25 &amp; "'!A12:G48"), MATCH(TODAY(), INDIRECT("'" &amp; $A25 &amp; "'!A12:A48"), -1), 7)</f>
        <v>#N/A</v>
      </c>
      <c r="K25" s="0" t="n">
        <f aca="true">COUNTIF(INDIRECT("'" &amp; $A25 &amp; "'!F52:F90") ,"&gt;0")</f>
        <v>0</v>
      </c>
      <c r="L25" s="14" t="n">
        <f aca="true">COUNTIFS(INDIRECT("'" &amp; $A25 &amp; "'!I2:I49"), "=must", INDIRECT("'" &amp; $A25 &amp; "'!K2:K49"), "&lt;&gt;")</f>
        <v>0</v>
      </c>
      <c r="M25" s="0" t="n">
        <f aca="true">COUNTIFS(INDIRECT("'" &amp; $A25 &amp; "'!I2:I49"), "=should", INDIRECT("'" &amp; $A25 &amp; "'!K2:K49"), "&lt;&gt;")</f>
        <v>0</v>
      </c>
      <c r="N25" s="16" t="n">
        <f aca="true">L25/COUNTIFS(INDIRECT("'" &amp; $A25 &amp; "'!I2:I49"), "=must")</f>
        <v>0</v>
      </c>
      <c r="Q25" s="17"/>
      <c r="R25" s="17"/>
      <c r="S25" s="17"/>
      <c r="T25" s="17"/>
    </row>
    <row r="26" customFormat="false" ht="15.75" hidden="false" customHeight="false" outlineLevel="0" collapsed="false">
      <c r="A26" s="3" t="s">
        <v>49</v>
      </c>
      <c r="B26" s="0" t="str">
        <f aca="true">INDIRECT("'" &amp; $A26 &amp; "'!B1")</f>
        <v>ReaderBench - Semantic Models and Topic Mining</v>
      </c>
      <c r="C26" s="0" t="str">
        <f aca="true">INDIRECT("'" &amp; $A26 &amp; "'!B2")</f>
        <v>UPB</v>
      </c>
      <c r="D26" s="0" t="str">
        <f aca="true">IF(LEFT(INDIRECT("'" &amp; $A26 &amp; "'!B5"), 3)="htt", "OK", "NO")</f>
        <v>OK</v>
      </c>
      <c r="E26" s="0" t="str">
        <f aca="true">IF(LEFT(INDIRECT("'" &amp; $A26 &amp; "'!B6"), 3) = "htt", "OK", "NO")</f>
        <v>OK</v>
      </c>
      <c r="F26" s="0" t="str">
        <f aca="true">IF(LEFT(INDIRECT("'" &amp; $A26 &amp; "'!B7"), 3) = "htt", "OK", "NO")</f>
        <v>OK</v>
      </c>
      <c r="G26" s="0" t="str">
        <f aca="true">IF(VALUE(INDIRECT("'" &amp; $A26 &amp; "'!B8")) &gt; 0, "OK", "NO")</f>
        <v>NO</v>
      </c>
      <c r="H26" s="14" t="e">
        <f aca="true">INDEX(INDIRECT("'" &amp; $A26 &amp; "'!A12:D48"), MATCH(TODAY(), INDIRECT("'" &amp; $A26 &amp; "'!A12:A48"), -1), 3) &amp; ": " &amp; INDEX(INDIRECT("'" &amp; $A26 &amp; "'!A12:D48"), MATCH(TODAY(), INDIRECT("'" &amp; $A26 &amp; "'!A12:A48"), -1), 2)</f>
        <v>#N/A</v>
      </c>
      <c r="I26" s="15" t="e">
        <f aca="true">INDEX(INDIRECT("'" &amp; $A26 &amp; "'!A12:D48"), MATCH(TODAY(), INDIRECT("'" &amp; $A26 &amp; "'!A12:A48"), -1), 4)</f>
        <v>#N/A</v>
      </c>
      <c r="J26" s="0" t="e">
        <f aca="true">INDEX(INDIRECT("'" &amp; $A26 &amp; "'!A12:G48"), MATCH(TODAY(), INDIRECT("'" &amp; $A26 &amp; "'!A12:A48"), -1), 7)</f>
        <v>#N/A</v>
      </c>
      <c r="K26" s="0" t="n">
        <f aca="true">COUNTIF(INDIRECT("'" &amp; $A26 &amp; "'!F52:F90") ,"&gt;0")</f>
        <v>0</v>
      </c>
      <c r="L26" s="14" t="n">
        <f aca="true">COUNTIFS(INDIRECT("'" &amp; $A26 &amp; "'!I2:I49"), "=must", INDIRECT("'" &amp; $A26 &amp; "'!K2:K49"), "&lt;&gt;")</f>
        <v>1</v>
      </c>
      <c r="M26" s="0" t="n">
        <f aca="true">COUNTIFS(INDIRECT("'" &amp; $A26 &amp; "'!I2:I49"), "=should", INDIRECT("'" &amp; $A26 &amp; "'!K2:K49"), "&lt;&gt;")</f>
        <v>2</v>
      </c>
      <c r="N26" s="16" t="n">
        <f aca="true">L26/COUNTIFS(INDIRECT("'" &amp; $A26 &amp; "'!I2:I49"), "=must")</f>
        <v>0.0769230769230769</v>
      </c>
      <c r="Q26" s="17"/>
      <c r="R26" s="17"/>
      <c r="S26" s="17"/>
      <c r="T26" s="17"/>
    </row>
    <row r="27" customFormat="false" ht="15.75" hidden="false" customHeight="false" outlineLevel="0" collapsed="false">
      <c r="A27" s="3" t="s">
        <v>50</v>
      </c>
      <c r="B27" s="0" t="str">
        <f aca="true">INDIRECT("'" &amp; $A27 &amp; "'!B1")</f>
        <v>ReaderBench - Automated Essay Grading</v>
      </c>
      <c r="C27" s="0" t="str">
        <f aca="true">INDIRECT("'" &amp; $A27 &amp; "'!B2")</f>
        <v>UPB</v>
      </c>
      <c r="D27" s="0" t="str">
        <f aca="true">IF(LEFT(INDIRECT("'" &amp; $A27 &amp; "'!B5"), 3)="htt", "OK", "NO")</f>
        <v>OK</v>
      </c>
      <c r="E27" s="0" t="str">
        <f aca="true">IF(LEFT(INDIRECT("'" &amp; $A27 &amp; "'!B6"), 3) = "htt", "OK", "NO")</f>
        <v>OK</v>
      </c>
      <c r="F27" s="0" t="str">
        <f aca="true">IF(LEFT(INDIRECT("'" &amp; $A27 &amp; "'!B7"), 3) = "htt", "OK", "NO")</f>
        <v>OK</v>
      </c>
      <c r="G27" s="0" t="str">
        <f aca="true">IF(VALUE(INDIRECT("'" &amp; $A27 &amp; "'!B8")) &gt; 0, "OK", "NO")</f>
        <v>NO</v>
      </c>
      <c r="H27" s="14" t="e">
        <f aca="true">INDEX(INDIRECT("'" &amp; $A27 &amp; "'!A12:D48"), MATCH(TODAY(), INDIRECT("'" &amp; $A27 &amp; "'!A12:A48"), -1), 3) &amp; ": " &amp; INDEX(INDIRECT("'" &amp; $A27 &amp; "'!A12:D48"), MATCH(TODAY(), INDIRECT("'" &amp; $A27 &amp; "'!A12:A48"), -1), 2)</f>
        <v>#N/A</v>
      </c>
      <c r="I27" s="15" t="e">
        <f aca="true">INDEX(INDIRECT("'" &amp; $A27 &amp; "'!A12:D48"), MATCH(TODAY(), INDIRECT("'" &amp; $A27 &amp; "'!A12:A48"), -1), 4)</f>
        <v>#N/A</v>
      </c>
      <c r="J27" s="0" t="e">
        <f aca="true">INDEX(INDIRECT("'" &amp; $A27 &amp; "'!A12:G48"), MATCH(TODAY(), INDIRECT("'" &amp; $A27 &amp; "'!A12:A48"), -1), 7)</f>
        <v>#N/A</v>
      </c>
      <c r="K27" s="0" t="n">
        <f aca="true">COUNTIF(INDIRECT("'" &amp; $A27 &amp; "'!F52:F90") ,"&gt;0")</f>
        <v>0</v>
      </c>
      <c r="L27" s="14" t="n">
        <f aca="true">COUNTIFS(INDIRECT("'" &amp; $A27 &amp; "'!I2:I49"), "=must", INDIRECT("'" &amp; $A27 &amp; "'!K2:K49"), "&lt;&gt;")</f>
        <v>1</v>
      </c>
      <c r="M27" s="0" t="n">
        <f aca="true">COUNTIFS(INDIRECT("'" &amp; $A27 &amp; "'!I2:I49"), "=should", INDIRECT("'" &amp; $A27 &amp; "'!K2:K49"), "&lt;&gt;")</f>
        <v>2</v>
      </c>
      <c r="N27" s="16" t="n">
        <f aca="true">L27/COUNTIFS(INDIRECT("'" &amp; $A27 &amp; "'!I2:I49"), "=must")</f>
        <v>0.0769230769230769</v>
      </c>
      <c r="Q27" s="17"/>
      <c r="R27" s="17"/>
      <c r="S27" s="17"/>
      <c r="T27" s="17"/>
    </row>
    <row r="28" customFormat="false" ht="15.75" hidden="false" customHeight="false" outlineLevel="0" collapsed="false">
      <c r="A28" s="3" t="s">
        <v>51</v>
      </c>
      <c r="B28" s="0" t="str">
        <f aca="true">INDIRECT("'" &amp; $A28 &amp; "'!B1")</f>
        <v>ReaderBench - Automated Assessment of Participation and Collaboration in CSCL Conversations</v>
      </c>
      <c r="C28" s="0" t="str">
        <f aca="true">INDIRECT("'" &amp; $A28 &amp; "'!B2")</f>
        <v>UPB</v>
      </c>
      <c r="D28" s="0" t="str">
        <f aca="true">IF(LEFT(INDIRECT("'" &amp; $A28 &amp; "'!B5"), 3)="htt", "OK", "NO")</f>
        <v>OK</v>
      </c>
      <c r="E28" s="0" t="str">
        <f aca="true">IF(LEFT(INDIRECT("'" &amp; $A28 &amp; "'!B6"), 3) = "htt", "OK", "NO")</f>
        <v>OK</v>
      </c>
      <c r="F28" s="0" t="str">
        <f aca="true">IF(LEFT(INDIRECT("'" &amp; $A28 &amp; "'!B7"), 3) = "htt", "OK", "NO")</f>
        <v>OK</v>
      </c>
      <c r="G28" s="0" t="str">
        <f aca="true">IF(VALUE(INDIRECT("'" &amp; $A28 &amp; "'!B8")) &gt; 0, "OK", "NO")</f>
        <v>NO</v>
      </c>
      <c r="H28" s="14" t="e">
        <f aca="true">INDEX(INDIRECT("'" &amp; $A28 &amp; "'!A12:D48"), MATCH(TODAY(), INDIRECT("'" &amp; $A28 &amp; "'!A12:A48"), -1), 3) &amp; ": " &amp; INDEX(INDIRECT("'" &amp; $A28 &amp; "'!A12:D48"), MATCH(TODAY(), INDIRECT("'" &amp; $A28 &amp; "'!A12:A48"), -1), 2)</f>
        <v>#N/A</v>
      </c>
      <c r="I28" s="15" t="e">
        <f aca="true">INDEX(INDIRECT("'" &amp; $A28 &amp; "'!A12:D48"), MATCH(TODAY(), INDIRECT("'" &amp; $A28 &amp; "'!A12:A48"), -1), 4)</f>
        <v>#N/A</v>
      </c>
      <c r="J28" s="0" t="e">
        <f aca="true">INDEX(INDIRECT("'" &amp; $A28 &amp; "'!A12:G48"), MATCH(TODAY(), INDIRECT("'" &amp; $A28 &amp; "'!A12:A48"), -1), 7)</f>
        <v>#N/A</v>
      </c>
      <c r="K28" s="0" t="n">
        <f aca="true">COUNTIF(INDIRECT("'" &amp; $A28 &amp; "'!F52:F90") ,"&gt;0")</f>
        <v>0</v>
      </c>
      <c r="L28" s="14" t="n">
        <f aca="true">COUNTIFS(INDIRECT("'" &amp; $A28 &amp; "'!I2:I49"), "=must", INDIRECT("'" &amp; $A28 &amp; "'!K2:K49"), "&lt;&gt;")</f>
        <v>1</v>
      </c>
      <c r="M28" s="0" t="n">
        <f aca="true">COUNTIFS(INDIRECT("'" &amp; $A28 &amp; "'!I2:I49"), "=should", INDIRECT("'" &amp; $A28 &amp; "'!K2:K49"), "&lt;&gt;")</f>
        <v>2</v>
      </c>
      <c r="N28" s="16" t="n">
        <f aca="true">L28/COUNTIFS(INDIRECT("'" &amp; $A28 &amp; "'!I2:I49"), "=must")</f>
        <v>0.0769230769230769</v>
      </c>
      <c r="Q28" s="17"/>
      <c r="R28" s="17"/>
      <c r="S28" s="17"/>
      <c r="T28" s="17"/>
    </row>
    <row r="29" customFormat="false" ht="15.75" hidden="false" customHeight="false" outlineLevel="0" collapsed="false">
      <c r="A29" s="3" t="s">
        <v>52</v>
      </c>
      <c r="B29" s="0" t="str">
        <f aca="true">INDIRECT("'" &amp; $A29 &amp; "'!B1")</f>
        <v>ReaderBench - Automated Identification of Reading Strategies</v>
      </c>
      <c r="C29" s="0" t="str">
        <f aca="true">INDIRECT("'" &amp; $A29 &amp; "'!B2")</f>
        <v>UPB</v>
      </c>
      <c r="D29" s="0" t="str">
        <f aca="true">IF(LEFT(INDIRECT("'" &amp; $A29 &amp; "'!B5"), 3)="htt", "OK", "NO")</f>
        <v>OK</v>
      </c>
      <c r="E29" s="0" t="str">
        <f aca="true">IF(LEFT(INDIRECT("'" &amp; $A29 &amp; "'!B6"), 3) = "htt", "OK", "NO")</f>
        <v>OK</v>
      </c>
      <c r="F29" s="0" t="str">
        <f aca="true">IF(LEFT(INDIRECT("'" &amp; $A29 &amp; "'!B7"), 3) = "htt", "OK", "NO")</f>
        <v>OK</v>
      </c>
      <c r="G29" s="0" t="str">
        <f aca="true">IF(VALUE(INDIRECT("'" &amp; $A29 &amp; "'!B8")) &gt; 0, "OK", "NO")</f>
        <v>NO</v>
      </c>
      <c r="H29" s="14" t="e">
        <f aca="true">INDEX(INDIRECT("'" &amp; $A29 &amp; "'!A12:D48"), MATCH(TODAY(), INDIRECT("'" &amp; $A29 &amp; "'!A12:A48"), -1), 3) &amp; ": " &amp; INDEX(INDIRECT("'" &amp; $A29 &amp; "'!A12:D48"), MATCH(TODAY(), INDIRECT("'" &amp; $A29 &amp; "'!A12:A48"), -1), 2)</f>
        <v>#N/A</v>
      </c>
      <c r="I29" s="15" t="e">
        <f aca="true">INDEX(INDIRECT("'" &amp; $A29 &amp; "'!A12:D48"), MATCH(TODAY(), INDIRECT("'" &amp; $A29 &amp; "'!A12:A48"), -1), 4)</f>
        <v>#N/A</v>
      </c>
      <c r="J29" s="0" t="e">
        <f aca="true">INDEX(INDIRECT("'" &amp; $A29 &amp; "'!A12:G48"), MATCH(TODAY(), INDIRECT("'" &amp; $A29 &amp; "'!A12:A48"), -1), 7)</f>
        <v>#N/A</v>
      </c>
      <c r="K29" s="0" t="n">
        <f aca="true">COUNTIF(INDIRECT("'" &amp; $A29 &amp; "'!F52:F90") ,"&gt;0")</f>
        <v>0</v>
      </c>
      <c r="L29" s="14" t="n">
        <f aca="true">COUNTIFS(INDIRECT("'" &amp; $A29 &amp; "'!I2:I49"), "=must", INDIRECT("'" &amp; $A29 &amp; "'!K2:K49"), "&lt;&gt;")</f>
        <v>1</v>
      </c>
      <c r="M29" s="0" t="n">
        <f aca="true">COUNTIFS(INDIRECT("'" &amp; $A29 &amp; "'!I2:I49"), "=should", INDIRECT("'" &amp; $A29 &amp; "'!K2:K49"), "&lt;&gt;")</f>
        <v>2</v>
      </c>
      <c r="N29" s="16" t="n">
        <f aca="true">L29/COUNTIFS(INDIRECT("'" &amp; $A29 &amp; "'!I2:I49"), "=must")</f>
        <v>0.0769230769230769</v>
      </c>
      <c r="Q29" s="17"/>
      <c r="R29" s="17"/>
      <c r="S29" s="17"/>
      <c r="T29" s="17"/>
    </row>
    <row r="30" customFormat="false" ht="15.75" hidden="false" customHeight="false" outlineLevel="0" collapsed="false">
      <c r="A30" s="3" t="s">
        <v>53</v>
      </c>
      <c r="B30" s="0" t="str">
        <f aca="true">INDIRECT("'" &amp; $A30 &amp; "'!B1")</f>
        <v>Communication Scenario Editor</v>
      </c>
      <c r="C30" s="3" t="s">
        <v>54</v>
      </c>
      <c r="D30" s="0" t="str">
        <f aca="true">IF(LEFT(INDIRECT("'" &amp; $A30 &amp; "'!B5"), 3)="htt", "OK", "NO")</f>
        <v>OK</v>
      </c>
      <c r="E30" s="0" t="str">
        <f aca="true">IF(LEFT(INDIRECT("'" &amp; $A30 &amp; "'!B6"), 3) = "htt", "OK", "NO")</f>
        <v>OK</v>
      </c>
      <c r="F30" s="0" t="str">
        <f aca="true">IF(LEFT(INDIRECT("'" &amp; $A30 &amp; "'!B7"), 3) = "htt", "OK", "NO")</f>
        <v>OK</v>
      </c>
      <c r="G30" s="0" t="str">
        <f aca="true">IF(VALUE(INDIRECT("'" &amp; $A30 &amp; "'!B8")) &gt; 0, "OK", "NO")</f>
        <v>OK</v>
      </c>
      <c r="H30" s="14" t="str">
        <f aca="true">INDEX(INDIRECT("'" &amp; $A30 &amp; "'!A12:D48"), MATCH(TODAY(), INDIRECT("'" &amp; $A30 &amp; "'!A12:A48"), -1), 3) &amp; ": " &amp; INDEX(INDIRECT("'" &amp; $A30 &amp; "'!A12:D48"), MATCH(TODAY(), INDIRECT("'" &amp; $A30 &amp; "'!A12:A48"), -1), 2)</f>
        <v>m2: 2nd release</v>
      </c>
      <c r="I30" s="15" t="str">
        <f aca="true">INDEX(INDIRECT("'" &amp; $A30 &amp; "'!A12:D48"), MATCH(TODAY(), INDIRECT("'" &amp; $A30 &amp; "'!A12:A48"), -1), 4)</f>
        <v>0.0</v>
      </c>
      <c r="J30" s="0" t="n">
        <f aca="true">INDEX(INDIRECT("'" &amp; $A30 &amp; "'!A12:G48"), MATCH(TODAY(), INDIRECT("'" &amp; $A30 &amp; "'!A12:A48"), -1), 7)</f>
        <v>113</v>
      </c>
      <c r="K30" s="0" t="n">
        <f aca="true">COUNTIF(INDIRECT("'" &amp; $A30 &amp; "'!F52:F90") ,"&gt;0")</f>
        <v>0</v>
      </c>
      <c r="L30" s="14" t="n">
        <f aca="true">COUNTIFS(INDIRECT("'" &amp; $A30 &amp; "'!I2:I49"), "=must", INDIRECT("'" &amp; $A30 &amp; "'!K2:K49"), "&lt;&gt;")</f>
        <v>13</v>
      </c>
      <c r="M30" s="0" t="n">
        <f aca="true">COUNTIFS(INDIRECT("'" &amp; $A30 &amp; "'!I2:I49"), "=should", INDIRECT("'" &amp; $A30 &amp; "'!K2:K49"), "&lt;&gt;")</f>
        <v>11</v>
      </c>
      <c r="N30" s="16" t="n">
        <f aca="true">L30/COUNTIFS(INDIRECT("'" &amp; $A30 &amp; "'!I2:I49"), "=must")</f>
        <v>1</v>
      </c>
      <c r="Q30" s="17"/>
      <c r="R30" s="17"/>
      <c r="S30" s="17"/>
      <c r="T30" s="17"/>
    </row>
    <row r="31" customFormat="false" ht="15.75" hidden="false" customHeight="false" outlineLevel="0" collapsed="false">
      <c r="A31" s="24" t="s">
        <v>55</v>
      </c>
      <c r="B31" s="24" t="str">
        <f aca="true">INDIRECT("'" &amp; $A31 &amp; "'!B1")</f>
        <v>Speech I/O</v>
      </c>
      <c r="C31" s="24" t="str">
        <f aca="true">INDIRECT("'" &amp; $A31 &amp; "'!B2")</f>
        <v>INESC-ID / L2F</v>
      </c>
      <c r="D31" s="25" t="str">
        <f aca="true">IF(LEFT(INDIRECT("'" &amp; $A31 &amp; "'!B5"), 3)="htt", "OK", "NO")</f>
        <v>NO</v>
      </c>
      <c r="E31" s="25" t="str">
        <f aca="true">IF(LEFT(INDIRECT("'" &amp; $A31 &amp; "'!B6"), 3) = "htt", "OK", "NO")</f>
        <v>NO</v>
      </c>
      <c r="F31" s="25" t="str">
        <f aca="true">IF(LEFT(INDIRECT("'" &amp; $A31 &amp; "'!B7"), 3) = "htt", "OK", "NO")</f>
        <v>NO</v>
      </c>
      <c r="G31" s="26" t="str">
        <f aca="true">IF(VALUE(INDIRECT("'" &amp; $A31 &amp; "'!B8")) &gt; 0, "OK", "NO")</f>
        <v>NO</v>
      </c>
      <c r="H31" s="24" t="e">
        <f aca="true">INDEX(INDIRECT("'" &amp; $A31 &amp; "'!A12:D48"), MATCH(TODAY(), INDIRECT("'" &amp; $A31 &amp; "'!A12:A48"), -1), 3) &amp; ": " &amp; INDEX(INDIRECT("'" &amp; $A31 &amp; "'!A12:D48"), MATCH(TODAY(), INDIRECT("'" &amp; $A31 &amp; "'!A12:A48"), -1), 2)</f>
        <v>#N/A</v>
      </c>
      <c r="I31" s="27" t="e">
        <f aca="true">INDEX(INDIRECT("'" &amp; $A31 &amp; "'!A12:D48"), MATCH(TODAY(), INDIRECT("'" &amp; $A31 &amp; "'!A12:A48"), -1), 4)</f>
        <v>#N/A</v>
      </c>
      <c r="J31" s="28" t="e">
        <f aca="true">INDEX(INDIRECT("'" &amp; $A31 &amp; "'!A12:G48"), MATCH(TODAY(), INDIRECT("'" &amp; $A31 &amp; "'!A12:A48"), -1), 7)</f>
        <v>#N/A</v>
      </c>
      <c r="K31" s="29" t="n">
        <f aca="true">COUNTIF(INDIRECT("'" &amp; $A31 &amp; "'!F52:F90") ,"&gt;0")</f>
        <v>0</v>
      </c>
      <c r="L31" s="14" t="n">
        <f aca="true">COUNTIFS(INDIRECT("'" &amp; $A31 &amp; "'!I2:I49"), "=must", INDIRECT("'" &amp; $A31 &amp; "'!K2:K49"), "&lt;&gt;")</f>
        <v>0</v>
      </c>
      <c r="M31" s="0" t="n">
        <f aca="true">COUNTIFS(INDIRECT("'" &amp; $A31 &amp; "'!I2:I49"), "=should", INDIRECT("'" &amp; $A31 &amp; "'!K2:K49"), "&lt;&gt;")</f>
        <v>0</v>
      </c>
      <c r="N31" s="30" t="n">
        <f aca="true">L31/COUNTIFS(INDIRECT("'" &amp; $A31 &amp; "'!I2:I49"), "=must")</f>
        <v>0</v>
      </c>
      <c r="O31" s="24"/>
      <c r="P31" s="24"/>
      <c r="Q31" s="31"/>
      <c r="R31" s="31"/>
      <c r="S31" s="31"/>
      <c r="T31" s="31"/>
      <c r="U31" s="24"/>
      <c r="V31" s="24"/>
      <c r="W31" s="24"/>
      <c r="X31" s="24"/>
      <c r="Y31" s="24"/>
      <c r="Z31" s="24"/>
      <c r="AA31" s="24"/>
    </row>
    <row r="32" customFormat="false" ht="15.75" hidden="false" customHeight="false" outlineLevel="0" collapsed="false">
      <c r="A32" s="24" t="s">
        <v>56</v>
      </c>
      <c r="B32" s="24" t="str">
        <f aca="true">INDIRECT("'" &amp; $A32 &amp; "'!B1")</f>
        <v>Heterogeneous Adaptation  (HAT)</v>
      </c>
      <c r="C32" s="24" t="str">
        <f aca="true">INDIRECT("'" &amp; $A32 &amp; "'!B2")</f>
        <v>OUNL</v>
      </c>
      <c r="D32" s="25" t="str">
        <f aca="true">IF(LEFT(INDIRECT("'" &amp; $A32 &amp; "'!B5"), 3)="htt", "OK", "NO")</f>
        <v>OK</v>
      </c>
      <c r="E32" s="25" t="str">
        <f aca="true">IF(LEFT(INDIRECT("'" &amp; $A32 &amp; "'!B6"), 3) = "htt", "OK", "NO")</f>
        <v>OK</v>
      </c>
      <c r="F32" s="25" t="str">
        <f aca="true">IF(LEFT(INDIRECT("'" &amp; $A32 &amp; "'!B7"), 3) = "htt", "OK", "NO")</f>
        <v>OK</v>
      </c>
      <c r="G32" s="26" t="str">
        <f aca="true">IF(VALUE(INDIRECT("'" &amp; $A32 &amp; "'!B8")) &gt; 0, "OK", "NO")</f>
        <v>OK</v>
      </c>
      <c r="H32" s="24" t="str">
        <f aca="true">INDEX(INDIRECT("'" &amp; $A32 &amp; "'!A12:D48"), MATCH(TODAY(), INDIRECT("'" &amp; $A32 &amp; "'!A12:A48"), -1), 3) &amp; ": " &amp; INDEX(INDIRECT("'" &amp; $A32 &amp; "'!A12:D48"), MATCH(TODAY(), INDIRECT("'" &amp; $A32 &amp; "'!A12:A48"), -1), 2)</f>
        <v>m5: Having an option to update only player ratings.</v>
      </c>
      <c r="I32" s="27" t="n">
        <f aca="true">INDEX(INDIRECT("'" &amp; $A32 &amp; "'!A12:D48"), MATCH(TODAY(), INDIRECT("'" &amp; $A32 &amp; "'!A12:A48"), -1), 4)</f>
        <v>0</v>
      </c>
      <c r="J32" s="28" t="n">
        <f aca="true">INDEX(INDIRECT("'" &amp; $A32 &amp; "'!A12:G48"), MATCH(TODAY(), INDIRECT("'" &amp; $A32 &amp; "'!A12:A48"), -1), 7)</f>
        <v>53</v>
      </c>
      <c r="K32" s="29" t="n">
        <f aca="true">COUNTIF(INDIRECT("'" &amp; $A32 &amp; "'!F52:F90") ,"&gt;0")</f>
        <v>0</v>
      </c>
      <c r="L32" s="14" t="n">
        <f aca="true">COUNTIFS(INDIRECT("'" &amp; $A32 &amp; "'!I2:I49"), "=must", INDIRECT("'" &amp; $A32 &amp; "'!K2:K49"), "&lt;&gt;")</f>
        <v>4</v>
      </c>
      <c r="M32" s="0" t="n">
        <f aca="true">COUNTIFS(INDIRECT("'" &amp; $A32 &amp; "'!I2:I49"), "=should", INDIRECT("'" &amp; $A32 &amp; "'!K2:K49"), "&lt;&gt;")</f>
        <v>2</v>
      </c>
      <c r="N32" s="30" t="n">
        <f aca="true">L32/COUNTIFS(INDIRECT("'" &amp; $A32 &amp; "'!I2:I49"), "=must")</f>
        <v>0.307692307692308</v>
      </c>
      <c r="O32" s="24"/>
      <c r="P32" s="24"/>
      <c r="Q32" s="31"/>
      <c r="R32" s="31"/>
      <c r="S32" s="31"/>
      <c r="T32" s="31"/>
      <c r="U32" s="24"/>
      <c r="V32" s="24"/>
      <c r="W32" s="24"/>
      <c r="X32" s="24"/>
      <c r="Y32" s="24"/>
      <c r="Z32" s="24"/>
      <c r="AA32" s="24"/>
    </row>
    <row r="33" customFormat="false" ht="15.75" hidden="false" customHeight="false" outlineLevel="0" collapsed="false">
      <c r="A33" s="24" t="s">
        <v>57</v>
      </c>
      <c r="B33" s="32" t="str">
        <f aca="true">INDIRECT("'" &amp; $A33 &amp; "'!B1")</f>
        <v>Cognitive Load Personalisation [ON HOLD]</v>
      </c>
      <c r="C33" s="24" t="str">
        <f aca="true">INDIRECT("'" &amp; $A33 &amp; "'!B2")</f>
        <v>OUNL</v>
      </c>
      <c r="D33" s="25" t="str">
        <f aca="true">IF(LEFT(INDIRECT("'" &amp; $A33 &amp; "'!B5"), 3)="htt", "OK", "NO")</f>
        <v>NO</v>
      </c>
      <c r="E33" s="25" t="str">
        <f aca="true">IF(LEFT(INDIRECT("'" &amp; $A33 &amp; "'!B6"), 3) = "htt", "OK", "NO")</f>
        <v>NO</v>
      </c>
      <c r="F33" s="25" t="str">
        <f aca="true">IF(LEFT(INDIRECT("'" &amp; $A33 &amp; "'!B7"), 3) = "htt", "OK", "NO")</f>
        <v>NO</v>
      </c>
      <c r="G33" s="26" t="str">
        <f aca="true">IF(VALUE(INDIRECT("'" &amp; $A33 &amp; "'!B8")) &gt; 0, "OK", "NO")</f>
        <v>NO</v>
      </c>
      <c r="H33" s="24" t="e">
        <f aca="true">INDEX(INDIRECT("'" &amp; $A33 &amp; "'!A12:D48"), MATCH(TODAY(), INDIRECT("'" &amp; $A33 &amp; "'!A12:A48"), -1), 3) &amp; ": " &amp; INDEX(INDIRECT("'" &amp; $A33 &amp; "'!A12:D48"), MATCH(TODAY(), INDIRECT("'" &amp; $A33 &amp; "'!A12:A48"), -1), 2)</f>
        <v>#N/A</v>
      </c>
      <c r="I33" s="27" t="e">
        <f aca="true">INDEX(INDIRECT("'" &amp; $A33 &amp; "'!A12:D48"), MATCH(TODAY(), INDIRECT("'" &amp; $A33 &amp; "'!A12:A48"), -1), 4)</f>
        <v>#N/A</v>
      </c>
      <c r="J33" s="28" t="e">
        <f aca="true">INDEX(INDIRECT("'" &amp; $A33 &amp; "'!A12:G48"), MATCH(TODAY(), INDIRECT("'" &amp; $A33 &amp; "'!A12:A48"), -1), 7)</f>
        <v>#N/A</v>
      </c>
      <c r="K33" s="29" t="n">
        <f aca="true">COUNTIF(INDIRECT("'" &amp; $A33 &amp; "'!F52:F90") ,"&gt;0")</f>
        <v>0</v>
      </c>
      <c r="L33" s="14" t="n">
        <f aca="true">COUNTIFS(INDIRECT("'" &amp; $A33 &amp; "'!I2:I49"), "=must", INDIRECT("'" &amp; $A33 &amp; "'!K2:K49"), "&lt;&gt;")</f>
        <v>0</v>
      </c>
      <c r="M33" s="0" t="n">
        <f aca="true">COUNTIFS(INDIRECT("'" &amp; $A33 &amp; "'!I2:I49"), "=should", INDIRECT("'" &amp; $A33 &amp; "'!K2:K49"), "&lt;&gt;")</f>
        <v>0</v>
      </c>
      <c r="N33" s="30" t="n">
        <f aca="true">L33/COUNTIFS(INDIRECT("'" &amp; $A33 &amp; "'!I2:I49"), "=must")</f>
        <v>0</v>
      </c>
      <c r="O33" s="24"/>
      <c r="P33" s="24"/>
      <c r="Q33" s="31"/>
      <c r="R33" s="31"/>
      <c r="S33" s="31"/>
      <c r="T33" s="31"/>
      <c r="U33" s="24"/>
      <c r="V33" s="24"/>
      <c r="W33" s="24"/>
      <c r="X33" s="24"/>
      <c r="Y33" s="24"/>
      <c r="Z33" s="24"/>
      <c r="AA33" s="24"/>
    </row>
    <row r="34" customFormat="false" ht="15.75" hidden="false" customHeight="false" outlineLevel="0" collapsed="false">
      <c r="A34" s="24" t="s">
        <v>58</v>
      </c>
      <c r="B34" s="24" t="str">
        <f aca="true">INDIRECT("'" &amp; $A34 &amp; "'!B1")</f>
        <v>T3.4C - Competence-based Personalisation and Recommendation </v>
      </c>
      <c r="C34" s="24" t="str">
        <f aca="true">INDIRECT("'" &amp; $A34 &amp; "'!B2")</f>
        <v>TUGraz</v>
      </c>
      <c r="D34" s="25" t="str">
        <f aca="true">IF(LEFT(INDIRECT("'" &amp; $A34 &amp; "'!B5"), 3)="htt", "OK", "NO")</f>
        <v>OK</v>
      </c>
      <c r="E34" s="25" t="str">
        <f aca="true">IF(LEFT(INDIRECT("'" &amp; $A34 &amp; "'!B6"), 3) = "htt", "OK", "NO")</f>
        <v>OK</v>
      </c>
      <c r="F34" s="25" t="str">
        <f aca="true">IF(LEFT(INDIRECT("'" &amp; $A34 &amp; "'!B7"), 3) = "htt", "OK", "NO")</f>
        <v>NO</v>
      </c>
      <c r="G34" s="26" t="str">
        <f aca="true">IF(VALUE(INDIRECT("'" &amp; $A34 &amp; "'!B8")) &gt; 0, "OK", "NO")</f>
        <v>NO</v>
      </c>
      <c r="H34" s="24" t="e">
        <f aca="true">INDEX(INDIRECT("'" &amp; $A34 &amp; "'!A12:D48"), MATCH(TODAY(), INDIRECT("'" &amp; $A34 &amp; "'!A12:A48"), -1), 3) &amp; ": " &amp; INDEX(INDIRECT("'" &amp; $A34 &amp; "'!A12:D48"), MATCH(TODAY(), INDIRECT("'" &amp; $A34 &amp; "'!A12:A48"), -1), 2)</f>
        <v>#N/A</v>
      </c>
      <c r="I34" s="27" t="e">
        <f aca="true">INDEX(INDIRECT("'" &amp; $A34 &amp; "'!A12:D48"), MATCH(TODAY(), INDIRECT("'" &amp; $A34 &amp; "'!A12:A48"), -1), 4)</f>
        <v>#N/A</v>
      </c>
      <c r="J34" s="28" t="e">
        <f aca="true">INDEX(INDIRECT("'" &amp; $A34 &amp; "'!A12:G48"), MATCH(TODAY(), INDIRECT("'" &amp; $A34 &amp; "'!A12:A48"), -1), 7)</f>
        <v>#N/A</v>
      </c>
      <c r="K34" s="29" t="n">
        <f aca="true">COUNTIF(INDIRECT("'" &amp; $A34 &amp; "'!F52:F90") ,"&gt;0")</f>
        <v>0</v>
      </c>
      <c r="L34" s="14" t="n">
        <f aca="true">COUNTIFS(INDIRECT("'" &amp; $A34 &amp; "'!I2:I49"), "=must", INDIRECT("'" &amp; $A34 &amp; "'!K2:K49"), "&lt;&gt;")</f>
        <v>1</v>
      </c>
      <c r="M34" s="0" t="n">
        <f aca="true">COUNTIFS(INDIRECT("'" &amp; $A34 &amp; "'!I2:I49"), "=should", INDIRECT("'" &amp; $A34 &amp; "'!K2:K49"), "&lt;&gt;")</f>
        <v>0</v>
      </c>
      <c r="N34" s="30" t="n">
        <f aca="true">L34/COUNTIFS(INDIRECT("'" &amp; $A34 &amp; "'!I2:I49"), "=must")</f>
        <v>0.0769230769230769</v>
      </c>
      <c r="O34" s="24"/>
      <c r="P34" s="24"/>
      <c r="Q34" s="31"/>
      <c r="R34" s="31"/>
      <c r="S34" s="31"/>
      <c r="T34" s="31"/>
      <c r="U34" s="24"/>
      <c r="V34" s="24"/>
      <c r="W34" s="24"/>
      <c r="X34" s="24"/>
      <c r="Y34" s="24"/>
      <c r="Z34" s="24"/>
      <c r="AA34" s="24"/>
    </row>
    <row r="35" customFormat="false" ht="15.75" hidden="false" customHeight="false" outlineLevel="0" collapsed="false">
      <c r="A35" s="24" t="s">
        <v>59</v>
      </c>
      <c r="B35" s="24" t="str">
        <f aca="true">INDIRECT("'" &amp; $A35 &amp; "'!B1")</f>
        <v>T3.4D - Motivational Adaptation</v>
      </c>
      <c r="C35" s="24" t="str">
        <f aca="true">INDIRECT("'" &amp; $A35 &amp; "'!B2")</f>
        <v>TUGraz</v>
      </c>
      <c r="D35" s="25" t="str">
        <f aca="true">IF(LEFT(INDIRECT("'" &amp; $A35 &amp; "'!B5"), 3)="htt", "OK", "NO")</f>
        <v>OK</v>
      </c>
      <c r="E35" s="25" t="str">
        <f aca="true">IF(LEFT(INDIRECT("'" &amp; $A35 &amp; "'!B6"), 3) = "htt", "OK", "NO")</f>
        <v>OK</v>
      </c>
      <c r="F35" s="25" t="str">
        <f aca="true">IF(LEFT(INDIRECT("'" &amp; $A35 &amp; "'!B7"), 3) = "htt", "OK", "NO")</f>
        <v>NO</v>
      </c>
      <c r="G35" s="26" t="str">
        <f aca="true">IF(VALUE(INDIRECT("'" &amp; $A35 &amp; "'!B8")) &gt; 0, "OK", "NO")</f>
        <v>NO</v>
      </c>
      <c r="H35" s="24" t="e">
        <f aca="true">INDEX(INDIRECT("'" &amp; $A35 &amp; "'!A12:D48"), MATCH(TODAY(), INDIRECT("'" &amp; $A35 &amp; "'!A12:A48"), -1), 3) &amp; ": " &amp; INDEX(INDIRECT("'" &amp; $A35 &amp; "'!A12:D48"), MATCH(TODAY(), INDIRECT("'" &amp; $A35 &amp; "'!A12:A48"), -1), 2)</f>
        <v>#N/A</v>
      </c>
      <c r="I35" s="27" t="e">
        <f aca="true">INDEX(INDIRECT("'" &amp; $A35 &amp; "'!A12:D48"), MATCH(TODAY(), INDIRECT("'" &amp; $A35 &amp; "'!A12:A48"), -1), 4)</f>
        <v>#N/A</v>
      </c>
      <c r="J35" s="28" t="e">
        <f aca="true">INDEX(INDIRECT("'" &amp; $A35 &amp; "'!A12:G48"), MATCH(TODAY(), INDIRECT("'" &amp; $A35 &amp; "'!A12:A48"), -1), 7)</f>
        <v>#N/A</v>
      </c>
      <c r="K35" s="29" t="n">
        <f aca="true">COUNTIF(INDIRECT("'" &amp; $A35 &amp; "'!F52:F90") ,"&gt;0")</f>
        <v>0</v>
      </c>
      <c r="L35" s="14" t="n">
        <f aca="true">COUNTIFS(INDIRECT("'" &amp; $A35 &amp; "'!I2:I49"), "=must", INDIRECT("'" &amp; $A35 &amp; "'!K2:K49"), "&lt;&gt;")</f>
        <v>1</v>
      </c>
      <c r="M35" s="0" t="n">
        <f aca="true">COUNTIFS(INDIRECT("'" &amp; $A35 &amp; "'!I2:I49"), "=should", INDIRECT("'" &amp; $A35 &amp; "'!K2:K49"), "&lt;&gt;")</f>
        <v>0</v>
      </c>
      <c r="N35" s="30" t="n">
        <f aca="true">L35/COUNTIFS(INDIRECT("'" &amp; $A35 &amp; "'!I2:I49"), "=must")</f>
        <v>0.0769230769230769</v>
      </c>
      <c r="O35" s="24"/>
      <c r="P35" s="24"/>
      <c r="Q35" s="31"/>
      <c r="R35" s="31"/>
      <c r="S35" s="31"/>
      <c r="T35" s="31"/>
      <c r="U35" s="24"/>
      <c r="V35" s="24"/>
      <c r="W35" s="24"/>
      <c r="X35" s="24"/>
      <c r="Y35" s="24"/>
      <c r="Z35" s="24"/>
      <c r="AA35" s="24"/>
    </row>
    <row r="36" customFormat="false" ht="15.75" hidden="false" customHeight="false" outlineLevel="0" collapsed="false">
      <c r="A36" s="24" t="s">
        <v>60</v>
      </c>
      <c r="B36" s="24" t="str">
        <f aca="true">INDIRECT("'" &amp; $A36 &amp; "'!B1")</f>
        <v>T3.4E - Game Configuration</v>
      </c>
      <c r="C36" s="24" t="str">
        <f aca="true">INDIRECT("'" &amp; $A36 &amp; "'!B2")</f>
        <v>TUGraz</v>
      </c>
      <c r="D36" s="25" t="str">
        <f aca="true">IF(LEFT(INDIRECT("'" &amp; $A36 &amp; "'!B5"), 3)="htt", "OK", "NO")</f>
        <v>OK</v>
      </c>
      <c r="E36" s="25" t="str">
        <f aca="true">IF(LEFT(INDIRECT("'" &amp; $A36 &amp; "'!B6"), 3) = "htt", "OK", "NO")</f>
        <v>OK</v>
      </c>
      <c r="F36" s="25" t="str">
        <f aca="true">IF(LEFT(INDIRECT("'" &amp; $A36 &amp; "'!B7"), 3) = "htt", "OK", "NO")</f>
        <v>NO</v>
      </c>
      <c r="G36" s="26" t="str">
        <f aca="true">IF(VALUE(INDIRECT("'" &amp; $A36 &amp; "'!B8")) &gt; 0, "OK", "NO")</f>
        <v>NO</v>
      </c>
      <c r="H36" s="24" t="e">
        <f aca="true">INDEX(INDIRECT("'" &amp; $A36 &amp; "'!A12:D48"), MATCH(TODAY(), INDIRECT("'" &amp; $A36 &amp; "'!A12:A48"), -1), 3) &amp; ": " &amp; INDEX(INDIRECT("'" &amp; $A36 &amp; "'!A12:D48"), MATCH(TODAY(), INDIRECT("'" &amp; $A36 &amp; "'!A12:A48"), -1), 2)</f>
        <v>#N/A</v>
      </c>
      <c r="I36" s="27" t="e">
        <f aca="true">INDEX(INDIRECT("'" &amp; $A36 &amp; "'!A12:D48"), MATCH(TODAY(), INDIRECT("'" &amp; $A36 &amp; "'!A12:A48"), -1), 4)</f>
        <v>#N/A</v>
      </c>
      <c r="J36" s="28" t="e">
        <f aca="true">INDEX(INDIRECT("'" &amp; $A36 &amp; "'!A12:G48"), MATCH(TODAY(), INDIRECT("'" &amp; $A36 &amp; "'!A12:A48"), -1), 7)</f>
        <v>#N/A</v>
      </c>
      <c r="K36" s="29" t="n">
        <f aca="true">COUNTIF(INDIRECT("'" &amp; $A36 &amp; "'!F52:F90") ,"&gt;0")</f>
        <v>0</v>
      </c>
      <c r="L36" s="14" t="n">
        <f aca="true">COUNTIFS(INDIRECT("'" &amp; $A36 &amp; "'!I2:I49"), "=must", INDIRECT("'" &amp; $A36 &amp; "'!K2:K49"), "&lt;&gt;")</f>
        <v>1</v>
      </c>
      <c r="M36" s="0" t="n">
        <f aca="true">COUNTIFS(INDIRECT("'" &amp; $A36 &amp; "'!I2:I49"), "=should", INDIRECT("'" &amp; $A36 &amp; "'!K2:K49"), "&lt;&gt;")</f>
        <v>0</v>
      </c>
      <c r="N36" s="30" t="n">
        <f aca="true">L36/COUNTIFS(INDIRECT("'" &amp; $A36 &amp; "'!I2:I49"), "=must")</f>
        <v>0.0769230769230769</v>
      </c>
      <c r="O36" s="24"/>
      <c r="P36" s="24"/>
      <c r="Q36" s="31"/>
      <c r="R36" s="31"/>
      <c r="S36" s="31"/>
      <c r="T36" s="31"/>
      <c r="U36" s="24"/>
      <c r="V36" s="24"/>
      <c r="W36" s="24"/>
      <c r="X36" s="24"/>
      <c r="Y36" s="24"/>
      <c r="Z36" s="24"/>
      <c r="AA36" s="24"/>
    </row>
    <row r="37" customFormat="false" ht="15.75" hidden="false" customHeight="false" outlineLevel="0" collapsed="false">
      <c r="A37" s="24" t="s">
        <v>61</v>
      </c>
      <c r="B37" s="24" t="str">
        <f aca="true">INDIRECT("'" &amp; $A37 &amp; "'!B1")</f>
        <v>T3.4F - Cognitive Intervention</v>
      </c>
      <c r="C37" s="24" t="str">
        <f aca="true">INDIRECT("'" &amp; $A37 &amp; "'!B2")</f>
        <v>TUGraz</v>
      </c>
      <c r="D37" s="25" t="str">
        <f aca="true">IF(LEFT(INDIRECT("'" &amp; $A37 &amp; "'!B5"), 3)="htt", "OK", "NO")</f>
        <v>OK</v>
      </c>
      <c r="E37" s="25" t="str">
        <f aca="true">IF(LEFT(INDIRECT("'" &amp; $A37 &amp; "'!B6"), 3) = "htt", "OK", "NO")</f>
        <v>OK</v>
      </c>
      <c r="F37" s="25" t="str">
        <f aca="true">IF(LEFT(INDIRECT("'" &amp; $A37 &amp; "'!B7"), 3) = "htt", "OK", "NO")</f>
        <v>NO</v>
      </c>
      <c r="G37" s="26" t="str">
        <f aca="true">IF(VALUE(INDIRECT("'" &amp; $A37 &amp; "'!B8")) &gt; 0, "OK", "NO")</f>
        <v>NO</v>
      </c>
      <c r="H37" s="24" t="e">
        <f aca="true">INDEX(INDIRECT("'" &amp; $A37 &amp; "'!A12:D48"), MATCH(TODAY(), INDIRECT("'" &amp; $A37 &amp; "'!A12:A48"), -1), 3) &amp; ": " &amp; INDEX(INDIRECT("'" &amp; $A37 &amp; "'!A12:D48"), MATCH(TODAY(), INDIRECT("'" &amp; $A37 &amp; "'!A12:A48"), -1), 2)</f>
        <v>#N/A</v>
      </c>
      <c r="I37" s="27" t="e">
        <f aca="true">INDEX(INDIRECT("'" &amp; $A37 &amp; "'!A12:D48"), MATCH(TODAY(), INDIRECT("'" &amp; $A37 &amp; "'!A12:A48"), -1), 4)</f>
        <v>#N/A</v>
      </c>
      <c r="J37" s="28" t="e">
        <f aca="true">INDEX(INDIRECT("'" &amp; $A37 &amp; "'!A12:G48"), MATCH(TODAY(), INDIRECT("'" &amp; $A37 &amp; "'!A12:A48"), -1), 7)</f>
        <v>#N/A</v>
      </c>
      <c r="K37" s="29" t="n">
        <f aca="true">COUNTIF(INDIRECT("'" &amp; $A37 &amp; "'!F52:F90") ,"&gt;0")</f>
        <v>0</v>
      </c>
      <c r="L37" s="14" t="n">
        <f aca="true">COUNTIFS(INDIRECT("'" &amp; $A37 &amp; "'!I2:I49"), "=must", INDIRECT("'" &amp; $A37 &amp; "'!K2:K49"), "&lt;&gt;")</f>
        <v>1</v>
      </c>
      <c r="M37" s="0" t="n">
        <f aca="true">COUNTIFS(INDIRECT("'" &amp; $A37 &amp; "'!I2:I49"), "=should", INDIRECT("'" &amp; $A37 &amp; "'!K2:K49"), "&lt;&gt;")</f>
        <v>0</v>
      </c>
      <c r="N37" s="30" t="n">
        <f aca="true">L37/COUNTIFS(INDIRECT("'" &amp; $A37 &amp; "'!I2:I49"), "=must")</f>
        <v>0.0769230769230769</v>
      </c>
      <c r="O37" s="24"/>
      <c r="P37" s="24"/>
      <c r="Q37" s="31"/>
      <c r="R37" s="31"/>
      <c r="S37" s="31"/>
      <c r="T37" s="31"/>
      <c r="U37" s="24"/>
      <c r="V37" s="24"/>
      <c r="W37" s="24"/>
      <c r="X37" s="24"/>
      <c r="Y37" s="24"/>
      <c r="Z37" s="24"/>
      <c r="AA37" s="24"/>
    </row>
    <row r="38" customFormat="false" ht="15.75" hidden="false" customHeight="false" outlineLevel="0" collapsed="false">
      <c r="A38" s="24" t="s">
        <v>62</v>
      </c>
      <c r="B38" s="24" t="str">
        <f aca="true">INDIRECT("'" &amp; $A38 &amp; "'!B1")</f>
        <v>Player-centric rule-and-pattern-based adaptation </v>
      </c>
      <c r="C38" s="24" t="str">
        <f aca="true">INDIRECT("'" &amp; $A38 &amp; "'!B2")</f>
        <v>TUSofia</v>
      </c>
      <c r="D38" s="25" t="str">
        <f aca="true">IF(LEFT(INDIRECT("'" &amp; $A38 &amp; "'!B5"), 3)="htt", "OK", "NO")</f>
        <v>NO</v>
      </c>
      <c r="E38" s="25" t="str">
        <f aca="true">IF(LEFT(INDIRECT("'" &amp; $A38 &amp; "'!B6"), 3) = "htt", "OK", "NO")</f>
        <v>NO</v>
      </c>
      <c r="F38" s="25" t="str">
        <f aca="true">IF(LEFT(INDIRECT("'" &amp; $A38 &amp; "'!B7"), 3) = "htt", "OK", "NO")</f>
        <v>OK</v>
      </c>
      <c r="G38" s="26" t="str">
        <f aca="true">IF(VALUE(INDIRECT("'" &amp; $A38 &amp; "'!B8")) &gt; 0, "OK", "NO")</f>
        <v>NO</v>
      </c>
      <c r="H38" s="24" t="e">
        <f aca="true">INDEX(INDIRECT("'" &amp; $A38 &amp; "'!A12:D48"), MATCH(TODAY(), INDIRECT("'" &amp; $A38 &amp; "'!A12:A48"), -1), 3) &amp; ": " &amp; INDEX(INDIRECT("'" &amp; $A38 &amp; "'!A12:D48"), MATCH(TODAY(), INDIRECT("'" &amp; $A38 &amp; "'!A12:A48"), -1), 2)</f>
        <v>#N/A</v>
      </c>
      <c r="I38" s="27" t="e">
        <f aca="true">INDEX(INDIRECT("'" &amp; $A38 &amp; "'!A12:D48"), MATCH(TODAY(), INDIRECT("'" &amp; $A38 &amp; "'!A12:A48"), -1), 4)</f>
        <v>#N/A</v>
      </c>
      <c r="J38" s="28" t="e">
        <f aca="true">INDEX(INDIRECT("'" &amp; $A38 &amp; "'!A12:G48"), MATCH(TODAY(), INDIRECT("'" &amp; $A38 &amp; "'!A12:A48"), -1), 7)</f>
        <v>#N/A</v>
      </c>
      <c r="K38" s="29" t="n">
        <f aca="true">COUNTIF(INDIRECT("'" &amp; $A38 &amp; "'!F52:F90") ,"&gt;0")</f>
        <v>0</v>
      </c>
      <c r="L38" s="14" t="n">
        <f aca="true">COUNTIFS(INDIRECT("'" &amp; $A38 &amp; "'!I2:I49"), "=must", INDIRECT("'" &amp; $A38 &amp; "'!K2:K49"), "&lt;&gt;")</f>
        <v>0</v>
      </c>
      <c r="M38" s="0" t="n">
        <f aca="true">COUNTIFS(INDIRECT("'" &amp; $A38 &amp; "'!I2:I49"), "=should", INDIRECT("'" &amp; $A38 &amp; "'!K2:K49"), "&lt;&gt;")</f>
        <v>0</v>
      </c>
      <c r="N38" s="30" t="n">
        <f aca="true">L38/COUNTIFS(INDIRECT("'" &amp; $A38 &amp; "'!I2:I49"), "=must")</f>
        <v>0</v>
      </c>
      <c r="O38" s="24"/>
      <c r="P38" s="24"/>
      <c r="Q38" s="31"/>
      <c r="R38" s="31"/>
      <c r="S38" s="31"/>
      <c r="T38" s="31"/>
      <c r="U38" s="24"/>
      <c r="V38" s="24"/>
      <c r="W38" s="24"/>
      <c r="X38" s="24"/>
      <c r="Y38" s="24"/>
      <c r="Z38" s="24"/>
      <c r="AA38" s="24"/>
    </row>
    <row r="39" customFormat="false" ht="15.75" hidden="false" customHeight="false" outlineLevel="0" collapsed="false">
      <c r="A39" s="24" t="s">
        <v>63</v>
      </c>
      <c r="B39" s="24" t="str">
        <f aca="true">INDIRECT("'" &amp; $A39 &amp; "'!B1")</f>
        <v>Role-play Virtual Character</v>
      </c>
      <c r="C39" s="24" t="str">
        <f aca="true">INDIRECT("'" &amp; $A39 &amp; "'!B2")</f>
        <v>INESC-ID / GAIPS</v>
      </c>
      <c r="D39" s="25" t="str">
        <f aca="true">IF(LEFT(INDIRECT("'" &amp; $A39 &amp; "'!B5"), 3)="htt", "OK", "NO")</f>
        <v>NO</v>
      </c>
      <c r="E39" s="25" t="str">
        <f aca="true">IF(LEFT(INDIRECT("'" &amp; $A39 &amp; "'!B6"), 3) = "htt", "OK", "NO")</f>
        <v>NO</v>
      </c>
      <c r="F39" s="25" t="str">
        <f aca="true">IF(LEFT(INDIRECT("'" &amp; $A39 &amp; "'!B7"), 3) = "htt", "OK", "NO")</f>
        <v>NO</v>
      </c>
      <c r="G39" s="26" t="str">
        <f aca="true">IF(VALUE(INDIRECT("'" &amp; $A39 &amp; "'!B8")) &gt; 0, "OK", "NO")</f>
        <v>NO</v>
      </c>
      <c r="H39" s="24" t="e">
        <f aca="true">INDEX(INDIRECT("'" &amp; $A39 &amp; "'!A12:D48"), MATCH(TODAY(), INDIRECT("'" &amp; $A39 &amp; "'!A12:A48"), -1), 3) &amp; ": " &amp; INDEX(INDIRECT("'" &amp; $A39 &amp; "'!A12:D48"), MATCH(TODAY(), INDIRECT("'" &amp; $A39 &amp; "'!A12:A48"), -1), 2)</f>
        <v>#N/A</v>
      </c>
      <c r="I39" s="27" t="e">
        <f aca="true">INDEX(INDIRECT("'" &amp; $A39 &amp; "'!A12:D48"), MATCH(TODAY(), INDIRECT("'" &amp; $A39 &amp; "'!A12:A48"), -1), 4)</f>
        <v>#N/A</v>
      </c>
      <c r="J39" s="28" t="e">
        <f aca="true">INDEX(INDIRECT("'" &amp; $A39 &amp; "'!A12:G48"), MATCH(TODAY(), INDIRECT("'" &amp; $A39 &amp; "'!A12:A48"), -1), 7)</f>
        <v>#N/A</v>
      </c>
      <c r="K39" s="29" t="n">
        <f aca="true">COUNTIF(INDIRECT("'" &amp; $A39 &amp; "'!F52:F90") ,"&gt;0")</f>
        <v>0</v>
      </c>
      <c r="L39" s="14" t="n">
        <f aca="true">COUNTIFS(INDIRECT("'" &amp; $A39 &amp; "'!I2:I49"), "=must", INDIRECT("'" &amp; $A39 &amp; "'!K2:K49"), "&lt;&gt;")</f>
        <v>0</v>
      </c>
      <c r="M39" s="0" t="n">
        <f aca="true">COUNTIFS(INDIRECT("'" &amp; $A39 &amp; "'!I2:I49"), "=should", INDIRECT("'" &amp; $A39 &amp; "'!K2:K49"), "&lt;&gt;")</f>
        <v>0</v>
      </c>
      <c r="N39" s="30" t="n">
        <f aca="true">L39/COUNTIFS(INDIRECT("'" &amp; $A39 &amp; "'!I2:I49"), "=must")</f>
        <v>0</v>
      </c>
      <c r="O39" s="24"/>
      <c r="P39" s="24"/>
      <c r="Q39" s="31"/>
      <c r="R39" s="31"/>
      <c r="S39" s="31"/>
      <c r="T39" s="31"/>
      <c r="U39" s="24"/>
      <c r="V39" s="24"/>
      <c r="W39" s="24"/>
      <c r="X39" s="24"/>
      <c r="Y39" s="24"/>
      <c r="Z39" s="24"/>
      <c r="AA39" s="24"/>
    </row>
    <row r="40" customFormat="false" ht="15.75" hidden="false" customHeight="false" outlineLevel="0" collapsed="false">
      <c r="A40" s="24" t="s">
        <v>64</v>
      </c>
      <c r="B40" s="24" t="str">
        <f aca="true">INDIRECT("'" &amp; $A40 &amp; "'!B1")</f>
        <v>Authorial Agents</v>
      </c>
      <c r="C40" s="24" t="str">
        <f aca="true">INDIRECT("'" &amp; $A40 &amp; "'!B2")</f>
        <v>INESC-ID / GAIPS</v>
      </c>
      <c r="D40" s="25" t="str">
        <f aca="true">IF(LEFT(INDIRECT("'" &amp; $A40 &amp; "'!B5"), 3)="htt", "OK", "NO")</f>
        <v>NO</v>
      </c>
      <c r="E40" s="25" t="str">
        <f aca="true">IF(LEFT(INDIRECT("'" &amp; $A40 &amp; "'!B6"), 3) = "htt", "OK", "NO")</f>
        <v>NO</v>
      </c>
      <c r="F40" s="25" t="str">
        <f aca="true">IF(LEFT(INDIRECT("'" &amp; $A40 &amp; "'!B7"), 3) = "htt", "OK", "NO")</f>
        <v>NO</v>
      </c>
      <c r="G40" s="26" t="str">
        <f aca="true">IF(VALUE(INDIRECT("'" &amp; $A40 &amp; "'!B8")) &gt; 0, "OK", "NO")</f>
        <v>NO</v>
      </c>
      <c r="H40" s="24" t="e">
        <f aca="true">INDEX(INDIRECT("'" &amp; $A40 &amp; "'!A12:D48"), MATCH(TODAY(), INDIRECT("'" &amp; $A40 &amp; "'!A12:A48"), -1), 3) &amp; ": " &amp; INDEX(INDIRECT("'" &amp; $A40 &amp; "'!A12:D48"), MATCH(TODAY(), INDIRECT("'" &amp; $A40 &amp; "'!A12:A48"), -1), 2)</f>
        <v>#N/A</v>
      </c>
      <c r="I40" s="27" t="e">
        <f aca="true">INDEX(INDIRECT("'" &amp; $A40 &amp; "'!A12:D48"), MATCH(TODAY(), INDIRECT("'" &amp; $A40 &amp; "'!A12:A48"), -1), 4)</f>
        <v>#N/A</v>
      </c>
      <c r="J40" s="28" t="e">
        <f aca="true">INDEX(INDIRECT("'" &amp; $A40 &amp; "'!A12:G48"), MATCH(TODAY(), INDIRECT("'" &amp; $A40 &amp; "'!A12:A48"), -1), 7)</f>
        <v>#N/A</v>
      </c>
      <c r="K40" s="29" t="n">
        <f aca="true">COUNTIF(INDIRECT("'" &amp; $A40 &amp; "'!F52:F90") ,"&gt;0")</f>
        <v>0</v>
      </c>
      <c r="L40" s="14" t="n">
        <f aca="true">COUNTIFS(INDIRECT("'" &amp; $A40 &amp; "'!I2:I49"), "=must", INDIRECT("'" &amp; $A40 &amp; "'!K2:K49"), "&lt;&gt;")</f>
        <v>0</v>
      </c>
      <c r="M40" s="0" t="n">
        <f aca="true">COUNTIFS(INDIRECT("'" &amp; $A40 &amp; "'!I2:I49"), "=should", INDIRECT("'" &amp; $A40 &amp; "'!K2:K49"), "&lt;&gt;")</f>
        <v>0</v>
      </c>
      <c r="N40" s="30" t="n">
        <f aca="true">L40/COUNTIFS(INDIRECT("'" &amp; $A40 &amp; "'!I2:I49"), "=must")</f>
        <v>0</v>
      </c>
      <c r="O40" s="24"/>
      <c r="P40" s="24"/>
      <c r="Q40" s="31"/>
      <c r="R40" s="31"/>
      <c r="S40" s="31"/>
      <c r="T40" s="31"/>
      <c r="U40" s="24"/>
      <c r="V40" s="24"/>
      <c r="W40" s="24"/>
      <c r="X40" s="24"/>
      <c r="Y40" s="24"/>
      <c r="Z40" s="24"/>
      <c r="AA40" s="24"/>
    </row>
    <row r="41" customFormat="false" ht="15.75" hidden="false" customHeight="false" outlineLevel="0" collapsed="false">
      <c r="A41" s="24" t="s">
        <v>65</v>
      </c>
      <c r="B41" s="24" t="str">
        <f aca="true">INDIRECT("'" &amp; $A41 &amp; "'!B1")</f>
        <v>Social Gamification Components</v>
      </c>
      <c r="C41" s="24" t="str">
        <f aca="true">INDIRECT("'" &amp; $A41 &amp; "'!B2")</f>
        <v>PlayGen</v>
      </c>
      <c r="D41" s="25" t="str">
        <f aca="true">IF(LEFT(INDIRECT("'" &amp; $A41 &amp; "'!B5"), 3)="htt", "OK", "NO")</f>
        <v>OK</v>
      </c>
      <c r="E41" s="25" t="str">
        <f aca="true">IF(LEFT(INDIRECT("'" &amp; $A41 &amp; "'!B6"), 3) = "htt", "OK", "NO")</f>
        <v>NO</v>
      </c>
      <c r="F41" s="25" t="str">
        <f aca="true">IF(LEFT(INDIRECT("'" &amp; $A41 &amp; "'!B7"), 3) = "htt", "OK", "NO")</f>
        <v>NO</v>
      </c>
      <c r="G41" s="26" t="str">
        <f aca="true">IF(VALUE(INDIRECT("'" &amp; $A41 &amp; "'!B8")) &gt; 0, "OK", "NO")</f>
        <v>NO</v>
      </c>
      <c r="H41" s="24" t="e">
        <f aca="true">INDEX(INDIRECT("'" &amp; $A41 &amp; "'!A12:D48"), MATCH(TODAY(), INDIRECT("'" &amp; $A41 &amp; "'!A12:A48"), -1), 3) &amp; ": " &amp; INDEX(INDIRECT("'" &amp; $A41 &amp; "'!A12:D48"), MATCH(TODAY(), INDIRECT("'" &amp; $A41 &amp; "'!A12:A48"), -1), 2)</f>
        <v>#N/A</v>
      </c>
      <c r="I41" s="27" t="e">
        <f aca="true">INDEX(INDIRECT("'" &amp; $A41 &amp; "'!A12:D48"), MATCH(TODAY(), INDIRECT("'" &amp; $A41 &amp; "'!A12:A48"), -1), 4)</f>
        <v>#N/A</v>
      </c>
      <c r="J41" s="28" t="e">
        <f aca="true">INDEX(INDIRECT("'" &amp; $A41 &amp; "'!A12:G48"), MATCH(TODAY(), INDIRECT("'" &amp; $A41 &amp; "'!A12:A48"), -1), 7)</f>
        <v>#N/A</v>
      </c>
      <c r="K41" s="29" t="n">
        <f aca="true">COUNTIF(INDIRECT("'" &amp; $A41 &amp; "'!F52:F90") ,"&gt;0")</f>
        <v>0</v>
      </c>
      <c r="L41" s="14" t="n">
        <f aca="true">COUNTIFS(INDIRECT("'" &amp; $A41 &amp; "'!I2:I49"), "=must", INDIRECT("'" &amp; $A41 &amp; "'!K2:K49"), "&lt;&gt;")</f>
        <v>4</v>
      </c>
      <c r="M41" s="0" t="n">
        <f aca="true">COUNTIFS(INDIRECT("'" &amp; $A41 &amp; "'!I2:I49"), "=should", INDIRECT("'" &amp; $A41 &amp; "'!K2:K49"), "&lt;&gt;")</f>
        <v>2</v>
      </c>
      <c r="N41" s="30" t="n">
        <f aca="true">L41/COUNTIFS(INDIRECT("'" &amp; $A41 &amp; "'!I2:I49"), "=must")</f>
        <v>0.307692307692308</v>
      </c>
      <c r="O41" s="24"/>
      <c r="P41" s="24"/>
      <c r="Q41" s="31"/>
      <c r="R41" s="31"/>
      <c r="S41" s="31"/>
      <c r="T41" s="31"/>
      <c r="U41" s="24"/>
      <c r="V41" s="24"/>
      <c r="W41" s="24"/>
      <c r="X41" s="24"/>
      <c r="Y41" s="24"/>
      <c r="Z41" s="24"/>
      <c r="AA41" s="24"/>
    </row>
    <row r="42" customFormat="false" ht="15.75" hidden="false" customHeight="false" outlineLevel="0" collapsed="false">
      <c r="A42" s="24" t="s">
        <v>66</v>
      </c>
      <c r="B42" s="24" t="str">
        <f aca="true">INDIRECT("'" &amp; $A42 &amp; "'!B1")</f>
        <v>Integrated Authoring Tool</v>
      </c>
      <c r="C42" s="24" t="str">
        <f aca="true">INDIRECT("'" &amp; $A42 &amp; "'!B2")</f>
        <v>INESC-ID</v>
      </c>
      <c r="D42" s="25" t="str">
        <f aca="true">IF(LEFT(INDIRECT("'" &amp; $A42 &amp; "'!B5"), 3)="htt", "OK", "NO")</f>
        <v>NO</v>
      </c>
      <c r="E42" s="25" t="str">
        <f aca="true">IF(LEFT(INDIRECT("'" &amp; $A42 &amp; "'!B6"), 3) = "htt", "OK", "NO")</f>
        <v>NO</v>
      </c>
      <c r="F42" s="25" t="str">
        <f aca="true">IF(LEFT(INDIRECT("'" &amp; $A42 &amp; "'!B7"), 3) = "htt", "OK", "NO")</f>
        <v>NO</v>
      </c>
      <c r="G42" s="26" t="str">
        <f aca="true">IF(VALUE(INDIRECT("'" &amp; $A42 &amp; "'!B8")) &gt; 0, "OK", "NO")</f>
        <v>NO</v>
      </c>
      <c r="H42" s="24" t="e">
        <f aca="true">INDEX(INDIRECT("'" &amp; $A42 &amp; "'!A12:D48"), MATCH(TODAY(), INDIRECT("'" &amp; $A42 &amp; "'!A12:A48"), -1), 3) &amp; ": " &amp; INDEX(INDIRECT("'" &amp; $A42 &amp; "'!A12:D48"), MATCH(TODAY(), INDIRECT("'" &amp; $A42 &amp; "'!A12:A48"), -1), 2)</f>
        <v>#N/A</v>
      </c>
      <c r="I42" s="27" t="e">
        <f aca="true">INDEX(INDIRECT("'" &amp; $A42 &amp; "'!A12:D48"), MATCH(TODAY(), INDIRECT("'" &amp; $A42 &amp; "'!A12:A48"), -1), 4)</f>
        <v>#N/A</v>
      </c>
      <c r="J42" s="28" t="e">
        <f aca="true">INDEX(INDIRECT("'" &amp; $A42 &amp; "'!A12:G48"), MATCH(TODAY(), INDIRECT("'" &amp; $A42 &amp; "'!A12:A48"), -1), 7)</f>
        <v>#N/A</v>
      </c>
      <c r="K42" s="29" t="n">
        <f aca="true">COUNTIF(INDIRECT("'" &amp; $A42 &amp; "'!F52:F90") ,"&gt;0")</f>
        <v>0</v>
      </c>
      <c r="L42" s="14" t="n">
        <f aca="true">COUNTIFS(INDIRECT("'" &amp; $A42 &amp; "'!I2:I49"), "=must", INDIRECT("'" &amp; $A42 &amp; "'!K2:K49"), "&lt;&gt;")</f>
        <v>0</v>
      </c>
      <c r="M42" s="0" t="n">
        <f aca="true">COUNTIFS(INDIRECT("'" &amp; $A42 &amp; "'!I2:I49"), "=should", INDIRECT("'" &amp; $A42 &amp; "'!K2:K49"), "&lt;&gt;")</f>
        <v>0</v>
      </c>
      <c r="N42" s="30" t="n">
        <f aca="true">L42/COUNTIFS(INDIRECT("'" &amp; $A42 &amp; "'!I2:I49"), "=must")</f>
        <v>0</v>
      </c>
      <c r="O42" s="24"/>
      <c r="P42" s="24"/>
      <c r="Q42" s="31"/>
      <c r="R42" s="31"/>
      <c r="S42" s="31"/>
      <c r="T42" s="31"/>
      <c r="U42" s="24"/>
      <c r="V42" s="24"/>
      <c r="W42" s="24"/>
      <c r="X42" s="24"/>
      <c r="Y42" s="24"/>
      <c r="Z42" s="24"/>
      <c r="AA42" s="24"/>
    </row>
    <row r="43" customFormat="false" ht="15.75" hidden="false" customHeight="false" outlineLevel="0" collapsed="false">
      <c r="A43" s="3" t="s">
        <v>67</v>
      </c>
      <c r="B43" s="0" t="n">
        <f aca="true">INDIRECT("'" &amp; $A43 &amp; "'!B1")</f>
        <v>0</v>
      </c>
      <c r="C43" s="0" t="str">
        <f aca="true">INDIRECT("'" &amp; $A43 &amp; "'!B2")</f>
        <v>U??</v>
      </c>
      <c r="D43" s="0" t="str">
        <f aca="true">IF(LEFT(INDIRECT("'" &amp; $A43 &amp; "'!B5"), 3)="htt", "OK", "NO")</f>
        <v>NO</v>
      </c>
      <c r="E43" s="0" t="str">
        <f aca="true">IF(LEFT(INDIRECT("'" &amp; $A43 &amp; "'!B6"), 3) = "htt", "OK", "NO")</f>
        <v>NO</v>
      </c>
      <c r="F43" s="0" t="str">
        <f aca="true">IF(LEFT(INDIRECT("'" &amp; $A43 &amp; "'!B7"), 3) = "htt", "OK", "NO")</f>
        <v>NO</v>
      </c>
      <c r="G43" s="0" t="str">
        <f aca="true">IF(VALUE(INDIRECT("'" &amp; $A43 &amp; "'!B8")) &gt; 0, "OK", "NO")</f>
        <v>NO</v>
      </c>
      <c r="H43" s="14" t="e">
        <f aca="true">INDEX(INDIRECT("'" &amp; $A43 &amp; "'!A12:D48"), MATCH(TODAY(), INDIRECT("'" &amp; $A43 &amp; "'!A12:A48"), -1), 3) &amp; ": " &amp; INDEX(INDIRECT("'" &amp; $A43 &amp; "'!A12:D48"), MATCH(TODAY(), INDIRECT("'" &amp; $A43 &amp; "'!A12:A48"), -1), 2)</f>
        <v>#N/A</v>
      </c>
      <c r="I43" s="15" t="e">
        <f aca="true">INDEX(INDIRECT("'" &amp; $A43 &amp; "'!A12:D48"), MATCH(TODAY(), INDIRECT("'" &amp; $A43 &amp; "'!A12:A48"), -1), 4)</f>
        <v>#N/A</v>
      </c>
      <c r="J43" s="0" t="e">
        <f aca="true">INDEX(INDIRECT("'" &amp; $A43 &amp; "'!A12:G48"), MATCH(TODAY(), INDIRECT("'" &amp; $A43 &amp; "'!A12:A48"), -1), 7)</f>
        <v>#N/A</v>
      </c>
      <c r="K43" s="0" t="n">
        <f aca="true">COUNTIF(INDIRECT("'" &amp; $A43 &amp; "'!F52:F90") ,"&gt;0")</f>
        <v>0</v>
      </c>
      <c r="L43" s="14" t="n">
        <f aca="true">COUNTIFS(INDIRECT("'" &amp; $A43 &amp; "'!I2:I49"), "=must", INDIRECT("'" &amp; $A43 &amp; "'!K2:K49"), "&lt;&gt;")</f>
        <v>0</v>
      </c>
      <c r="M43" s="0" t="n">
        <f aca="true">COUNTIFS(INDIRECT("'" &amp; $A43 &amp; "'!I2:I49"), "=should", INDIRECT("'" &amp; $A43 &amp; "'!K2:K49"), "&lt;&gt;")</f>
        <v>0</v>
      </c>
      <c r="N43" s="16" t="n">
        <f aca="true">L43/COUNTIFS(INDIRECT("'" &amp; $A43 &amp; "'!I2:I49"), "=must")</f>
        <v>0</v>
      </c>
      <c r="Q43" s="17"/>
      <c r="R43" s="17"/>
      <c r="S43" s="17"/>
      <c r="T43" s="17"/>
    </row>
    <row r="45" customFormat="false" ht="15.75" hidden="false" customHeight="false" outlineLevel="0" collapsed="false">
      <c r="A45" s="1" t="s">
        <v>0</v>
      </c>
      <c r="B45" s="2"/>
      <c r="C45" s="2"/>
      <c r="D45" s="2"/>
      <c r="E45" s="2"/>
      <c r="F45" s="2"/>
    </row>
    <row r="46" customFormat="false" ht="15.75" hidden="false" customHeight="false" outlineLevel="0" collapsed="false">
      <c r="B46" s="33" t="s">
        <v>68</v>
      </c>
    </row>
  </sheetData>
  <mergeCells count="3">
    <mergeCell ref="A3:G3"/>
    <mergeCell ref="H3:K3"/>
    <mergeCell ref="L3:N3"/>
  </mergeCells>
  <conditionalFormatting sqref="D5:G43">
    <cfRule type="notContainsText" priority="2" aboveAverage="0" equalAverage="0" bottom="0" percent="0" rank="0" text="OK" dxfId="0"/>
  </conditionalFormatting>
  <conditionalFormatting sqref="D5:G43">
    <cfRule type="cellIs" priority="3" operator="equal" aboveAverage="0" equalAverage="0" bottom="0" percent="0" rank="0" text="" dxfId="1">
      <formula>"OK"</formula>
    </cfRule>
  </conditionalFormatting>
  <conditionalFormatting sqref="I5:I43">
    <cfRule type="colorScale" priority="4">
      <colorScale>
        <cfvo type="formula" val="0"/>
        <cfvo type="formula" val="50"/>
        <cfvo type="formula" val="100"/>
        <color rgb="FFE67C73"/>
        <color rgb="FFFFD666"/>
        <color rgb="FF6AA84F"/>
      </colorScale>
    </cfRule>
  </conditionalFormatting>
  <conditionalFormatting sqref="N5:N43">
    <cfRule type="colorScale" priority="5">
      <colorScale>
        <cfvo type="percent" val="0"/>
        <cfvo type="percentile" val="50"/>
        <cfvo type="percent" val="100"/>
        <color rgb="FFE67C73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277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278</v>
      </c>
      <c r="I2" s="37" t="s">
        <v>74</v>
      </c>
      <c r="J2" s="34" t="s">
        <v>75</v>
      </c>
      <c r="K2" s="38" t="s">
        <v>279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280</v>
      </c>
      <c r="I3" s="37" t="s">
        <v>80</v>
      </c>
      <c r="J3" s="34" t="s">
        <v>81</v>
      </c>
      <c r="K3" s="3" t="s">
        <v>200</v>
      </c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281</v>
      </c>
      <c r="I4" s="37" t="s">
        <v>80</v>
      </c>
      <c r="J4" s="34" t="s">
        <v>85</v>
      </c>
      <c r="K4" s="3" t="s">
        <v>200</v>
      </c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282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282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283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42551</v>
      </c>
      <c r="B12" s="3" t="s">
        <v>284</v>
      </c>
      <c r="C12" s="3" t="s">
        <v>132</v>
      </c>
      <c r="D12" s="59" t="str">
        <f aca="false">IF(E12 &gt; 0, 100 * SUMIF($C$52:$C$90, "="&amp;C12, $G$52:$G$90) / E12, 0)</f>
        <v>50.0</v>
      </c>
      <c r="E12" s="60" t="str">
        <f aca="false">SUMIF($C$52:$C$90, "="&amp;C12, $E$52:$E$90)</f>
        <v>0.3</v>
      </c>
      <c r="F12" s="61" t="str">
        <f aca="false">MAX(F52:F55,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/>
      <c r="B13" s="3"/>
      <c r="C13" s="3"/>
      <c r="D13" s="59"/>
      <c r="E13" s="60"/>
      <c r="F13" s="61"/>
      <c r="G13" s="60"/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285</v>
      </c>
      <c r="C52" s="3" t="s">
        <v>132</v>
      </c>
      <c r="D52" s="3" t="n">
        <v>50</v>
      </c>
      <c r="E52" s="28" t="n">
        <v>0.3</v>
      </c>
      <c r="F52" s="24"/>
      <c r="G52" s="60" t="str">
        <f aca="false">E52 * D52 / 100</f>
        <v>0.15</v>
      </c>
      <c r="H52" s="24"/>
      <c r="I52" s="54"/>
      <c r="J52" s="3"/>
      <c r="K52" s="39"/>
    </row>
    <row r="53" customFormat="false" ht="15.75" hidden="false" customHeight="false" outlineLevel="0" collapsed="false">
      <c r="A53" s="3"/>
      <c r="B53" s="3"/>
      <c r="C53" s="3"/>
      <c r="D53" s="3"/>
      <c r="E53" s="3"/>
      <c r="G53" s="50"/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K2" r:id="rId1" display="https://bitbucket.org/ReaderBench/readerbench/src/b0dcd2ad9c9db42e3a7d779d40bfb0d0b8ba21e1/LICENSE.txt?fileviewer=file-view-default"/>
    <hyperlink ref="B4" r:id="rId2" display="https://rage.ou.nl/node/285"/>
    <hyperlink ref="B5" r:id="rId3" display="https://bitbucket.org/ReaderBench/readerbench"/>
    <hyperlink ref="B6" r:id="rId4" display="https://bitbucket.org/ReaderBench/readerbench"/>
    <hyperlink ref="B7" r:id="rId5" display="http://readerbench.com/demo/text-process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286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218</v>
      </c>
      <c r="I2" s="37" t="s">
        <v>74</v>
      </c>
      <c r="J2" s="34" t="s">
        <v>75</v>
      </c>
      <c r="K2" s="3" t="s">
        <v>219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220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287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222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222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42551</v>
      </c>
      <c r="B12" s="3" t="s">
        <v>211</v>
      </c>
      <c r="C12" s="3" t="s">
        <v>122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1000</v>
      </c>
      <c r="F12" s="61" t="str">
        <f aca="false">MAX(F54:F57,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42490</v>
      </c>
      <c r="B13" s="3" t="s">
        <v>223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1000</v>
      </c>
      <c r="F13" s="61" t="str">
        <f aca="false">MAX(F53:F56, A13)</f>
        <v>4/30/2016</v>
      </c>
      <c r="G13" s="60" t="n">
        <f aca="true">IF(D13 = 100, "done", A13 - TODAY())</f>
        <v>52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 t="n">
        <v>42447</v>
      </c>
      <c r="B14" s="3" t="s">
        <v>224</v>
      </c>
      <c r="C14" s="3" t="s">
        <v>132</v>
      </c>
      <c r="D14" s="59" t="n">
        <f aca="false">IF(E14 &gt; 0, 100 * SUMIF($C$52:$C$90, "="&amp;C14, $G$52:$G$90) / E14, 0)</f>
        <v>80</v>
      </c>
      <c r="E14" s="60" t="n">
        <f aca="false">SUMIF($C$52:$C$90, "="&amp;C14, $E$52:$E$90)</f>
        <v>1000</v>
      </c>
      <c r="F14" s="61" t="str">
        <f aca="false">MAX(F52:F55, A14)</f>
        <v>3/18/2016</v>
      </c>
      <c r="G14" s="60" t="n">
        <f aca="true">IF(D14 = 100, "done", A14 - TODAY())</f>
        <v>9</v>
      </c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225</v>
      </c>
      <c r="B52" s="3" t="s">
        <v>226</v>
      </c>
      <c r="C52" s="3" t="s">
        <v>132</v>
      </c>
      <c r="D52" s="3" t="n">
        <v>80</v>
      </c>
      <c r="E52" s="28" t="n">
        <v>1000</v>
      </c>
      <c r="F52" s="24"/>
      <c r="G52" s="60" t="n">
        <f aca="false">E52 * D52 / 100</f>
        <v>800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227</v>
      </c>
      <c r="B53" s="3" t="s">
        <v>228</v>
      </c>
      <c r="C53" s="3" t="s">
        <v>126</v>
      </c>
      <c r="D53" s="3" t="n">
        <v>0</v>
      </c>
      <c r="E53" s="3" t="n">
        <v>1000</v>
      </c>
      <c r="G53" s="50" t="n">
        <f aca="false">E53 * D53 / 100</f>
        <v>0</v>
      </c>
      <c r="I53" s="54"/>
      <c r="J53" s="3"/>
      <c r="K53" s="39"/>
    </row>
    <row r="54" customFormat="false" ht="15.75" hidden="false" customHeight="false" outlineLevel="0" collapsed="false">
      <c r="A54" s="3" t="s">
        <v>229</v>
      </c>
      <c r="B54" s="3" t="s">
        <v>230</v>
      </c>
      <c r="C54" s="3" t="s">
        <v>122</v>
      </c>
      <c r="D54" s="3" t="n">
        <v>0</v>
      </c>
      <c r="E54" s="3" t="n">
        <v>1000</v>
      </c>
      <c r="F54" s="3"/>
      <c r="G54" s="50" t="n">
        <f aca="false">E54 * D54 / 100</f>
        <v>0</v>
      </c>
      <c r="I54" s="54"/>
      <c r="J54" s="3"/>
      <c r="K54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wiki/Motivation%20Assessment%20Asset"/>
    <hyperlink ref="B5" r:id="rId2" display="http://css-kti.tugraz.at/projects/rage/assets/"/>
    <hyperlink ref="B6" r:id="rId3" display="http://css-kti.tugraz.at/projects/rage/asset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288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289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290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291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292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293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294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42399</v>
      </c>
      <c r="B12" s="3" t="s">
        <v>295</v>
      </c>
      <c r="C12" s="3" t="s">
        <v>132</v>
      </c>
      <c r="D12" s="59" t="n">
        <f aca="false">IF(E12 &gt; 0, 100 * SUMIF($C$52:$C$90, "="&amp;C12, $G$52:$G$90) / E12, 0)</f>
        <v>100</v>
      </c>
      <c r="E12" s="60" t="n">
        <f aca="false">SUMIF($C$52:$C$90, "="&amp;C12, $E$52:$E$90)</f>
        <v>0.5</v>
      </c>
      <c r="F12" s="61" t="n">
        <f aca="false">MAX(F52:F55, A12)</f>
        <v>42399</v>
      </c>
      <c r="G12" s="60" t="str">
        <f aca="true">IF(D12 = 100, "done", A12 - TODAY())</f>
        <v>done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42458</v>
      </c>
      <c r="B13" s="3" t="s">
        <v>296</v>
      </c>
      <c r="C13" s="3" t="s">
        <v>126</v>
      </c>
      <c r="D13" s="59" t="n">
        <f aca="false">IF(E13 &gt; 0, 100 * SUMIF($C$52:$C$90, "="&amp;C13, $G$52:$G$90) / E13, 0)</f>
        <v>37.5</v>
      </c>
      <c r="E13" s="60" t="n">
        <f aca="false">SUMIF($C$52:$C$90, "="&amp;C13, $E$52:$E$90)</f>
        <v>2.4</v>
      </c>
      <c r="F13" s="61" t="n">
        <f aca="false">MAX(F53:F56, A13)</f>
        <v>42458</v>
      </c>
      <c r="G13" s="60" t="n">
        <f aca="true">IF(D13 = 100, "done", A13 - TODAY())</f>
        <v>20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 t="n">
        <v>42478</v>
      </c>
      <c r="B14" s="3" t="s">
        <v>297</v>
      </c>
      <c r="C14" s="3" t="s">
        <v>122</v>
      </c>
      <c r="D14" s="59" t="n">
        <f aca="false">IF(E14 &gt; 0, 100 * SUMIF($C$52:$C$90, "="&amp;C14, $G$52:$G$90) / E14, 0)</f>
        <v>18.4615384615385</v>
      </c>
      <c r="E14" s="60" t="n">
        <f aca="false">SUMIF($C$52:$C$90, "="&amp;C14, $E$52:$E$90)</f>
        <v>1.3</v>
      </c>
      <c r="F14" s="61" t="n">
        <f aca="false">MAX(F54:F57, A14)</f>
        <v>42478</v>
      </c>
      <c r="G14" s="60" t="n">
        <f aca="true">IF(D14 = 100, "done", A14 - TODAY())</f>
        <v>40</v>
      </c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48" t="n">
        <v>42485</v>
      </c>
      <c r="B15" s="3" t="s">
        <v>298</v>
      </c>
      <c r="C15" s="3" t="s">
        <v>253</v>
      </c>
      <c r="D15" s="59" t="n">
        <f aca="false">IF(E15 &gt; 0, 100 * SUMIF($C$52:$C$90, "="&amp;C15, $G$52:$G$90) / E15, 0)</f>
        <v>0</v>
      </c>
      <c r="E15" s="60" t="n">
        <f aca="false">SUMIF($C$52:$C$90, "="&amp;C15, $E$52:$E$90)</f>
        <v>0.3</v>
      </c>
      <c r="F15" s="61" t="n">
        <f aca="false">MAX(F55:F58, A15)</f>
        <v>42485</v>
      </c>
      <c r="G15" s="60" t="n">
        <f aca="true">IF(D15 = 100, "done", A15 - TODAY())</f>
        <v>47</v>
      </c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48" t="n">
        <v>42500</v>
      </c>
      <c r="B16" s="3" t="s">
        <v>16</v>
      </c>
      <c r="C16" s="3" t="s">
        <v>256</v>
      </c>
      <c r="D16" s="59" t="n">
        <f aca="false">IF(E16 &gt; 0, 100 * SUMIF($C$52:$C$90, "="&amp;C16, $G$52:$G$90) / E16, 0)</f>
        <v>0</v>
      </c>
      <c r="E16" s="60" t="n">
        <f aca="false">SUMIF($C$52:$C$90, "="&amp;C16, $E$52:$E$90)</f>
        <v>0.5</v>
      </c>
      <c r="F16" s="61" t="n">
        <f aca="false">MAX(F56:F59, A16)</f>
        <v>42500</v>
      </c>
      <c r="G16" s="60" t="n">
        <f aca="true">IF(D16 = 100, "done", A16 - TODAY())</f>
        <v>62</v>
      </c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225</v>
      </c>
      <c r="B52" s="74" t="s">
        <v>299</v>
      </c>
      <c r="C52" s="3" t="s">
        <v>132</v>
      </c>
      <c r="D52" s="3" t="n">
        <v>100</v>
      </c>
      <c r="E52" s="28" t="n">
        <v>0.5</v>
      </c>
      <c r="F52" s="24"/>
      <c r="G52" s="60" t="n">
        <f aca="false">E52 * D52 / 100</f>
        <v>0.5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227</v>
      </c>
      <c r="B53" s="74" t="s">
        <v>300</v>
      </c>
      <c r="C53" s="3" t="s">
        <v>126</v>
      </c>
      <c r="D53" s="3" t="n">
        <v>100</v>
      </c>
      <c r="E53" s="3" t="n">
        <v>0.3</v>
      </c>
      <c r="G53" s="50" t="n">
        <f aca="false">E53 * D53 / 100</f>
        <v>0.3</v>
      </c>
      <c r="I53" s="54"/>
      <c r="J53" s="3"/>
      <c r="K53" s="39"/>
    </row>
    <row r="54" customFormat="false" ht="15.75" hidden="false" customHeight="false" outlineLevel="0" collapsed="false">
      <c r="A54" s="3" t="s">
        <v>229</v>
      </c>
      <c r="B54" s="74" t="s">
        <v>301</v>
      </c>
      <c r="C54" s="3" t="s">
        <v>122</v>
      </c>
      <c r="D54" s="3" t="n">
        <v>80</v>
      </c>
      <c r="E54" s="3" t="n">
        <v>0.3</v>
      </c>
      <c r="F54" s="3"/>
      <c r="G54" s="50" t="n">
        <f aca="false">E54 * D54 / 100</f>
        <v>0.24</v>
      </c>
      <c r="I54" s="54"/>
      <c r="J54" s="3"/>
      <c r="K54" s="39"/>
    </row>
    <row r="55" customFormat="false" ht="15.75" hidden="false" customHeight="false" outlineLevel="0" collapsed="false">
      <c r="A55" s="3" t="s">
        <v>302</v>
      </c>
      <c r="B55" s="74" t="s">
        <v>303</v>
      </c>
      <c r="C55" s="3" t="s">
        <v>126</v>
      </c>
      <c r="D55" s="3" t="n">
        <v>100</v>
      </c>
      <c r="E55" s="3" t="n">
        <v>0.6</v>
      </c>
      <c r="F55" s="3"/>
      <c r="G55" s="50" t="n">
        <f aca="false">E55 * D55 / 100</f>
        <v>0.6</v>
      </c>
      <c r="I55" s="54"/>
      <c r="J55" s="3"/>
      <c r="K55" s="39"/>
    </row>
    <row r="56" customFormat="false" ht="15.75" hidden="false" customHeight="false" outlineLevel="0" collapsed="false">
      <c r="A56" s="3" t="s">
        <v>304</v>
      </c>
      <c r="B56" s="74" t="s">
        <v>305</v>
      </c>
      <c r="C56" s="3" t="s">
        <v>126</v>
      </c>
      <c r="D56" s="3" t="n">
        <v>0</v>
      </c>
      <c r="E56" s="3" t="n">
        <v>1.5</v>
      </c>
      <c r="G56" s="50" t="n">
        <f aca="false">E56 * D56 / 100</f>
        <v>0</v>
      </c>
    </row>
    <row r="57" customFormat="false" ht="15.75" hidden="false" customHeight="false" outlineLevel="0" collapsed="false">
      <c r="A57" s="3" t="s">
        <v>306</v>
      </c>
      <c r="B57" s="74" t="s">
        <v>307</v>
      </c>
      <c r="C57" s="3" t="s">
        <v>122</v>
      </c>
      <c r="D57" s="3" t="n">
        <v>0</v>
      </c>
      <c r="E57" s="3" t="n">
        <v>1</v>
      </c>
      <c r="G57" s="50" t="n">
        <f aca="false">E57 * D57 / 100</f>
        <v>0</v>
      </c>
    </row>
    <row r="58" customFormat="false" ht="15.75" hidden="false" customHeight="false" outlineLevel="0" collapsed="false">
      <c r="A58" s="3" t="s">
        <v>308</v>
      </c>
      <c r="B58" s="74" t="s">
        <v>309</v>
      </c>
      <c r="C58" s="3" t="s">
        <v>253</v>
      </c>
      <c r="D58" s="3" t="n">
        <v>0</v>
      </c>
      <c r="E58" s="3" t="n">
        <v>0.3</v>
      </c>
      <c r="G58" s="50" t="n">
        <f aca="false">E58 * D58 / 100</f>
        <v>0</v>
      </c>
    </row>
    <row r="59" customFormat="false" ht="15.75" hidden="false" customHeight="false" outlineLevel="0" collapsed="false">
      <c r="A59" s="3" t="s">
        <v>310</v>
      </c>
      <c r="B59" s="74" t="s">
        <v>311</v>
      </c>
      <c r="C59" s="3" t="s">
        <v>256</v>
      </c>
      <c r="D59" s="3" t="n">
        <v>0</v>
      </c>
      <c r="E59" s="3" t="n">
        <v>0.5</v>
      </c>
      <c r="G59" s="50" t="n">
        <f aca="false">E59 * D59 / 100</f>
        <v>0</v>
      </c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node/321"/>
    <hyperlink ref="B5" r:id="rId2" display="https://github.com/ddessy/RealTimeArousalDetectionUsingGSR"/>
    <hyperlink ref="B6" r:id="rId3" display="https://github.com/ddessy/RealTimeArousalDetectionUsingGSR/Doc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0459183673469"/>
    <col collapsed="false" hidden="false" max="7" min="7" style="0" width="14.6887755102041"/>
    <col collapsed="false" hidden="false" max="8" min="8" style="0" width="17.7091836734694"/>
    <col collapsed="false" hidden="false" max="9" min="9" style="0" width="12.2040816326531"/>
    <col collapsed="false" hidden="false" max="10" min="10" style="0" width="27.5408163265306"/>
    <col collapsed="false" hidden="false" max="1025" min="11" style="0" width="14.6887755102041"/>
  </cols>
  <sheetData>
    <row r="1" customFormat="false" ht="15.75" hidden="false" customHeight="false" outlineLevel="0" collapsed="false">
      <c r="A1" s="34" t="s">
        <v>69</v>
      </c>
      <c r="B1" s="3" t="s">
        <v>312</v>
      </c>
      <c r="H1" s="35"/>
      <c r="I1" s="36" t="s">
        <v>72</v>
      </c>
      <c r="J1" s="36"/>
      <c r="K1" s="36"/>
    </row>
    <row r="2" customFormat="false" ht="15.75" hidden="false" customHeight="false" outlineLevel="0" collapsed="false">
      <c r="A2" s="34" t="s">
        <v>13</v>
      </c>
      <c r="B2" s="3" t="s">
        <v>73</v>
      </c>
      <c r="H2" s="37"/>
      <c r="I2" s="34" t="s">
        <v>75</v>
      </c>
      <c r="J2" s="38" t="s">
        <v>76</v>
      </c>
      <c r="K2" s="39" t="s">
        <v>77</v>
      </c>
    </row>
    <row r="3" customFormat="false" ht="15.75" hidden="false" customHeight="false" outlineLevel="0" collapsed="false">
      <c r="A3" s="34" t="s">
        <v>78</v>
      </c>
      <c r="B3" s="3" t="s">
        <v>79</v>
      </c>
      <c r="H3" s="37"/>
      <c r="I3" s="34" t="s">
        <v>81</v>
      </c>
      <c r="J3" s="38" t="s">
        <v>313</v>
      </c>
      <c r="K3" s="39" t="s">
        <v>82</v>
      </c>
    </row>
    <row r="4" customFormat="false" ht="15.75" hidden="false" customHeight="false" outlineLevel="0" collapsed="false">
      <c r="A4" s="34" t="s">
        <v>83</v>
      </c>
      <c r="B4" s="38" t="s">
        <v>314</v>
      </c>
      <c r="I4" s="37" t="s">
        <v>80</v>
      </c>
      <c r="J4" s="34" t="s">
        <v>85</v>
      </c>
      <c r="K4" s="63" t="s">
        <v>180</v>
      </c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315</v>
      </c>
      <c r="C5" s="39" t="s">
        <v>89</v>
      </c>
      <c r="I5" s="37" t="s">
        <v>80</v>
      </c>
      <c r="J5" s="34" t="s">
        <v>90</v>
      </c>
      <c r="K5" s="38" t="s">
        <v>316</v>
      </c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317</v>
      </c>
      <c r="C6" s="39" t="s">
        <v>94</v>
      </c>
      <c r="I6" s="37" t="s">
        <v>80</v>
      </c>
      <c r="J6" s="34" t="s">
        <v>95</v>
      </c>
      <c r="K6" s="38" t="s">
        <v>318</v>
      </c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319</v>
      </c>
      <c r="C7" s="39" t="s">
        <v>98</v>
      </c>
      <c r="I7" s="37" t="s">
        <v>74</v>
      </c>
      <c r="J7" s="34" t="s">
        <v>99</v>
      </c>
      <c r="K7" s="38" t="s">
        <v>320</v>
      </c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5</v>
      </c>
      <c r="C8" s="3" t="s">
        <v>321</v>
      </c>
      <c r="I8" s="37" t="s">
        <v>74</v>
      </c>
      <c r="J8" s="34" t="s">
        <v>104</v>
      </c>
      <c r="K8" s="63" t="s">
        <v>322</v>
      </c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36" t="s">
        <v>110</v>
      </c>
      <c r="K10" s="36"/>
      <c r="L10" s="36"/>
    </row>
    <row r="11" customFormat="false" ht="15.75" hidden="false" customHeight="fals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42444</v>
      </c>
      <c r="B12" s="3" t="s">
        <v>121</v>
      </c>
      <c r="C12" s="3" t="s">
        <v>264</v>
      </c>
      <c r="D12" s="49" t="n">
        <f aca="false">IF(E12 &gt; 0, 100 * SUMIF($C$52:$C$90, "="&amp;C12, $G$52:$G$90) / E12, 0)</f>
        <v>0</v>
      </c>
      <c r="E12" s="50" t="n">
        <f aca="false">SUMIF($C$52:$C$90, "="&amp;C12, $E$52:$E$90)</f>
        <v>0</v>
      </c>
      <c r="F12" s="51" t="e">
        <f aca="false">MAX(IF(C$52:C$90=C12,F$52:F$90),A12)</f>
        <v>#VALUE!</v>
      </c>
      <c r="G12" s="52" t="e">
        <f aca="true">IF(D12 = 100, "done", F12 - TODAY())</f>
        <v>#VALUE!</v>
      </c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42429</v>
      </c>
      <c r="B13" s="3" t="s">
        <v>323</v>
      </c>
      <c r="C13" s="3" t="s">
        <v>261</v>
      </c>
      <c r="D13" s="49" t="n">
        <f aca="false">IF(E13 &gt; 0, 100 * SUMIF($C$52:$C$90, "="&amp;C13, $G$52:$G$90) / E13, 0)</f>
        <v>0</v>
      </c>
      <c r="E13" s="50" t="n">
        <f aca="false">SUMIF($C$52:$C$90, "="&amp;C13, $E$52:$E$90)</f>
        <v>0</v>
      </c>
      <c r="F13" s="51" t="e">
        <f aca="false">MAX(IF(C$52:C$90=C13,F$52:F$90),A13)</f>
        <v>#VALUE!</v>
      </c>
      <c r="G13" s="52" t="e">
        <f aca="true">IF(D13 = 100, "done", F13 - TODAY())</f>
        <v>#VALUE!</v>
      </c>
      <c r="H13" s="38" t="s">
        <v>324</v>
      </c>
      <c r="I13" s="37" t="s">
        <v>74</v>
      </c>
      <c r="J13" s="34" t="s">
        <v>128</v>
      </c>
      <c r="K13" s="38" t="s">
        <v>191</v>
      </c>
      <c r="L13" s="39" t="s">
        <v>130</v>
      </c>
    </row>
    <row r="14" customFormat="false" ht="15.75" hidden="false" customHeight="false" outlineLevel="0" collapsed="false">
      <c r="A14" s="48" t="n">
        <v>42318</v>
      </c>
      <c r="B14" s="3" t="s">
        <v>131</v>
      </c>
      <c r="C14" s="3" t="s">
        <v>132</v>
      </c>
      <c r="D14" s="49" t="n">
        <f aca="false">IF(E14 &gt; 0, 100 * SUMIF($C$52:$C$90, "="&amp;C14, $G$52:$G$90) / E14, 0)</f>
        <v>100</v>
      </c>
      <c r="E14" s="50" t="n">
        <f aca="false">SUMIF($C$52:$C$90, "="&amp;C14, $E$52:$E$90)</f>
        <v>3.2</v>
      </c>
      <c r="F14" s="51" t="e">
        <f aca="false">MAX(IF(C$52:C$90=C14,F$52:F$90),A14)</f>
        <v>#VALUE!</v>
      </c>
      <c r="G14" s="52" t="str">
        <f aca="true">IF(D14 = 100, "done", F14 - TODAY())</f>
        <v>done</v>
      </c>
      <c r="H14" s="38" t="s">
        <v>325</v>
      </c>
      <c r="I14" s="37" t="s">
        <v>74</v>
      </c>
      <c r="J14" s="34" t="s">
        <v>133</v>
      </c>
      <c r="K14" s="38" t="s">
        <v>326</v>
      </c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8" t="s">
        <v>327</v>
      </c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53" t="s">
        <v>144</v>
      </c>
      <c r="K19" s="53"/>
      <c r="L19" s="53"/>
    </row>
    <row r="20" customFormat="false" ht="15.75" hidden="false" customHeight="false" outlineLevel="0" collapsed="false">
      <c r="I20" s="37" t="s">
        <v>80</v>
      </c>
      <c r="J20" s="34" t="s">
        <v>145</v>
      </c>
      <c r="K20" s="38" t="s">
        <v>328</v>
      </c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63" t="s">
        <v>180</v>
      </c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8" t="s">
        <v>187</v>
      </c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8" t="s">
        <v>191</v>
      </c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8" t="s">
        <v>329</v>
      </c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8" t="s">
        <v>193</v>
      </c>
      <c r="L28" s="39" t="s">
        <v>161</v>
      </c>
    </row>
    <row r="29" customFormat="false" ht="15.75" hidden="true" customHeight="false" outlineLevel="0" collapsed="false">
      <c r="H29" s="37" t="s">
        <v>80</v>
      </c>
      <c r="I29" s="34" t="s">
        <v>162</v>
      </c>
      <c r="J29" s="3"/>
      <c r="K29" s="39" t="s">
        <v>163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 t="s">
        <v>330</v>
      </c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44" t="s">
        <v>167</v>
      </c>
      <c r="F51" s="56" t="s">
        <v>168</v>
      </c>
      <c r="G51" s="45" t="s">
        <v>169</v>
      </c>
      <c r="H51" s="44" t="s">
        <v>118</v>
      </c>
    </row>
    <row r="52" customFormat="false" ht="15.75" hidden="false" customHeight="false" outlineLevel="0" collapsed="false">
      <c r="A52" s="3" t="n">
        <v>1.1</v>
      </c>
      <c r="B52" s="3" t="s">
        <v>331</v>
      </c>
      <c r="C52" s="3" t="s">
        <v>132</v>
      </c>
      <c r="D52" s="3" t="n">
        <v>100</v>
      </c>
      <c r="E52" s="3" t="n">
        <v>0.5</v>
      </c>
      <c r="G52" s="50" t="n">
        <f aca="false">E52 * D52 / 100</f>
        <v>0.5</v>
      </c>
      <c r="I52" s="54"/>
      <c r="J52" s="3"/>
      <c r="K52" s="39"/>
    </row>
    <row r="53" customFormat="false" ht="15.75" hidden="false" customHeight="false" outlineLevel="0" collapsed="false">
      <c r="A53" s="3" t="n">
        <v>1.2</v>
      </c>
      <c r="B53" s="3" t="s">
        <v>332</v>
      </c>
      <c r="C53" s="3" t="s">
        <v>132</v>
      </c>
      <c r="D53" s="3" t="n">
        <v>100</v>
      </c>
      <c r="E53" s="3" t="n">
        <v>0.3</v>
      </c>
      <c r="G53" s="50" t="n">
        <f aca="false">E53 * D53 / 100</f>
        <v>0.3</v>
      </c>
      <c r="I53" s="54"/>
      <c r="J53" s="3"/>
      <c r="K53" s="39"/>
    </row>
    <row r="54" customFormat="false" ht="15.75" hidden="false" customHeight="false" outlineLevel="0" collapsed="false">
      <c r="A54" s="3" t="n">
        <v>1.3</v>
      </c>
      <c r="B54" s="3" t="s">
        <v>333</v>
      </c>
      <c r="C54" s="3" t="s">
        <v>132</v>
      </c>
      <c r="D54" s="3" t="n">
        <v>100</v>
      </c>
      <c r="E54" s="3" t="n">
        <v>0.6</v>
      </c>
      <c r="G54" s="50" t="n">
        <f aca="false">E54 * D54 / 100</f>
        <v>0.6</v>
      </c>
      <c r="I54" s="54"/>
      <c r="J54" s="3"/>
      <c r="K54" s="39"/>
    </row>
    <row r="55" customFormat="false" ht="15.75" hidden="false" customHeight="false" outlineLevel="0" collapsed="false">
      <c r="A55" s="3" t="n">
        <v>2.1</v>
      </c>
      <c r="B55" s="3" t="s">
        <v>334</v>
      </c>
      <c r="C55" s="3" t="s">
        <v>132</v>
      </c>
      <c r="D55" s="3" t="n">
        <v>100</v>
      </c>
      <c r="E55" s="3" t="n">
        <v>1</v>
      </c>
      <c r="G55" s="50" t="n">
        <f aca="false">E55 * D55 / 100</f>
        <v>1</v>
      </c>
      <c r="I55" s="54"/>
      <c r="J55" s="3"/>
      <c r="K55" s="39"/>
    </row>
    <row r="56" customFormat="false" ht="15.75" hidden="false" customHeight="false" outlineLevel="0" collapsed="false">
      <c r="A56" s="3" t="n">
        <v>3.1</v>
      </c>
      <c r="B56" s="3" t="s">
        <v>335</v>
      </c>
      <c r="C56" s="3" t="s">
        <v>132</v>
      </c>
      <c r="D56" s="3" t="n">
        <v>100</v>
      </c>
      <c r="E56" s="3" t="n">
        <v>0.8</v>
      </c>
      <c r="G56" s="50" t="n">
        <f aca="false">E56 * D56 / 100</f>
        <v>0.8</v>
      </c>
    </row>
    <row r="57" customFormat="false" ht="15.75" hidden="false" customHeight="false" outlineLevel="0" collapsed="false">
      <c r="C57" s="3" t="s">
        <v>126</v>
      </c>
      <c r="D57" s="3" t="n">
        <v>100</v>
      </c>
      <c r="E57" s="3" t="n">
        <v>0.5</v>
      </c>
      <c r="G57" s="50" t="n">
        <f aca="false">E57 * D57 / 100</f>
        <v>0.5</v>
      </c>
    </row>
    <row r="58" customFormat="false" ht="15.75" hidden="false" customHeight="false" outlineLevel="0" collapsed="false">
      <c r="C58" s="3" t="s">
        <v>126</v>
      </c>
      <c r="D58" s="3" t="n">
        <v>100</v>
      </c>
      <c r="E58" s="3" t="n">
        <v>0.5</v>
      </c>
      <c r="G58" s="50" t="n">
        <f aca="false">E58 * D58 / 100</f>
        <v>0.5</v>
      </c>
    </row>
  </sheetData>
  <mergeCells count="2">
    <mergeCell ref="A10:B10"/>
    <mergeCell ref="A50:B50"/>
  </mergeCells>
  <conditionalFormatting sqref="G12:G14">
    <cfRule type="expression" priority="2" aboveAverage="0" equalAverage="0" bottom="0" percent="0" rank="0" text="" dxfId="0">
      <formula>IF(AND(G12 &lt;&gt; "done", G12 &gt; A12-TODAY()),1)</formula>
    </cfRule>
  </conditionalFormatting>
  <conditionalFormatting sqref="G12:G14">
    <cfRule type="expression" priority="3" aboveAverage="0" equalAverage="0" bottom="0" percent="0" rank="0" text="" dxfId="1">
      <formula>IF("done"=G12, 1)</formula>
    </cfRule>
  </conditionalFormatting>
  <conditionalFormatting sqref="H2:H3,I4:I28,H29">
    <cfRule type="containsText" priority="4" aboveAverage="0" equalAverage="0" bottom="0" percent="0" rank="0" text="must" dxfId="0"/>
  </conditionalFormatting>
  <conditionalFormatting sqref="H2:H3,I4:I28,H29">
    <cfRule type="containsText" priority="5" aboveAverage="0" equalAverage="0" bottom="0" percent="0" rank="0" text="should" dxfId="1"/>
  </conditionalFormatting>
  <hyperlinks>
    <hyperlink ref="J2" r:id="rId1" display="Apache 2.0 (http://www.apache.org/licenses/)"/>
    <hyperlink ref="J3" r:id="rId2" display="https://github.com/e-ucm/a2/blob/master/.jscsrc"/>
    <hyperlink ref="B4" r:id="rId3" display="https://rage.ou.nl/node/326"/>
    <hyperlink ref="B5" r:id="rId4" display="https://github.com/e-ucm/a2"/>
    <hyperlink ref="K5" r:id="rId5" display="(72%; Coveralls https://coveralls.io/github/e-ucm/a2)"/>
    <hyperlink ref="B6" r:id="rId6" display="https://docs.google.com/document/d/1Ve6qGs30uGUYrlMBsB-UrIMaaFw2VdbSKROml8_TT78/edit?usp=sharing"/>
    <hyperlink ref="K6" r:id="rId7" display="https://codeclimate.com/github/e-ucm/a2"/>
    <hyperlink ref="B7" r:id="rId8" display="https://github.com/e-ucm/rage-auth2"/>
    <hyperlink ref="K7" r:id="rId9" display="http://e-ucm.github.io/a2/ "/>
    <hyperlink ref="H13" r:id="rId10" display="https://github.com/e-ucm/a2/tree/1.0.0"/>
    <hyperlink ref="K13" r:id="rId11" display="https://github.com/e-ucm/a2/wiki/Deployment"/>
    <hyperlink ref="H14" r:id="rId12" display="https://github.com/e-ucm/a2/commit/a5fb36fbae36de850f74da89b5bb69b587ea2153"/>
    <hyperlink ref="K14" r:id="rId13" display="https://github.com/e-ucm/a2/wiki"/>
    <hyperlink ref="K15" r:id="rId14" display="https://hub.docker.com/r/eucm/a2/"/>
    <hyperlink ref="K20" r:id="rId15" display="https://travis-ci.org/e-ucm/a2"/>
    <hyperlink ref="K24" r:id="rId16" display="https://github.com/e-ucm/rage-analytics"/>
    <hyperlink ref="K25" r:id="rId17" display="https://github.com/e-ucm/a2/wiki/Deployment"/>
    <hyperlink ref="K27" r:id="rId18" display="https://david-dm.org/e-ucm/a2"/>
    <hyperlink ref="K28" r:id="rId19" display="https://github.com/e-ucm/a2/wiki/Contribut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336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73</v>
      </c>
      <c r="I2" s="37" t="s">
        <v>74</v>
      </c>
      <c r="J2" s="34" t="s">
        <v>75</v>
      </c>
      <c r="K2" s="38" t="s">
        <v>76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79</v>
      </c>
      <c r="I3" s="37" t="s">
        <v>80</v>
      </c>
      <c r="J3" s="34" t="s">
        <v>81</v>
      </c>
      <c r="K3" s="38" t="s">
        <v>337</v>
      </c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338</v>
      </c>
      <c r="I4" s="37" t="s">
        <v>80</v>
      </c>
      <c r="J4" s="34" t="s">
        <v>85</v>
      </c>
      <c r="K4" s="58" t="s">
        <v>180</v>
      </c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339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340</v>
      </c>
      <c r="C6" s="39" t="s">
        <v>94</v>
      </c>
      <c r="I6" s="37" t="s">
        <v>80</v>
      </c>
      <c r="J6" s="34" t="s">
        <v>95</v>
      </c>
      <c r="K6" s="38" t="s">
        <v>341</v>
      </c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342</v>
      </c>
      <c r="C7" s="39" t="s">
        <v>98</v>
      </c>
      <c r="I7" s="37" t="s">
        <v>74</v>
      </c>
      <c r="J7" s="34" t="s">
        <v>99</v>
      </c>
      <c r="K7" s="3" t="s">
        <v>100</v>
      </c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5</v>
      </c>
      <c r="C8" s="3" t="s">
        <v>343</v>
      </c>
      <c r="I8" s="37" t="s">
        <v>74</v>
      </c>
      <c r="J8" s="34" t="s">
        <v>104</v>
      </c>
      <c r="K8" s="38" t="s">
        <v>187</v>
      </c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 t="s">
        <v>100</v>
      </c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8" t="s">
        <v>344</v>
      </c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63" t="s">
        <v>180</v>
      </c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8" t="s">
        <v>187</v>
      </c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8" t="s">
        <v>191</v>
      </c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8" t="s">
        <v>345</v>
      </c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8" t="s">
        <v>193</v>
      </c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K2" r:id="rId1" display="Apache 2.0 (http://www.apache.org/licenses/)"/>
    <hyperlink ref="K3" r:id="rId2" display="https://github.com/e-ucm/rage-analytics-frontend/blob/master/.jscsrc"/>
    <hyperlink ref="B4" r:id="rId3" display="https://rage.ou.nl/node/225"/>
    <hyperlink ref="B5" r:id="rId4" display="https://github.com/e-ucm/rage-analytics-frontend"/>
    <hyperlink ref="B6" r:id="rId5" display="https://docs.google.com/document/d/13rrTugiezXwNTfXriQeg1l-jb0H4Jil7l4inpXCVvm8/edit?usp=sharing"/>
    <hyperlink ref="K6" r:id="rId6" display="https://codeclimate.com/github/e-ucm/rage-analytics-frontend"/>
    <hyperlink ref="B7" r:id="rId7" display="https://github.com/e-ucm/rage-analytics-frontend/releases/latest"/>
    <hyperlink ref="K8" r:id="rId8" display="https://github.com/e-ucm/rage-analytics"/>
    <hyperlink ref="K20" r:id="rId9" display="https://travis-ci.org/e-ucm/rage-analytics-frontend"/>
    <hyperlink ref="K24" r:id="rId10" display="https://github.com/e-ucm/rage-analytics"/>
    <hyperlink ref="K25" r:id="rId11" display="https://github.com/e-ucm/a2/wiki/Deployment"/>
    <hyperlink ref="K27" r:id="rId12" display="https://david-dm.org/e-ucm/rage-analytics-frontend"/>
    <hyperlink ref="K28" r:id="rId13" display="https://github.com/e-ucm/a2/wiki/Contribut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346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235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347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348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349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42434</v>
      </c>
      <c r="B12" s="3" t="s">
        <v>350</v>
      </c>
      <c r="C12" s="3" t="s">
        <v>126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3</v>
      </c>
      <c r="F12" s="61" t="n">
        <f aca="false">MAX(F53:F56, A12)</f>
        <v>42434</v>
      </c>
      <c r="G12" s="60" t="n">
        <f aca="true">IF(D12 = 100, "done", A12 - TODAY())</f>
        <v>-4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42434</v>
      </c>
      <c r="B13" s="3" t="s">
        <v>351</v>
      </c>
      <c r="C13" s="3" t="s">
        <v>122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0</v>
      </c>
      <c r="F13" s="61" t="n">
        <f aca="false">MAX(F54:F57, A13)</f>
        <v>42434</v>
      </c>
      <c r="G13" s="60" t="n">
        <f aca="true">IF(D13 = 100, "done", A13 - TODAY())</f>
        <v>-4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 t="n">
        <v>42434</v>
      </c>
      <c r="B14" s="3" t="s">
        <v>352</v>
      </c>
      <c r="C14" s="3" t="s">
        <v>253</v>
      </c>
      <c r="D14" s="59" t="n">
        <f aca="false">IF(E14 &gt; 0, 100 * SUMIF($C$52:$C$90, "="&amp;C14, $G$52:$G$90) / E14, 0)</f>
        <v>0</v>
      </c>
      <c r="E14" s="60" t="n">
        <f aca="false">SUMIF($C$52:$C$90, "="&amp;C14, $E$52:$E$90)</f>
        <v>0</v>
      </c>
      <c r="F14" s="61" t="n">
        <f aca="false">MAX(F55:F58, A14)</f>
        <v>42434</v>
      </c>
      <c r="G14" s="60" t="n">
        <f aca="true">IF(D14 = 100, "done", A14 - TODAY())</f>
        <v>-4</v>
      </c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48" t="n">
        <v>42430</v>
      </c>
      <c r="B15" s="3" t="s">
        <v>353</v>
      </c>
      <c r="C15" s="3" t="s">
        <v>132</v>
      </c>
      <c r="D15" s="59" t="n">
        <f aca="false">IF(E15 &gt; 0, 100 * SUMIF($C$52:$C$90, "="&amp;C15, $G$52:$G$90) / E15, 0)</f>
        <v>0</v>
      </c>
      <c r="E15" s="60" t="n">
        <f aca="false">SUMIF($C$52:$C$90, "="&amp;C15, $E$52:$E$90)</f>
        <v>0.3</v>
      </c>
      <c r="F15" s="61" t="n">
        <f aca="false">MAX(F56:F59, A15)</f>
        <v>42430</v>
      </c>
      <c r="G15" s="60" t="n">
        <f aca="true">IF(D15 = 100, "done", A15 - TODAY())</f>
        <v>-8</v>
      </c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node/312"/>
    <hyperlink ref="B5" r:id="rId2" display="https://github.com/rageappliedgame/ClientSideGameStorageAsse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72.6785714285714"/>
    <col collapsed="false" hidden="false" max="6" min="3" style="0" width="10.1530612244898"/>
    <col collapsed="false" hidden="false" max="7" min="7" style="0" width="12.3112244897959"/>
    <col collapsed="false" hidden="false" max="8" min="8" style="0" width="9.07142857142857"/>
    <col collapsed="false" hidden="false" max="9" min="9" style="0" width="8.96428571428571"/>
    <col collapsed="false" hidden="false" max="10" min="10" style="0" width="27.5408163265306"/>
    <col collapsed="false" hidden="false" max="11" min="11" style="0" width="15.2295918367347"/>
    <col collapsed="false" hidden="false" max="1025" min="12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354</v>
      </c>
      <c r="I1" s="35" t="s">
        <v>71</v>
      </c>
      <c r="J1" s="36" t="s">
        <v>72</v>
      </c>
      <c r="K1" s="36"/>
      <c r="L1" s="36"/>
    </row>
    <row r="2" customFormat="false" ht="15.75" hidden="false" customHeight="false" outlineLevel="0" collapsed="false">
      <c r="A2" s="34" t="s">
        <v>13</v>
      </c>
      <c r="B2" s="3" t="s">
        <v>355</v>
      </c>
      <c r="I2" s="37" t="s">
        <v>74</v>
      </c>
      <c r="J2" s="34" t="s">
        <v>75</v>
      </c>
      <c r="K2" s="38" t="s">
        <v>356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357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358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359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360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361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1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36" t="s">
        <v>110</v>
      </c>
      <c r="K10" s="36"/>
      <c r="L10" s="36"/>
    </row>
    <row r="11" customFormat="false" ht="15.75" hidden="false" customHeight="fals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42445</v>
      </c>
      <c r="B12" s="3" t="s">
        <v>362</v>
      </c>
      <c r="C12" s="3" t="s">
        <v>126</v>
      </c>
      <c r="D12" s="59" t="str">
        <f aca="false">IF(E12 &gt; 0, 100 * SUMIF($C$52:$C$89, "="&amp;C12, $G$52:$G$89) / E12, 0)</f>
        <v>80.0</v>
      </c>
      <c r="E12" s="60" t="str">
        <f aca="false">SUMIF($C$52:$C$89, "="&amp;C12, $E$52:$E$89)</f>
        <v>0.3</v>
      </c>
      <c r="F12" s="61" t="str">
        <f aca="false">MAX(F53:F55, A12)</f>
        <v>3/16/2016</v>
      </c>
      <c r="G12" s="60" t="n">
        <f aca="true">IF(D12 = 100, "done", A12 - TODAY())</f>
        <v>7</v>
      </c>
      <c r="H12" s="24"/>
      <c r="I12" s="37" t="s">
        <v>74</v>
      </c>
      <c r="J12" s="34" t="s">
        <v>128</v>
      </c>
      <c r="K12" s="3"/>
      <c r="L12" s="39" t="s">
        <v>130</v>
      </c>
    </row>
    <row r="14" customFormat="false" ht="15.75" hidden="false" customHeight="false" outlineLevel="0" collapsed="false">
      <c r="A14" s="48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53" t="s">
        <v>144</v>
      </c>
      <c r="K19" s="53"/>
      <c r="L19" s="53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363</v>
      </c>
      <c r="C52" s="3" t="s">
        <v>126</v>
      </c>
      <c r="D52" s="3" t="n">
        <v>80</v>
      </c>
      <c r="E52" s="28" t="n">
        <v>0.3</v>
      </c>
      <c r="F52" s="24"/>
      <c r="G52" s="60" t="str">
        <f aca="false">E52 * D52 / 100</f>
        <v>0.24</v>
      </c>
      <c r="H52" s="24"/>
      <c r="I52" s="54"/>
      <c r="J52" s="3"/>
      <c r="K52" s="39"/>
    </row>
  </sheetData>
  <mergeCells count="2">
    <mergeCell ref="A10:B10"/>
    <mergeCell ref="A50:B50"/>
  </mergeCells>
  <conditionalFormatting sqref="I2:I12,I14:I29,H30">
    <cfRule type="containsText" priority="2" aboveAverage="0" equalAverage="0" bottom="0" percent="0" rank="0" text="must" dxfId="0"/>
  </conditionalFormatting>
  <conditionalFormatting sqref="I2:I12,I14:I29,H30">
    <cfRule type="containsText" priority="3" aboveAverage="0" equalAverage="0" bottom="0" percent="0" rank="0" text="should" dxfId="1"/>
  </conditionalFormatting>
  <hyperlinks>
    <hyperlink ref="K2" r:id="rId1" display="https://github.com/GAIPS-INESC-ID/FAtiMA-Emotional-Appraisal/blob/master/License.txt"/>
    <hyperlink ref="B4" r:id="rId2" display="https://rage.ou.nl/node/209"/>
    <hyperlink ref="B5" r:id="rId3" display="https://github.com/GAIPS-INESC-ID/FAtiMA-Emotional-Appraisal"/>
    <hyperlink ref="B6" r:id="rId4" display="https://docs.google.com/document/d/1JMr-WD8KKNUgCyFrK8oRiScKwd_Ywf7txvBsOwirDs0/edit?usp=sharing"/>
    <hyperlink ref="B7" r:id="rId5" display="https://bitbucket.org/UrusaiDaisei/rage-demo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5.4234693877551"/>
    <col collapsed="false" hidden="false" max="6" min="3" style="0" width="10.1530612244898"/>
    <col collapsed="false" hidden="false" max="7" min="7" style="0" width="12.3112244897959"/>
    <col collapsed="false" hidden="false" max="8" min="8" style="0" width="9.07142857142857"/>
    <col collapsed="false" hidden="false" max="9" min="9" style="0" width="8.96428571428571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364</v>
      </c>
      <c r="I1" s="35" t="s">
        <v>71</v>
      </c>
      <c r="J1" s="36" t="s">
        <v>72</v>
      </c>
      <c r="K1" s="36"/>
      <c r="L1" s="36"/>
    </row>
    <row r="2" customFormat="false" ht="15.75" hidden="false" customHeight="false" outlineLevel="0" collapsed="false">
      <c r="A2" s="34" t="s">
        <v>13</v>
      </c>
      <c r="B2" s="3" t="s">
        <v>355</v>
      </c>
      <c r="I2" s="37" t="s">
        <v>74</v>
      </c>
      <c r="J2" s="34" t="s">
        <v>75</v>
      </c>
      <c r="K2" s="38" t="s">
        <v>356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357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365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359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366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75" t="s">
        <v>361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3" t="n">
        <v>1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36" t="s">
        <v>110</v>
      </c>
      <c r="K10" s="36"/>
      <c r="L10" s="36"/>
    </row>
    <row r="11" customFormat="false" ht="15.75" hidden="false" customHeight="fals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362</v>
      </c>
      <c r="C12" s="3" t="s">
        <v>132</v>
      </c>
      <c r="D12" s="59" t="str">
        <f aca="false">IF(E12 &gt; 0, 100 * SUMIF($C$52:$C$89, "="&amp;C12, $G$52:$G$89) / E12, 0)</f>
        <v>20.0</v>
      </c>
      <c r="E12" s="60" t="str">
        <f aca="false">SUMIF($C$52:$C$89, "="&amp;C12, $E$52:$E$89)</f>
        <v>0.3</v>
      </c>
      <c r="F12" s="61" t="str">
        <f aca="false">MAX(F52:F54, A12)</f>
        <v>3/30/2016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/>
      <c r="B13" s="3"/>
      <c r="C13" s="3"/>
      <c r="D13" s="59"/>
      <c r="E13" s="60"/>
      <c r="F13" s="61"/>
      <c r="G13" s="60"/>
      <c r="H13" s="24"/>
      <c r="I13" s="37"/>
      <c r="J13" s="34"/>
      <c r="K13" s="3"/>
      <c r="L13" s="39"/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53" t="s">
        <v>144</v>
      </c>
      <c r="K19" s="53"/>
      <c r="L19" s="53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362</v>
      </c>
      <c r="C52" s="3" t="s">
        <v>132</v>
      </c>
      <c r="D52" s="3" t="n">
        <v>20</v>
      </c>
      <c r="E52" s="28" t="n">
        <v>0.3</v>
      </c>
      <c r="F52" s="24"/>
      <c r="G52" s="60" t="str">
        <f aca="false">E52 * D52 / 100</f>
        <v>0.06</v>
      </c>
      <c r="H52" s="24"/>
      <c r="I52" s="54"/>
      <c r="J52" s="3"/>
      <c r="K52" s="39"/>
    </row>
  </sheetData>
  <mergeCells count="2">
    <mergeCell ref="A10:B10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K2" r:id="rId1" display="https://github.com/GAIPS-INESC-ID/FAtiMA-Emotional-Appraisal/blob/master/License.txt"/>
    <hyperlink ref="B4" r:id="rId2" display="https://rage.ou.nl/node/210"/>
    <hyperlink ref="B5" r:id="rId3" display="https://github.com/GAIPS-INESC-ID/FAtiMA-Emotional-Appraisal"/>
    <hyperlink ref="B6" r:id="rId4" display="https://docs.google.com/document/d/1_fLg5TYfdZfjY6oiy56JZFClGaw_YcqYER87NAjR0sM/edit?usp=sharing"/>
    <hyperlink ref="B7" r:id="rId5" display="https://bitbucket.org/UrusaiDaisei/rage-demo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5.9642857142857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367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355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357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" t="s">
        <v>274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368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235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272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" t="s">
        <v>274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5.8520408163265"/>
    <col collapsed="false" hidden="false" max="3" min="3" style="0" width="8.96428571428571"/>
    <col collapsed="false" hidden="false" max="5" min="4" style="0" width="10.0459183673469"/>
    <col collapsed="false" hidden="false" max="6" min="6" style="0" width="12.0969387755102"/>
    <col collapsed="false" hidden="false" max="7" min="7" style="0" width="11.2295918367347"/>
    <col collapsed="false" hidden="false" max="8" min="8" style="0" width="15.8775510204082"/>
    <col collapsed="false" hidden="false" max="9" min="9" style="0" width="8.75"/>
    <col collapsed="false" hidden="false" max="10" min="10" style="0" width="28.7244897959184"/>
    <col collapsed="false" hidden="false" max="11" min="11" style="0" width="31.4285714285714"/>
    <col collapsed="false" hidden="false" max="1025" min="12" style="0" width="14.6887755102041"/>
  </cols>
  <sheetData>
    <row r="1" customFormat="false" ht="30" hidden="false" customHeight="true" outlineLevel="0" collapsed="false">
      <c r="A1" s="34" t="s">
        <v>69</v>
      </c>
      <c r="B1" s="3" t="s">
        <v>70</v>
      </c>
      <c r="I1" s="35" t="s">
        <v>71</v>
      </c>
      <c r="J1" s="36" t="s">
        <v>72</v>
      </c>
      <c r="K1" s="36"/>
      <c r="L1" s="36"/>
    </row>
    <row r="2" customFormat="false" ht="22.5" hidden="false" customHeight="true" outlineLevel="0" collapsed="false">
      <c r="A2" s="34" t="s">
        <v>13</v>
      </c>
      <c r="B2" s="3" t="s">
        <v>73</v>
      </c>
      <c r="I2" s="37" t="s">
        <v>74</v>
      </c>
      <c r="J2" s="34" t="s">
        <v>75</v>
      </c>
      <c r="K2" s="38" t="s">
        <v>76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79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84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88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93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97</v>
      </c>
      <c r="C7" s="39" t="s">
        <v>98</v>
      </c>
      <c r="I7" s="37" t="s">
        <v>74</v>
      </c>
      <c r="J7" s="34" t="s">
        <v>99</v>
      </c>
      <c r="K7" s="3" t="s">
        <v>100</v>
      </c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5</v>
      </c>
      <c r="C8" s="3" t="s">
        <v>103</v>
      </c>
      <c r="I8" s="37" t="s">
        <v>74</v>
      </c>
      <c r="J8" s="34" t="s">
        <v>104</v>
      </c>
      <c r="K8" s="38" t="s">
        <v>105</v>
      </c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 t="s">
        <v>100</v>
      </c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36" t="s">
        <v>110</v>
      </c>
      <c r="K10" s="36"/>
      <c r="L10" s="36"/>
    </row>
    <row r="11" customFormat="false" ht="15.75" hidden="false" customHeight="fals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42444</v>
      </c>
      <c r="B12" s="3" t="s">
        <v>121</v>
      </c>
      <c r="C12" s="3" t="s">
        <v>122</v>
      </c>
      <c r="D12" s="49" t="n">
        <f aca="false">IF(E12 &gt; 0, 100 * SUMIF($C$52:$C$90, "="&amp;C12, $G$52:$G$90) / E12, 0)</f>
        <v>30</v>
      </c>
      <c r="E12" s="50" t="n">
        <f aca="false">SUMIF($C$52:$C$90, "="&amp;C12, $E$52:$E$90)</f>
        <v>0.5</v>
      </c>
      <c r="F12" s="51" t="e">
        <f aca="false">MAX(IF(C$52:C$90=C12,F$52:F$90),A12)</f>
        <v>#VALUE!</v>
      </c>
      <c r="G12" s="52" t="e">
        <f aca="true">IF(D12 = 100, "done", F12 - TODAY())</f>
        <v>#VALUE!</v>
      </c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42429</v>
      </c>
      <c r="B13" s="3" t="s">
        <v>125</v>
      </c>
      <c r="C13" s="3" t="s">
        <v>126</v>
      </c>
      <c r="D13" s="49" t="n">
        <f aca="false">IF(E13 &gt; 0, 100 * SUMIF($C$52:$C$90, "="&amp;C13, $G$52:$G$90) / E13, 0)</f>
        <v>26.9230769230769</v>
      </c>
      <c r="E13" s="50" t="n">
        <f aca="false">SUMIF($C$52:$C$90, "="&amp;C13, $E$52:$E$90)</f>
        <v>1.3</v>
      </c>
      <c r="F13" s="51" t="e">
        <f aca="false">MAX(IF(C$52:C$90=C13,F$52:F$90),A13)</f>
        <v>#VALUE!</v>
      </c>
      <c r="G13" s="52" t="e">
        <f aca="true">IF(D13 = 100, "done", F13 - TODAY())</f>
        <v>#VALUE!</v>
      </c>
      <c r="H13" s="3" t="s">
        <v>127</v>
      </c>
      <c r="I13" s="37" t="s">
        <v>74</v>
      </c>
      <c r="J13" s="34" t="s">
        <v>128</v>
      </c>
      <c r="K13" s="38" t="s">
        <v>129</v>
      </c>
      <c r="L13" s="39" t="s">
        <v>130</v>
      </c>
    </row>
    <row r="14" customFormat="false" ht="15.75" hidden="false" customHeight="false" outlineLevel="0" collapsed="false">
      <c r="A14" s="48" t="n">
        <v>42287</v>
      </c>
      <c r="B14" s="3" t="s">
        <v>131</v>
      </c>
      <c r="C14" s="3" t="s">
        <v>132</v>
      </c>
      <c r="D14" s="49" t="n">
        <f aca="false">IF(E14 &gt; 0, 100 * SUMIF($C$52:$C$90, "="&amp;C14, $G$52:$G$90) / E14, 0)</f>
        <v>100</v>
      </c>
      <c r="E14" s="50" t="n">
        <f aca="false">SUMIF($C$52:$C$90, "="&amp;C14, $E$52:$E$90)</f>
        <v>1.2</v>
      </c>
      <c r="F14" s="51" t="e">
        <f aca="false">MAX(IF(C$52:C$90=C14,F$52:F$90),A14)</f>
        <v>#VALUE!</v>
      </c>
      <c r="G14" s="52" t="str">
        <f aca="true">IF(D14 = 100, "done", F14 - TODAY())</f>
        <v>done</v>
      </c>
      <c r="I14" s="37" t="s">
        <v>74</v>
      </c>
      <c r="J14" s="34" t="s">
        <v>133</v>
      </c>
      <c r="K14" s="38" t="s">
        <v>105</v>
      </c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8" t="s">
        <v>97</v>
      </c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8" t="s">
        <v>140</v>
      </c>
      <c r="L17" s="39" t="s">
        <v>141</v>
      </c>
    </row>
    <row r="18" customFormat="false" ht="15.75" hidden="false" customHeight="tru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23.25" hidden="false" customHeight="true" outlineLevel="0" collapsed="false">
      <c r="A19" s="3"/>
      <c r="B19" s="3"/>
      <c r="I19" s="37"/>
      <c r="J19" s="53" t="s">
        <v>144</v>
      </c>
      <c r="K19" s="53"/>
      <c r="L19" s="53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" hidden="false" customHeight="tru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H29" s="37"/>
      <c r="I29" s="37" t="s">
        <v>80</v>
      </c>
      <c r="J29" s="34" t="s">
        <v>162</v>
      </c>
      <c r="K29" s="3"/>
      <c r="L29" s="39" t="s">
        <v>163</v>
      </c>
    </row>
    <row r="33" customFormat="false" ht="15.75" hidden="true" customHeight="true" outlineLevel="0" collapsed="false">
      <c r="A33" s="54" t="s">
        <v>164</v>
      </c>
    </row>
    <row r="49" customFormat="false" ht="20.25" hidden="false" customHeight="tru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44" t="s">
        <v>166</v>
      </c>
      <c r="B51" s="43" t="s">
        <v>112</v>
      </c>
      <c r="C51" s="44" t="s">
        <v>113</v>
      </c>
      <c r="D51" s="44" t="s">
        <v>114</v>
      </c>
      <c r="E51" s="44" t="s">
        <v>167</v>
      </c>
      <c r="F51" s="56" t="s">
        <v>168</v>
      </c>
      <c r="G51" s="45" t="s">
        <v>169</v>
      </c>
      <c r="H51" s="44" t="s">
        <v>118</v>
      </c>
    </row>
    <row r="52" customFormat="false" ht="15.75" hidden="false" customHeight="false" outlineLevel="0" collapsed="false">
      <c r="A52" s="3" t="s">
        <v>170</v>
      </c>
      <c r="B52" s="3" t="s">
        <v>171</v>
      </c>
      <c r="C52" s="3" t="s">
        <v>126</v>
      </c>
      <c r="D52" s="3" t="n">
        <v>50</v>
      </c>
      <c r="E52" s="3" t="n">
        <v>0.3</v>
      </c>
      <c r="G52" s="50" t="n">
        <f aca="false">E52 * D52 / 100</f>
        <v>0.15</v>
      </c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173</v>
      </c>
      <c r="C53" s="3" t="s">
        <v>126</v>
      </c>
      <c r="D53" s="3" t="n">
        <v>20</v>
      </c>
      <c r="E53" s="3" t="n">
        <v>1</v>
      </c>
      <c r="F53" s="48"/>
      <c r="G53" s="50" t="n">
        <f aca="false">E53 * D53 / 100</f>
        <v>0.2</v>
      </c>
      <c r="J53" s="3"/>
      <c r="K53" s="39"/>
    </row>
    <row r="54" customFormat="false" ht="15.75" hidden="false" customHeight="false" outlineLevel="0" collapsed="false">
      <c r="A54" s="3" t="s">
        <v>174</v>
      </c>
      <c r="B54" s="3" t="s">
        <v>175</v>
      </c>
      <c r="C54" s="3" t="s">
        <v>122</v>
      </c>
      <c r="D54" s="3" t="n">
        <v>30</v>
      </c>
      <c r="E54" s="3" t="n">
        <v>0.5</v>
      </c>
      <c r="F54" s="3"/>
      <c r="G54" s="50" t="n">
        <f aca="false">E54 * D54 / 100</f>
        <v>0.15</v>
      </c>
      <c r="J54" s="3"/>
      <c r="K54" s="39"/>
    </row>
    <row r="55" customFormat="false" ht="15.75" hidden="false" customHeight="false" outlineLevel="0" collapsed="false">
      <c r="A55" s="3" t="s">
        <v>176</v>
      </c>
      <c r="B55" s="3" t="s">
        <v>131</v>
      </c>
      <c r="C55" s="3" t="s">
        <v>132</v>
      </c>
      <c r="D55" s="3" t="n">
        <v>100</v>
      </c>
      <c r="E55" s="3" t="n">
        <v>1.2</v>
      </c>
      <c r="F55" s="3"/>
      <c r="G55" s="50" t="n">
        <f aca="false">E55 * D55 / 100</f>
        <v>1.2</v>
      </c>
      <c r="J55" s="3"/>
      <c r="K55" s="39"/>
    </row>
  </sheetData>
  <mergeCells count="2">
    <mergeCell ref="A10:B10"/>
    <mergeCell ref="A50:B50"/>
  </mergeCells>
  <conditionalFormatting sqref="I2:I29">
    <cfRule type="containsText" priority="2" aboveAverage="0" equalAverage="0" bottom="0" percent="0" rank="0" text="must" dxfId="0"/>
  </conditionalFormatting>
  <conditionalFormatting sqref="I2:I29">
    <cfRule type="containsText" priority="3" aboveAverage="0" equalAverage="0" bottom="0" percent="0" rank="0" text="should" dxfId="1"/>
  </conditionalFormatting>
  <conditionalFormatting sqref="G12:G14">
    <cfRule type="expression" priority="4" aboveAverage="0" equalAverage="0" bottom="0" percent="0" rank="0" text="" dxfId="0">
      <formula>IF(AND(G12 &lt;&gt; "done", G12 &gt; A12-TODAY()),1)</formula>
    </cfRule>
  </conditionalFormatting>
  <conditionalFormatting sqref="G12:G14">
    <cfRule type="expression" priority="5" aboveAverage="0" equalAverage="0" bottom="0" percent="0" rank="0" text="" dxfId="1">
      <formula>IF("done"=G12, 1)</formula>
    </cfRule>
  </conditionalFormatting>
  <hyperlinks>
    <hyperlink ref="K2" r:id="rId1" display="Apache 2.0 (http://www.apache.org/licenses/)"/>
    <hyperlink ref="B4" r:id="rId2" display="https://rage.ou.nl/node/206"/>
    <hyperlink ref="B5" r:id="rId3" display="https://github.com/e-ucm/unity-tracker"/>
    <hyperlink ref="B6" r:id="rId4" display="https://docs.google.com/document/d/1_XtAMvI9mNhR5Qxc9RHF6OWhRBJyL2Iq6biAwtZegAQ/edit?usp=sharing"/>
    <hyperlink ref="B7" r:id="rId5" display="https://github.com/e-ucm/QuizDemo"/>
    <hyperlink ref="K8" r:id="rId6" display="https://github.com/e-ucm/unity-tracker/blob/master/README.md"/>
    <hyperlink ref="K13" r:id="rId7" display="https://github.com/e-ucm/rage-analytics/wiki/Tracker"/>
    <hyperlink ref="K14" r:id="rId8" display="https://github.com/e-ucm/unity-tracker/blob/master/README.md"/>
    <hyperlink ref="K16" r:id="rId9" display="https://github.com/e-ucm/QuizDemo"/>
    <hyperlink ref="K17" r:id="rId10" display="https://github.com/e-ucm/QuizDemo/blob/master/README.m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52.6989795918367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369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355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357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370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359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371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372</v>
      </c>
      <c r="C12" s="3" t="s">
        <v>132</v>
      </c>
      <c r="D12" s="59" t="str">
        <f aca="false">IF(E12 &gt; 0, 100 * SUMIF($C$52:$C$90, "="&amp;C12, $G$52:$G$90) / E12, 0)</f>
        <v>20.0</v>
      </c>
      <c r="E12" s="60" t="str">
        <f aca="false">SUMIF($C$52:$C$90, "="&amp;C12, $E$52:$E$90)</f>
        <v>0.3</v>
      </c>
      <c r="F12" s="61" t="str">
        <f aca="false">MAX(F52:F55, A12)</f>
        <v>3/30/2016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/>
      <c r="B13" s="3"/>
      <c r="C13" s="3"/>
      <c r="D13" s="59"/>
      <c r="E13" s="60"/>
      <c r="F13" s="61"/>
      <c r="G13" s="60"/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373</v>
      </c>
      <c r="C52" s="3" t="s">
        <v>132</v>
      </c>
      <c r="D52" s="3" t="n">
        <v>20</v>
      </c>
      <c r="E52" s="28" t="n">
        <v>0.3</v>
      </c>
      <c r="F52" s="24"/>
      <c r="G52" s="60" t="n">
        <f aca="false">E52 * D52 / 100</f>
        <v>0.06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374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node/212"/>
    <hyperlink ref="B5" r:id="rId2" display="https://github.com/GAIPS-INESC-ID/FAtiMA-Emotional-Appraisal"/>
    <hyperlink ref="B6" r:id="rId3" display="https://docs.google.com/document/d/1xKQUEXE3igJRBTuOVD88btxDeG09XGKF-VzG7UbKa-s/edit?usp=shar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375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54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272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" t="s">
        <v>274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376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54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272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" t="s">
        <v>274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377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278</v>
      </c>
      <c r="I2" s="37" t="s">
        <v>74</v>
      </c>
      <c r="J2" s="34" t="s">
        <v>75</v>
      </c>
      <c r="K2" s="38" t="s">
        <v>279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280</v>
      </c>
      <c r="I3" s="37" t="s">
        <v>80</v>
      </c>
      <c r="J3" s="34" t="s">
        <v>81</v>
      </c>
      <c r="K3" s="3" t="s">
        <v>200</v>
      </c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378</v>
      </c>
      <c r="I4" s="37" t="s">
        <v>80</v>
      </c>
      <c r="J4" s="34" t="s">
        <v>85</v>
      </c>
      <c r="K4" s="3" t="s">
        <v>200</v>
      </c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282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282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283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42551</v>
      </c>
      <c r="B12" s="3" t="s">
        <v>284</v>
      </c>
      <c r="C12" s="3" t="s">
        <v>132</v>
      </c>
      <c r="D12" s="59" t="str">
        <f aca="false">IF(E12 &gt; 0, 100 * SUMIF($C$52:$C$90, "="&amp;C12, $G$52:$G$90) / E12, 0)</f>
        <v>65.0</v>
      </c>
      <c r="E12" s="60" t="str">
        <f aca="false">SUMIF($C$52:$C$90, "="&amp;C12, $E$52:$E$90)</f>
        <v>0.3</v>
      </c>
      <c r="F12" s="61" t="str">
        <f aca="false">MAX(F52:F55,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/>
      <c r="B13" s="3"/>
      <c r="C13" s="3"/>
      <c r="D13" s="59"/>
      <c r="E13" s="60"/>
      <c r="F13" s="61"/>
      <c r="G13" s="60"/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379</v>
      </c>
      <c r="C52" s="3" t="s">
        <v>132</v>
      </c>
      <c r="D52" s="3" t="n">
        <v>65</v>
      </c>
      <c r="E52" s="28" t="n">
        <v>0.3</v>
      </c>
      <c r="F52" s="24"/>
      <c r="G52" s="60" t="str">
        <f aca="false">E52 * D52 / 100</f>
        <v>0.195</v>
      </c>
      <c r="H52" s="24"/>
      <c r="I52" s="54"/>
      <c r="J52" s="3"/>
      <c r="K52" s="39"/>
    </row>
    <row r="53" customFormat="false" ht="15.75" hidden="false" customHeight="false" outlineLevel="0" collapsed="false">
      <c r="A53" s="3"/>
      <c r="B53" s="3"/>
      <c r="C53" s="3"/>
      <c r="D53" s="3"/>
      <c r="E53" s="3"/>
      <c r="G53" s="50"/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K2" r:id="rId1" display="https://bitbucket.org/ReaderBench/readerbench/src/b0dcd2ad9c9db42e3a7d779d40bfb0d0b8ba21e1/LICENSE.txt?fileviewer=file-view-default"/>
    <hyperlink ref="B4" r:id="rId2" display="https://rage.ou.nl/node/244"/>
    <hyperlink ref="B5" r:id="rId3" display="https://bitbucket.org/ReaderBench/readerbench"/>
    <hyperlink ref="B6" r:id="rId4" display="https://bitbucket.org/ReaderBench/readerbench"/>
    <hyperlink ref="B7" r:id="rId5" display="http://readerbench.com/demo/text-process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380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278</v>
      </c>
      <c r="I2" s="37" t="s">
        <v>74</v>
      </c>
      <c r="J2" s="34" t="s">
        <v>75</v>
      </c>
      <c r="K2" s="38" t="s">
        <v>279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280</v>
      </c>
      <c r="I3" s="37" t="s">
        <v>80</v>
      </c>
      <c r="J3" s="34" t="s">
        <v>81</v>
      </c>
      <c r="K3" s="3" t="s">
        <v>200</v>
      </c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381</v>
      </c>
      <c r="I4" s="37" t="s">
        <v>80</v>
      </c>
      <c r="J4" s="34" t="s">
        <v>85</v>
      </c>
      <c r="K4" s="3" t="s">
        <v>200</v>
      </c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282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282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382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42551</v>
      </c>
      <c r="B12" s="3" t="s">
        <v>284</v>
      </c>
      <c r="C12" s="3" t="s">
        <v>132</v>
      </c>
      <c r="D12" s="59" t="str">
        <f aca="false">IF(E12 &gt; 0, 100 * SUMIF($C$52:$C$90, "="&amp;C12, $G$52:$G$90) / E12, 0)</f>
        <v>60.0</v>
      </c>
      <c r="E12" s="60" t="str">
        <f aca="false">SUMIF($C$52:$C$90, "="&amp;C12, $E$52:$E$90)</f>
        <v>0.3</v>
      </c>
      <c r="F12" s="61" t="str">
        <f aca="false">MAX(F52:F55,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/>
      <c r="B13" s="3"/>
      <c r="C13" s="3"/>
      <c r="D13" s="59"/>
      <c r="E13" s="60"/>
      <c r="F13" s="61"/>
      <c r="G13" s="60"/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383</v>
      </c>
      <c r="C52" s="3" t="s">
        <v>132</v>
      </c>
      <c r="D52" s="3" t="n">
        <v>60</v>
      </c>
      <c r="E52" s="28" t="n">
        <v>0.3</v>
      </c>
      <c r="F52" s="24"/>
      <c r="G52" s="60" t="str">
        <f aca="false">E52 * D52 / 100</f>
        <v>0.18</v>
      </c>
      <c r="H52" s="24"/>
      <c r="I52" s="54"/>
      <c r="J52" s="3"/>
      <c r="K52" s="39"/>
    </row>
    <row r="53" customFormat="false" ht="15.75" hidden="false" customHeight="false" outlineLevel="0" collapsed="false">
      <c r="A53" s="3"/>
      <c r="B53" s="3"/>
      <c r="C53" s="3"/>
      <c r="D53" s="3"/>
      <c r="E53" s="3"/>
      <c r="G53" s="50"/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K2" r:id="rId1" display="https://bitbucket.org/ReaderBench/readerbench/src/b0dcd2ad9c9db42e3a7d779d40bfb0d0b8ba21e1/LICENSE.txt?fileviewer=file-view-default"/>
    <hyperlink ref="B4" r:id="rId2" display="https://rage.ou.nl/node/245"/>
    <hyperlink ref="B5" r:id="rId3" display="https://bitbucket.org/ReaderBench/readerbench"/>
    <hyperlink ref="B6" r:id="rId4" display="https://bitbucket.org/ReaderBench/readerbench"/>
    <hyperlink ref="B7" r:id="rId5" display="http://readerbench.com/demo/semantic-annotation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384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278</v>
      </c>
      <c r="I2" s="37" t="s">
        <v>74</v>
      </c>
      <c r="J2" s="34" t="s">
        <v>75</v>
      </c>
      <c r="K2" s="38" t="s">
        <v>279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280</v>
      </c>
      <c r="I3" s="37" t="s">
        <v>80</v>
      </c>
      <c r="J3" s="34" t="s">
        <v>81</v>
      </c>
      <c r="K3" s="3" t="s">
        <v>200</v>
      </c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385</v>
      </c>
      <c r="I4" s="37" t="s">
        <v>80</v>
      </c>
      <c r="J4" s="34" t="s">
        <v>85</v>
      </c>
      <c r="K4" s="3" t="s">
        <v>200</v>
      </c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282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282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386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42551</v>
      </c>
      <c r="B12" s="3" t="s">
        <v>284</v>
      </c>
      <c r="C12" s="3" t="s">
        <v>132</v>
      </c>
      <c r="D12" s="59" t="str">
        <f aca="false">IF(E12 &gt; 0, 100 * SUMIF($C$52:$C$90, "="&amp;C12, $G$52:$G$90) / E12, 0)</f>
        <v>80.0</v>
      </c>
      <c r="E12" s="60" t="str">
        <f aca="false">SUMIF($C$52:$C$90, "="&amp;C12, $E$52:$E$90)</f>
        <v>0.3</v>
      </c>
      <c r="F12" s="61" t="str">
        <f aca="false">MAX(F52:F55,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/>
      <c r="B13" s="3"/>
      <c r="C13" s="3"/>
      <c r="D13" s="59"/>
      <c r="E13" s="60"/>
      <c r="F13" s="61"/>
      <c r="G13" s="60"/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387</v>
      </c>
      <c r="C52" s="3" t="s">
        <v>132</v>
      </c>
      <c r="D52" s="3" t="n">
        <v>80</v>
      </c>
      <c r="E52" s="28" t="n">
        <v>0.3</v>
      </c>
      <c r="F52" s="24"/>
      <c r="G52" s="60" t="str">
        <f aca="false">E52 * D52 / 100</f>
        <v>0.24</v>
      </c>
      <c r="H52" s="24"/>
      <c r="I52" s="54"/>
      <c r="J52" s="3"/>
      <c r="K52" s="39"/>
    </row>
    <row r="53" customFormat="false" ht="15.75" hidden="false" customHeight="false" outlineLevel="0" collapsed="false">
      <c r="A53" s="3"/>
      <c r="B53" s="3"/>
      <c r="C53" s="3"/>
      <c r="D53" s="3"/>
      <c r="E53" s="3"/>
      <c r="G53" s="50"/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K2" r:id="rId1" display="https://bitbucket.org/ReaderBench/readerbench/src/b0dcd2ad9c9db42e3a7d779d40bfb0d0b8ba21e1/LICENSE.txt?fileviewer=file-view-default"/>
    <hyperlink ref="B4" r:id="rId2" display="https://rage.ou.nl/node/246"/>
    <hyperlink ref="B5" r:id="rId3" display="https://bitbucket.org/ReaderBench/readerbench"/>
    <hyperlink ref="B6" r:id="rId4" display="https://bitbucket.org/ReaderBench/readerbench"/>
    <hyperlink ref="B7" r:id="rId5" display="http://readerbench.com/demo/csc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388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278</v>
      </c>
      <c r="I2" s="37" t="s">
        <v>74</v>
      </c>
      <c r="J2" s="34" t="s">
        <v>75</v>
      </c>
      <c r="K2" s="38" t="s">
        <v>279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280</v>
      </c>
      <c r="I3" s="37" t="s">
        <v>80</v>
      </c>
      <c r="J3" s="34" t="s">
        <v>81</v>
      </c>
      <c r="K3" s="3" t="s">
        <v>200</v>
      </c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389</v>
      </c>
      <c r="I4" s="37" t="s">
        <v>80</v>
      </c>
      <c r="J4" s="34" t="s">
        <v>85</v>
      </c>
      <c r="K4" s="3" t="s">
        <v>200</v>
      </c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282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282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390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42551</v>
      </c>
      <c r="B12" s="3" t="s">
        <v>284</v>
      </c>
      <c r="C12" s="3" t="s">
        <v>132</v>
      </c>
      <c r="D12" s="59" t="str">
        <f aca="false">IF(E12 &gt; 0, 100 * SUMIF($C$52:$C$90, "="&amp;C12, $G$52:$G$90) / E12, 0)</f>
        <v>80.0</v>
      </c>
      <c r="E12" s="60" t="str">
        <f aca="false">SUMIF($C$52:$C$90, "="&amp;C12, $E$52:$E$90)</f>
        <v>0.3</v>
      </c>
      <c r="F12" s="61" t="str">
        <f aca="false">MAX(F52:F55,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/>
      <c r="B13" s="3"/>
      <c r="C13" s="3"/>
      <c r="D13" s="59"/>
      <c r="E13" s="60"/>
      <c r="F13" s="61"/>
      <c r="G13" s="60"/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391</v>
      </c>
      <c r="C52" s="3" t="s">
        <v>132</v>
      </c>
      <c r="D52" s="3" t="n">
        <v>80</v>
      </c>
      <c r="E52" s="28" t="n">
        <v>0.3</v>
      </c>
      <c r="F52" s="24"/>
      <c r="G52" s="60" t="str">
        <f aca="false">E52 * D52 / 100</f>
        <v>0.24</v>
      </c>
      <c r="H52" s="24"/>
      <c r="I52" s="54"/>
      <c r="J52" s="3"/>
      <c r="K52" s="39"/>
    </row>
    <row r="53" customFormat="false" ht="15.75" hidden="false" customHeight="false" outlineLevel="0" collapsed="false">
      <c r="A53" s="3"/>
      <c r="B53" s="3"/>
      <c r="C53" s="3"/>
      <c r="D53" s="3"/>
      <c r="E53" s="3"/>
      <c r="G53" s="50"/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K2" r:id="rId1" display="https://bitbucket.org/ReaderBench/readerbench/src/b0dcd2ad9c9db42e3a7d779d40bfb0d0b8ba21e1/LICENSE.txt?fileviewer=file-view-default"/>
    <hyperlink ref="B4" r:id="rId2" display="https://rage.ou.nl/node/248"/>
    <hyperlink ref="B5" r:id="rId3" display="https://bitbucket.org/ReaderBench/readerbench"/>
    <hyperlink ref="B6" r:id="rId4" display="https://bitbucket.org/ReaderBench/readerbench"/>
    <hyperlink ref="B7" r:id="rId5" display="http://readerbench.com/demo/self-explanation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1" min="11" style="0" width="18.25"/>
    <col collapsed="false" hidden="false" max="1025" min="12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392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54</v>
      </c>
      <c r="I2" s="37" t="s">
        <v>74</v>
      </c>
      <c r="J2" s="34" t="s">
        <v>75</v>
      </c>
      <c r="K2" s="38" t="s">
        <v>393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199</v>
      </c>
      <c r="I3" s="37" t="s">
        <v>80</v>
      </c>
      <c r="J3" s="34" t="s">
        <v>81</v>
      </c>
      <c r="K3" s="3" t="s">
        <v>200</v>
      </c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394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395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396</v>
      </c>
      <c r="C6" s="39" t="s">
        <v>94</v>
      </c>
      <c r="I6" s="37" t="s">
        <v>80</v>
      </c>
      <c r="J6" s="34" t="s">
        <v>95</v>
      </c>
      <c r="K6" s="76" t="s">
        <v>397</v>
      </c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398</v>
      </c>
      <c r="C7" s="39" t="s">
        <v>98</v>
      </c>
      <c r="I7" s="37" t="s">
        <v>74</v>
      </c>
      <c r="J7" s="34" t="s">
        <v>99</v>
      </c>
      <c r="K7" s="3" t="s">
        <v>208</v>
      </c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5</v>
      </c>
      <c r="C8" s="68" t="s">
        <v>399</v>
      </c>
      <c r="I8" s="37" t="s">
        <v>74</v>
      </c>
      <c r="J8" s="34" t="s">
        <v>104</v>
      </c>
      <c r="K8" s="38" t="s">
        <v>400</v>
      </c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 t="s">
        <v>208</v>
      </c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 t="s">
        <v>208</v>
      </c>
      <c r="L11" s="39" t="s">
        <v>120</v>
      </c>
    </row>
    <row r="12" customFormat="false" ht="15.75" hidden="false" customHeight="false" outlineLevel="0" collapsed="false">
      <c r="A12" s="77" t="n">
        <v>42551</v>
      </c>
      <c r="B12" s="24" t="s">
        <v>209</v>
      </c>
      <c r="C12" s="24" t="s">
        <v>126</v>
      </c>
      <c r="D12" s="59" t="str">
        <f aca="false">IF(E12 &gt; 0, 100 * SUMIF($C$52:$C$90, "="&amp;C12, $G$52:$G$90) / E12, 0)</f>
        <v>0.0</v>
      </c>
      <c r="E12" s="60" t="n">
        <f aca="false">SUMIF($C$52:$C$90, "="&amp;C12, $E$52:$E$90)</f>
        <v>4</v>
      </c>
      <c r="F12" s="61" t="n">
        <f aca="false">MAX(F52:F55, A12)</f>
        <v>42551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71" t="s">
        <v>210</v>
      </c>
      <c r="L12" s="39" t="s">
        <v>124</v>
      </c>
    </row>
    <row r="13" customFormat="false" ht="15.75" hidden="false" customHeight="false" outlineLevel="0" collapsed="false">
      <c r="A13" s="77" t="n">
        <v>42429</v>
      </c>
      <c r="B13" s="24" t="s">
        <v>211</v>
      </c>
      <c r="C13" s="24" t="s">
        <v>132</v>
      </c>
      <c r="D13" s="59" t="n">
        <v>90</v>
      </c>
      <c r="E13" s="60" t="n">
        <f aca="false">SUMIF($C$52:$C$90, "="&amp;C13, $E$52:$E$90)</f>
        <v>5</v>
      </c>
      <c r="F13" s="61" t="n">
        <f aca="false">MAX(F53:F56, A13)</f>
        <v>42429</v>
      </c>
      <c r="G13" s="60" t="n">
        <f aca="true">IF(D13 = 100, "done", A13 - TODAY())</f>
        <v>-9</v>
      </c>
      <c r="H13" s="24"/>
      <c r="I13" s="37" t="s">
        <v>74</v>
      </c>
      <c r="J13" s="34" t="s">
        <v>128</v>
      </c>
      <c r="K13" s="38" t="s">
        <v>400</v>
      </c>
      <c r="L13" s="39" t="s">
        <v>130</v>
      </c>
    </row>
    <row r="14" customFormat="false" ht="15.75" hidden="false" customHeight="false" outlineLevel="0" collapsed="false">
      <c r="A14" s="77"/>
      <c r="B14" s="24"/>
      <c r="C14" s="24"/>
      <c r="D14" s="59"/>
      <c r="E14" s="60"/>
      <c r="F14" s="61"/>
      <c r="G14" s="60"/>
      <c r="H14" s="24"/>
      <c r="I14" s="37" t="s">
        <v>74</v>
      </c>
      <c r="J14" s="34" t="s">
        <v>133</v>
      </c>
      <c r="K14" s="72" t="s">
        <v>401</v>
      </c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8" t="s">
        <v>398</v>
      </c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8" t="s">
        <v>395</v>
      </c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8" t="s">
        <v>395</v>
      </c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 t="s">
        <v>402</v>
      </c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 t="s">
        <v>208</v>
      </c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 t="s">
        <v>208</v>
      </c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 t="s">
        <v>403</v>
      </c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 t="s">
        <v>403</v>
      </c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8" t="s">
        <v>400</v>
      </c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8" t="s">
        <v>400</v>
      </c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 t="s">
        <v>404</v>
      </c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 t="s">
        <v>216</v>
      </c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 t="s">
        <v>208</v>
      </c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 t="s">
        <v>208</v>
      </c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90</v>
      </c>
      <c r="E52" s="28" t="n">
        <v>5</v>
      </c>
      <c r="F52" s="24"/>
      <c r="G52" s="60" t="n">
        <f aca="false">E52 * D52 / 100</f>
        <v>4.5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4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K2" r:id="rId1" display="https://github.com/UURAGE/ScenarioEditor/blob/master/LICENSE.txt"/>
    <hyperlink ref="B4" r:id="rId2" display="https://rage.ou.nl/node/249"/>
    <hyperlink ref="B5" r:id="rId3" display="https://github.com/UURAGE/ScenarioEditor"/>
    <hyperlink ref="B6" r:id="rId4" display="https://github.com/UURAGE/ScenarioEditor/blob/master/doc/SDD%20Scenario%20Editor%20v3.pdf"/>
    <hyperlink ref="B7" r:id="rId5" display="http://www.communicategame.nl/UURAGE/ScenarioEditor/"/>
    <hyperlink ref="K8" r:id="rId6" display="https://github.com/UURAGE/ScenarioEditor/blob/master/README.md"/>
    <hyperlink ref="K12" r:id="rId7" display="https://communicate.sites.uu.nl"/>
    <hyperlink ref="K13" r:id="rId8" display="https://github.com/UURAGE/ScenarioEditor/blob/master/README.md"/>
    <hyperlink ref="K14" r:id="rId9" display="https://youtu.be/eaLblvbmPOU"/>
    <hyperlink ref="K15" r:id="rId10" display="http://www.communicategame.nl/UURAGE/ScenarioEditor/"/>
    <hyperlink ref="K16" r:id="rId11" display="https://github.com/UURAGE/ScenarioEditor"/>
    <hyperlink ref="K17" r:id="rId12" display="https://github.com/UURAGE/ScenarioEditor"/>
    <hyperlink ref="K24" r:id="rId13" display="https://github.com/UURAGE/ScenarioEditor/blob/master/README.md"/>
    <hyperlink ref="K25" r:id="rId14" display="https://github.com/UURAGE/ScenarioEditor/blob/master/README.m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405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406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272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" t="s">
        <v>274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51.9438775510204"/>
    <col collapsed="false" hidden="false" max="6" min="3" style="0" width="10.1530612244898"/>
    <col collapsed="false" hidden="false" max="7" min="7" style="0" width="12.3112244897959"/>
    <col collapsed="false" hidden="false" max="8" min="8" style="0" width="14.1479591836735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407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235</v>
      </c>
      <c r="I2" s="37" t="s">
        <v>74</v>
      </c>
      <c r="J2" s="34" t="s">
        <v>75</v>
      </c>
      <c r="K2" s="3" t="s">
        <v>219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408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409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78" t="s">
        <v>410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411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412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1</v>
      </c>
      <c r="C8" s="3" t="s">
        <v>413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42705</v>
      </c>
      <c r="B12" s="3" t="s">
        <v>414</v>
      </c>
      <c r="C12" s="3" t="s">
        <v>264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1</v>
      </c>
      <c r="F12" s="61" t="n">
        <f aca="false">MAX(F52:F55, A12)</f>
        <v>42705</v>
      </c>
      <c r="G12" s="60" t="n">
        <f aca="true">IF(D12 = 100, "done", A12 - TODAY())</f>
        <v>267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42614</v>
      </c>
      <c r="B13" s="3" t="s">
        <v>415</v>
      </c>
      <c r="C13" s="3" t="s">
        <v>267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1</v>
      </c>
      <c r="F13" s="61" t="n">
        <f aca="false">MAX(F53:F56, A13)</f>
        <v>42614</v>
      </c>
      <c r="G13" s="60" t="n">
        <f aca="true">IF(D13 = 100, "done", A13 - TODAY())</f>
        <v>176</v>
      </c>
      <c r="H13" s="24"/>
      <c r="I13" s="37" t="s">
        <v>74</v>
      </c>
      <c r="J13" s="34" t="s">
        <v>128</v>
      </c>
      <c r="K13" s="38" t="s">
        <v>416</v>
      </c>
      <c r="L13" s="39" t="s">
        <v>130</v>
      </c>
    </row>
    <row r="14" customFormat="false" ht="15.75" hidden="false" customHeight="false" outlineLevel="0" collapsed="false">
      <c r="A14" s="48" t="n">
        <v>42614</v>
      </c>
      <c r="B14" s="3" t="s">
        <v>417</v>
      </c>
      <c r="C14" s="3" t="s">
        <v>258</v>
      </c>
      <c r="D14" s="59" t="n">
        <f aca="false">IF(E14 &gt; 0, 100 * SUMIF($C$52:$C$90, "="&amp;C14, $G$52:$G$90) / E14, 0)</f>
        <v>0</v>
      </c>
      <c r="E14" s="60" t="n">
        <f aca="false">SUMIF($C$52:$C$90, "="&amp;C14, $E$52:$E$90)</f>
        <v>1</v>
      </c>
      <c r="F14" s="61" t="n">
        <f aca="false">MAX(F54:F57, A14)</f>
        <v>42614</v>
      </c>
      <c r="G14" s="60" t="n">
        <f aca="true">IF(D14 = 100, "done", A14 - TODAY())</f>
        <v>176</v>
      </c>
      <c r="H14" s="24"/>
      <c r="I14" s="37" t="s">
        <v>74</v>
      </c>
      <c r="J14" s="34" t="s">
        <v>133</v>
      </c>
      <c r="K14" s="38" t="s">
        <v>411</v>
      </c>
      <c r="L14" s="39" t="s">
        <v>134</v>
      </c>
    </row>
    <row r="15" customFormat="false" ht="15.75" hidden="false" customHeight="false" outlineLevel="0" collapsed="false">
      <c r="A15" s="48" t="n">
        <v>42491</v>
      </c>
      <c r="B15" s="3" t="s">
        <v>418</v>
      </c>
      <c r="C15" s="3" t="s">
        <v>261</v>
      </c>
      <c r="D15" s="59" t="n">
        <f aca="false">IF(E15 &gt; 0, 100 * SUMIF($C$52:$C$90, "="&amp;C15, $G$52:$G$90) / E15, 0)</f>
        <v>0</v>
      </c>
      <c r="E15" s="60" t="n">
        <f aca="false">SUMIF($C$52:$C$90, "="&amp;C15, $E$52:$E$90)</f>
        <v>1</v>
      </c>
      <c r="F15" s="61" t="n">
        <f aca="false">MAX(F55:F58, A15)</f>
        <v>42491</v>
      </c>
      <c r="G15" s="60" t="n">
        <f aca="true">IF(D15 = 100, "done", A15 - TODAY())</f>
        <v>53</v>
      </c>
      <c r="I15" s="37" t="s">
        <v>74</v>
      </c>
      <c r="J15" s="34" t="s">
        <v>135</v>
      </c>
      <c r="K15" s="38" t="s">
        <v>412</v>
      </c>
      <c r="L15" s="39" t="s">
        <v>136</v>
      </c>
    </row>
    <row r="16" customFormat="false" ht="15.75" hidden="false" customHeight="false" outlineLevel="0" collapsed="false">
      <c r="A16" s="48" t="n">
        <v>42491</v>
      </c>
      <c r="B16" s="3" t="s">
        <v>419</v>
      </c>
      <c r="C16" s="3" t="s">
        <v>256</v>
      </c>
      <c r="D16" s="59" t="n">
        <f aca="false">IF(E16 &gt; 0, 100 * SUMIF($C$52:$C$90, "="&amp;C16, $G$52:$G$90) / E16, 0)</f>
        <v>0</v>
      </c>
      <c r="E16" s="60" t="n">
        <f aca="false">SUMIF($C$52:$C$90, "="&amp;C16, $E$52:$E$90)</f>
        <v>1</v>
      </c>
      <c r="F16" s="61" t="n">
        <f aca="false">MAX(F56:F59, A16)</f>
        <v>42491</v>
      </c>
      <c r="G16" s="60" t="n">
        <f aca="true">IF(D16 = 100, "done", A16 - TODAY())</f>
        <v>53</v>
      </c>
      <c r="I16" s="37" t="s">
        <v>80</v>
      </c>
      <c r="J16" s="34" t="s">
        <v>137</v>
      </c>
      <c r="K16" s="38" t="s">
        <v>412</v>
      </c>
      <c r="L16" s="39" t="s">
        <v>138</v>
      </c>
    </row>
    <row r="17" customFormat="false" ht="15.75" hidden="false" customHeight="false" outlineLevel="0" collapsed="false">
      <c r="A17" s="48" t="n">
        <v>42430</v>
      </c>
      <c r="B17" s="3" t="s">
        <v>420</v>
      </c>
      <c r="C17" s="3" t="s">
        <v>253</v>
      </c>
      <c r="D17" s="59" t="n">
        <f aca="false">IF(E17 &gt; 0, 100 * SUMIF($C$52:$C$90, "="&amp;C17, $G$52:$G$90) / E17, 0)</f>
        <v>100</v>
      </c>
      <c r="E17" s="60" t="n">
        <f aca="false">SUMIF($C$52:$C$90, "="&amp;C17, $E$52:$E$90)</f>
        <v>1</v>
      </c>
      <c r="F17" s="61" t="n">
        <f aca="false">MAX(F57:F60, A17)</f>
        <v>42430</v>
      </c>
      <c r="G17" s="60" t="str">
        <f aca="true">IF(D17 = 100, "done", A17 - TODAY())</f>
        <v>done</v>
      </c>
      <c r="I17" s="37" t="s">
        <v>80</v>
      </c>
      <c r="J17" s="34" t="s">
        <v>139</v>
      </c>
      <c r="K17" s="38" t="s">
        <v>412</v>
      </c>
      <c r="L17" s="39" t="s">
        <v>141</v>
      </c>
    </row>
    <row r="18" customFormat="false" ht="15.75" hidden="false" customHeight="false" outlineLevel="0" collapsed="false">
      <c r="A18" s="48" t="n">
        <v>42430</v>
      </c>
      <c r="B18" s="3" t="s">
        <v>421</v>
      </c>
      <c r="C18" s="3" t="s">
        <v>122</v>
      </c>
      <c r="D18" s="59" t="n">
        <f aca="false">IF(E18 &gt; 0, 100 * SUMIF($C$52:$C$90, "="&amp;C18, $G$52:$G$90) / E18, 0)</f>
        <v>100</v>
      </c>
      <c r="E18" s="60" t="n">
        <f aca="false">SUMIF($C$52:$C$90, "="&amp;C18, $E$52:$E$90)</f>
        <v>1</v>
      </c>
      <c r="F18" s="61" t="n">
        <f aca="false">MAX(F58:F61, A18)</f>
        <v>42430</v>
      </c>
      <c r="G18" s="60" t="str">
        <f aca="true">IF(D18 = 100, "done", A18 - TODAY())</f>
        <v>done</v>
      </c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48" t="n">
        <v>42430</v>
      </c>
      <c r="B19" s="3" t="s">
        <v>422</v>
      </c>
      <c r="C19" s="3" t="s">
        <v>126</v>
      </c>
      <c r="D19" s="59" t="n">
        <f aca="false">IF(E19 &gt; 0, 100 * SUMIF($C$52:$C$90, "="&amp;C19, $G$52:$G$90) / E19, 0)</f>
        <v>100</v>
      </c>
      <c r="E19" s="60" t="n">
        <f aca="false">SUMIF($C$52:$C$90, "="&amp;C19, $E$52:$E$90)</f>
        <v>1</v>
      </c>
      <c r="F19" s="61" t="n">
        <f aca="false">MAX(F59:F62, A19)</f>
        <v>42430</v>
      </c>
      <c r="G19" s="60" t="str">
        <f aca="true">IF(D19 = 100, "done", A19 - TODAY())</f>
        <v>done</v>
      </c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A20" s="48" t="n">
        <v>42430</v>
      </c>
      <c r="B20" s="3" t="s">
        <v>423</v>
      </c>
      <c r="C20" s="3" t="s">
        <v>132</v>
      </c>
      <c r="D20" s="59" t="n">
        <f aca="false">IF(E20 &gt; 0, 100 * SUMIF($C$52:$C$90, "="&amp;C20, $G$52:$G$90) / E20, 0)</f>
        <v>100</v>
      </c>
      <c r="E20" s="60" t="n">
        <f aca="false">SUMIF($C$52:$C$90, "="&amp;C20, $E$52:$E$90)</f>
        <v>1</v>
      </c>
      <c r="F20" s="61" t="n">
        <f aca="false">MAX(F60:F63, A20)</f>
        <v>42430</v>
      </c>
      <c r="G20" s="60" t="str">
        <f aca="true">IF(D20 = 100, "done", A20 - TODAY())</f>
        <v>done</v>
      </c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A21" s="48" t="n">
        <v>42430</v>
      </c>
      <c r="B21" s="3" t="s">
        <v>16</v>
      </c>
      <c r="C21" s="3" t="s">
        <v>270</v>
      </c>
      <c r="D21" s="59" t="n">
        <f aca="false">IF(E21 &gt; 0, 100 * SUMIF($C$52:$C$90, "="&amp;C21, $G$52:$G$90) / E21, 0)</f>
        <v>100</v>
      </c>
      <c r="E21" s="60" t="n">
        <f aca="false">SUMIF($C$52:$C$90, "="&amp;C21, $E$52:$E$90)</f>
        <v>1</v>
      </c>
      <c r="F21" s="61" t="n">
        <f aca="false">MAX(F61:F64, A21)</f>
        <v>42430</v>
      </c>
      <c r="G21" s="60" t="str">
        <f aca="true">IF(D21 = 100, "done", A21 - TODAY())</f>
        <v>done</v>
      </c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424</v>
      </c>
      <c r="B52" s="3" t="s">
        <v>423</v>
      </c>
      <c r="C52" s="3" t="s">
        <v>132</v>
      </c>
      <c r="D52" s="3" t="n">
        <v>100</v>
      </c>
      <c r="E52" s="28" t="n">
        <v>1</v>
      </c>
      <c r="F52" s="24"/>
      <c r="G52" s="60" t="n">
        <f aca="false">E52 * D52 / 100</f>
        <v>1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425</v>
      </c>
      <c r="B53" s="3" t="s">
        <v>422</v>
      </c>
      <c r="C53" s="3" t="s">
        <v>126</v>
      </c>
      <c r="D53" s="3" t="n">
        <v>100</v>
      </c>
      <c r="E53" s="3" t="n">
        <v>1</v>
      </c>
      <c r="G53" s="50" t="n">
        <f aca="false">E53 * D53 / 100</f>
        <v>1</v>
      </c>
      <c r="I53" s="54"/>
      <c r="J53" s="3"/>
      <c r="K53" s="39"/>
    </row>
    <row r="54" customFormat="false" ht="15.75" hidden="false" customHeight="false" outlineLevel="0" collapsed="false">
      <c r="A54" s="3" t="s">
        <v>426</v>
      </c>
      <c r="B54" s="3" t="s">
        <v>421</v>
      </c>
      <c r="C54" s="3" t="s">
        <v>122</v>
      </c>
      <c r="D54" s="3" t="n">
        <v>100</v>
      </c>
      <c r="E54" s="3" t="n">
        <v>1</v>
      </c>
      <c r="F54" s="3"/>
      <c r="G54" s="50" t="n">
        <f aca="false">E54 * D54 / 100</f>
        <v>1</v>
      </c>
      <c r="I54" s="54"/>
      <c r="J54" s="3"/>
      <c r="K54" s="39"/>
    </row>
    <row r="55" customFormat="false" ht="15.75" hidden="false" customHeight="false" outlineLevel="0" collapsed="false">
      <c r="A55" s="3" t="s">
        <v>427</v>
      </c>
      <c r="B55" s="3" t="s">
        <v>420</v>
      </c>
      <c r="C55" s="3" t="s">
        <v>253</v>
      </c>
      <c r="D55" s="3" t="n">
        <v>100</v>
      </c>
      <c r="E55" s="3" t="n">
        <v>1</v>
      </c>
      <c r="F55" s="3"/>
      <c r="G55" s="50" t="n">
        <f aca="false">E55 * D55 / 100</f>
        <v>1</v>
      </c>
      <c r="I55" s="54"/>
      <c r="J55" s="3"/>
      <c r="K55" s="39"/>
    </row>
    <row r="56" customFormat="false" ht="15.75" hidden="false" customHeight="false" outlineLevel="0" collapsed="false">
      <c r="A56" s="3" t="s">
        <v>428</v>
      </c>
      <c r="B56" s="3" t="s">
        <v>419</v>
      </c>
      <c r="C56" s="3" t="s">
        <v>256</v>
      </c>
      <c r="D56" s="3" t="n">
        <v>0</v>
      </c>
      <c r="E56" s="3" t="n">
        <v>1</v>
      </c>
      <c r="G56" s="50" t="n">
        <f aca="false">E56 * D56 / 100</f>
        <v>0</v>
      </c>
    </row>
    <row r="57" customFormat="false" ht="15.75" hidden="false" customHeight="false" outlineLevel="0" collapsed="false">
      <c r="A57" s="3" t="s">
        <v>429</v>
      </c>
      <c r="B57" s="3" t="s">
        <v>417</v>
      </c>
      <c r="C57" s="3" t="s">
        <v>258</v>
      </c>
      <c r="D57" s="3" t="n">
        <v>0</v>
      </c>
      <c r="E57" s="3" t="n">
        <v>1</v>
      </c>
      <c r="G57" s="50" t="n">
        <f aca="false">E57 * D57 / 100</f>
        <v>0</v>
      </c>
    </row>
    <row r="58" customFormat="false" ht="15.75" hidden="false" customHeight="false" outlineLevel="0" collapsed="false">
      <c r="A58" s="3" t="s">
        <v>430</v>
      </c>
      <c r="B58" s="3" t="s">
        <v>418</v>
      </c>
      <c r="C58" s="3" t="s">
        <v>261</v>
      </c>
      <c r="D58" s="3" t="n">
        <v>0</v>
      </c>
      <c r="E58" s="3" t="n">
        <v>1</v>
      </c>
      <c r="G58" s="50" t="n">
        <f aca="false">E58 * D58 / 100</f>
        <v>0</v>
      </c>
    </row>
    <row r="59" customFormat="false" ht="15.75" hidden="false" customHeight="false" outlineLevel="0" collapsed="false">
      <c r="A59" s="3" t="s">
        <v>431</v>
      </c>
      <c r="B59" s="3" t="s">
        <v>414</v>
      </c>
      <c r="C59" s="3" t="s">
        <v>264</v>
      </c>
      <c r="D59" s="3" t="n">
        <v>0</v>
      </c>
      <c r="E59" s="3" t="n">
        <v>1</v>
      </c>
      <c r="G59" s="50" t="n">
        <f aca="false">E59 * D59 / 100</f>
        <v>0</v>
      </c>
    </row>
    <row r="60" customFormat="false" ht="15.75" hidden="false" customHeight="false" outlineLevel="0" collapsed="false">
      <c r="A60" s="3" t="s">
        <v>432</v>
      </c>
      <c r="B60" s="3" t="s">
        <v>415</v>
      </c>
      <c r="C60" s="3" t="s">
        <v>267</v>
      </c>
      <c r="D60" s="3" t="n">
        <v>0</v>
      </c>
      <c r="E60" s="3" t="n">
        <v>1</v>
      </c>
      <c r="G60" s="50" t="n">
        <f aca="false">E60 * D60 / 100</f>
        <v>0</v>
      </c>
    </row>
    <row r="61" customFormat="false" ht="15.75" hidden="false" customHeight="false" outlineLevel="0" collapsed="false">
      <c r="A61" s="3" t="s">
        <v>433</v>
      </c>
      <c r="B61" s="3" t="s">
        <v>16</v>
      </c>
      <c r="C61" s="3" t="s">
        <v>270</v>
      </c>
      <c r="D61" s="3" t="n">
        <v>100</v>
      </c>
      <c r="E61" s="3" t="n">
        <v>1</v>
      </c>
      <c r="G61" s="50" t="n">
        <f aca="false">E61 * D61 / 100</f>
        <v>1</v>
      </c>
    </row>
    <row r="62" customFormat="false" ht="15.75" hidden="false" customHeight="false" outlineLevel="0" collapsed="false">
      <c r="G62" s="50" t="n">
        <f aca="false">E62 * D62 / 100</f>
        <v>0</v>
      </c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node/216"/>
    <hyperlink ref="B6" r:id="rId2" display="https://rage.ou.nl/filedepot/folder/176"/>
    <hyperlink ref="B7" r:id="rId3" display="https://github.com/E-Nyamsuren/rage-wp3-t3.4-hat"/>
    <hyperlink ref="K13" r:id="rId4" display="https://rage.ou.nl/filedepot?fid=501"/>
    <hyperlink ref="K14" r:id="rId5" display="https://rage.ou.nl/filedepot/folder/176"/>
    <hyperlink ref="K15" r:id="rId6" display="https://github.com/E-Nyamsuren/rage-wp3-t3.4-hat"/>
    <hyperlink ref="K16" r:id="rId7" display="https://github.com/E-Nyamsuren/rage-wp3-t3.4-hat"/>
    <hyperlink ref="K17" r:id="rId8" display="https://github.com/E-Nyamsuren/rage-wp3-t3.4-ha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4.882653061224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177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73</v>
      </c>
      <c r="I2" s="37" t="s">
        <v>74</v>
      </c>
      <c r="J2" s="34" t="s">
        <v>75</v>
      </c>
      <c r="K2" s="38" t="s">
        <v>76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79</v>
      </c>
      <c r="I3" s="37" t="s">
        <v>80</v>
      </c>
      <c r="J3" s="34" t="s">
        <v>81</v>
      </c>
      <c r="K3" s="38" t="s">
        <v>178</v>
      </c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179</v>
      </c>
      <c r="I4" s="37" t="s">
        <v>80</v>
      </c>
      <c r="J4" s="34" t="s">
        <v>85</v>
      </c>
      <c r="K4" s="58" t="s">
        <v>180</v>
      </c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181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182</v>
      </c>
      <c r="C6" s="39" t="s">
        <v>94</v>
      </c>
      <c r="I6" s="37" t="s">
        <v>80</v>
      </c>
      <c r="J6" s="34" t="s">
        <v>95</v>
      </c>
      <c r="K6" s="38" t="s">
        <v>183</v>
      </c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184</v>
      </c>
      <c r="C7" s="39" t="s">
        <v>98</v>
      </c>
      <c r="I7" s="37" t="s">
        <v>74</v>
      </c>
      <c r="J7" s="34" t="s">
        <v>99</v>
      </c>
      <c r="K7" s="38" t="s">
        <v>185</v>
      </c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5</v>
      </c>
      <c r="C8" s="3" t="s">
        <v>186</v>
      </c>
      <c r="I8" s="37" t="s">
        <v>74</v>
      </c>
      <c r="J8" s="34" t="s">
        <v>104</v>
      </c>
      <c r="K8" s="38" t="s">
        <v>187</v>
      </c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 t="s">
        <v>100</v>
      </c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8" t="s">
        <v>190</v>
      </c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63" t="s">
        <v>180</v>
      </c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8" t="s">
        <v>187</v>
      </c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8" t="s">
        <v>191</v>
      </c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8" t="s">
        <v>192</v>
      </c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8" t="s">
        <v>193</v>
      </c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K2" r:id="rId1" display="Apache 2.0 (http://www.apache.org/licenses/)"/>
    <hyperlink ref="K3" r:id="rId2" display="https://github.com/e-ucm/rage-analytics-backend/blob/master/.jscsrc"/>
    <hyperlink ref="B4" r:id="rId3" display="https://rage.ou.nl/node/220"/>
    <hyperlink ref="B5" r:id="rId4" display="https://github.com/e-ucm/rage-analytics-backend"/>
    <hyperlink ref="B6" r:id="rId5" display="https://docs.google.com/document/d/1imtLyI59yOv9CrPRZdSu8UaUmGs_3ZyxhQYphcmnUPE/edit?usp=sharing"/>
    <hyperlink ref="K6" r:id="rId6" display="https://codeclimate.com/github/e-ucm/rage-analytics-backend"/>
    <hyperlink ref="B7" r:id="rId7" display="https://github.com/e-ucm/rage-analytics-backend/releases/latest"/>
    <hyperlink ref="K7" r:id="rId8" display="http://e-ucm.github.io/rage-analytics-backend/"/>
    <hyperlink ref="K8" r:id="rId9" display="https://github.com/e-ucm/rage-analytics"/>
    <hyperlink ref="K20" r:id="rId10" display="https://travis-ci.org/e-ucm/rage-analytics-backend"/>
    <hyperlink ref="K24" r:id="rId11" display="https://github.com/e-ucm/rage-analytics"/>
    <hyperlink ref="K25" r:id="rId12" display="https://github.com/e-ucm/a2/wiki/Deployment"/>
    <hyperlink ref="K27" r:id="rId13" display="https://david-dm.org/e-ucm/rage-analytics-backend"/>
    <hyperlink ref="K28" r:id="rId14" display="https://github.com/e-ucm/a2/wiki/Contributi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434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235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79" t="s">
        <v>236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435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node/28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436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218</v>
      </c>
      <c r="I2" s="37" t="s">
        <v>74</v>
      </c>
      <c r="J2" s="34" t="s">
        <v>75</v>
      </c>
      <c r="K2" s="3" t="s">
        <v>219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220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437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222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222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77" t="n">
        <v>42551</v>
      </c>
      <c r="B12" s="24" t="s">
        <v>211</v>
      </c>
      <c r="C12" s="24" t="s">
        <v>122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1000</v>
      </c>
      <c r="F12" s="61" t="str">
        <f aca="false">MAX(F54:F57,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77" t="n">
        <v>42490</v>
      </c>
      <c r="B13" s="24" t="s">
        <v>223</v>
      </c>
      <c r="C13" s="24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1000</v>
      </c>
      <c r="F13" s="61" t="str">
        <f aca="false">MAX(F53:F56, A13)</f>
        <v>4/30/2016</v>
      </c>
      <c r="G13" s="60" t="n">
        <f aca="true">IF(D13 = 100, "done", A13 - TODAY())</f>
        <v>52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77" t="n">
        <v>42447</v>
      </c>
      <c r="B14" s="24" t="s">
        <v>224</v>
      </c>
      <c r="C14" s="24" t="s">
        <v>132</v>
      </c>
      <c r="D14" s="59" t="n">
        <f aca="false">IF(E14 &gt; 0, 100 * SUMIF($C$52:$C$90, "="&amp;C14, $G$52:$G$90) / E14, 0)</f>
        <v>80</v>
      </c>
      <c r="E14" s="60" t="n">
        <f aca="false">SUMIF($C$52:$C$90, "="&amp;C14, $E$52:$E$90)</f>
        <v>1000</v>
      </c>
      <c r="F14" s="61" t="str">
        <f aca="false">MAX(F52:F55, A14)</f>
        <v>3/18/2016</v>
      </c>
      <c r="G14" s="60" t="n">
        <f aca="true">IF(D14 = 100, "done", A14 - TODAY())</f>
        <v>9</v>
      </c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225</v>
      </c>
      <c r="B52" s="3" t="s">
        <v>226</v>
      </c>
      <c r="C52" s="3" t="s">
        <v>132</v>
      </c>
      <c r="D52" s="3" t="n">
        <v>80</v>
      </c>
      <c r="E52" s="28" t="n">
        <v>1000</v>
      </c>
      <c r="F52" s="24"/>
      <c r="G52" s="60" t="n">
        <f aca="false">E52 * D52 / 100</f>
        <v>800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227</v>
      </c>
      <c r="B53" s="3" t="s">
        <v>228</v>
      </c>
      <c r="C53" s="3" t="s">
        <v>126</v>
      </c>
      <c r="D53" s="3" t="n">
        <v>0</v>
      </c>
      <c r="E53" s="3" t="n">
        <v>1000</v>
      </c>
      <c r="G53" s="50" t="n">
        <f aca="false">E53 * D53 / 100</f>
        <v>0</v>
      </c>
      <c r="I53" s="54"/>
      <c r="J53" s="3"/>
      <c r="K53" s="39"/>
    </row>
    <row r="54" customFormat="false" ht="15.75" hidden="false" customHeight="false" outlineLevel="0" collapsed="false">
      <c r="A54" s="3" t="s">
        <v>229</v>
      </c>
      <c r="B54" s="3" t="s">
        <v>230</v>
      </c>
      <c r="C54" s="3" t="s">
        <v>122</v>
      </c>
      <c r="D54" s="3" t="n">
        <v>0</v>
      </c>
      <c r="E54" s="3" t="n">
        <v>1000</v>
      </c>
      <c r="F54" s="3"/>
      <c r="G54" s="50" t="n">
        <f aca="false">E54 * D54 / 100</f>
        <v>0</v>
      </c>
      <c r="I54" s="54"/>
      <c r="J54" s="3"/>
      <c r="K54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wiki/Competence-based%20Personalisation%20and%20Recommendation%20Asset"/>
    <hyperlink ref="B5" r:id="rId2" display="http://css-kti.tugraz.at/projects/rage/assets/"/>
    <hyperlink ref="B6" r:id="rId3" display="http://css-kti.tugraz.at/projects/rage/asset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438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218</v>
      </c>
      <c r="I2" s="37" t="s">
        <v>74</v>
      </c>
      <c r="J2" s="34" t="s">
        <v>75</v>
      </c>
      <c r="K2" s="3" t="s">
        <v>219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220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439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222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222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77" t="n">
        <v>42551</v>
      </c>
      <c r="B12" s="24" t="s">
        <v>211</v>
      </c>
      <c r="C12" s="24" t="s">
        <v>122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1000</v>
      </c>
      <c r="F12" s="61" t="str">
        <f aca="false">MAX(F54:F57,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77" t="n">
        <v>42490</v>
      </c>
      <c r="B13" s="24" t="s">
        <v>223</v>
      </c>
      <c r="C13" s="24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1000</v>
      </c>
      <c r="F13" s="61" t="str">
        <f aca="false">MAX(F53:F56, A13)</f>
        <v>4/30/2016</v>
      </c>
      <c r="G13" s="60" t="n">
        <f aca="true">IF(D13 = 100, "done", A13 - TODAY())</f>
        <v>52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77" t="n">
        <v>42447</v>
      </c>
      <c r="B14" s="24" t="s">
        <v>224</v>
      </c>
      <c r="C14" s="24" t="s">
        <v>132</v>
      </c>
      <c r="D14" s="59" t="n">
        <f aca="false">IF(E14 &gt; 0, 100 * SUMIF($C$52:$C$90, "="&amp;C14, $G$52:$G$90) / E14, 0)</f>
        <v>80</v>
      </c>
      <c r="E14" s="60" t="n">
        <f aca="false">SUMIF($C$52:$C$90, "="&amp;C14, $E$52:$E$90)</f>
        <v>1000</v>
      </c>
      <c r="F14" s="61" t="str">
        <f aca="false">MAX(F52:F55, A14)</f>
        <v>3/18/2016</v>
      </c>
      <c r="G14" s="60" t="n">
        <f aca="true">IF(D14 = 100, "done", A14 - TODAY())</f>
        <v>9</v>
      </c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225</v>
      </c>
      <c r="B52" s="3" t="s">
        <v>226</v>
      </c>
      <c r="C52" s="3" t="s">
        <v>132</v>
      </c>
      <c r="D52" s="3" t="n">
        <v>80</v>
      </c>
      <c r="E52" s="28" t="n">
        <v>1000</v>
      </c>
      <c r="F52" s="24"/>
      <c r="G52" s="60" t="n">
        <f aca="false">E52 * D52 / 100</f>
        <v>800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227</v>
      </c>
      <c r="B53" s="3" t="s">
        <v>228</v>
      </c>
      <c r="C53" s="3" t="s">
        <v>126</v>
      </c>
      <c r="D53" s="3" t="n">
        <v>0</v>
      </c>
      <c r="E53" s="3" t="n">
        <v>1000</v>
      </c>
      <c r="G53" s="50" t="n">
        <f aca="false">E53 * D53 / 100</f>
        <v>0</v>
      </c>
      <c r="I53" s="54"/>
      <c r="J53" s="3"/>
      <c r="K53" s="39"/>
    </row>
    <row r="54" customFormat="false" ht="15.75" hidden="false" customHeight="false" outlineLevel="0" collapsed="false">
      <c r="A54" s="3" t="s">
        <v>229</v>
      </c>
      <c r="B54" s="3" t="s">
        <v>230</v>
      </c>
      <c r="C54" s="3" t="s">
        <v>122</v>
      </c>
      <c r="D54" s="3" t="n">
        <v>0</v>
      </c>
      <c r="E54" s="3" t="n">
        <v>1000</v>
      </c>
      <c r="F54" s="3"/>
      <c r="G54" s="50" t="n">
        <f aca="false">E54 * D54 / 100</f>
        <v>0</v>
      </c>
      <c r="I54" s="54"/>
      <c r="J54" s="3"/>
      <c r="K54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wiki/Motivational%20Adaptation%20Asset"/>
    <hyperlink ref="B5" r:id="rId2" display="http://css-kti.tugraz.at/projects/rage/assets/"/>
    <hyperlink ref="B6" r:id="rId3" display="http://css-kti.tugraz.at/projects/rage/asset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440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218</v>
      </c>
      <c r="I2" s="37" t="s">
        <v>74</v>
      </c>
      <c r="J2" s="34" t="s">
        <v>75</v>
      </c>
      <c r="K2" s="3" t="s">
        <v>219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220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441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222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222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77" t="n">
        <v>42551</v>
      </c>
      <c r="B12" s="24" t="s">
        <v>211</v>
      </c>
      <c r="C12" s="24" t="s">
        <v>122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1000</v>
      </c>
      <c r="F12" s="61" t="str">
        <f aca="false">MAX(F54:F57,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77" t="n">
        <v>42490</v>
      </c>
      <c r="B13" s="24" t="s">
        <v>223</v>
      </c>
      <c r="C13" s="24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1000</v>
      </c>
      <c r="F13" s="61" t="str">
        <f aca="false">MAX(F53:F56, A13)</f>
        <v>4/30/2016</v>
      </c>
      <c r="G13" s="60" t="n">
        <f aca="true">IF(D13 = 100, "done", A13 - TODAY())</f>
        <v>52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77" t="n">
        <v>42447</v>
      </c>
      <c r="B14" s="24" t="s">
        <v>224</v>
      </c>
      <c r="C14" s="24" t="s">
        <v>132</v>
      </c>
      <c r="D14" s="59" t="n">
        <f aca="false">IF(E14 &gt; 0, 100 * SUMIF($C$52:$C$90, "="&amp;C14, $G$52:$G$90) / E14, 0)</f>
        <v>40</v>
      </c>
      <c r="E14" s="60" t="n">
        <f aca="false">SUMIF($C$52:$C$90, "="&amp;C14, $E$52:$E$90)</f>
        <v>1000</v>
      </c>
      <c r="F14" s="61" t="str">
        <f aca="false">MAX(F52:F55, A14)</f>
        <v>3/18/2016</v>
      </c>
      <c r="G14" s="60" t="n">
        <f aca="true">IF(D14 = 100, "done", A14 - TODAY())</f>
        <v>9</v>
      </c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225</v>
      </c>
      <c r="B52" s="3" t="s">
        <v>226</v>
      </c>
      <c r="C52" s="3" t="s">
        <v>132</v>
      </c>
      <c r="D52" s="3" t="n">
        <v>40</v>
      </c>
      <c r="E52" s="28" t="n">
        <v>1000</v>
      </c>
      <c r="F52" s="24"/>
      <c r="G52" s="60" t="n">
        <f aca="false">E52 * D52 / 100</f>
        <v>400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227</v>
      </c>
      <c r="B53" s="3" t="s">
        <v>228</v>
      </c>
      <c r="C53" s="3" t="s">
        <v>126</v>
      </c>
      <c r="D53" s="3" t="n">
        <v>0</v>
      </c>
      <c r="E53" s="3" t="n">
        <v>1000</v>
      </c>
      <c r="G53" s="50" t="n">
        <f aca="false">E53 * D53 / 100</f>
        <v>0</v>
      </c>
      <c r="I53" s="54"/>
      <c r="J53" s="3"/>
      <c r="K53" s="39"/>
    </row>
    <row r="54" customFormat="false" ht="15.75" hidden="false" customHeight="false" outlineLevel="0" collapsed="false">
      <c r="A54" s="3" t="s">
        <v>229</v>
      </c>
      <c r="B54" s="3" t="s">
        <v>230</v>
      </c>
      <c r="C54" s="3" t="s">
        <v>122</v>
      </c>
      <c r="D54" s="3" t="n">
        <v>0</v>
      </c>
      <c r="E54" s="3" t="n">
        <v>1000</v>
      </c>
      <c r="F54" s="3"/>
      <c r="G54" s="50" t="n">
        <f aca="false">E54 * D54 / 100</f>
        <v>0</v>
      </c>
      <c r="I54" s="54"/>
      <c r="J54" s="3"/>
      <c r="K54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wiki/Game%20Configuration%20Asset"/>
    <hyperlink ref="B5" r:id="rId2" display="http://css-kti.tugraz.at/projects/rage/assets/"/>
    <hyperlink ref="B6" r:id="rId3" display="http://css-kti.tugraz.at/projects/rage/asset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442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218</v>
      </c>
      <c r="I2" s="37" t="s">
        <v>74</v>
      </c>
      <c r="J2" s="34" t="s">
        <v>75</v>
      </c>
      <c r="K2" s="3" t="s">
        <v>219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220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443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222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222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77" t="n">
        <v>42551</v>
      </c>
      <c r="B12" s="24" t="s">
        <v>211</v>
      </c>
      <c r="C12" s="24" t="s">
        <v>122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1000</v>
      </c>
      <c r="F12" s="61" t="str">
        <f aca="false">MAX(F54:F57,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77" t="n">
        <v>42490</v>
      </c>
      <c r="B13" s="24" t="s">
        <v>223</v>
      </c>
      <c r="C13" s="24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1000</v>
      </c>
      <c r="F13" s="61" t="str">
        <f aca="false">MAX(F53:F56, A13)</f>
        <v>4/30/2016</v>
      </c>
      <c r="G13" s="60" t="n">
        <f aca="true">IF(D13 = 100, "done", A13 - TODAY())</f>
        <v>52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77" t="n">
        <v>42447</v>
      </c>
      <c r="B14" s="24" t="s">
        <v>224</v>
      </c>
      <c r="C14" s="24" t="s">
        <v>132</v>
      </c>
      <c r="D14" s="59" t="n">
        <f aca="false">IF(E14 &gt; 0, 100 * SUMIF($C$52:$C$90, "="&amp;C14, $G$52:$G$90) / E14, 0)</f>
        <v>80</v>
      </c>
      <c r="E14" s="60" t="n">
        <f aca="false">SUMIF($C$52:$C$90, "="&amp;C14, $E$52:$E$90)</f>
        <v>1000</v>
      </c>
      <c r="F14" s="61" t="str">
        <f aca="false">MAX(F52:F55, A14)</f>
        <v>3/18/2016</v>
      </c>
      <c r="G14" s="60" t="n">
        <f aca="true">IF(D14 = 100, "done", A14 - TODAY())</f>
        <v>9</v>
      </c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225</v>
      </c>
      <c r="B52" s="3" t="s">
        <v>226</v>
      </c>
      <c r="C52" s="3" t="s">
        <v>132</v>
      </c>
      <c r="D52" s="3" t="n">
        <v>80</v>
      </c>
      <c r="E52" s="28" t="n">
        <v>1000</v>
      </c>
      <c r="F52" s="24"/>
      <c r="G52" s="60" t="n">
        <f aca="false">E52 * D52 / 100</f>
        <v>800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227</v>
      </c>
      <c r="B53" s="3" t="s">
        <v>228</v>
      </c>
      <c r="C53" s="3" t="s">
        <v>126</v>
      </c>
      <c r="D53" s="3" t="n">
        <v>0</v>
      </c>
      <c r="E53" s="3" t="n">
        <v>1000</v>
      </c>
      <c r="G53" s="50" t="n">
        <f aca="false">E53 * D53 / 100</f>
        <v>0</v>
      </c>
      <c r="I53" s="54"/>
      <c r="J53" s="3"/>
      <c r="K53" s="39"/>
    </row>
    <row r="54" customFormat="false" ht="15.75" hidden="false" customHeight="false" outlineLevel="0" collapsed="false">
      <c r="A54" s="3" t="s">
        <v>229</v>
      </c>
      <c r="B54" s="3" t="s">
        <v>230</v>
      </c>
      <c r="C54" s="3" t="s">
        <v>122</v>
      </c>
      <c r="D54" s="3" t="n">
        <v>0</v>
      </c>
      <c r="E54" s="3" t="n">
        <v>1000</v>
      </c>
      <c r="F54" s="3"/>
      <c r="G54" s="50" t="n">
        <f aca="false">E54 * D54 / 100</f>
        <v>0</v>
      </c>
      <c r="I54" s="54"/>
      <c r="J54" s="3"/>
      <c r="K54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wiki/Cognitive%20Intervention%20Asset"/>
    <hyperlink ref="B5" r:id="rId2" display="http://css-kti.tugraz.at/projects/rage/assets/"/>
    <hyperlink ref="B6" r:id="rId3" display="http://css-kti.tugraz.at/projects/rage/asset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444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289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290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" t="s">
        <v>274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445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7" r:id="rId1" display="https://www.youtube.com/watch?v=c46blt9yj9c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446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355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357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" t="s">
        <v>274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447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355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357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" t="s">
        <v>274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448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449</v>
      </c>
      <c r="I2" s="37" t="s">
        <v>74</v>
      </c>
      <c r="J2" s="34" t="s">
        <v>75</v>
      </c>
      <c r="K2" s="38" t="s">
        <v>76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272</v>
      </c>
      <c r="I3" s="37" t="s">
        <v>80</v>
      </c>
      <c r="J3" s="34" t="s">
        <v>81</v>
      </c>
      <c r="K3" s="80" t="s">
        <v>450</v>
      </c>
      <c r="L3" s="81" t="s">
        <v>451</v>
      </c>
    </row>
    <row r="4" customFormat="false" ht="15.75" hidden="false" customHeight="false" outlineLevel="0" collapsed="false">
      <c r="A4" s="34" t="s">
        <v>83</v>
      </c>
      <c r="B4" s="3" t="s">
        <v>274</v>
      </c>
      <c r="I4" s="37" t="s">
        <v>80</v>
      </c>
      <c r="J4" s="34" t="s">
        <v>85</v>
      </c>
      <c r="K4" s="3" t="s">
        <v>452</v>
      </c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453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8" t="s">
        <v>454</v>
      </c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8" t="s">
        <v>455</v>
      </c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456</v>
      </c>
      <c r="C12" s="3" t="s">
        <v>132</v>
      </c>
      <c r="D12" s="59" t="n">
        <f aca="false">IF(E12 &gt; 0, 100 * SUMIF($C$52:$C$90, "="&amp;C12, $G$52:$G$90) / E12, 0)</f>
        <v>25.4545454545455</v>
      </c>
      <c r="E12" s="60" t="n">
        <f aca="false">SUMIF($C$52:$C$90, "="&amp;C12, $E$52:$E$90)</f>
        <v>3.3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457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0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8" t="s">
        <v>455</v>
      </c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458</v>
      </c>
      <c r="C52" s="3" t="s">
        <v>132</v>
      </c>
      <c r="D52" s="3" t="n">
        <v>80</v>
      </c>
      <c r="E52" s="28" t="n">
        <v>0.3</v>
      </c>
      <c r="F52" s="24"/>
      <c r="G52" s="60" t="n">
        <f aca="false">E52 * D52 / 100</f>
        <v>0.24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459</v>
      </c>
      <c r="C53" s="3" t="s">
        <v>132</v>
      </c>
      <c r="D53" s="3" t="n">
        <v>20</v>
      </c>
      <c r="E53" s="3" t="n">
        <v>3</v>
      </c>
      <c r="G53" s="50" t="n">
        <f aca="false">E53 * D53 / 100</f>
        <v>0.6</v>
      </c>
      <c r="I53" s="54"/>
      <c r="J53" s="3"/>
      <c r="K53" s="39"/>
    </row>
    <row r="54" customFormat="false" ht="15.75" hidden="false" customHeight="false" outlineLevel="0" collapsed="false">
      <c r="A54" s="3" t="s">
        <v>460</v>
      </c>
      <c r="B54" s="3" t="s">
        <v>461</v>
      </c>
      <c r="C54" s="3" t="s">
        <v>126</v>
      </c>
      <c r="D54" s="3" t="n">
        <v>0</v>
      </c>
      <c r="F54" s="3"/>
      <c r="I54" s="54"/>
      <c r="J54" s="3"/>
      <c r="K54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K2" r:id="rId1" display="Apache 2.0 (http://www.apache.org/licenses/)"/>
    <hyperlink ref="K3" r:id="rId2" display="https://github.com/playgenhub/rage-sga-server/blob/master/CodeMaid.config"/>
    <hyperlink ref="L3" r:id="rId3" display="https://github.com/playgenhub/rage-sga-server/blob/master/SocialGamificationAsset.sln.DotSettings"/>
    <hyperlink ref="B5" r:id="rId4" display="https://github.com/playgenhub/rage-sga-serve"/>
    <hyperlink ref="K7" r:id="rId5" display="http://sga.playgen.com/swagger/ui/index.html"/>
    <hyperlink ref="K8" r:id="rId6" location="installation" display="https://github.com/playgenhub/rage-sga-server#installation"/>
    <hyperlink ref="K13" r:id="rId7" location="installation" display="https://github.com/playgenhub/rage-sga-server#installation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462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463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357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" t="s">
        <v>274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0.3469387755102"/>
    <col collapsed="false" hidden="false" max="6" min="3" style="0" width="10.1530612244898"/>
    <col collapsed="false" hidden="false" max="7" min="7" style="0" width="12.3112244897959"/>
    <col collapsed="false" hidden="false" max="8" min="8" style="0" width="7.66836734693878"/>
    <col collapsed="false" hidden="false" max="9" min="9" style="0" width="9.07142857142857"/>
    <col collapsed="false" hidden="false" max="10" min="10" style="0" width="27.5408163265306"/>
    <col collapsed="false" hidden="false" max="11" min="11" style="0" width="20.4132653061224"/>
    <col collapsed="false" hidden="false" max="1025" min="12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197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54</v>
      </c>
      <c r="I2" s="37" t="s">
        <v>74</v>
      </c>
      <c r="J2" s="34" t="s">
        <v>75</v>
      </c>
      <c r="K2" s="38" t="s">
        <v>198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68" t="s">
        <v>199</v>
      </c>
      <c r="I3" s="37" t="s">
        <v>80</v>
      </c>
      <c r="J3" s="34" t="s">
        <v>81</v>
      </c>
      <c r="K3" s="3" t="s">
        <v>200</v>
      </c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201</v>
      </c>
      <c r="I4" s="37" t="s">
        <v>80</v>
      </c>
      <c r="J4" s="34" t="s">
        <v>85</v>
      </c>
      <c r="K4" s="3" t="s">
        <v>202</v>
      </c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203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204</v>
      </c>
      <c r="C6" s="39" t="s">
        <v>94</v>
      </c>
      <c r="I6" s="37" t="s">
        <v>80</v>
      </c>
      <c r="J6" s="34" t="s">
        <v>95</v>
      </c>
      <c r="K6" s="69" t="s">
        <v>205</v>
      </c>
      <c r="L6" s="39" t="s">
        <v>96</v>
      </c>
    </row>
    <row r="7" customFormat="false" ht="15.75" hidden="false" customHeight="false" outlineLevel="0" collapsed="false">
      <c r="A7" s="34" t="s">
        <v>16</v>
      </c>
      <c r="B7" s="38" t="s">
        <v>203</v>
      </c>
      <c r="C7" s="39" t="s">
        <v>98</v>
      </c>
      <c r="I7" s="37" t="s">
        <v>74</v>
      </c>
      <c r="J7" s="34" t="s">
        <v>99</v>
      </c>
      <c r="K7" s="70" t="s">
        <v>100</v>
      </c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2</v>
      </c>
      <c r="C8" s="68" t="s">
        <v>206</v>
      </c>
      <c r="I8" s="37" t="s">
        <v>74</v>
      </c>
      <c r="J8" s="34" t="s">
        <v>104</v>
      </c>
      <c r="K8" s="38" t="s">
        <v>207</v>
      </c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 t="s">
        <v>208</v>
      </c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 t="s">
        <v>100</v>
      </c>
      <c r="L11" s="39" t="s">
        <v>120</v>
      </c>
    </row>
    <row r="12" customFormat="false" ht="15.75" hidden="false" customHeight="false" outlineLevel="0" collapsed="false">
      <c r="A12" s="48" t="n">
        <v>42551</v>
      </c>
      <c r="B12" s="3" t="s">
        <v>209</v>
      </c>
      <c r="C12" s="3" t="s">
        <v>126</v>
      </c>
      <c r="D12" s="59" t="str">
        <f aca="false">IF(E12 &gt; 0, 100 * SUMIF($C$52:$C$90, "="&amp;C12, $G$52:$G$90) / E12, 0)</f>
        <v>0.0</v>
      </c>
      <c r="E12" s="60" t="n">
        <f aca="false">SUMIF($C$52:$C$90, "="&amp;C12, $E$52:$E$90)</f>
        <v>4</v>
      </c>
      <c r="F12" s="61" t="n">
        <f aca="false">MAX(F52:F55, A12)</f>
        <v>42551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71" t="s">
        <v>210</v>
      </c>
      <c r="L12" s="39" t="s">
        <v>124</v>
      </c>
    </row>
    <row r="13" customFormat="false" ht="15.75" hidden="false" customHeight="false" outlineLevel="0" collapsed="false">
      <c r="A13" s="48" t="n">
        <v>42429</v>
      </c>
      <c r="B13" s="3" t="s">
        <v>211</v>
      </c>
      <c r="C13" s="3" t="s">
        <v>132</v>
      </c>
      <c r="D13" s="59" t="n">
        <v>90</v>
      </c>
      <c r="E13" s="60" t="n">
        <f aca="false">SUMIF($C$52:$C$90, "="&amp;C13, $E$52:$E$90)</f>
        <v>5</v>
      </c>
      <c r="F13" s="61" t="n">
        <f aca="false">MAX(F53:F56, A13)</f>
        <v>42429</v>
      </c>
      <c r="G13" s="60" t="n">
        <f aca="true">IF(D13 = 100, "done", A13 - TODAY())</f>
        <v>-9</v>
      </c>
      <c r="H13" s="24"/>
      <c r="I13" s="37" t="s">
        <v>74</v>
      </c>
      <c r="J13" s="34" t="s">
        <v>128</v>
      </c>
      <c r="K13" s="38" t="s">
        <v>207</v>
      </c>
      <c r="L13" s="39" t="s">
        <v>130</v>
      </c>
    </row>
    <row r="14" customFormat="false" ht="15.75" hidden="false" customHeight="false" outlineLevel="0" collapsed="false">
      <c r="A14" s="48"/>
      <c r="B14" s="3"/>
      <c r="C14" s="3"/>
      <c r="D14" s="59"/>
      <c r="E14" s="60"/>
      <c r="F14" s="61"/>
      <c r="G14" s="60"/>
      <c r="H14" s="24"/>
      <c r="I14" s="37" t="s">
        <v>74</v>
      </c>
      <c r="J14" s="34" t="s">
        <v>133</v>
      </c>
      <c r="K14" s="72" t="s">
        <v>212</v>
      </c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 t="s">
        <v>100</v>
      </c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 t="s">
        <v>100</v>
      </c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 t="s">
        <v>213</v>
      </c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8" t="s">
        <v>214</v>
      </c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8" t="s">
        <v>215</v>
      </c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8" t="s">
        <v>215</v>
      </c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8" t="s">
        <v>215</v>
      </c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 t="s">
        <v>216</v>
      </c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 t="s">
        <v>100</v>
      </c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 t="s">
        <v>100</v>
      </c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90</v>
      </c>
      <c r="E52" s="28" t="n">
        <v>5</v>
      </c>
      <c r="F52" s="24"/>
      <c r="G52" s="60" t="n">
        <f aca="false">E52 * D52 / 100</f>
        <v>4.5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4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K2" r:id="rId1" display="https://github.com/UURAGE/ScenarioReasoner/blob/master/LICENSE.txt"/>
    <hyperlink ref="B4" r:id="rId2" display="https://rage.ou.nl/node/269"/>
    <hyperlink ref="B5" r:id="rId3" display="https://github.com/UURAGE/ScenarioReasoner"/>
    <hyperlink ref="B6" r:id="rId4" display="https://github.com/UURAGE/ScenarioReasoner/blob/master/doc/SDD%20Scenario%20Reasoner%20v3.pdf"/>
    <hyperlink ref="B7" r:id="rId5" display="https://github.com/UURAGE/ScenarioReasoner"/>
    <hyperlink ref="K8" r:id="rId6" display="https://github.com/UURAGE/ScenarioReasoner/blob/master/ScenarioReasoner.cabal"/>
    <hyperlink ref="K12" r:id="rId7" display="https://communicate.sites.uu.nl"/>
    <hyperlink ref="K13" r:id="rId8" display="https://github.com/UURAGE/ScenarioReasoner/blob/master/ScenarioReasoner.cabal"/>
    <hyperlink ref="K14" r:id="rId9" display="https://www.youtube.com/watch?v=tOc0P0tT1yE"/>
    <hyperlink ref="K23" r:id="rId10" display="http://www.cs.uu.nl/research/techreps/repo/CS-2014/2014-005.pdf"/>
    <hyperlink ref="K24" r:id="rId11" display="https://github.com/UURAGE/ScenarioReasoner/blob/master/README.md"/>
    <hyperlink ref="K25" r:id="rId12" display="https://github.com/UURAGE/ScenarioReasoner/blob/master/README.md"/>
    <hyperlink ref="K26" r:id="rId13" display="https://github.com/UURAGE/ScenarioReasoner/blob/master/README.m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/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464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272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" t="s">
        <v>274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217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218</v>
      </c>
      <c r="I2" s="37" t="s">
        <v>74</v>
      </c>
      <c r="J2" s="34" t="s">
        <v>75</v>
      </c>
      <c r="K2" s="3" t="s">
        <v>219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220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221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222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222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/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42551</v>
      </c>
      <c r="B12" s="3" t="s">
        <v>211</v>
      </c>
      <c r="C12" s="3" t="s">
        <v>122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1000</v>
      </c>
      <c r="F12" s="61" t="str">
        <f aca="false">MAX(F54:F57,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42490</v>
      </c>
      <c r="B13" s="3" t="s">
        <v>223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1000</v>
      </c>
      <c r="F13" s="61" t="str">
        <f aca="false">MAX(F53:F56, A13)</f>
        <v>4/30/2016</v>
      </c>
      <c r="G13" s="60" t="n">
        <f aca="true">IF(D13 = 100, "done", A13 - TODAY())</f>
        <v>52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 t="n">
        <v>42447</v>
      </c>
      <c r="B14" s="3" t="s">
        <v>224</v>
      </c>
      <c r="C14" s="3" t="s">
        <v>132</v>
      </c>
      <c r="D14" s="59" t="n">
        <f aca="false">IF(E14 &gt; 0, 100 * SUMIF($C$52:$C$90, "="&amp;C14, $G$52:$G$90) / E14, 0)</f>
        <v>80</v>
      </c>
      <c r="E14" s="60" t="n">
        <f aca="false">SUMIF($C$52:$C$90, "="&amp;C14, $E$52:$E$90)</f>
        <v>1000</v>
      </c>
      <c r="F14" s="61" t="str">
        <f aca="false">MAX(F52:F55, A14)</f>
        <v>3/18/2016</v>
      </c>
      <c r="G14" s="60" t="n">
        <f aca="true">IF(D14 = 100, "done", A14 - TODAY())</f>
        <v>9</v>
      </c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225</v>
      </c>
      <c r="B52" s="3" t="s">
        <v>226</v>
      </c>
      <c r="C52" s="3" t="s">
        <v>132</v>
      </c>
      <c r="D52" s="3" t="n">
        <v>80</v>
      </c>
      <c r="E52" s="28" t="n">
        <v>1000</v>
      </c>
      <c r="F52" s="24"/>
      <c r="G52" s="60" t="n">
        <f aca="false">E52 * D52 / 100</f>
        <v>800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227</v>
      </c>
      <c r="B53" s="3" t="s">
        <v>228</v>
      </c>
      <c r="C53" s="3" t="s">
        <v>126</v>
      </c>
      <c r="D53" s="3" t="n">
        <v>0</v>
      </c>
      <c r="E53" s="3" t="n">
        <v>1000</v>
      </c>
      <c r="G53" s="50" t="n">
        <f aca="false">E53 * D53 / 100</f>
        <v>0</v>
      </c>
      <c r="I53" s="54"/>
      <c r="J53" s="3"/>
      <c r="K53" s="39"/>
    </row>
    <row r="54" customFormat="false" ht="15.75" hidden="false" customHeight="false" outlineLevel="0" collapsed="false">
      <c r="A54" s="3" t="s">
        <v>229</v>
      </c>
      <c r="B54" s="3" t="s">
        <v>230</v>
      </c>
      <c r="C54" s="3" t="s">
        <v>122</v>
      </c>
      <c r="D54" s="3" t="n">
        <v>0</v>
      </c>
      <c r="E54" s="3" t="n">
        <v>1000</v>
      </c>
      <c r="F54" s="3"/>
      <c r="G54" s="50" t="n">
        <f aca="false">E54 * D54 / 100</f>
        <v>0</v>
      </c>
      <c r="I54" s="54"/>
      <c r="J54" s="3"/>
      <c r="K54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wiki/Domain%20Model%20Asset"/>
    <hyperlink ref="B5" r:id="rId2" display="http://css-kti.tugraz.at/projects/rage/assets/"/>
    <hyperlink ref="B6" r:id="rId3" display="http://css-kti.tugraz.at/projects/rage/asset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231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218</v>
      </c>
      <c r="I2" s="37" t="s">
        <v>74</v>
      </c>
      <c r="J2" s="34" t="s">
        <v>75</v>
      </c>
      <c r="K2" s="3" t="s">
        <v>219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220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232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8" t="s">
        <v>222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222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42551</v>
      </c>
      <c r="B12" s="3" t="s">
        <v>211</v>
      </c>
      <c r="C12" s="3" t="s">
        <v>122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1000</v>
      </c>
      <c r="F12" s="61" t="str">
        <f aca="false">MAX(F54:F57, A12)</f>
        <v>6/30/2016</v>
      </c>
      <c r="G12" s="60" t="n">
        <f aca="true">IF(D12 = 100, "done", A12 - TODAY())</f>
        <v>113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42490</v>
      </c>
      <c r="B13" s="3" t="s">
        <v>223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1000</v>
      </c>
      <c r="F13" s="61" t="str">
        <f aca="false">MAX(F53:F56, A13)</f>
        <v>4/30/2016</v>
      </c>
      <c r="G13" s="60" t="n">
        <f aca="true">IF(D13 = 100, "done", A13 - TODAY())</f>
        <v>52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 t="n">
        <v>42447</v>
      </c>
      <c r="B14" s="3" t="s">
        <v>224</v>
      </c>
      <c r="C14" s="3" t="s">
        <v>132</v>
      </c>
      <c r="D14" s="59" t="n">
        <f aca="false">IF(E14 &gt; 0, 100 * SUMIF($C$52:$C$90, "="&amp;C14, $G$52:$G$90) / E14, 0)</f>
        <v>80</v>
      </c>
      <c r="E14" s="60" t="n">
        <f aca="false">SUMIF($C$52:$C$90, "="&amp;C14, $E$52:$E$90)</f>
        <v>1000</v>
      </c>
      <c r="F14" s="61" t="str">
        <f aca="false">MAX(F52:F55, A14)</f>
        <v>3/18/2016</v>
      </c>
      <c r="G14" s="60" t="n">
        <f aca="true">IF(D14 = 100, "done", A14 - TODAY())</f>
        <v>9</v>
      </c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225</v>
      </c>
      <c r="B52" s="3" t="s">
        <v>226</v>
      </c>
      <c r="C52" s="3" t="s">
        <v>132</v>
      </c>
      <c r="D52" s="3" t="n">
        <v>80</v>
      </c>
      <c r="E52" s="28" t="n">
        <v>1000</v>
      </c>
      <c r="F52" s="24"/>
      <c r="G52" s="60" t="n">
        <f aca="false">E52 * D52 / 100</f>
        <v>800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227</v>
      </c>
      <c r="B53" s="3" t="s">
        <v>228</v>
      </c>
      <c r="C53" s="3" t="s">
        <v>126</v>
      </c>
      <c r="D53" s="3" t="n">
        <v>0</v>
      </c>
      <c r="E53" s="3" t="n">
        <v>1000</v>
      </c>
      <c r="G53" s="50" t="n">
        <f aca="false">E53 * D53 / 100</f>
        <v>0</v>
      </c>
      <c r="I53" s="54"/>
      <c r="J53" s="3"/>
      <c r="K53" s="39"/>
    </row>
    <row r="54" customFormat="false" ht="15.75" hidden="false" customHeight="false" outlineLevel="0" collapsed="false">
      <c r="A54" s="3" t="s">
        <v>229</v>
      </c>
      <c r="B54" s="3" t="s">
        <v>230</v>
      </c>
      <c r="C54" s="3" t="s">
        <v>122</v>
      </c>
      <c r="D54" s="3" t="n">
        <v>0</v>
      </c>
      <c r="E54" s="3" t="n">
        <v>1000</v>
      </c>
      <c r="F54" s="3"/>
      <c r="G54" s="50" t="n">
        <f aca="false">E54 * D54 / 100</f>
        <v>0</v>
      </c>
      <c r="I54" s="54"/>
      <c r="J54" s="3"/>
      <c r="K54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wiki/Non-intrusive%20Competence%20Assessment%20Asset"/>
    <hyperlink ref="B5" r:id="rId2" display="http://css-kti.tugraz.at/projects/rage/assets/"/>
    <hyperlink ref="B6" r:id="rId3" display="http://css-kti.tugraz.at/projects/rage/asset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234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235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236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237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42444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42444</v>
      </c>
      <c r="G12" s="60" t="n">
        <f aca="true">IF(D12 = 100, "done", A12 - TODAY())</f>
        <v>6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node/24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44.7091836734694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240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235</v>
      </c>
      <c r="I2" s="37" t="s">
        <v>74</v>
      </c>
      <c r="J2" s="34" t="s">
        <v>75</v>
      </c>
      <c r="K2" s="3" t="s">
        <v>219</v>
      </c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236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8" t="s">
        <v>241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8" t="s">
        <v>242</v>
      </c>
      <c r="C6" s="39" t="s">
        <v>94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2</v>
      </c>
      <c r="C8" s="3" t="s">
        <v>243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42430</v>
      </c>
      <c r="B12" s="3" t="s">
        <v>244</v>
      </c>
      <c r="C12" s="3" t="s">
        <v>132</v>
      </c>
      <c r="D12" s="59" t="n">
        <v>100</v>
      </c>
      <c r="E12" s="60" t="n">
        <v>1</v>
      </c>
      <c r="F12" s="61" t="n">
        <f aca="false">MAX(F52:F55, A12)</f>
        <v>42430</v>
      </c>
      <c r="G12" s="60" t="str">
        <f aca="true">IF(D12 = 100, "done", A12 - TODAY())</f>
        <v>done</v>
      </c>
      <c r="H12" s="24" t="s">
        <v>245</v>
      </c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42461</v>
      </c>
      <c r="B13" s="3" t="s">
        <v>246</v>
      </c>
      <c r="C13" s="3" t="s">
        <v>126</v>
      </c>
      <c r="D13" s="59" t="n">
        <v>10</v>
      </c>
      <c r="E13" s="60" t="n">
        <v>1</v>
      </c>
      <c r="F13" s="61" t="n">
        <f aca="false">MAX(F53:F56, A13)</f>
        <v>42461</v>
      </c>
      <c r="G13" s="60" t="n">
        <f aca="true">IF(D13 = 100, "done", A13 - TODAY())</f>
        <v>23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 t="n">
        <v>42491</v>
      </c>
      <c r="B14" s="3" t="s">
        <v>247</v>
      </c>
      <c r="C14" s="3" t="s">
        <v>122</v>
      </c>
      <c r="D14" s="59" t="str">
        <f aca="false">IF(E14 &gt; 0, 100 * SUMIF($C$52:$C$90, "="&amp;C14, $G$52:$G$90) / E14, 0)</f>
        <v>0.0</v>
      </c>
      <c r="E14" s="60" t="n">
        <v>1</v>
      </c>
      <c r="F14" s="61" t="n">
        <f aca="false">MAX(F54:F57, A14)</f>
        <v>42491</v>
      </c>
      <c r="G14" s="60" t="n">
        <f aca="true">IF(D14 = 100, "done", A14 - TODAY())</f>
        <v>53</v>
      </c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248</v>
      </c>
      <c r="C52" s="3" t="s">
        <v>132</v>
      </c>
      <c r="D52" s="3" t="n">
        <v>100</v>
      </c>
      <c r="E52" s="28" t="n">
        <v>1</v>
      </c>
      <c r="F52" s="24"/>
      <c r="G52" s="60" t="n">
        <f aca="false">E52 * D52 / 100</f>
        <v>1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249</v>
      </c>
      <c r="C53" s="3" t="s">
        <v>126</v>
      </c>
      <c r="D53" s="3" t="n">
        <v>100</v>
      </c>
      <c r="E53" s="3" t="n">
        <v>1</v>
      </c>
      <c r="G53" s="50" t="n">
        <f aca="false">E53 * D53 / 100</f>
        <v>1</v>
      </c>
      <c r="I53" s="54"/>
      <c r="J53" s="3"/>
      <c r="K53" s="39"/>
    </row>
    <row r="54" customFormat="false" ht="15.75" hidden="false" customHeight="false" outlineLevel="0" collapsed="false">
      <c r="A54" s="3" t="s">
        <v>174</v>
      </c>
      <c r="B54" s="3" t="s">
        <v>250</v>
      </c>
      <c r="C54" s="3" t="s">
        <v>122</v>
      </c>
      <c r="D54" s="3" t="n">
        <v>0</v>
      </c>
      <c r="E54" s="3" t="n">
        <v>1</v>
      </c>
      <c r="G54" s="50" t="n">
        <f aca="false">E54 * D54 / 100</f>
        <v>0</v>
      </c>
      <c r="I54" s="54"/>
      <c r="J54" s="3"/>
      <c r="K54" s="39"/>
    </row>
    <row r="55" customFormat="false" ht="15.75" hidden="false" customHeight="false" outlineLevel="0" collapsed="false">
      <c r="A55" s="3" t="s">
        <v>251</v>
      </c>
      <c r="B55" s="3" t="s">
        <v>252</v>
      </c>
      <c r="C55" s="3" t="s">
        <v>253</v>
      </c>
      <c r="D55" s="3" t="n">
        <v>0</v>
      </c>
      <c r="E55" s="3" t="n">
        <v>1</v>
      </c>
      <c r="G55" s="50" t="n">
        <f aca="false">E55 * D55 / 100</f>
        <v>0</v>
      </c>
      <c r="I55" s="54"/>
      <c r="J55" s="3"/>
      <c r="K55" s="39"/>
    </row>
    <row r="56" customFormat="false" ht="15.75" hidden="false" customHeight="false" outlineLevel="0" collapsed="false">
      <c r="A56" s="3" t="s">
        <v>254</v>
      </c>
      <c r="B56" s="3" t="s">
        <v>255</v>
      </c>
      <c r="C56" s="3" t="s">
        <v>256</v>
      </c>
      <c r="D56" s="3" t="n">
        <v>0</v>
      </c>
      <c r="E56" s="3" t="n">
        <v>1</v>
      </c>
      <c r="G56" s="50" t="n">
        <f aca="false">E56 * D56 / 100</f>
        <v>0</v>
      </c>
    </row>
    <row r="57" customFormat="false" ht="15.75" hidden="false" customHeight="false" outlineLevel="0" collapsed="false">
      <c r="A57" s="3" t="s">
        <v>176</v>
      </c>
      <c r="B57" s="3" t="s">
        <v>257</v>
      </c>
      <c r="C57" s="3" t="s">
        <v>258</v>
      </c>
      <c r="D57" s="3" t="n">
        <v>0</v>
      </c>
      <c r="E57" s="3" t="n">
        <v>1</v>
      </c>
      <c r="G57" s="50" t="n">
        <f aca="false">E57 * D57 / 100</f>
        <v>0</v>
      </c>
    </row>
    <row r="58" customFormat="false" ht="15.75" hidden="false" customHeight="false" outlineLevel="0" collapsed="false">
      <c r="A58" s="3" t="s">
        <v>259</v>
      </c>
      <c r="B58" s="3" t="s">
        <v>260</v>
      </c>
      <c r="C58" s="3" t="s">
        <v>261</v>
      </c>
      <c r="D58" s="3" t="n">
        <v>0</v>
      </c>
      <c r="E58" s="3" t="n">
        <v>1</v>
      </c>
      <c r="G58" s="50" t="n">
        <f aca="false">E58 * D58 / 100</f>
        <v>0</v>
      </c>
    </row>
    <row r="59" customFormat="false" ht="15.75" hidden="false" customHeight="false" outlineLevel="0" collapsed="false">
      <c r="A59" s="3" t="s">
        <v>262</v>
      </c>
      <c r="B59" s="3" t="s">
        <v>263</v>
      </c>
      <c r="C59" s="3" t="s">
        <v>264</v>
      </c>
      <c r="D59" s="3" t="n">
        <v>0</v>
      </c>
      <c r="E59" s="3" t="n">
        <v>1</v>
      </c>
      <c r="G59" s="50" t="n">
        <f aca="false">E59 * D59 / 100</f>
        <v>0</v>
      </c>
    </row>
    <row r="60" customFormat="false" ht="15.75" hidden="false" customHeight="false" outlineLevel="0" collapsed="false">
      <c r="A60" s="3" t="s">
        <v>265</v>
      </c>
      <c r="B60" s="3" t="s">
        <v>266</v>
      </c>
      <c r="C60" s="3" t="s">
        <v>267</v>
      </c>
      <c r="D60" s="3" t="n">
        <v>0</v>
      </c>
      <c r="E60" s="3" t="n">
        <v>1</v>
      </c>
      <c r="G60" s="50" t="n">
        <f aca="false">E60 * D60 / 100</f>
        <v>0</v>
      </c>
    </row>
    <row r="61" customFormat="false" ht="15.75" hidden="false" customHeight="false" outlineLevel="0" collapsed="false">
      <c r="A61" s="3" t="s">
        <v>268</v>
      </c>
      <c r="B61" s="3" t="s">
        <v>269</v>
      </c>
      <c r="C61" s="3" t="s">
        <v>270</v>
      </c>
      <c r="D61" s="3" t="n">
        <v>0</v>
      </c>
      <c r="E61" s="3" t="n">
        <v>1</v>
      </c>
      <c r="G61" s="50" t="n">
        <f aca="false">E61 * D61 / 100</f>
        <v>0</v>
      </c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B4" r:id="rId1" display="https://rage.ou.nl/node/243"/>
    <hyperlink ref="B6" r:id="rId2" display="https://rage.ou.nl/filedepot/folder/1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8" ySplit="0" topLeftCell="I1" activePane="topRight" state="frozen"/>
      <selection pane="topLeft" activeCell="A1" activeCellId="0" sqref="A1"/>
      <selection pane="topRight" activeCell="J2" activeCellId="0" sqref="J2"/>
    </sheetView>
  </sheetViews>
  <sheetFormatPr defaultRowHeight="15.75"/>
  <cols>
    <col collapsed="false" hidden="false" max="1" min="1" style="0" width="13.6071428571429"/>
    <col collapsed="false" hidden="false" max="2" min="2" style="0" width="32.3979591836735"/>
    <col collapsed="false" hidden="false" max="6" min="3" style="0" width="10.1530612244898"/>
    <col collapsed="false" hidden="false" max="7" min="7" style="0" width="12.3112244897959"/>
    <col collapsed="false" hidden="false" max="8" min="8" style="0" width="24.4081632653061"/>
    <col collapsed="false" hidden="false" max="9" min="9" style="0" width="9.07142857142857"/>
    <col collapsed="false" hidden="false" max="10" min="10" style="0" width="27.5408163265306"/>
    <col collapsed="false" hidden="false" max="1025" min="11" style="0" width="14.6887755102041"/>
  </cols>
  <sheetData>
    <row r="1" customFormat="false" ht="35.25" hidden="false" customHeight="true" outlineLevel="0" collapsed="false">
      <c r="A1" s="34" t="s">
        <v>69</v>
      </c>
      <c r="B1" s="3" t="s">
        <v>271</v>
      </c>
      <c r="I1" s="35" t="s">
        <v>71</v>
      </c>
      <c r="J1" s="57" t="s">
        <v>72</v>
      </c>
      <c r="K1" s="57"/>
      <c r="L1" s="57"/>
    </row>
    <row r="2" customFormat="false" ht="15.75" hidden="false" customHeight="false" outlineLevel="0" collapsed="false">
      <c r="A2" s="34" t="s">
        <v>13</v>
      </c>
      <c r="B2" s="3" t="s">
        <v>235</v>
      </c>
      <c r="I2" s="37" t="s">
        <v>74</v>
      </c>
      <c r="J2" s="34" t="s">
        <v>75</v>
      </c>
      <c r="K2" s="3"/>
      <c r="L2" s="39" t="s">
        <v>77</v>
      </c>
    </row>
    <row r="3" customFormat="false" ht="15.75" hidden="false" customHeight="false" outlineLevel="0" collapsed="false">
      <c r="A3" s="34" t="s">
        <v>78</v>
      </c>
      <c r="B3" s="3" t="s">
        <v>272</v>
      </c>
      <c r="C3" s="3" t="s">
        <v>273</v>
      </c>
      <c r="I3" s="37" t="s">
        <v>80</v>
      </c>
      <c r="J3" s="34" t="s">
        <v>81</v>
      </c>
      <c r="K3" s="3"/>
      <c r="L3" s="39" t="s">
        <v>82</v>
      </c>
    </row>
    <row r="4" customFormat="false" ht="15.75" hidden="false" customHeight="false" outlineLevel="0" collapsed="false">
      <c r="A4" s="34" t="s">
        <v>83</v>
      </c>
      <c r="B4" s="3" t="s">
        <v>274</v>
      </c>
      <c r="C4" s="38" t="s">
        <v>275</v>
      </c>
      <c r="I4" s="37" t="s">
        <v>80</v>
      </c>
      <c r="J4" s="34" t="s">
        <v>85</v>
      </c>
      <c r="K4" s="3"/>
      <c r="L4" s="39" t="s">
        <v>86</v>
      </c>
    </row>
    <row r="5" customFormat="false" ht="15.75" hidden="false" customHeight="false" outlineLevel="0" collapsed="false">
      <c r="A5" s="34" t="s">
        <v>87</v>
      </c>
      <c r="B5" s="3" t="s">
        <v>238</v>
      </c>
      <c r="C5" s="39" t="s">
        <v>89</v>
      </c>
      <c r="I5" s="37" t="s">
        <v>80</v>
      </c>
      <c r="J5" s="34" t="s">
        <v>90</v>
      </c>
      <c r="K5" s="3"/>
      <c r="L5" s="39" t="s">
        <v>91</v>
      </c>
    </row>
    <row r="6" customFormat="false" ht="15.75" hidden="false" customHeight="false" outlineLevel="0" collapsed="false">
      <c r="A6" s="34" t="s">
        <v>92</v>
      </c>
      <c r="B6" s="3" t="s">
        <v>239</v>
      </c>
      <c r="C6" s="73" t="s">
        <v>276</v>
      </c>
      <c r="I6" s="37" t="s">
        <v>80</v>
      </c>
      <c r="J6" s="34" t="s">
        <v>95</v>
      </c>
      <c r="K6" s="3"/>
      <c r="L6" s="39" t="s">
        <v>96</v>
      </c>
    </row>
    <row r="7" customFormat="false" ht="15.75" hidden="false" customHeight="false" outlineLevel="0" collapsed="false">
      <c r="A7" s="34" t="s">
        <v>16</v>
      </c>
      <c r="B7" s="3" t="s">
        <v>233</v>
      </c>
      <c r="C7" s="39" t="s">
        <v>98</v>
      </c>
      <c r="I7" s="37" t="s">
        <v>74</v>
      </c>
      <c r="J7" s="34" t="s">
        <v>99</v>
      </c>
      <c r="K7" s="3"/>
      <c r="L7" s="39" t="s">
        <v>101</v>
      </c>
    </row>
    <row r="8" customFormat="false" ht="15.75" hidden="false" customHeight="false" outlineLevel="0" collapsed="false">
      <c r="A8" s="34" t="s">
        <v>102</v>
      </c>
      <c r="B8" s="40" t="n">
        <v>0</v>
      </c>
      <c r="C8" s="3" t="s">
        <v>186</v>
      </c>
      <c r="I8" s="37" t="s">
        <v>74</v>
      </c>
      <c r="J8" s="34" t="s">
        <v>104</v>
      </c>
      <c r="K8" s="3"/>
      <c r="L8" s="39" t="s">
        <v>106</v>
      </c>
    </row>
    <row r="9" customFormat="false" ht="15.75" hidden="false" customHeight="false" outlineLevel="0" collapsed="false">
      <c r="I9" s="37" t="s">
        <v>74</v>
      </c>
      <c r="J9" s="34" t="s">
        <v>107</v>
      </c>
      <c r="K9" s="3"/>
      <c r="L9" s="39" t="s">
        <v>108</v>
      </c>
    </row>
    <row r="10" customFormat="false" ht="15.75" hidden="false" customHeight="false" outlineLevel="0" collapsed="false">
      <c r="A10" s="41" t="s">
        <v>109</v>
      </c>
      <c r="B10" s="41"/>
      <c r="I10" s="37"/>
      <c r="J10" s="57" t="s">
        <v>110</v>
      </c>
      <c r="K10" s="57"/>
      <c r="L10" s="57"/>
    </row>
    <row r="11" customFormat="false" ht="16.5" hidden="false" customHeight="true" outlineLevel="0" collapsed="false">
      <c r="A11" s="42" t="s">
        <v>111</v>
      </c>
      <c r="B11" s="43" t="s">
        <v>112</v>
      </c>
      <c r="C11" s="44" t="s">
        <v>113</v>
      </c>
      <c r="D11" s="45" t="s">
        <v>114</v>
      </c>
      <c r="E11" s="45" t="s">
        <v>115</v>
      </c>
      <c r="F11" s="46" t="s">
        <v>116</v>
      </c>
      <c r="G11" s="45" t="s">
        <v>117</v>
      </c>
      <c r="H11" s="44" t="s">
        <v>118</v>
      </c>
      <c r="I11" s="47" t="s">
        <v>74</v>
      </c>
      <c r="J11" s="34" t="s">
        <v>119</v>
      </c>
      <c r="K11" s="3"/>
      <c r="L11" s="39" t="s">
        <v>120</v>
      </c>
    </row>
    <row r="12" customFormat="false" ht="15.75" hidden="false" customHeight="false" outlineLevel="0" collapsed="false">
      <c r="A12" s="48" t="n">
        <v>42459</v>
      </c>
      <c r="B12" s="3" t="s">
        <v>188</v>
      </c>
      <c r="C12" s="3" t="s">
        <v>132</v>
      </c>
      <c r="D12" s="59" t="n">
        <f aca="false">IF(E12 &gt; 0, 100 * SUMIF($C$52:$C$90, "="&amp;C12, $G$52:$G$90) / E12, 0)</f>
        <v>0</v>
      </c>
      <c r="E12" s="60" t="n">
        <f aca="false">SUMIF($C$52:$C$90, "="&amp;C12, $E$52:$E$90)</f>
        <v>0.3</v>
      </c>
      <c r="F12" s="61" t="n">
        <f aca="false">MAX(F52:F55, A12)</f>
        <v>42459</v>
      </c>
      <c r="G12" s="60" t="n">
        <f aca="true">IF(D12 = 100, "done", A12 - TODAY())</f>
        <v>21</v>
      </c>
      <c r="H12" s="24"/>
      <c r="I12" s="37" t="s">
        <v>74</v>
      </c>
      <c r="J12" s="34" t="s">
        <v>123</v>
      </c>
      <c r="K12" s="3"/>
      <c r="L12" s="39" t="s">
        <v>124</v>
      </c>
    </row>
    <row r="13" customFormat="false" ht="15.75" hidden="false" customHeight="false" outlineLevel="0" collapsed="false">
      <c r="A13" s="48" t="n">
        <v>42445</v>
      </c>
      <c r="B13" s="3" t="s">
        <v>189</v>
      </c>
      <c r="C13" s="3" t="s">
        <v>126</v>
      </c>
      <c r="D13" s="59" t="n">
        <f aca="false">IF(E13 &gt; 0, 100 * SUMIF($C$52:$C$90, "="&amp;C13, $G$52:$G$90) / E13, 0)</f>
        <v>0</v>
      </c>
      <c r="E13" s="60" t="n">
        <f aca="false">SUMIF($C$52:$C$90, "="&amp;C13, $E$52:$E$90)</f>
        <v>3</v>
      </c>
      <c r="F13" s="61" t="n">
        <f aca="false">MAX(F53:F56, A13)</f>
        <v>42445</v>
      </c>
      <c r="G13" s="60" t="n">
        <f aca="true">IF(D13 = 100, "done", A13 - TODAY())</f>
        <v>7</v>
      </c>
      <c r="H13" s="24"/>
      <c r="I13" s="37" t="s">
        <v>74</v>
      </c>
      <c r="J13" s="34" t="s">
        <v>128</v>
      </c>
      <c r="K13" s="3"/>
      <c r="L13" s="39" t="s">
        <v>130</v>
      </c>
    </row>
    <row r="14" customFormat="false" ht="15.75" hidden="false" customHeight="false" outlineLevel="0" collapsed="false">
      <c r="A14" s="48"/>
      <c r="B14" s="3"/>
      <c r="H14" s="24"/>
      <c r="I14" s="37" t="s">
        <v>74</v>
      </c>
      <c r="J14" s="34" t="s">
        <v>133</v>
      </c>
      <c r="K14" s="3"/>
      <c r="L14" s="39" t="s">
        <v>134</v>
      </c>
    </row>
    <row r="15" customFormat="false" ht="15.75" hidden="false" customHeight="false" outlineLevel="0" collapsed="false">
      <c r="A15" s="3"/>
      <c r="B15" s="3"/>
      <c r="I15" s="37" t="s">
        <v>74</v>
      </c>
      <c r="J15" s="34" t="s">
        <v>135</v>
      </c>
      <c r="K15" s="3"/>
      <c r="L15" s="39" t="s">
        <v>136</v>
      </c>
    </row>
    <row r="16" customFormat="false" ht="15.75" hidden="false" customHeight="false" outlineLevel="0" collapsed="false">
      <c r="A16" s="3"/>
      <c r="B16" s="3"/>
      <c r="I16" s="37" t="s">
        <v>80</v>
      </c>
      <c r="J16" s="34" t="s">
        <v>137</v>
      </c>
      <c r="K16" s="3"/>
      <c r="L16" s="39" t="s">
        <v>138</v>
      </c>
    </row>
    <row r="17" customFormat="false" ht="15.75" hidden="false" customHeight="false" outlineLevel="0" collapsed="false">
      <c r="A17" s="3"/>
      <c r="B17" s="3"/>
      <c r="I17" s="37" t="s">
        <v>80</v>
      </c>
      <c r="J17" s="34" t="s">
        <v>139</v>
      </c>
      <c r="K17" s="3"/>
      <c r="L17" s="39" t="s">
        <v>141</v>
      </c>
    </row>
    <row r="18" customFormat="false" ht="15.75" hidden="false" customHeight="false" outlineLevel="0" collapsed="false">
      <c r="A18" s="3"/>
      <c r="B18" s="3"/>
      <c r="I18" s="37" t="s">
        <v>80</v>
      </c>
      <c r="J18" s="34" t="s">
        <v>142</v>
      </c>
      <c r="K18" s="3"/>
      <c r="L18" s="39" t="s">
        <v>143</v>
      </c>
    </row>
    <row r="19" customFormat="false" ht="15.75" hidden="false" customHeight="false" outlineLevel="0" collapsed="false">
      <c r="A19" s="3"/>
      <c r="B19" s="3"/>
      <c r="I19" s="37"/>
      <c r="J19" s="62" t="s">
        <v>144</v>
      </c>
      <c r="K19" s="62"/>
      <c r="L19" s="62"/>
    </row>
    <row r="20" customFormat="false" ht="15.75" hidden="false" customHeight="false" outlineLevel="0" collapsed="false">
      <c r="I20" s="37" t="s">
        <v>80</v>
      </c>
      <c r="J20" s="34" t="s">
        <v>145</v>
      </c>
      <c r="K20" s="3"/>
      <c r="L20" s="39" t="s">
        <v>146</v>
      </c>
    </row>
    <row r="21" customFormat="false" ht="15.75" hidden="false" customHeight="false" outlineLevel="0" collapsed="false">
      <c r="I21" s="37" t="s">
        <v>80</v>
      </c>
      <c r="J21" s="34" t="s">
        <v>147</v>
      </c>
      <c r="K21" s="3"/>
      <c r="L21" s="39" t="s">
        <v>148</v>
      </c>
    </row>
    <row r="22" customFormat="false" ht="15.75" hidden="false" customHeight="false" outlineLevel="0" collapsed="false">
      <c r="I22" s="37" t="s">
        <v>80</v>
      </c>
      <c r="J22" s="34" t="s">
        <v>149</v>
      </c>
      <c r="K22" s="3"/>
      <c r="L22" s="39" t="s">
        <v>148</v>
      </c>
    </row>
    <row r="23" customFormat="false" ht="15.75" hidden="false" customHeight="false" outlineLevel="0" collapsed="false">
      <c r="I23" s="37" t="s">
        <v>80</v>
      </c>
      <c r="J23" s="34" t="s">
        <v>150</v>
      </c>
      <c r="K23" s="3"/>
      <c r="L23" s="39" t="s">
        <v>151</v>
      </c>
    </row>
    <row r="24" customFormat="false" ht="15.75" hidden="false" customHeight="false" outlineLevel="0" collapsed="false">
      <c r="I24" s="37" t="s">
        <v>74</v>
      </c>
      <c r="J24" s="34" t="s">
        <v>152</v>
      </c>
      <c r="K24" s="3"/>
      <c r="L24" s="39" t="s">
        <v>153</v>
      </c>
    </row>
    <row r="25" customFormat="false" ht="15.75" hidden="false" customHeight="false" outlineLevel="0" collapsed="false">
      <c r="I25" s="37" t="s">
        <v>74</v>
      </c>
      <c r="J25" s="34" t="s">
        <v>154</v>
      </c>
      <c r="K25" s="3"/>
      <c r="L25" s="39" t="s">
        <v>155</v>
      </c>
    </row>
    <row r="26" customFormat="false" ht="15.75" hidden="false" customHeight="false" outlineLevel="0" collapsed="false">
      <c r="I26" s="37" t="s">
        <v>74</v>
      </c>
      <c r="J26" s="34" t="s">
        <v>156</v>
      </c>
      <c r="K26" s="3"/>
      <c r="L26" s="39" t="s">
        <v>157</v>
      </c>
    </row>
    <row r="27" customFormat="false" ht="15.75" hidden="false" customHeight="false" outlineLevel="0" collapsed="false">
      <c r="I27" s="37" t="s">
        <v>74</v>
      </c>
      <c r="J27" s="34" t="s">
        <v>158</v>
      </c>
      <c r="K27" s="3"/>
      <c r="L27" s="39" t="s">
        <v>159</v>
      </c>
    </row>
    <row r="28" customFormat="false" ht="15.75" hidden="false" customHeight="false" outlineLevel="0" collapsed="false">
      <c r="I28" s="37" t="s">
        <v>80</v>
      </c>
      <c r="J28" s="34" t="s">
        <v>160</v>
      </c>
      <c r="K28" s="3"/>
      <c r="L28" s="39" t="s">
        <v>161</v>
      </c>
    </row>
    <row r="29" customFormat="false" ht="15.75" hidden="false" customHeight="false" outlineLevel="0" collapsed="false">
      <c r="I29" s="37" t="s">
        <v>80</v>
      </c>
      <c r="J29" s="34" t="s">
        <v>162</v>
      </c>
      <c r="K29" s="3"/>
      <c r="L29" s="39" t="s">
        <v>163</v>
      </c>
    </row>
    <row r="30" customFormat="false" ht="15.75" hidden="true" customHeight="false" outlineLevel="0" collapsed="false">
      <c r="H30" s="37" t="s">
        <v>74</v>
      </c>
      <c r="I30" s="34" t="s">
        <v>123</v>
      </c>
      <c r="J30" s="3"/>
      <c r="K30" s="39" t="s">
        <v>124</v>
      </c>
    </row>
    <row r="33" customFormat="false" ht="15.75" hidden="true" customHeight="false" outlineLevel="0" collapsed="false">
      <c r="A33" s="54" t="s">
        <v>164</v>
      </c>
    </row>
    <row r="49" customFormat="false" ht="15.75" hidden="false" customHeight="false" outlineLevel="0" collapsed="false">
      <c r="D49" s="55"/>
    </row>
    <row r="50" customFormat="false" ht="15.75" hidden="false" customHeight="false" outlineLevel="0" collapsed="false">
      <c r="A50" s="41" t="s">
        <v>165</v>
      </c>
      <c r="B50" s="41"/>
    </row>
    <row r="51" customFormat="false" ht="15.75" hidden="false" customHeight="false" outlineLevel="0" collapsed="false">
      <c r="A51" s="64" t="s">
        <v>166</v>
      </c>
      <c r="B51" s="64" t="s">
        <v>112</v>
      </c>
      <c r="C51" s="44" t="s">
        <v>113</v>
      </c>
      <c r="D51" s="44" t="s">
        <v>114</v>
      </c>
      <c r="E51" s="65" t="s">
        <v>115</v>
      </c>
      <c r="F51" s="66" t="s">
        <v>168</v>
      </c>
      <c r="G51" s="67" t="s">
        <v>194</v>
      </c>
      <c r="H51" s="65" t="s">
        <v>118</v>
      </c>
    </row>
    <row r="52" customFormat="false" ht="15.75" hidden="false" customHeight="false" outlineLevel="0" collapsed="false">
      <c r="A52" s="3" t="s">
        <v>170</v>
      </c>
      <c r="B52" s="3" t="s">
        <v>195</v>
      </c>
      <c r="C52" s="3" t="s">
        <v>132</v>
      </c>
      <c r="D52" s="3" t="n">
        <v>0</v>
      </c>
      <c r="E52" s="28" t="n">
        <v>0.3</v>
      </c>
      <c r="F52" s="24"/>
      <c r="G52" s="60" t="n">
        <f aca="false">E52 * D52 / 100</f>
        <v>0</v>
      </c>
      <c r="H52" s="24"/>
      <c r="I52" s="54"/>
      <c r="J52" s="3"/>
      <c r="K52" s="39"/>
    </row>
    <row r="53" customFormat="false" ht="15.75" hidden="false" customHeight="false" outlineLevel="0" collapsed="false">
      <c r="A53" s="3" t="s">
        <v>172</v>
      </c>
      <c r="B53" s="3" t="s">
        <v>196</v>
      </c>
      <c r="C53" s="3" t="s">
        <v>126</v>
      </c>
      <c r="D53" s="3" t="n">
        <v>0</v>
      </c>
      <c r="E53" s="3" t="n">
        <v>3</v>
      </c>
      <c r="G53" s="50" t="n">
        <f aca="false">E53 * D53 / 100</f>
        <v>0</v>
      </c>
      <c r="I53" s="54"/>
      <c r="J53" s="3"/>
      <c r="K53" s="39"/>
    </row>
  </sheetData>
  <mergeCells count="5">
    <mergeCell ref="J1:L1"/>
    <mergeCell ref="A10:B10"/>
    <mergeCell ref="J10:L10"/>
    <mergeCell ref="J19:L19"/>
    <mergeCell ref="A50:B50"/>
  </mergeCells>
  <conditionalFormatting sqref="I2:I29,H30">
    <cfRule type="containsText" priority="2" aboveAverage="0" equalAverage="0" bottom="0" percent="0" rank="0" text="must" dxfId="0"/>
  </conditionalFormatting>
  <conditionalFormatting sqref="I2:I29,H30">
    <cfRule type="containsText" priority="3" aboveAverage="0" equalAverage="0" bottom="0" percent="0" rank="0" text="should" dxfId="1"/>
  </conditionalFormatting>
  <hyperlinks>
    <hyperlink ref="C4" r:id="rId1" display="https://rage.ou.nl/node/223"/>
    <hyperlink ref="C6" r:id="rId2" display="https://rage.ou.nl/filedepot/folder/18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